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Y:\WSMD_Storm\Permitting\Operational Permits\2017 Application Materials\Worksheets - STPs\"/>
    </mc:Choice>
  </mc:AlternateContent>
  <bookViews>
    <workbookView xWindow="0" yWindow="0" windowWidth="12156" windowHeight="5280" xr2:uid="{00000000-000D-0000-FFFF-FFFF00000000}"/>
  </bookViews>
  <sheets>
    <sheet name="Reforestation (4.2.1)" sheetId="5" r:id="rId1"/>
    <sheet name="Runoff Calculator (optional)" sheetId="2" r:id="rId2"/>
    <sheet name="Lookup" sheetId="3" state="hidden" r:id="rId3"/>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2" l="1"/>
  <c r="E42" i="2"/>
  <c r="D42" i="2"/>
  <c r="F41" i="2"/>
  <c r="E41" i="2"/>
  <c r="D41" i="2"/>
  <c r="F40" i="2"/>
  <c r="E40" i="2"/>
  <c r="D40" i="2"/>
  <c r="C33" i="2" l="1"/>
  <c r="F3" i="2" l="1"/>
  <c r="F2" i="2"/>
  <c r="F1" i="2"/>
  <c r="B28" i="5"/>
  <c r="H22" i="5"/>
  <c r="H23" i="5" s="1"/>
  <c r="H24" i="5" s="1"/>
  <c r="G22" i="5"/>
  <c r="B22" i="5"/>
  <c r="G21" i="5"/>
  <c r="B21" i="5"/>
  <c r="B13" i="5"/>
  <c r="B12" i="5"/>
  <c r="D35" i="2" l="1"/>
  <c r="D34" i="2"/>
  <c r="D33" i="2"/>
  <c r="C35" i="2"/>
  <c r="C34" i="2"/>
  <c r="E33" i="2" l="1"/>
  <c r="B33" i="2" l="1"/>
  <c r="E17" i="3"/>
  <c r="D17" i="3"/>
  <c r="C17" i="3"/>
  <c r="B17" i="3"/>
  <c r="E16" i="3"/>
  <c r="D16" i="3"/>
  <c r="C16" i="3"/>
  <c r="B16" i="3"/>
  <c r="E15" i="3"/>
  <c r="D15" i="3"/>
  <c r="C15" i="3"/>
  <c r="B15" i="3"/>
  <c r="E14" i="3"/>
  <c r="D14" i="3"/>
  <c r="C14" i="3"/>
  <c r="B14" i="3"/>
  <c r="E13" i="3"/>
  <c r="D13" i="3"/>
  <c r="C13" i="3"/>
  <c r="B13" i="3"/>
  <c r="E27" i="2"/>
  <c r="D27" i="2"/>
  <c r="C27" i="2"/>
  <c r="B27" i="2"/>
  <c r="F26" i="2"/>
  <c r="F25" i="2"/>
  <c r="F24" i="2"/>
  <c r="F23" i="2"/>
  <c r="E18" i="2"/>
  <c r="D18" i="2"/>
  <c r="C18" i="2"/>
  <c r="B18" i="2"/>
  <c r="F17" i="2"/>
  <c r="F16" i="2"/>
  <c r="F15" i="2"/>
  <c r="F14" i="2"/>
  <c r="B35" i="2" l="1"/>
  <c r="B34" i="2"/>
  <c r="F18" i="2"/>
  <c r="F27" i="2"/>
  <c r="G34" i="2" l="1"/>
  <c r="G33" i="2"/>
  <c r="G35" i="2"/>
  <c r="F33" i="2"/>
  <c r="E35" i="2"/>
  <c r="F35" i="2"/>
  <c r="E34" i="2"/>
  <c r="F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Schelley, Emily</author>
  </authors>
  <commentList>
    <comment ref="C32" authorId="0" shapeId="0" xr:uid="{DA6045EF-4F92-4CBA-AD10-3B2289358173}">
      <text>
        <r>
          <rPr>
            <sz val="9"/>
            <color indexed="81"/>
            <rFont val="Tahoma"/>
            <family val="2"/>
          </rPr>
          <t>Takes into account Tv of upstream practices</t>
        </r>
      </text>
    </comment>
    <comment ref="E32" authorId="0" shapeId="0" xr:uid="{18D0E12C-3F29-442B-99AA-1C1C12ADCF38}">
      <text>
        <r>
          <rPr>
            <sz val="9"/>
            <color indexed="81"/>
            <rFont val="Tahoma"/>
            <family val="2"/>
          </rPr>
          <t>The Post Development CN for areas draining to the practice, taking into account Tv credit of any upstream practices.</t>
        </r>
      </text>
    </comment>
    <comment ref="F32" authorId="0" shapeId="0" xr:uid="{592B8397-12FA-477D-88CB-E3FBE070E580}">
      <text>
        <r>
          <rPr>
            <sz val="9"/>
            <color indexed="81"/>
            <rFont val="Tahoma"/>
            <family val="2"/>
          </rPr>
          <t xml:space="preserve">CN representing runoff from the practice drainage area after Tv of the practice has been applied.
</t>
        </r>
      </text>
    </comment>
  </commentList>
</comments>
</file>

<file path=xl/sharedStrings.xml><?xml version="1.0" encoding="utf-8"?>
<sst xmlns="http://schemas.openxmlformats.org/spreadsheetml/2006/main" count="132" uniqueCount="85">
  <si>
    <t>Project Name:</t>
  </si>
  <si>
    <t>Discharge Point:</t>
  </si>
  <si>
    <t>Response</t>
  </si>
  <si>
    <t>Attachment location</t>
  </si>
  <si>
    <r>
      <t>Attachment location</t>
    </r>
    <r>
      <rPr>
        <sz val="9"/>
        <color indexed="10"/>
        <rFont val="Palatino Linotype"/>
        <family val="1"/>
      </rPr>
      <t>: Indicate the specific location (i.e. appendix, page, plan sheet) where the requisite support documentation has been provided within the application.</t>
    </r>
  </si>
  <si>
    <t>* Questions preceded by an asterix (*) may change based on previously entered values</t>
  </si>
  <si>
    <t>Total (acres)</t>
  </si>
  <si>
    <t>Precipitation Data</t>
  </si>
  <si>
    <t xml:space="preserve">* Preciptation values shall be obtained from </t>
  </si>
  <si>
    <t>NOAA Atlas 14</t>
  </si>
  <si>
    <t>Storm</t>
  </si>
  <si>
    <t>WQ Storm</t>
  </si>
  <si>
    <t>1 yr, 24 hr</t>
  </si>
  <si>
    <t>10 yr, 24 hr</t>
  </si>
  <si>
    <t>100 yr, 24 hr</t>
  </si>
  <si>
    <t>Precipitation (inches)</t>
  </si>
  <si>
    <t>Drainage Area Information</t>
  </si>
  <si>
    <t>Pre Development Land Use (acres)</t>
  </si>
  <si>
    <t>Hydrologic Soil Group</t>
  </si>
  <si>
    <t>Landuse</t>
  </si>
  <si>
    <t>A</t>
  </si>
  <si>
    <t>B</t>
  </si>
  <si>
    <t>C</t>
  </si>
  <si>
    <t>D</t>
  </si>
  <si>
    <t>Grass</t>
  </si>
  <si>
    <t>Meadow</t>
  </si>
  <si>
    <t>Woods</t>
  </si>
  <si>
    <t>Gravel/ Unpaved Roads</t>
  </si>
  <si>
    <t xml:space="preserve">Pavement, roofs, and other impervious </t>
  </si>
  <si>
    <t>Total</t>
  </si>
  <si>
    <t>Post Development Land Use (acres)</t>
  </si>
  <si>
    <t>Channel Protection (Hydrologic Condition Method)</t>
  </si>
  <si>
    <t>Overbank Flood</t>
  </si>
  <si>
    <t>Extreme Flood</t>
  </si>
  <si>
    <t>Required Treatment Volume</t>
  </si>
  <si>
    <t>Pre-development Runoff Volume</t>
  </si>
  <si>
    <t>Curve Numbers</t>
  </si>
  <si>
    <t xml:space="preserve">Pavement, Roofs, and other impervious </t>
  </si>
  <si>
    <t>S=1000/CN - 10</t>
  </si>
  <si>
    <t>Pavement, Roofs, and other impervious (not gravel)</t>
  </si>
  <si>
    <t>Recharge Factors</t>
  </si>
  <si>
    <t>Recharge Factor</t>
  </si>
  <si>
    <t>Practice Drainage Area Runoff Calculator</t>
  </si>
  <si>
    <t>Post Development Runoff Volume</t>
  </si>
  <si>
    <t>Pre Composite CN</t>
  </si>
  <si>
    <t>Treatment Standard</t>
  </si>
  <si>
    <t>ac-ft</t>
  </si>
  <si>
    <r>
      <t>T</t>
    </r>
    <r>
      <rPr>
        <vertAlign val="subscript"/>
        <sz val="11"/>
        <color theme="1"/>
        <rFont val="Calibri"/>
        <family val="2"/>
        <scheme val="minor"/>
      </rPr>
      <t>V</t>
    </r>
    <r>
      <rPr>
        <sz val="11"/>
        <color theme="1"/>
        <rFont val="Calibri"/>
        <family val="2"/>
        <scheme val="minor"/>
      </rPr>
      <t xml:space="preserve"> of upstream practices:</t>
    </r>
  </si>
  <si>
    <t>Post Composite CN (to practice)</t>
  </si>
  <si>
    <t>This tool may be used to calculate the required treatment volumes for the area draining to an individual practice where the practices drainage area is only a portion of of the area draining to a discharge point. Where the practice receives runoff from the entire area to a discharge point, this calculator will give the same information as the Standards Compliance Workbook.</t>
  </si>
  <si>
    <r>
      <t>CN</t>
    </r>
    <r>
      <rPr>
        <vertAlign val="subscript"/>
        <sz val="11"/>
        <rFont val="Calibri"/>
        <family val="2"/>
        <scheme val="minor"/>
      </rPr>
      <t>Adj</t>
    </r>
    <r>
      <rPr>
        <sz val="11"/>
        <rFont val="Calibri"/>
        <family val="2"/>
        <scheme val="minor"/>
      </rPr>
      <t xml:space="preserve"> (with T</t>
    </r>
    <r>
      <rPr>
        <vertAlign val="subscript"/>
        <sz val="11"/>
        <rFont val="Calibri"/>
        <family val="2"/>
        <scheme val="minor"/>
      </rPr>
      <t>V</t>
    </r>
    <r>
      <rPr>
        <sz val="11"/>
        <rFont val="Calibri"/>
        <family val="2"/>
        <scheme val="minor"/>
      </rPr>
      <t xml:space="preserve"> practice credit)</t>
    </r>
  </si>
  <si>
    <r>
      <t>T</t>
    </r>
    <r>
      <rPr>
        <vertAlign val="subscript"/>
        <sz val="11"/>
        <color theme="1"/>
        <rFont val="Calibri"/>
        <family val="2"/>
        <scheme val="minor"/>
      </rPr>
      <t>V</t>
    </r>
    <r>
      <rPr>
        <sz val="11"/>
        <color theme="1"/>
        <rFont val="Calibri"/>
        <family val="2"/>
        <scheme val="minor"/>
      </rPr>
      <t xml:space="preserve"> credit of this practice:</t>
    </r>
  </si>
  <si>
    <r>
      <t>Information for Calculating T</t>
    </r>
    <r>
      <rPr>
        <b/>
        <vertAlign val="subscript"/>
        <sz val="12"/>
        <color theme="1"/>
        <rFont val="Calibri"/>
        <family val="2"/>
        <scheme val="minor"/>
      </rPr>
      <t>C</t>
    </r>
    <r>
      <rPr>
        <b/>
        <sz val="12"/>
        <color theme="1"/>
        <rFont val="Calibri"/>
        <family val="2"/>
        <scheme val="minor"/>
      </rPr>
      <t xml:space="preserve"> by the Watershed Lag Method </t>
    </r>
  </si>
  <si>
    <t>Average Catchment Slope, Y (%)</t>
  </si>
  <si>
    <t>Hydraulic Length, l (ft)</t>
  </si>
  <si>
    <t>Pre Development</t>
  </si>
  <si>
    <t>1 yr</t>
  </si>
  <si>
    <t>10 yr</t>
  </si>
  <si>
    <t>Post Development, upstream of practice</t>
  </si>
  <si>
    <t>100 yr</t>
  </si>
  <si>
    <r>
      <t>Post Development, with T</t>
    </r>
    <r>
      <rPr>
        <vertAlign val="subscript"/>
        <sz val="11"/>
        <color theme="1"/>
        <rFont val="Calibri"/>
        <family val="2"/>
        <scheme val="minor"/>
      </rPr>
      <t>V</t>
    </r>
    <r>
      <rPr>
        <sz val="11"/>
        <color theme="1"/>
        <rFont val="Calibri"/>
        <family val="2"/>
        <scheme val="minor"/>
      </rPr>
      <t xml:space="preserve"> credit from practice</t>
    </r>
  </si>
  <si>
    <t>Treatment Volume Calculation</t>
  </si>
  <si>
    <t>What is the treatment volume provided by the STP?</t>
  </si>
  <si>
    <r>
      <t>T</t>
    </r>
    <r>
      <rPr>
        <b/>
        <vertAlign val="subscript"/>
        <sz val="10"/>
        <rFont val="Palatino Linotype"/>
        <family val="1"/>
      </rPr>
      <t>V</t>
    </r>
    <r>
      <rPr>
        <b/>
        <sz val="10"/>
        <rFont val="Palatino Linotype"/>
        <family val="1"/>
      </rPr>
      <t xml:space="preserve"> (cu-ft)</t>
    </r>
  </si>
  <si>
    <r>
      <t>T</t>
    </r>
    <r>
      <rPr>
        <b/>
        <vertAlign val="subscript"/>
        <sz val="10"/>
        <rFont val="Palatino Linotype"/>
        <family val="1"/>
      </rPr>
      <t>V</t>
    </r>
    <r>
      <rPr>
        <b/>
        <sz val="10"/>
        <rFont val="Palatino Linotype"/>
        <family val="1"/>
      </rPr>
      <t xml:space="preserve"> (ac-ft)</t>
    </r>
  </si>
  <si>
    <r>
      <rPr>
        <b/>
        <sz val="10"/>
        <rFont val="Calibri"/>
        <family val="2"/>
      </rPr>
      <t>↑</t>
    </r>
    <r>
      <rPr>
        <b/>
        <sz val="10"/>
        <rFont val="Palatino Linotype"/>
        <family val="1"/>
      </rPr>
      <t xml:space="preserve"> Enter this value on the Standards Compliance Worksheet</t>
    </r>
  </si>
  <si>
    <t>Landscaping (4.3.2.5)</t>
  </si>
  <si>
    <t>Reforestation (4.2.1)</t>
  </si>
  <si>
    <t>Practice Type</t>
  </si>
  <si>
    <t>Feasibility (4.2.1.1)</t>
  </si>
  <si>
    <t>Is the reforested area under the same ownership or control as the site and identified as protected from development and disturbance on the site plan?</t>
  </si>
  <si>
    <t xml:space="preserve">Have tree species been selected that are appropriate for the soil and site conditions? </t>
  </si>
  <si>
    <t>4*</t>
  </si>
  <si>
    <t>5*</t>
  </si>
  <si>
    <t>Treatment (4.2.1.2)</t>
  </si>
  <si>
    <t>Have tree species been selected that are well-suited to the site and with consideration for natural species composition and diversity of local forests?</t>
  </si>
  <si>
    <t>Does the soil within the reforested area meet the Post-Construction Soil Depth and Quality Standard?</t>
  </si>
  <si>
    <t>If the reforested area is also being used to receive additional credit through a disconnection practice, has the designer also completed the appropriate worksheet?</t>
  </si>
  <si>
    <t>10*</t>
  </si>
  <si>
    <t>11*</t>
  </si>
  <si>
    <t>12*</t>
  </si>
  <si>
    <t>Has a planting plan been developed in accordance with Section 4.2.1.3?</t>
  </si>
  <si>
    <t>Reforestation Area #</t>
  </si>
  <si>
    <t>Version: 1/25/2018</t>
  </si>
  <si>
    <r>
      <t>Time of Concentration, T</t>
    </r>
    <r>
      <rPr>
        <vertAlign val="subscript"/>
        <sz val="12"/>
        <color theme="1"/>
        <rFont val="Calibri"/>
        <family val="2"/>
        <scheme val="minor"/>
      </rPr>
      <t xml:space="preserve">C </t>
    </r>
    <r>
      <rPr>
        <sz val="12"/>
        <color theme="1"/>
        <rFont val="Calibri Light"/>
        <family val="2"/>
        <scheme val="major"/>
      </rPr>
      <t>(min)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</si>
</sst>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37" x14ac:knownFonts="1">
    <font>
      <sz val="11"/>
      <color theme="1"/>
      <name val="Calibri"/>
      <family val="2"/>
      <scheme val="minor"/>
    </font>
    <font>
      <sz val="10"/>
      <name val="Palatino Linotype"/>
      <family val="1"/>
    </font>
    <font>
      <sz val="12"/>
      <name val="Palatino Linotype"/>
      <family val="1"/>
    </font>
    <font>
      <b/>
      <sz val="12"/>
      <name val="Palatino Linotype"/>
      <family val="1"/>
    </font>
    <font>
      <b/>
      <sz val="10"/>
      <name val="Palatino Linotype"/>
      <family val="1"/>
    </font>
    <font>
      <sz val="18"/>
      <name val="Palatino Linotype"/>
      <family val="1"/>
    </font>
    <font>
      <b/>
      <sz val="14"/>
      <name val="Palatino Linotype"/>
      <family val="1"/>
    </font>
    <font>
      <sz val="14"/>
      <name val="Palatino Linotype"/>
      <family val="1"/>
    </font>
    <font>
      <b/>
      <sz val="11"/>
      <name val="Palatino Linotype"/>
      <family val="1"/>
    </font>
    <font>
      <i/>
      <sz val="10"/>
      <name val="Palatino Linotype"/>
      <family val="1"/>
    </font>
    <font>
      <u/>
      <sz val="9"/>
      <color indexed="10"/>
      <name val="Palatino Linotype"/>
      <family val="1"/>
    </font>
    <font>
      <sz val="9"/>
      <color indexed="10"/>
      <name val="Palatino Linotype"/>
      <family val="1"/>
    </font>
    <font>
      <sz val="12"/>
      <color indexed="10"/>
      <name val="Palatino Linotype"/>
      <family val="1"/>
    </font>
    <font>
      <sz val="12"/>
      <color theme="0"/>
      <name val="Palatino Linotype"/>
      <family val="1"/>
    </font>
    <font>
      <sz val="10"/>
      <color theme="0"/>
      <name val="Palatino Linotype"/>
      <family val="1"/>
    </font>
    <font>
      <i/>
      <sz val="9"/>
      <name val="Palatino Linotype"/>
      <family val="1"/>
    </font>
    <font>
      <sz val="8"/>
      <color rgb="FF000000"/>
      <name val="Segoe UI"/>
      <family val="2"/>
    </font>
    <font>
      <b/>
      <sz val="10"/>
      <name val="Palatino Linotype"/>
      <family val="2"/>
    </font>
    <font>
      <sz val="11"/>
      <color rgb="FF3F3F76"/>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name val="Calibri"/>
      <family val="2"/>
      <scheme val="minor"/>
    </font>
    <font>
      <sz val="9"/>
      <color indexed="81"/>
      <name val="Tahoma"/>
      <family val="2"/>
    </font>
    <font>
      <vertAlign val="subscript"/>
      <sz val="11"/>
      <color theme="1"/>
      <name val="Calibri"/>
      <family val="2"/>
      <scheme val="minor"/>
    </font>
    <font>
      <vertAlign val="subscript"/>
      <sz val="11"/>
      <name val="Calibri"/>
      <family val="2"/>
      <scheme val="minor"/>
    </font>
    <font>
      <b/>
      <vertAlign val="subscript"/>
      <sz val="12"/>
      <color theme="1"/>
      <name val="Calibri"/>
      <family val="2"/>
      <scheme val="minor"/>
    </font>
    <font>
      <vertAlign val="subscript"/>
      <sz val="12"/>
      <color theme="1"/>
      <name val="Calibri"/>
      <family val="2"/>
      <scheme val="minor"/>
    </font>
    <font>
      <sz val="14"/>
      <color theme="1"/>
      <name val="Calibri"/>
      <family val="2"/>
      <scheme val="minor"/>
    </font>
    <font>
      <b/>
      <sz val="10"/>
      <color theme="0"/>
      <name val="Palatino Linotype"/>
      <family val="1"/>
    </font>
    <font>
      <b/>
      <vertAlign val="subscript"/>
      <sz val="10"/>
      <name val="Palatino Linotype"/>
      <family val="1"/>
    </font>
    <font>
      <b/>
      <sz val="10"/>
      <name val="Calibri"/>
      <family val="2"/>
    </font>
    <font>
      <sz val="11"/>
      <color theme="1"/>
      <name val="Calibri"/>
      <family val="2"/>
      <scheme val="minor"/>
    </font>
    <font>
      <sz val="12"/>
      <color theme="1"/>
      <name val="Calibri Light"/>
      <family val="2"/>
      <scheme val="maj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rgb="FF3F3F3F"/>
      </left>
      <right style="thin">
        <color rgb="FF3F3F3F"/>
      </right>
      <top style="thin">
        <color indexed="64"/>
      </top>
      <bottom style="thin">
        <color indexed="64"/>
      </bottom>
      <diagonal/>
    </border>
    <border>
      <left style="thin">
        <color indexed="64"/>
      </left>
      <right style="thin">
        <color rgb="FF3F3F3F"/>
      </right>
      <top style="thin">
        <color rgb="FF3F3F3F"/>
      </top>
      <bottom style="thin">
        <color indexed="64"/>
      </bottom>
      <diagonal/>
    </border>
    <border>
      <left style="thin">
        <color rgb="FF3F3F3F"/>
      </left>
      <right style="thin">
        <color rgb="FF3F3F3F"/>
      </right>
      <top style="thin">
        <color rgb="FF3F3F3F"/>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5">
    <xf numFmtId="0" fontId="0" fillId="0" borderId="0"/>
    <xf numFmtId="0" fontId="18" fillId="2" borderId="10" applyNumberFormat="0" applyAlignment="0" applyProtection="0"/>
    <xf numFmtId="0" fontId="19" fillId="3" borderId="11" applyNumberFormat="0" applyAlignment="0" applyProtection="0"/>
    <xf numFmtId="0" fontId="21" fillId="0" borderId="0" applyNumberFormat="0" applyFill="0" applyBorder="0" applyAlignment="0" applyProtection="0"/>
    <xf numFmtId="9" fontId="35" fillId="0" borderId="0" applyFont="0" applyFill="0" applyBorder="0" applyAlignment="0" applyProtection="0"/>
  </cellStyleXfs>
  <cellXfs count="181">
    <xf numFmtId="0" fontId="0" fillId="0" borderId="0" xfId="0"/>
    <xf numFmtId="0" fontId="2" fillId="0" borderId="0" xfId="0" applyFont="1"/>
    <xf numFmtId="0" fontId="5" fillId="0" borderId="0" xfId="0" applyFont="1"/>
    <xf numFmtId="0" fontId="7" fillId="0" borderId="0" xfId="0" applyFont="1"/>
    <xf numFmtId="0" fontId="4" fillId="0" borderId="0" xfId="0" applyFont="1" applyAlignment="1">
      <alignment horizontal="center"/>
    </xf>
    <xf numFmtId="0" fontId="4" fillId="0" borderId="0" xfId="0" applyFont="1"/>
    <xf numFmtId="0" fontId="4" fillId="0" borderId="5" xfId="0" applyFont="1" applyBorder="1" applyAlignment="1">
      <alignment horizontal="center"/>
    </xf>
    <xf numFmtId="0" fontId="9" fillId="0" borderId="0" xfId="0" applyFont="1"/>
    <xf numFmtId="0" fontId="4" fillId="0" borderId="0" xfId="0" applyFont="1" applyFill="1" applyBorder="1" applyAlignment="1">
      <alignment horizontal="center"/>
    </xf>
    <xf numFmtId="0" fontId="12" fillId="0" borderId="0" xfId="0" applyFont="1" applyFill="1"/>
    <xf numFmtId="0" fontId="4" fillId="0" borderId="2" xfId="0" applyFont="1" applyBorder="1" applyAlignment="1">
      <alignment horizontal="center"/>
    </xf>
    <xf numFmtId="0" fontId="3" fillId="0" borderId="0" xfId="0" applyFont="1" applyAlignment="1">
      <alignment horizontal="center"/>
    </xf>
    <xf numFmtId="0" fontId="2" fillId="0" borderId="0" xfId="0" applyFont="1" applyAlignment="1"/>
    <xf numFmtId="0" fontId="1" fillId="0" borderId="0" xfId="0" applyFont="1" applyAlignment="1"/>
    <xf numFmtId="0" fontId="8" fillId="0" borderId="0" xfId="0" applyFont="1" applyAlignment="1">
      <alignment horizontal="right"/>
    </xf>
    <xf numFmtId="0" fontId="4" fillId="0" borderId="0" xfId="0" applyFont="1" applyAlignment="1">
      <alignment horizontal="right"/>
    </xf>
    <xf numFmtId="0" fontId="14" fillId="0" borderId="0" xfId="0" applyFont="1"/>
    <xf numFmtId="0" fontId="1" fillId="0" borderId="0" xfId="0" applyFont="1"/>
    <xf numFmtId="0" fontId="4" fillId="0" borderId="0" xfId="0" applyFont="1" applyAlignment="1"/>
    <xf numFmtId="0" fontId="8" fillId="0" borderId="0" xfId="0" applyFont="1"/>
    <xf numFmtId="0" fontId="4" fillId="0" borderId="0" xfId="0" applyFont="1" applyAlignment="1">
      <alignment horizontal="center" vertical="center"/>
    </xf>
    <xf numFmtId="0" fontId="15" fillId="0" borderId="0" xfId="0" applyFont="1" applyAlignment="1"/>
    <xf numFmtId="0" fontId="14" fillId="0" borderId="0" xfId="0" applyFont="1" applyAlignment="1"/>
    <xf numFmtId="0" fontId="13" fillId="0" borderId="0" xfId="0" applyFont="1" applyAlignment="1"/>
    <xf numFmtId="1" fontId="1" fillId="0" borderId="0" xfId="0" applyNumberFormat="1" applyFont="1" applyBorder="1" applyAlignment="1">
      <alignment horizontal="center" vertical="center"/>
    </xf>
    <xf numFmtId="0" fontId="3" fillId="0" borderId="2" xfId="0" applyFont="1" applyBorder="1" applyAlignment="1">
      <alignment horizontal="center"/>
    </xf>
    <xf numFmtId="0" fontId="1" fillId="0" borderId="2" xfId="0" applyFont="1" applyBorder="1" applyAlignment="1">
      <alignment vertical="center" wrapText="1"/>
    </xf>
    <xf numFmtId="0" fontId="22" fillId="0" borderId="12" xfId="0" applyFont="1" applyBorder="1"/>
    <xf numFmtId="0" fontId="21" fillId="0" borderId="1" xfId="3" applyFill="1" applyBorder="1" applyAlignment="1">
      <alignment vertical="center"/>
    </xf>
    <xf numFmtId="0" fontId="0" fillId="0" borderId="0" xfId="0" applyBorder="1"/>
    <xf numFmtId="0" fontId="0" fillId="0" borderId="13" xfId="0" applyBorder="1"/>
    <xf numFmtId="0" fontId="20" fillId="0" borderId="12" xfId="0" applyFont="1" applyBorder="1" applyAlignment="1">
      <alignment horizontal="right" vertical="center"/>
    </xf>
    <xf numFmtId="0" fontId="20" fillId="0" borderId="2" xfId="0" applyFont="1" applyFill="1" applyBorder="1" applyAlignment="1">
      <alignment horizontal="center" vertical="center"/>
    </xf>
    <xf numFmtId="0" fontId="20" fillId="0" borderId="2" xfId="0" applyFont="1" applyBorder="1" applyAlignment="1">
      <alignment horizontal="center" vertical="center"/>
    </xf>
    <xf numFmtId="0" fontId="0" fillId="0" borderId="12" xfId="0" applyBorder="1" applyAlignment="1">
      <alignment horizontal="right" vertical="center" wrapText="1"/>
    </xf>
    <xf numFmtId="0" fontId="0" fillId="0" borderId="14" xfId="0" applyFill="1" applyBorder="1" applyAlignment="1">
      <alignment horizontal="right" vertical="center" wrapText="1"/>
    </xf>
    <xf numFmtId="165" fontId="0" fillId="0" borderId="15" xfId="0" applyNumberFormat="1" applyBorder="1" applyAlignment="1">
      <alignment horizontal="center"/>
    </xf>
    <xf numFmtId="1" fontId="0" fillId="0" borderId="15" xfId="0" applyNumberFormat="1" applyBorder="1" applyAlignment="1">
      <alignment horizontal="center"/>
    </xf>
    <xf numFmtId="0" fontId="0" fillId="0" borderId="16" xfId="0" applyBorder="1"/>
    <xf numFmtId="0" fontId="22" fillId="0" borderId="17" xfId="0" applyFont="1" applyFill="1" applyBorder="1" applyAlignment="1">
      <alignment horizontal="left" vertical="center"/>
    </xf>
    <xf numFmtId="165" fontId="24" fillId="0" borderId="18" xfId="0" applyNumberFormat="1" applyFont="1" applyBorder="1" applyAlignment="1">
      <alignment horizontal="center"/>
    </xf>
    <xf numFmtId="1" fontId="24" fillId="0" borderId="18" xfId="0" applyNumberFormat="1" applyFont="1" applyBorder="1" applyAlignment="1">
      <alignment horizontal="center"/>
    </xf>
    <xf numFmtId="0" fontId="0" fillId="0" borderId="19" xfId="0" applyBorder="1"/>
    <xf numFmtId="0" fontId="0" fillId="0" borderId="20" xfId="0" applyBorder="1"/>
    <xf numFmtId="0" fontId="0" fillId="0" borderId="21" xfId="0" applyFont="1" applyFill="1" applyBorder="1" applyAlignment="1">
      <alignment horizontal="right"/>
    </xf>
    <xf numFmtId="0" fontId="0" fillId="0" borderId="2" xfId="0" applyBorder="1" applyAlignment="1">
      <alignment horizontal="center"/>
    </xf>
    <xf numFmtId="0" fontId="0" fillId="0" borderId="21" xfId="0" applyBorder="1" applyAlignment="1">
      <alignment horizontal="right"/>
    </xf>
    <xf numFmtId="0" fontId="0" fillId="0" borderId="21" xfId="0" applyBorder="1" applyAlignment="1">
      <alignment horizontal="right" wrapText="1"/>
    </xf>
    <xf numFmtId="0" fontId="0" fillId="0" borderId="12" xfId="0" applyBorder="1"/>
    <xf numFmtId="0" fontId="0" fillId="0" borderId="0" xfId="0" applyFill="1" applyBorder="1" applyAlignment="1">
      <alignment horizontal="right"/>
    </xf>
    <xf numFmtId="2" fontId="19" fillId="0" borderId="0" xfId="2" applyNumberFormat="1" applyFill="1" applyBorder="1"/>
    <xf numFmtId="0" fontId="0" fillId="0" borderId="12" xfId="0" applyFont="1" applyBorder="1" applyAlignment="1">
      <alignment horizontal="right" vertical="center"/>
    </xf>
    <xf numFmtId="0" fontId="0" fillId="0" borderId="12" xfId="0" applyBorder="1" applyAlignment="1">
      <alignment horizontal="right" vertical="center"/>
    </xf>
    <xf numFmtId="0" fontId="0" fillId="0" borderId="14" xfId="0" applyBorder="1"/>
    <xf numFmtId="0" fontId="0" fillId="0" borderId="15" xfId="0" applyBorder="1"/>
    <xf numFmtId="0" fontId="0" fillId="0" borderId="2" xfId="0" applyBorder="1"/>
    <xf numFmtId="0" fontId="0" fillId="0" borderId="2" xfId="0" applyBorder="1" applyAlignment="1">
      <alignment horizontal="right"/>
    </xf>
    <xf numFmtId="0" fontId="0" fillId="0" borderId="2" xfId="0" applyBorder="1" applyAlignment="1">
      <alignment horizontal="right" wrapText="1"/>
    </xf>
    <xf numFmtId="0" fontId="0" fillId="0" borderId="2" xfId="0" applyFill="1" applyBorder="1" applyAlignment="1">
      <alignment horizontal="right"/>
    </xf>
    <xf numFmtId="0" fontId="22" fillId="0" borderId="0" xfId="0" applyFont="1" applyAlignment="1">
      <alignment horizontal="left"/>
    </xf>
    <xf numFmtId="0" fontId="0" fillId="5" borderId="2" xfId="0" applyFill="1" applyBorder="1"/>
    <xf numFmtId="0" fontId="0" fillId="5" borderId="2" xfId="0" applyFont="1" applyFill="1" applyBorder="1" applyAlignment="1">
      <alignment horizontal="right"/>
    </xf>
    <xf numFmtId="0" fontId="0" fillId="5" borderId="2" xfId="0" applyFill="1" applyBorder="1" applyAlignment="1">
      <alignment horizontal="center"/>
    </xf>
    <xf numFmtId="0" fontId="22" fillId="0" borderId="0" xfId="0" applyFont="1" applyFill="1" applyBorder="1" applyAlignment="1">
      <alignment horizontal="left"/>
    </xf>
    <xf numFmtId="0" fontId="0" fillId="5" borderId="2" xfId="0" applyFill="1" applyBorder="1" applyAlignment="1">
      <alignment horizontal="right"/>
    </xf>
    <xf numFmtId="0" fontId="23" fillId="0" borderId="2" xfId="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5" fillId="0" borderId="26" xfId="0" applyFont="1" applyFill="1" applyBorder="1" applyAlignment="1">
      <alignment horizontal="center" vertical="center" wrapText="1"/>
    </xf>
    <xf numFmtId="2" fontId="0" fillId="0" borderId="2" xfId="0" applyNumberFormat="1" applyBorder="1" applyAlignment="1">
      <alignment horizontal="center" vertical="center"/>
    </xf>
    <xf numFmtId="2" fontId="23" fillId="4" borderId="2" xfId="1" applyNumberFormat="1" applyFont="1" applyFill="1" applyBorder="1" applyAlignment="1" applyProtection="1">
      <alignment horizontal="center" vertical="center"/>
      <protection locked="0"/>
    </xf>
    <xf numFmtId="164" fontId="23" fillId="4" borderId="2" xfId="1" applyNumberFormat="1" applyFont="1" applyFill="1" applyBorder="1" applyAlignment="1" applyProtection="1">
      <alignment horizontal="center"/>
      <protection locked="0"/>
    </xf>
    <xf numFmtId="164" fontId="19" fillId="3" borderId="11" xfId="2" applyNumberFormat="1" applyBorder="1" applyAlignment="1">
      <alignment horizontal="center"/>
    </xf>
    <xf numFmtId="164" fontId="19" fillId="3" borderId="23" xfId="2" applyNumberFormat="1" applyBorder="1" applyAlignment="1">
      <alignment horizontal="center"/>
    </xf>
    <xf numFmtId="164" fontId="19" fillId="3" borderId="24" xfId="2" applyNumberFormat="1" applyBorder="1" applyAlignment="1">
      <alignment horizontal="center"/>
    </xf>
    <xf numFmtId="164" fontId="19" fillId="3" borderId="25" xfId="2" applyNumberFormat="1" applyBorder="1" applyAlignment="1">
      <alignment horizontal="center"/>
    </xf>
    <xf numFmtId="0" fontId="22" fillId="0" borderId="12" xfId="0" applyFont="1" applyFill="1" applyBorder="1" applyAlignment="1">
      <alignment horizontal="left" vertical="center"/>
    </xf>
    <xf numFmtId="0" fontId="0" fillId="0" borderId="0" xfId="0" applyFill="1" applyBorder="1" applyAlignment="1">
      <alignment horizontal="center" vertical="center"/>
    </xf>
    <xf numFmtId="0" fontId="18" fillId="0" borderId="0" xfId="1" applyFill="1" applyBorder="1" applyAlignment="1">
      <alignment horizontal="center" vertical="center"/>
    </xf>
    <xf numFmtId="164" fontId="0" fillId="4" borderId="2" xfId="0" applyNumberFormat="1" applyFill="1" applyBorder="1"/>
    <xf numFmtId="0" fontId="22" fillId="0" borderId="17" xfId="0" applyFont="1" applyBorder="1"/>
    <xf numFmtId="0" fontId="0" fillId="0" borderId="18" xfId="0" applyBorder="1"/>
    <xf numFmtId="0" fontId="4" fillId="0" borderId="18" xfId="0" applyFont="1" applyBorder="1" applyAlignment="1">
      <alignment horizontal="right"/>
    </xf>
    <xf numFmtId="0" fontId="4" fillId="0" borderId="0" xfId="0" applyFont="1" applyBorder="1" applyAlignment="1">
      <alignment horizontal="right"/>
    </xf>
    <xf numFmtId="0" fontId="0" fillId="0" borderId="12" xfId="0" applyFont="1" applyBorder="1" applyAlignment="1">
      <alignment wrapText="1"/>
    </xf>
    <xf numFmtId="0" fontId="0" fillId="0" borderId="0" xfId="0" applyFont="1" applyBorder="1" applyAlignment="1">
      <alignment wrapText="1"/>
    </xf>
    <xf numFmtId="0" fontId="0" fillId="0" borderId="0" xfId="0" applyBorder="1" applyAlignment="1">
      <alignment horizontal="right"/>
    </xf>
    <xf numFmtId="0" fontId="0" fillId="0" borderId="17" xfId="0" applyBorder="1"/>
    <xf numFmtId="0" fontId="23" fillId="0" borderId="32" xfId="1" applyFont="1" applyFill="1" applyBorder="1" applyAlignment="1">
      <alignment horizontal="center" vertical="center" wrapText="1"/>
    </xf>
    <xf numFmtId="166" fontId="23" fillId="6" borderId="9" xfId="2" applyNumberFormat="1" applyFont="1" applyFill="1" applyBorder="1" applyAlignment="1">
      <alignment horizontal="center" vertical="center"/>
    </xf>
    <xf numFmtId="166" fontId="23" fillId="6" borderId="2" xfId="2" applyNumberFormat="1" applyFont="1" applyFill="1" applyBorder="1" applyAlignment="1">
      <alignment horizontal="center" vertical="center"/>
    </xf>
    <xf numFmtId="166" fontId="23" fillId="6" borderId="9" xfId="2" applyNumberFormat="1" applyFont="1" applyFill="1" applyBorder="1" applyAlignment="1">
      <alignment horizontal="center" vertical="center" wrapText="1"/>
    </xf>
    <xf numFmtId="166" fontId="23" fillId="6" borderId="2" xfId="0" applyNumberFormat="1" applyFont="1" applyFill="1" applyBorder="1" applyAlignment="1">
      <alignment horizontal="center" vertical="center"/>
    </xf>
    <xf numFmtId="166" fontId="23" fillId="6" borderId="9" xfId="0" applyNumberFormat="1" applyFont="1" applyFill="1" applyBorder="1" applyAlignment="1">
      <alignment horizontal="center" vertical="center"/>
    </xf>
    <xf numFmtId="166" fontId="23" fillId="6" borderId="2" xfId="0" applyNumberFormat="1" applyFont="1" applyFill="1" applyBorder="1" applyAlignment="1">
      <alignment horizontal="center"/>
    </xf>
    <xf numFmtId="1" fontId="23" fillId="6" borderId="2" xfId="2" applyNumberFormat="1" applyFont="1" applyFill="1" applyBorder="1" applyAlignment="1">
      <alignment horizontal="center" vertical="center"/>
    </xf>
    <xf numFmtId="1" fontId="23" fillId="6" borderId="32" xfId="2" applyNumberFormat="1" applyFont="1" applyFill="1" applyBorder="1" applyAlignment="1">
      <alignment horizontal="center" vertical="center"/>
    </xf>
    <xf numFmtId="1" fontId="23" fillId="6" borderId="32" xfId="2" applyNumberFormat="1" applyFont="1" applyFill="1" applyBorder="1" applyAlignment="1">
      <alignment horizontal="center" vertical="center" wrapText="1"/>
    </xf>
    <xf numFmtId="166" fontId="19" fillId="6" borderId="27" xfId="2" applyNumberFormat="1" applyFill="1" applyBorder="1" applyAlignment="1">
      <alignment horizontal="center" vertical="center"/>
    </xf>
    <xf numFmtId="166" fontId="19" fillId="6" borderId="28" xfId="2" applyNumberFormat="1" applyFill="1" applyBorder="1" applyAlignment="1">
      <alignment horizontal="center" vertical="center"/>
    </xf>
    <xf numFmtId="0" fontId="22" fillId="0" borderId="18" xfId="0" applyFont="1" applyBorder="1" applyAlignment="1">
      <alignment vertical="top" wrapText="1"/>
    </xf>
    <xf numFmtId="0" fontId="22" fillId="0" borderId="17" xfId="0" applyFont="1" applyBorder="1" applyAlignment="1">
      <alignment vertical="top"/>
    </xf>
    <xf numFmtId="0" fontId="0" fillId="0" borderId="12" xfId="0" applyBorder="1" applyAlignment="1">
      <alignment horizontal="right"/>
    </xf>
    <xf numFmtId="0" fontId="0" fillId="0" borderId="12" xfId="0" applyBorder="1" applyAlignment="1">
      <alignment horizontal="right" wrapText="1"/>
    </xf>
    <xf numFmtId="2" fontId="23" fillId="0" borderId="12" xfId="2" applyNumberFormat="1" applyFont="1" applyFill="1" applyBorder="1" applyAlignment="1">
      <alignment horizontal="right" wrapText="1"/>
    </xf>
    <xf numFmtId="2" fontId="0" fillId="4" borderId="2" xfId="0" applyNumberFormat="1" applyFill="1" applyBorder="1" applyAlignment="1">
      <alignment horizontal="center" vertical="center"/>
    </xf>
    <xf numFmtId="0" fontId="22" fillId="0" borderId="12" xfId="0" applyFont="1" applyBorder="1" applyAlignment="1">
      <alignment vertical="top"/>
    </xf>
    <xf numFmtId="165" fontId="0" fillId="6" borderId="2" xfId="0" applyNumberFormat="1" applyFill="1" applyBorder="1" applyAlignment="1">
      <alignment horizontal="center" vertical="center"/>
    </xf>
    <xf numFmtId="0" fontId="1" fillId="0" borderId="0" xfId="0" applyFont="1" applyFill="1" applyBorder="1" applyAlignment="1">
      <alignment horizontal="right" vertical="center" wrapText="1"/>
    </xf>
    <xf numFmtId="0" fontId="32" fillId="0" borderId="0" xfId="0" applyFont="1" applyAlignment="1"/>
    <xf numFmtId="0" fontId="1" fillId="0" borderId="0" xfId="0" applyFont="1" applyBorder="1" applyAlignment="1">
      <alignment wrapText="1"/>
    </xf>
    <xf numFmtId="0" fontId="4" fillId="0" borderId="2" xfId="0" applyFont="1" applyBorder="1" applyAlignment="1"/>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4" fillId="0" borderId="8" xfId="0" applyFont="1" applyBorder="1" applyAlignment="1">
      <alignment horizontal="center"/>
    </xf>
    <xf numFmtId="0" fontId="4" fillId="0" borderId="8" xfId="0" applyFont="1" applyBorder="1" applyAlignment="1"/>
    <xf numFmtId="0" fontId="1" fillId="0" borderId="0" xfId="0" applyFont="1" applyBorder="1" applyAlignment="1">
      <alignment horizontal="right" wrapText="1"/>
    </xf>
    <xf numFmtId="0" fontId="1" fillId="0" borderId="0" xfId="0" applyFont="1" applyBorder="1" applyAlignment="1">
      <alignment horizontal="left" vertical="center" wrapText="1"/>
    </xf>
    <xf numFmtId="0" fontId="2" fillId="0" borderId="7" xfId="0" applyFont="1" applyFill="1" applyBorder="1" applyAlignment="1"/>
    <xf numFmtId="0" fontId="9" fillId="0" borderId="0" xfId="0" applyFont="1" applyAlignment="1"/>
    <xf numFmtId="0" fontId="7" fillId="0" borderId="0" xfId="0" applyFont="1" applyBorder="1"/>
    <xf numFmtId="164" fontId="2" fillId="0" borderId="33" xfId="0" applyNumberFormat="1" applyFont="1" applyBorder="1" applyAlignment="1">
      <alignment horizontal="center" vertical="center"/>
    </xf>
    <xf numFmtId="0" fontId="1" fillId="0" borderId="9" xfId="0" applyFont="1" applyBorder="1" applyAlignment="1">
      <alignment vertical="center" wrapText="1"/>
    </xf>
    <xf numFmtId="0" fontId="2" fillId="0" borderId="29" xfId="0" applyFont="1" applyBorder="1" applyAlignment="1">
      <alignment horizontal="center" vertical="center"/>
    </xf>
    <xf numFmtId="165"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0" fillId="0" borderId="2" xfId="0" applyBorder="1" applyAlignment="1">
      <alignment horizontal="center"/>
    </xf>
    <xf numFmtId="0" fontId="1" fillId="0" borderId="3"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0" fillId="0" borderId="0" xfId="0" applyFont="1" applyFill="1" applyAlignment="1">
      <alignment horizontal="left"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7" fillId="0" borderId="7" xfId="0" applyFont="1" applyBorder="1" applyAlignment="1">
      <alignment horizontal="left" wrapText="1"/>
    </xf>
    <xf numFmtId="0" fontId="8" fillId="0" borderId="1" xfId="0" applyFont="1" applyBorder="1" applyAlignment="1">
      <alignment wrapText="1"/>
    </xf>
    <xf numFmtId="0" fontId="8" fillId="0" borderId="6" xfId="0" applyFont="1" applyBorder="1" applyAlignment="1">
      <alignment wrapText="1"/>
    </xf>
    <xf numFmtId="0" fontId="1" fillId="0" borderId="3"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9" fillId="0" borderId="0" xfId="0" applyFont="1" applyFill="1" applyBorder="1" applyAlignment="1">
      <alignment horizontal="left"/>
    </xf>
    <xf numFmtId="0" fontId="8" fillId="0" borderId="0" xfId="0" applyFont="1" applyBorder="1" applyAlignment="1"/>
    <xf numFmtId="0" fontId="2" fillId="0" borderId="0" xfId="0" applyFont="1" applyBorder="1" applyAlignment="1"/>
    <xf numFmtId="0" fontId="2" fillId="0" borderId="4" xfId="0" applyFont="1" applyBorder="1" applyAlignment="1"/>
    <xf numFmtId="0" fontId="1" fillId="0" borderId="2" xfId="0" applyFont="1" applyBorder="1" applyAlignment="1">
      <alignment horizontal="left" wrapText="1"/>
    </xf>
    <xf numFmtId="0" fontId="8" fillId="0" borderId="0" xfId="0" applyFont="1" applyBorder="1" applyAlignment="1">
      <alignment wrapText="1"/>
    </xf>
    <xf numFmtId="0" fontId="8" fillId="0" borderId="4" xfId="0" applyFont="1" applyBorder="1" applyAlignment="1">
      <alignment wrapText="1"/>
    </xf>
    <xf numFmtId="0" fontId="1" fillId="0" borderId="2" xfId="0" applyFont="1" applyBorder="1" applyAlignment="1">
      <alignment wrapText="1"/>
    </xf>
    <xf numFmtId="0" fontId="3" fillId="0" borderId="0" xfId="0" applyFont="1" applyBorder="1" applyAlignment="1">
      <alignment horizontal="left" wrapText="1"/>
    </xf>
    <xf numFmtId="0" fontId="3" fillId="0" borderId="4" xfId="0" applyFont="1" applyBorder="1" applyAlignment="1">
      <alignment horizontal="left" wrapText="1"/>
    </xf>
    <xf numFmtId="0" fontId="4" fillId="0" borderId="2" xfId="0" applyFont="1" applyFill="1" applyBorder="1" applyAlignment="1">
      <alignment horizontal="left"/>
    </xf>
    <xf numFmtId="0" fontId="2" fillId="0" borderId="2" xfId="0" applyFont="1" applyFill="1" applyBorder="1" applyAlignment="1">
      <alignment horizontal="left"/>
    </xf>
    <xf numFmtId="0" fontId="6" fillId="0" borderId="0" xfId="0" applyFont="1" applyBorder="1" applyAlignment="1">
      <alignment horizontal="left"/>
    </xf>
    <xf numFmtId="0" fontId="6" fillId="0" borderId="1" xfId="0" applyFont="1" applyBorder="1" applyAlignment="1">
      <alignment horizontal="left"/>
    </xf>
    <xf numFmtId="0" fontId="3" fillId="0" borderId="2" xfId="0" applyFont="1" applyFill="1" applyBorder="1" applyAlignment="1">
      <alignment horizontal="left"/>
    </xf>
    <xf numFmtId="0" fontId="4" fillId="0" borderId="3" xfId="0" applyFont="1" applyFill="1" applyBorder="1" applyAlignment="1">
      <alignment horizontal="center"/>
    </xf>
    <xf numFmtId="0" fontId="4" fillId="0" borderId="9" xfId="0" applyFont="1" applyFill="1" applyBorder="1" applyAlignment="1">
      <alignment horizontal="center"/>
    </xf>
    <xf numFmtId="0" fontId="4"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4" fillId="0" borderId="2" xfId="0" applyFont="1" applyBorder="1" applyAlignment="1">
      <alignment horizontal="center"/>
    </xf>
    <xf numFmtId="0" fontId="31" fillId="0" borderId="2" xfId="0" applyFont="1" applyBorder="1" applyAlignment="1">
      <alignment horizontal="center"/>
    </xf>
    <xf numFmtId="2" fontId="23" fillId="0" borderId="2" xfId="2" applyNumberFormat="1" applyFont="1" applyFill="1" applyBorder="1" applyAlignment="1">
      <alignment horizontal="center" wrapText="1"/>
    </xf>
    <xf numFmtId="2" fontId="23" fillId="0" borderId="2" xfId="2" applyNumberFormat="1" applyFont="1" applyFill="1" applyBorder="1" applyAlignment="1" applyProtection="1">
      <alignment horizontal="center" wrapText="1"/>
    </xf>
    <xf numFmtId="0" fontId="4" fillId="0" borderId="30" xfId="0" applyFont="1" applyFill="1" applyBorder="1" applyAlignment="1">
      <alignment horizontal="left" wrapText="1"/>
    </xf>
    <xf numFmtId="0" fontId="2" fillId="0" borderId="31" xfId="0" applyFont="1" applyFill="1" applyBorder="1" applyAlignment="1">
      <alignment horizontal="left" wrapText="1"/>
    </xf>
    <xf numFmtId="0" fontId="4" fillId="0" borderId="2" xfId="0" applyFont="1" applyFill="1" applyBorder="1" applyAlignment="1">
      <alignment horizontal="left" wrapText="1"/>
    </xf>
    <xf numFmtId="0" fontId="2" fillId="0" borderId="32" xfId="0" applyFont="1" applyFill="1" applyBorder="1" applyAlignment="1">
      <alignment horizontal="left" wrapText="1"/>
    </xf>
    <xf numFmtId="0" fontId="0" fillId="0" borderId="2" xfId="0" applyBorder="1" applyAlignment="1">
      <alignment horizontal="center"/>
    </xf>
    <xf numFmtId="0" fontId="0" fillId="0" borderId="2" xfId="0" applyBorder="1" applyAlignment="1">
      <alignment horizontal="center" wrapText="1"/>
    </xf>
    <xf numFmtId="0" fontId="0" fillId="0" borderId="12" xfId="0" applyFont="1" applyBorder="1" applyAlignment="1">
      <alignment horizontal="left" wrapText="1"/>
    </xf>
    <xf numFmtId="0" fontId="0" fillId="0" borderId="0" xfId="0" applyFont="1" applyBorder="1" applyAlignment="1">
      <alignment horizontal="left" wrapText="1"/>
    </xf>
    <xf numFmtId="0" fontId="0" fillId="0" borderId="13" xfId="0" applyFont="1" applyBorder="1" applyAlignment="1">
      <alignment horizontal="left" wrapText="1"/>
    </xf>
    <xf numFmtId="0" fontId="0" fillId="0" borderId="1" xfId="0" applyFill="1" applyBorder="1" applyAlignment="1">
      <alignment horizontal="right" vertical="center" wrapText="1"/>
    </xf>
    <xf numFmtId="0" fontId="24" fillId="0" borderId="12" xfId="0" applyFont="1" applyFill="1" applyBorder="1" applyAlignment="1">
      <alignment horizontal="left" vertical="center"/>
    </xf>
    <xf numFmtId="0" fontId="24" fillId="0" borderId="1" xfId="0" applyFont="1" applyFill="1" applyBorder="1" applyAlignment="1">
      <alignment horizontal="left" vertical="center"/>
    </xf>
    <xf numFmtId="0" fontId="0" fillId="0" borderId="22" xfId="0" applyBorder="1" applyAlignment="1">
      <alignment horizontal="center" wrapText="1"/>
    </xf>
    <xf numFmtId="0" fontId="24" fillId="0" borderId="12" xfId="0" applyFont="1" applyBorder="1" applyAlignment="1">
      <alignment horizontal="left"/>
    </xf>
    <xf numFmtId="0" fontId="24" fillId="0" borderId="1" xfId="0" applyFont="1" applyBorder="1" applyAlignment="1">
      <alignment horizontal="left"/>
    </xf>
    <xf numFmtId="0" fontId="0" fillId="5" borderId="2" xfId="0" applyFill="1" applyBorder="1" applyAlignment="1">
      <alignment horizontal="center"/>
    </xf>
    <xf numFmtId="10" fontId="23" fillId="4" borderId="2" xfId="4" applyNumberFormat="1" applyFont="1" applyFill="1" applyBorder="1" applyAlignment="1" applyProtection="1">
      <alignment horizontal="center" vertical="center"/>
      <protection locked="0"/>
    </xf>
    <xf numFmtId="10" fontId="0" fillId="4" borderId="2" xfId="4" applyNumberFormat="1" applyFont="1" applyFill="1" applyBorder="1" applyAlignment="1">
      <alignment horizontal="center" vertical="center"/>
    </xf>
  </cellXfs>
  <cellStyles count="5">
    <cellStyle name="Hyperlink" xfId="3" builtinId="8"/>
    <cellStyle name="Input" xfId="1" builtinId="20"/>
    <cellStyle name="Normal" xfId="0" builtinId="0"/>
    <cellStyle name="Output" xfId="2" builtinId="21"/>
    <cellStyle name="Percent" xfId="4" builtinId="5"/>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I$1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H$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E$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906780</xdr:colOff>
          <xdr:row>4</xdr:row>
          <xdr:rowOff>0</xdr:rowOff>
        </xdr:from>
        <xdr:to>
          <xdr:col>4</xdr:col>
          <xdr:colOff>0</xdr:colOff>
          <xdr:row>6</xdr:row>
          <xdr:rowOff>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10</xdr:row>
          <xdr:rowOff>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xdr:row>
          <xdr:rowOff>60960</xdr:rowOff>
        </xdr:from>
        <xdr:to>
          <xdr:col>7</xdr:col>
          <xdr:colOff>381000</xdr:colOff>
          <xdr:row>9</xdr:row>
          <xdr:rowOff>289560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403860</xdr:colOff>
          <xdr:row>9</xdr:row>
          <xdr:rowOff>68580</xdr:rowOff>
        </xdr:from>
        <xdr:to>
          <xdr:col>7</xdr:col>
          <xdr:colOff>708660</xdr:colOff>
          <xdr:row>9</xdr:row>
          <xdr:rowOff>289560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11</xdr:row>
          <xdr:rowOff>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403860</xdr:colOff>
          <xdr:row>10</xdr:row>
          <xdr:rowOff>68580</xdr:rowOff>
        </xdr:from>
        <xdr:to>
          <xdr:col>7</xdr:col>
          <xdr:colOff>708660</xdr:colOff>
          <xdr:row>10</xdr:row>
          <xdr:rowOff>289560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xdr:row>
          <xdr:rowOff>60960</xdr:rowOff>
        </xdr:from>
        <xdr:to>
          <xdr:col>7</xdr:col>
          <xdr:colOff>381000</xdr:colOff>
          <xdr:row>10</xdr:row>
          <xdr:rowOff>289560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8</xdr:col>
          <xdr:colOff>0</xdr:colOff>
          <xdr:row>13</xdr:row>
          <xdr:rowOff>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12</xdr:row>
          <xdr:rowOff>0</xdr:rowOff>
        </xdr:from>
        <xdr:to>
          <xdr:col>7</xdr:col>
          <xdr:colOff>381000</xdr:colOff>
          <xdr:row>13</xdr:row>
          <xdr:rowOff>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403860</xdr:colOff>
          <xdr:row>12</xdr:row>
          <xdr:rowOff>0</xdr:rowOff>
        </xdr:from>
        <xdr:to>
          <xdr:col>7</xdr:col>
          <xdr:colOff>716280</xdr:colOff>
          <xdr:row>12</xdr:row>
          <xdr:rowOff>190500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441960</xdr:colOff>
          <xdr:row>17</xdr:row>
          <xdr:rowOff>175260</xdr:rowOff>
        </xdr:from>
        <xdr:to>
          <xdr:col>7</xdr:col>
          <xdr:colOff>746760</xdr:colOff>
          <xdr:row>17</xdr:row>
          <xdr:rowOff>365760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17</xdr:row>
          <xdr:rowOff>175260</xdr:rowOff>
        </xdr:from>
        <xdr:to>
          <xdr:col>7</xdr:col>
          <xdr:colOff>411480</xdr:colOff>
          <xdr:row>17</xdr:row>
          <xdr:rowOff>373380</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403860</xdr:colOff>
          <xdr:row>11</xdr:row>
          <xdr:rowOff>68580</xdr:rowOff>
        </xdr:from>
        <xdr:to>
          <xdr:col>7</xdr:col>
          <xdr:colOff>708660</xdr:colOff>
          <xdr:row>11</xdr:row>
          <xdr:rowOff>289560</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11</xdr:row>
          <xdr:rowOff>60960</xdr:rowOff>
        </xdr:from>
        <xdr:to>
          <xdr:col>7</xdr:col>
          <xdr:colOff>381000</xdr:colOff>
          <xdr:row>11</xdr:row>
          <xdr:rowOff>289560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251460</xdr:rowOff>
        </xdr:from>
        <xdr:to>
          <xdr:col>8</xdr:col>
          <xdr:colOff>0</xdr:colOff>
          <xdr:row>16</xdr:row>
          <xdr:rowOff>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403860</xdr:rowOff>
        </xdr:from>
        <xdr:to>
          <xdr:col>8</xdr:col>
          <xdr:colOff>0</xdr:colOff>
          <xdr:row>17</xdr:row>
          <xdr:rowOff>0</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15</xdr:row>
          <xdr:rowOff>99060</xdr:rowOff>
        </xdr:from>
        <xdr:to>
          <xdr:col>7</xdr:col>
          <xdr:colOff>746760</xdr:colOff>
          <xdr:row>15</xdr:row>
          <xdr:rowOff>289560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16</xdr:row>
          <xdr:rowOff>99060</xdr:rowOff>
        </xdr:from>
        <xdr:to>
          <xdr:col>7</xdr:col>
          <xdr:colOff>746760</xdr:colOff>
          <xdr:row>16</xdr:row>
          <xdr:rowOff>289560</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99060</xdr:rowOff>
        </xdr:from>
        <xdr:to>
          <xdr:col>7</xdr:col>
          <xdr:colOff>403860</xdr:colOff>
          <xdr:row>15</xdr:row>
          <xdr:rowOff>297180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16</xdr:row>
          <xdr:rowOff>83820</xdr:rowOff>
        </xdr:from>
        <xdr:to>
          <xdr:col>7</xdr:col>
          <xdr:colOff>411480</xdr:colOff>
          <xdr:row>16</xdr:row>
          <xdr:rowOff>289560</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0</xdr:colOff>
          <xdr:row>27</xdr:row>
          <xdr:rowOff>0</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25</xdr:row>
          <xdr:rowOff>236220</xdr:rowOff>
        </xdr:from>
        <xdr:to>
          <xdr:col>7</xdr:col>
          <xdr:colOff>411480</xdr:colOff>
          <xdr:row>27</xdr:row>
          <xdr:rowOff>7620</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25</xdr:row>
          <xdr:rowOff>228600</xdr:rowOff>
        </xdr:from>
        <xdr:to>
          <xdr:col>7</xdr:col>
          <xdr:colOff>716280</xdr:colOff>
          <xdr:row>27</xdr:row>
          <xdr:rowOff>0</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38100</xdr:rowOff>
        </xdr:from>
        <xdr:to>
          <xdr:col>3</xdr:col>
          <xdr:colOff>746760</xdr:colOff>
          <xdr:row>4</xdr:row>
          <xdr:rowOff>220980</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Active Reforestation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213360</xdr:rowOff>
        </xdr:from>
        <xdr:to>
          <xdr:col>3</xdr:col>
          <xdr:colOff>670560</xdr:colOff>
          <xdr:row>5</xdr:row>
          <xdr:rowOff>99060</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Passive Reforestation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99060</xdr:rowOff>
        </xdr:from>
        <xdr:to>
          <xdr:col>3</xdr:col>
          <xdr:colOff>746760</xdr:colOff>
          <xdr:row>5</xdr:row>
          <xdr:rowOff>274320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Individual Tree Plantings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0</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27</xdr:row>
          <xdr:rowOff>175260</xdr:rowOff>
        </xdr:from>
        <xdr:to>
          <xdr:col>7</xdr:col>
          <xdr:colOff>716280</xdr:colOff>
          <xdr:row>27</xdr:row>
          <xdr:rowOff>388620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27</xdr:row>
          <xdr:rowOff>160020</xdr:rowOff>
        </xdr:from>
        <xdr:to>
          <xdr:col>7</xdr:col>
          <xdr:colOff>403860</xdr:colOff>
          <xdr:row>27</xdr:row>
          <xdr:rowOff>381000</xdr:rowOff>
        </xdr:to>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hdsc.nws.noaa.gov/hdsc/pfds/pfds_map_cont.html?bkmrk=vt"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0E8A7-0D1B-4169-8B53-CD1083B4DAFC}">
  <dimension ref="A1:L30"/>
  <sheetViews>
    <sheetView tabSelected="1" view="pageLayout" zoomScaleNormal="110" workbookViewId="0">
      <selection activeCell="F6" sqref="F6"/>
    </sheetView>
  </sheetViews>
  <sheetFormatPr defaultColWidth="9.109375" defaultRowHeight="17.399999999999999" x14ac:dyDescent="0.4"/>
  <cols>
    <col min="1" max="1" width="3.33203125" style="4" customWidth="1"/>
    <col min="2" max="2" width="12.6640625" style="1" customWidth="1"/>
    <col min="3" max="3" width="8.33203125" style="1" customWidth="1"/>
    <col min="4" max="4" width="11.6640625" style="1" customWidth="1"/>
    <col min="5" max="5" width="5.109375" style="1" customWidth="1"/>
    <col min="6" max="6" width="15.6640625" style="1" customWidth="1"/>
    <col min="7" max="7" width="9" style="1" customWidth="1"/>
    <col min="8" max="8" width="10.88671875" style="4" customWidth="1"/>
    <col min="9" max="9" width="18.6640625" style="5" customWidth="1"/>
    <col min="10" max="16384" width="9.109375" style="1"/>
  </cols>
  <sheetData>
    <row r="1" spans="1:12" ht="18" customHeight="1" x14ac:dyDescent="0.4">
      <c r="A1" s="13" t="s">
        <v>83</v>
      </c>
      <c r="B1" s="12"/>
      <c r="C1" s="12"/>
      <c r="G1" s="14" t="s">
        <v>0</v>
      </c>
      <c r="H1" s="149"/>
      <c r="I1" s="150"/>
    </row>
    <row r="2" spans="1:12" ht="18" customHeight="1" x14ac:dyDescent="0.4">
      <c r="A2" s="151" t="s">
        <v>67</v>
      </c>
      <c r="B2" s="151"/>
      <c r="C2" s="151"/>
      <c r="D2" s="151"/>
      <c r="G2" s="14" t="s">
        <v>1</v>
      </c>
      <c r="H2" s="149"/>
      <c r="I2" s="153"/>
    </row>
    <row r="3" spans="1:12" s="2" customFormat="1" ht="18" customHeight="1" x14ac:dyDescent="0.6">
      <c r="A3" s="152"/>
      <c r="B3" s="152"/>
      <c r="C3" s="152"/>
      <c r="D3" s="152"/>
      <c r="E3" s="12"/>
      <c r="F3" s="12"/>
      <c r="G3" s="14" t="s">
        <v>82</v>
      </c>
      <c r="H3" s="154"/>
      <c r="I3" s="155"/>
    </row>
    <row r="4" spans="1:12" s="3" customFormat="1" ht="15.6" customHeight="1" x14ac:dyDescent="0.45">
      <c r="A4" s="17"/>
      <c r="B4" s="19"/>
      <c r="C4" s="15"/>
      <c r="D4" s="117"/>
      <c r="E4" s="17"/>
      <c r="F4" s="118"/>
      <c r="G4" s="13"/>
      <c r="H4" s="4"/>
    </row>
    <row r="5" spans="1:12" s="3" customFormat="1" ht="22.95" customHeight="1" x14ac:dyDescent="0.45">
      <c r="A5" s="156">
        <v>1</v>
      </c>
      <c r="B5" s="157" t="s">
        <v>68</v>
      </c>
      <c r="C5" s="158"/>
      <c r="D5" s="158"/>
      <c r="E5" s="16">
        <v>1</v>
      </c>
      <c r="F5" s="119"/>
      <c r="G5" s="119"/>
      <c r="H5" s="119"/>
      <c r="I5" s="108"/>
    </row>
    <row r="6" spans="1:12" s="3" customFormat="1" ht="24" customHeight="1" x14ac:dyDescent="0.45">
      <c r="A6" s="156"/>
      <c r="B6" s="157"/>
      <c r="C6" s="158"/>
      <c r="D6" s="158"/>
      <c r="E6" s="16"/>
      <c r="F6" s="115"/>
      <c r="G6" s="115"/>
      <c r="H6" s="24"/>
      <c r="I6" s="18"/>
    </row>
    <row r="7" spans="1:12" s="3" customFormat="1" ht="17.399999999999999" customHeight="1" x14ac:dyDescent="0.45">
      <c r="A7" s="20"/>
      <c r="B7" s="107"/>
      <c r="C7" s="107"/>
      <c r="D7" s="8"/>
      <c r="E7" s="16"/>
      <c r="F7" s="115"/>
      <c r="G7" s="115"/>
      <c r="H7" s="24"/>
      <c r="I7" s="18"/>
    </row>
    <row r="8" spans="1:12" s="3" customFormat="1" ht="17.399999999999999" customHeight="1" x14ac:dyDescent="0.45">
      <c r="A8" s="139" t="s">
        <v>5</v>
      </c>
      <c r="B8" s="139"/>
      <c r="C8" s="139"/>
      <c r="D8" s="139"/>
      <c r="E8" s="139"/>
      <c r="F8" s="139"/>
      <c r="G8" s="139"/>
      <c r="H8" s="139"/>
      <c r="I8" s="139"/>
    </row>
    <row r="9" spans="1:12" ht="20.100000000000001" customHeight="1" x14ac:dyDescent="0.45">
      <c r="A9" s="20"/>
      <c r="B9" s="140" t="s">
        <v>69</v>
      </c>
      <c r="C9" s="141"/>
      <c r="D9" s="141"/>
      <c r="E9" s="141"/>
      <c r="F9" s="141"/>
      <c r="G9" s="142"/>
      <c r="H9" s="6" t="s">
        <v>2</v>
      </c>
      <c r="I9" s="10" t="s">
        <v>3</v>
      </c>
      <c r="L9" s="7"/>
    </row>
    <row r="10" spans="1:12" ht="30" customHeight="1" x14ac:dyDescent="0.4">
      <c r="A10" s="20">
        <v>2</v>
      </c>
      <c r="B10" s="143" t="s">
        <v>70</v>
      </c>
      <c r="C10" s="143"/>
      <c r="D10" s="143"/>
      <c r="E10" s="143"/>
      <c r="F10" s="143"/>
      <c r="G10" s="143"/>
      <c r="H10" s="10"/>
      <c r="I10" s="26"/>
    </row>
    <row r="11" spans="1:12" ht="30" customHeight="1" x14ac:dyDescent="0.4">
      <c r="A11" s="20">
        <v>3</v>
      </c>
      <c r="B11" s="143" t="s">
        <v>71</v>
      </c>
      <c r="C11" s="143"/>
      <c r="D11" s="143"/>
      <c r="E11" s="143"/>
      <c r="F11" s="143"/>
      <c r="G11" s="143"/>
      <c r="H11" s="10"/>
      <c r="I11" s="26"/>
    </row>
    <row r="12" spans="1:12" ht="30" customHeight="1" x14ac:dyDescent="0.4">
      <c r="A12" s="20" t="s">
        <v>72</v>
      </c>
      <c r="B12" s="136" t="str">
        <f>IF(E5=3,"","For reforested areas, is the minimum contiguous area at least 2,500 square feet?")</f>
        <v>For reforested areas, is the minimum contiguous area at least 2,500 square feet?</v>
      </c>
      <c r="C12" s="137"/>
      <c r="D12" s="137"/>
      <c r="E12" s="137"/>
      <c r="F12" s="137"/>
      <c r="G12" s="138"/>
      <c r="H12" s="10"/>
      <c r="I12" s="26"/>
    </row>
    <row r="13" spans="1:12" ht="15.6" customHeight="1" x14ac:dyDescent="0.4">
      <c r="A13" s="20" t="s">
        <v>73</v>
      </c>
      <c r="B13" s="143" t="str">
        <f>IF(E5=3,"","For reforested areas, is the minimum width at least 25 feet?")</f>
        <v>For reforested areas, is the minimum width at least 25 feet?</v>
      </c>
      <c r="C13" s="143"/>
      <c r="D13" s="143"/>
      <c r="E13" s="143"/>
      <c r="F13" s="143"/>
      <c r="G13" s="143"/>
      <c r="H13" s="10"/>
      <c r="I13" s="26"/>
    </row>
    <row r="14" spans="1:12" s="12" customFormat="1" ht="13.5" customHeight="1" x14ac:dyDescent="0.4">
      <c r="A14" s="11"/>
      <c r="B14" s="21"/>
      <c r="H14" s="23">
        <v>0</v>
      </c>
      <c r="I14" s="22">
        <v>0</v>
      </c>
    </row>
    <row r="15" spans="1:12" ht="20.100000000000001" customHeight="1" x14ac:dyDescent="0.4">
      <c r="B15" s="144" t="s">
        <v>74</v>
      </c>
      <c r="C15" s="144"/>
      <c r="D15" s="144"/>
      <c r="E15" s="144"/>
      <c r="F15" s="144"/>
      <c r="G15" s="145"/>
      <c r="H15" s="10" t="s">
        <v>2</v>
      </c>
      <c r="I15" s="10" t="s">
        <v>3</v>
      </c>
    </row>
    <row r="16" spans="1:12" ht="31.2" customHeight="1" x14ac:dyDescent="0.4">
      <c r="A16" s="20">
        <v>6</v>
      </c>
      <c r="B16" s="146" t="s">
        <v>75</v>
      </c>
      <c r="C16" s="146"/>
      <c r="D16" s="146"/>
      <c r="E16" s="146"/>
      <c r="F16" s="146"/>
      <c r="G16" s="146"/>
      <c r="H16" s="10"/>
      <c r="I16" s="26"/>
    </row>
    <row r="17" spans="1:9" ht="30.6" customHeight="1" x14ac:dyDescent="0.4">
      <c r="A17" s="20">
        <v>7</v>
      </c>
      <c r="B17" s="127" t="s">
        <v>76</v>
      </c>
      <c r="C17" s="128"/>
      <c r="D17" s="128"/>
      <c r="E17" s="128"/>
      <c r="F17" s="128"/>
      <c r="G17" s="129"/>
      <c r="H17" s="10"/>
      <c r="I17" s="26"/>
    </row>
    <row r="18" spans="1:9" ht="45.6" customHeight="1" x14ac:dyDescent="0.4">
      <c r="A18" s="20">
        <v>8</v>
      </c>
      <c r="B18" s="146" t="s">
        <v>77</v>
      </c>
      <c r="C18" s="146"/>
      <c r="D18" s="146"/>
      <c r="E18" s="146"/>
      <c r="F18" s="146"/>
      <c r="G18" s="146"/>
      <c r="H18" s="10"/>
      <c r="I18" s="26"/>
    </row>
    <row r="19" spans="1:9" ht="12.6" customHeight="1" x14ac:dyDescent="0.4">
      <c r="A19" s="20"/>
      <c r="B19" s="109"/>
      <c r="C19" s="109"/>
      <c r="D19" s="109"/>
      <c r="E19" s="109"/>
      <c r="F19" s="109"/>
      <c r="G19" s="109"/>
      <c r="H19" s="113"/>
      <c r="I19" s="114"/>
    </row>
    <row r="20" spans="1:9" ht="19.95" customHeight="1" thickBot="1" x14ac:dyDescent="0.45">
      <c r="A20" s="20"/>
      <c r="B20" s="147" t="s">
        <v>61</v>
      </c>
      <c r="C20" s="147"/>
      <c r="D20" s="147"/>
      <c r="E20" s="147"/>
      <c r="F20" s="147"/>
      <c r="G20" s="148"/>
      <c r="H20" s="6" t="s">
        <v>2</v>
      </c>
      <c r="I20" s="110" t="s">
        <v>3</v>
      </c>
    </row>
    <row r="21" spans="1:9" s="12" customFormat="1" ht="19.95" customHeight="1" thickTop="1" thickBot="1" x14ac:dyDescent="0.45">
      <c r="A21" s="20">
        <v>9</v>
      </c>
      <c r="B21" s="131" t="str">
        <f>IF(E5=3,"Number of trees planted","Reforested area (excluding impervious surfaces)")</f>
        <v>Reforested area (excluding impervious surfaces)</v>
      </c>
      <c r="C21" s="132"/>
      <c r="D21" s="132"/>
      <c r="E21" s="132"/>
      <c r="F21" s="132"/>
      <c r="G21" s="111" t="str">
        <f>IF(E5=3,"# trees","(acres)")</f>
        <v>(acres)</v>
      </c>
      <c r="H21" s="120">
        <v>0</v>
      </c>
      <c r="I21" s="121"/>
    </row>
    <row r="22" spans="1:9" s="12" customFormat="1" ht="19.95" customHeight="1" thickTop="1" x14ac:dyDescent="0.4">
      <c r="A22" s="20" t="s">
        <v>78</v>
      </c>
      <c r="B22" s="131" t="str">
        <f>IF(E5=3,"Tv Credit per tree","Tv credit per unit area")</f>
        <v>Tv credit per unit area</v>
      </c>
      <c r="C22" s="132"/>
      <c r="D22" s="132"/>
      <c r="E22" s="132"/>
      <c r="F22" s="132"/>
      <c r="G22" s="112" t="str">
        <f>IF(E5=3,"cubic feet","inches")</f>
        <v>inches</v>
      </c>
      <c r="H22" s="122">
        <f>IF(E5=3,5,IF(E5=2,0.05,0.1))</f>
        <v>0.1</v>
      </c>
      <c r="I22" s="26"/>
    </row>
    <row r="23" spans="1:9" s="12" customFormat="1" ht="20.399999999999999" customHeight="1" x14ac:dyDescent="0.4">
      <c r="A23" s="20" t="s">
        <v>79</v>
      </c>
      <c r="B23" s="131" t="s">
        <v>62</v>
      </c>
      <c r="C23" s="132"/>
      <c r="D23" s="132"/>
      <c r="E23" s="132"/>
      <c r="F23" s="132"/>
      <c r="G23" s="112" t="s">
        <v>63</v>
      </c>
      <c r="H23" s="123">
        <f>IF(E5=3,H21*H22,H21*H22/12*43560)</f>
        <v>0</v>
      </c>
      <c r="I23" s="26"/>
    </row>
    <row r="24" spans="1:9" s="12" customFormat="1" ht="20.399999999999999" customHeight="1" x14ac:dyDescent="0.4">
      <c r="A24" s="20" t="s">
        <v>80</v>
      </c>
      <c r="B24" s="131" t="s">
        <v>62</v>
      </c>
      <c r="C24" s="132"/>
      <c r="D24" s="132"/>
      <c r="E24" s="132"/>
      <c r="F24" s="132"/>
      <c r="G24" s="112" t="s">
        <v>64</v>
      </c>
      <c r="H24" s="124">
        <f>H23/43560</f>
        <v>0</v>
      </c>
      <c r="I24" s="26"/>
    </row>
    <row r="25" spans="1:9" s="12" customFormat="1" ht="31.2" customHeight="1" x14ac:dyDescent="0.4">
      <c r="A25" s="20"/>
      <c r="B25" s="116"/>
      <c r="C25" s="116"/>
      <c r="D25" s="116"/>
      <c r="E25" s="116"/>
      <c r="F25" s="116"/>
      <c r="G25" s="116"/>
      <c r="H25" s="133" t="s">
        <v>65</v>
      </c>
      <c r="I25" s="133"/>
    </row>
    <row r="26" spans="1:9" ht="20.100000000000001" customHeight="1" x14ac:dyDescent="0.4">
      <c r="B26" s="134" t="s">
        <v>66</v>
      </c>
      <c r="C26" s="134"/>
      <c r="D26" s="134"/>
      <c r="E26" s="134"/>
      <c r="F26" s="134"/>
      <c r="G26" s="135"/>
      <c r="H26" s="10" t="s">
        <v>2</v>
      </c>
      <c r="I26" s="10" t="s">
        <v>3</v>
      </c>
    </row>
    <row r="27" spans="1:9" s="11" customFormat="1" ht="15.6" customHeight="1" x14ac:dyDescent="0.4">
      <c r="A27" s="4"/>
      <c r="B27" s="136" t="s">
        <v>81</v>
      </c>
      <c r="C27" s="137"/>
      <c r="D27" s="137"/>
      <c r="E27" s="137"/>
      <c r="F27" s="137"/>
      <c r="G27" s="138"/>
      <c r="H27" s="25"/>
      <c r="I27" s="125"/>
    </row>
    <row r="28" spans="1:9" s="11" customFormat="1" ht="44.4" customHeight="1" x14ac:dyDescent="0.4">
      <c r="A28" s="4"/>
      <c r="B28" s="127" t="str">
        <f>IF(E5=3,"Does the plan indicate that trees planted for the single tree credit at least 2-inch caliper for deciduous trees, or at least six feet tall for coniferous trees?","Does the planting plan specify that reforestation areas shall not be maintained as landscaped areas and that leaf litter, duff, saplings, and understory shall not be removed?")</f>
        <v>Does the planting plan specify that reforestation areas shall not be maintained as landscaped areas and that leaf litter, duff, saplings, and understory shall not be removed?</v>
      </c>
      <c r="C28" s="128"/>
      <c r="D28" s="128"/>
      <c r="E28" s="128"/>
      <c r="F28" s="128"/>
      <c r="G28" s="129"/>
      <c r="H28" s="25"/>
      <c r="I28" s="125"/>
    </row>
    <row r="29" spans="1:9" s="11" customFormat="1" ht="6.6" customHeight="1" x14ac:dyDescent="0.4">
      <c r="A29" s="4"/>
    </row>
    <row r="30" spans="1:9" s="9" customFormat="1" ht="27" customHeight="1" x14ac:dyDescent="0.4">
      <c r="A30" s="130" t="s">
        <v>4</v>
      </c>
      <c r="B30" s="130"/>
      <c r="C30" s="130"/>
      <c r="D30" s="130"/>
      <c r="E30" s="130"/>
      <c r="F30" s="130"/>
      <c r="G30" s="130"/>
      <c r="H30" s="130"/>
      <c r="I30" s="130"/>
    </row>
  </sheetData>
  <mergeCells count="27">
    <mergeCell ref="H1:I1"/>
    <mergeCell ref="A2:D3"/>
    <mergeCell ref="H2:I2"/>
    <mergeCell ref="H3:I3"/>
    <mergeCell ref="A5:A6"/>
    <mergeCell ref="B5:B6"/>
    <mergeCell ref="C5:D6"/>
    <mergeCell ref="B21:F21"/>
    <mergeCell ref="A8:I8"/>
    <mergeCell ref="B9:G9"/>
    <mergeCell ref="B10:G10"/>
    <mergeCell ref="B11:G11"/>
    <mergeCell ref="B12:G12"/>
    <mergeCell ref="B13:G13"/>
    <mergeCell ref="B15:G15"/>
    <mergeCell ref="B16:G16"/>
    <mergeCell ref="B17:G17"/>
    <mergeCell ref="B18:G18"/>
    <mergeCell ref="B20:G20"/>
    <mergeCell ref="B28:G28"/>
    <mergeCell ref="A30:I30"/>
    <mergeCell ref="B22:F22"/>
    <mergeCell ref="B23:F23"/>
    <mergeCell ref="B24:F24"/>
    <mergeCell ref="H25:I25"/>
    <mergeCell ref="B26:G26"/>
    <mergeCell ref="B27:G27"/>
  </mergeCells>
  <conditionalFormatting sqref="H21">
    <cfRule type="expression" dxfId="0" priority="1">
      <formula>$E$5=3</formula>
    </cfRule>
  </conditionalFormatting>
  <pageMargins left="0.5" right="0.5" top="0.75" bottom="0.75" header="0" footer="0.3"/>
  <pageSetup orientation="portrait" r:id="rId1"/>
  <headerFoot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906780</xdr:colOff>
                    <xdr:row>4</xdr:row>
                    <xdr:rowOff>0</xdr:rowOff>
                  </from>
                  <to>
                    <xdr:col>4</xdr:col>
                    <xdr:colOff>0</xdr:colOff>
                    <xdr:row>6</xdr:row>
                    <xdr:rowOff>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7</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7</xdr:col>
                    <xdr:colOff>22860</xdr:colOff>
                    <xdr:row>9</xdr:row>
                    <xdr:rowOff>60960</xdr:rowOff>
                  </from>
                  <to>
                    <xdr:col>7</xdr:col>
                    <xdr:colOff>381000</xdr:colOff>
                    <xdr:row>9</xdr:row>
                    <xdr:rowOff>289560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7</xdr:col>
                    <xdr:colOff>403860</xdr:colOff>
                    <xdr:row>9</xdr:row>
                    <xdr:rowOff>68580</xdr:rowOff>
                  </from>
                  <to>
                    <xdr:col>7</xdr:col>
                    <xdr:colOff>708660</xdr:colOff>
                    <xdr:row>9</xdr:row>
                    <xdr:rowOff>289560</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7</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7</xdr:col>
                    <xdr:colOff>403860</xdr:colOff>
                    <xdr:row>10</xdr:row>
                    <xdr:rowOff>68580</xdr:rowOff>
                  </from>
                  <to>
                    <xdr:col>7</xdr:col>
                    <xdr:colOff>708660</xdr:colOff>
                    <xdr:row>10</xdr:row>
                    <xdr:rowOff>289560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7</xdr:col>
                    <xdr:colOff>22860</xdr:colOff>
                    <xdr:row>10</xdr:row>
                    <xdr:rowOff>60960</xdr:rowOff>
                  </from>
                  <to>
                    <xdr:col>7</xdr:col>
                    <xdr:colOff>381000</xdr:colOff>
                    <xdr:row>10</xdr:row>
                    <xdr:rowOff>289560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7</xdr:col>
                    <xdr:colOff>0</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7</xdr:col>
                    <xdr:colOff>22860</xdr:colOff>
                    <xdr:row>12</xdr:row>
                    <xdr:rowOff>0</xdr:rowOff>
                  </from>
                  <to>
                    <xdr:col>7</xdr:col>
                    <xdr:colOff>381000</xdr:colOff>
                    <xdr:row>13</xdr:row>
                    <xdr:rowOff>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7</xdr:col>
                    <xdr:colOff>403860</xdr:colOff>
                    <xdr:row>12</xdr:row>
                    <xdr:rowOff>0</xdr:rowOff>
                  </from>
                  <to>
                    <xdr:col>7</xdr:col>
                    <xdr:colOff>716280</xdr:colOff>
                    <xdr:row>12</xdr:row>
                    <xdr:rowOff>190500</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7</xdr:col>
                    <xdr:colOff>441960</xdr:colOff>
                    <xdr:row>17</xdr:row>
                    <xdr:rowOff>175260</xdr:rowOff>
                  </from>
                  <to>
                    <xdr:col>7</xdr:col>
                    <xdr:colOff>746760</xdr:colOff>
                    <xdr:row>17</xdr:row>
                    <xdr:rowOff>365760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7</xdr:col>
                    <xdr:colOff>60960</xdr:colOff>
                    <xdr:row>17</xdr:row>
                    <xdr:rowOff>175260</xdr:rowOff>
                  </from>
                  <to>
                    <xdr:col>7</xdr:col>
                    <xdr:colOff>411480</xdr:colOff>
                    <xdr:row>17</xdr:row>
                    <xdr:rowOff>373380</xdr:rowOff>
                  </to>
                </anchor>
              </controlPr>
            </control>
          </mc:Choice>
        </mc:AlternateContent>
        <mc:AlternateContent xmlns:mc="http://schemas.openxmlformats.org/markup-compatibility/2006">
          <mc:Choice Requires="x14">
            <control shapeId="5135" r:id="rId18" name="Group Box 15">
              <controlPr defaultSize="0" autoFill="0" autoPict="0">
                <anchor mov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7</xdr:col>
                    <xdr:colOff>403860</xdr:colOff>
                    <xdr:row>11</xdr:row>
                    <xdr:rowOff>68580</xdr:rowOff>
                  </from>
                  <to>
                    <xdr:col>7</xdr:col>
                    <xdr:colOff>708660</xdr:colOff>
                    <xdr:row>11</xdr:row>
                    <xdr:rowOff>289560</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7</xdr:col>
                    <xdr:colOff>22860</xdr:colOff>
                    <xdr:row>11</xdr:row>
                    <xdr:rowOff>60960</xdr:rowOff>
                  </from>
                  <to>
                    <xdr:col>7</xdr:col>
                    <xdr:colOff>381000</xdr:colOff>
                    <xdr:row>11</xdr:row>
                    <xdr:rowOff>289560</xdr:rowOff>
                  </to>
                </anchor>
              </controlPr>
            </control>
          </mc:Choice>
        </mc:AlternateContent>
        <mc:AlternateContent xmlns:mc="http://schemas.openxmlformats.org/markup-compatibility/2006">
          <mc:Choice Requires="x14">
            <control shapeId="5138" r:id="rId21" name="Group Box 18">
              <controlPr defaultSize="0" autoFill="0" autoPict="0">
                <anchor moveWithCells="1">
                  <from>
                    <xdr:col>7</xdr:col>
                    <xdr:colOff>0</xdr:colOff>
                    <xdr:row>14</xdr:row>
                    <xdr:rowOff>251460</xdr:rowOff>
                  </from>
                  <to>
                    <xdr:col>8</xdr:col>
                    <xdr:colOff>0</xdr:colOff>
                    <xdr:row>16</xdr:row>
                    <xdr:rowOff>0</xdr:rowOff>
                  </to>
                </anchor>
              </controlPr>
            </control>
          </mc:Choice>
        </mc:AlternateContent>
        <mc:AlternateContent xmlns:mc="http://schemas.openxmlformats.org/markup-compatibility/2006">
          <mc:Choice Requires="x14">
            <control shapeId="5139" r:id="rId22" name="Group Box 19">
              <controlPr defaultSize="0" autoFill="0" autoPict="0">
                <anchor moveWithCells="1">
                  <from>
                    <xdr:col>7</xdr:col>
                    <xdr:colOff>0</xdr:colOff>
                    <xdr:row>15</xdr:row>
                    <xdr:rowOff>403860</xdr:rowOff>
                  </from>
                  <to>
                    <xdr:col>8</xdr:col>
                    <xdr:colOff>0</xdr:colOff>
                    <xdr:row>17</xdr:row>
                    <xdr:rowOff>0</xdr:rowOff>
                  </to>
                </anchor>
              </controlPr>
            </control>
          </mc:Choice>
        </mc:AlternateContent>
        <mc:AlternateContent xmlns:mc="http://schemas.openxmlformats.org/markup-compatibility/2006">
          <mc:Choice Requires="x14">
            <control shapeId="5140" r:id="rId23" name="Option Button 20">
              <controlPr defaultSize="0" autoFill="0" autoLine="0" autoPict="0">
                <anchor moveWithCells="1">
                  <from>
                    <xdr:col>7</xdr:col>
                    <xdr:colOff>426720</xdr:colOff>
                    <xdr:row>15</xdr:row>
                    <xdr:rowOff>99060</xdr:rowOff>
                  </from>
                  <to>
                    <xdr:col>7</xdr:col>
                    <xdr:colOff>746760</xdr:colOff>
                    <xdr:row>15</xdr:row>
                    <xdr:rowOff>289560</xdr:rowOff>
                  </to>
                </anchor>
              </controlPr>
            </control>
          </mc:Choice>
        </mc:AlternateContent>
        <mc:AlternateContent xmlns:mc="http://schemas.openxmlformats.org/markup-compatibility/2006">
          <mc:Choice Requires="x14">
            <control shapeId="5141" r:id="rId24" name="Option Button 21">
              <controlPr defaultSize="0" autoFill="0" autoLine="0" autoPict="0">
                <anchor moveWithCells="1">
                  <from>
                    <xdr:col>7</xdr:col>
                    <xdr:colOff>426720</xdr:colOff>
                    <xdr:row>16</xdr:row>
                    <xdr:rowOff>99060</xdr:rowOff>
                  </from>
                  <to>
                    <xdr:col>7</xdr:col>
                    <xdr:colOff>746760</xdr:colOff>
                    <xdr:row>16</xdr:row>
                    <xdr:rowOff>289560</xdr:rowOff>
                  </to>
                </anchor>
              </controlPr>
            </control>
          </mc:Choice>
        </mc:AlternateContent>
        <mc:AlternateContent xmlns:mc="http://schemas.openxmlformats.org/markup-compatibility/2006">
          <mc:Choice Requires="x14">
            <control shapeId="5142" r:id="rId25" name="Option Button 22">
              <controlPr defaultSize="0" autoFill="0" autoLine="0" autoPict="0">
                <anchor moveWithCells="1">
                  <from>
                    <xdr:col>7</xdr:col>
                    <xdr:colOff>38100</xdr:colOff>
                    <xdr:row>15</xdr:row>
                    <xdr:rowOff>99060</xdr:rowOff>
                  </from>
                  <to>
                    <xdr:col>7</xdr:col>
                    <xdr:colOff>403860</xdr:colOff>
                    <xdr:row>15</xdr:row>
                    <xdr:rowOff>297180</xdr:rowOff>
                  </to>
                </anchor>
              </controlPr>
            </control>
          </mc:Choice>
        </mc:AlternateContent>
        <mc:AlternateContent xmlns:mc="http://schemas.openxmlformats.org/markup-compatibility/2006">
          <mc:Choice Requires="x14">
            <control shapeId="5143" r:id="rId26" name="Option Button 23">
              <controlPr defaultSize="0" autoFill="0" autoLine="0" autoPict="0">
                <anchor moveWithCells="1">
                  <from>
                    <xdr:col>7</xdr:col>
                    <xdr:colOff>60960</xdr:colOff>
                    <xdr:row>16</xdr:row>
                    <xdr:rowOff>83820</xdr:rowOff>
                  </from>
                  <to>
                    <xdr:col>7</xdr:col>
                    <xdr:colOff>411480</xdr:colOff>
                    <xdr:row>16</xdr:row>
                    <xdr:rowOff>289560</xdr:rowOff>
                  </to>
                </anchor>
              </controlPr>
            </control>
          </mc:Choice>
        </mc:AlternateContent>
        <mc:AlternateContent xmlns:mc="http://schemas.openxmlformats.org/markup-compatibility/2006">
          <mc:Choice Requires="x14">
            <control shapeId="5144" r:id="rId27" name="Group Box 24">
              <controlPr defaultSize="0" autoFill="0" autoPict="0">
                <anchor moveWithCells="1">
                  <from>
                    <xdr:col>7</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5145" r:id="rId28" name="Option Button 25">
              <controlPr defaultSize="0" autoFill="0" autoLine="0" autoPict="0">
                <anchor moveWithCells="1">
                  <from>
                    <xdr:col>7</xdr:col>
                    <xdr:colOff>30480</xdr:colOff>
                    <xdr:row>25</xdr:row>
                    <xdr:rowOff>236220</xdr:rowOff>
                  </from>
                  <to>
                    <xdr:col>7</xdr:col>
                    <xdr:colOff>411480</xdr:colOff>
                    <xdr:row>27</xdr:row>
                    <xdr:rowOff>7620</xdr:rowOff>
                  </to>
                </anchor>
              </controlPr>
            </control>
          </mc:Choice>
        </mc:AlternateContent>
        <mc:AlternateContent xmlns:mc="http://schemas.openxmlformats.org/markup-compatibility/2006">
          <mc:Choice Requires="x14">
            <control shapeId="5146" r:id="rId29" name="Option Button 26">
              <controlPr defaultSize="0" autoFill="0" autoLine="0" autoPict="0">
                <anchor moveWithCells="1">
                  <from>
                    <xdr:col>7</xdr:col>
                    <xdr:colOff>419100</xdr:colOff>
                    <xdr:row>25</xdr:row>
                    <xdr:rowOff>228600</xdr:rowOff>
                  </from>
                  <to>
                    <xdr:col>7</xdr:col>
                    <xdr:colOff>716280</xdr:colOff>
                    <xdr:row>27</xdr:row>
                    <xdr:rowOff>0</xdr:rowOff>
                  </to>
                </anchor>
              </controlPr>
            </control>
          </mc:Choice>
        </mc:AlternateContent>
        <mc:AlternateContent xmlns:mc="http://schemas.openxmlformats.org/markup-compatibility/2006">
          <mc:Choice Requires="x14">
            <control shapeId="5147" r:id="rId30" name="Option Button 27">
              <controlPr defaultSize="0" autoFill="0" autoLine="0" autoPict="0">
                <anchor moveWithCells="1">
                  <from>
                    <xdr:col>2</xdr:col>
                    <xdr:colOff>76200</xdr:colOff>
                    <xdr:row>4</xdr:row>
                    <xdr:rowOff>38100</xdr:rowOff>
                  </from>
                  <to>
                    <xdr:col>3</xdr:col>
                    <xdr:colOff>746760</xdr:colOff>
                    <xdr:row>4</xdr:row>
                    <xdr:rowOff>220980</xdr:rowOff>
                  </to>
                </anchor>
              </controlPr>
            </control>
          </mc:Choice>
        </mc:AlternateContent>
        <mc:AlternateContent xmlns:mc="http://schemas.openxmlformats.org/markup-compatibility/2006">
          <mc:Choice Requires="x14">
            <control shapeId="5148" r:id="rId31" name="Option Button 28">
              <controlPr defaultSize="0" autoFill="0" autoLine="0" autoPict="0">
                <anchor moveWithCells="1">
                  <from>
                    <xdr:col>2</xdr:col>
                    <xdr:colOff>76200</xdr:colOff>
                    <xdr:row>4</xdr:row>
                    <xdr:rowOff>213360</xdr:rowOff>
                  </from>
                  <to>
                    <xdr:col>3</xdr:col>
                    <xdr:colOff>670560</xdr:colOff>
                    <xdr:row>5</xdr:row>
                    <xdr:rowOff>99060</xdr:rowOff>
                  </to>
                </anchor>
              </controlPr>
            </control>
          </mc:Choice>
        </mc:AlternateContent>
        <mc:AlternateContent xmlns:mc="http://schemas.openxmlformats.org/markup-compatibility/2006">
          <mc:Choice Requires="x14">
            <control shapeId="5149" r:id="rId32" name="Option Button 29">
              <controlPr defaultSize="0" autoFill="0" autoLine="0" autoPict="0">
                <anchor moveWithCells="1">
                  <from>
                    <xdr:col>2</xdr:col>
                    <xdr:colOff>76200</xdr:colOff>
                    <xdr:row>5</xdr:row>
                    <xdr:rowOff>99060</xdr:rowOff>
                  </from>
                  <to>
                    <xdr:col>3</xdr:col>
                    <xdr:colOff>746760</xdr:colOff>
                    <xdr:row>5</xdr:row>
                    <xdr:rowOff>274320</xdr:rowOff>
                  </to>
                </anchor>
              </controlPr>
            </control>
          </mc:Choice>
        </mc:AlternateContent>
        <mc:AlternateContent xmlns:mc="http://schemas.openxmlformats.org/markup-compatibility/2006">
          <mc:Choice Requires="x14">
            <control shapeId="5150" r:id="rId33" name="Group Box 30">
              <controlPr defaultSize="0" autoFill="0" autoPict="0">
                <anchor moveWithCells="1">
                  <from>
                    <xdr:col>7</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5151" r:id="rId34" name="Option Button 31">
              <controlPr defaultSize="0" autoFill="0" autoLine="0" autoPict="0">
                <anchor moveWithCells="1">
                  <from>
                    <xdr:col>7</xdr:col>
                    <xdr:colOff>419100</xdr:colOff>
                    <xdr:row>27</xdr:row>
                    <xdr:rowOff>175260</xdr:rowOff>
                  </from>
                  <to>
                    <xdr:col>7</xdr:col>
                    <xdr:colOff>716280</xdr:colOff>
                    <xdr:row>27</xdr:row>
                    <xdr:rowOff>388620</xdr:rowOff>
                  </to>
                </anchor>
              </controlPr>
            </control>
          </mc:Choice>
        </mc:AlternateContent>
        <mc:AlternateContent xmlns:mc="http://schemas.openxmlformats.org/markup-compatibility/2006">
          <mc:Choice Requires="x14">
            <control shapeId="5152" r:id="rId35" name="Option Button 32">
              <controlPr defaultSize="0" autoFill="0" autoLine="0" autoPict="0">
                <anchor moveWithCells="1">
                  <from>
                    <xdr:col>7</xdr:col>
                    <xdr:colOff>22860</xdr:colOff>
                    <xdr:row>27</xdr:row>
                    <xdr:rowOff>160020</xdr:rowOff>
                  </from>
                  <to>
                    <xdr:col>7</xdr:col>
                    <xdr:colOff>403860</xdr:colOff>
                    <xdr:row>27</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04BB-BCF2-457E-826D-32DA308A15C3}">
  <dimension ref="A1:G43"/>
  <sheetViews>
    <sheetView workbookViewId="0">
      <selection activeCell="A37" sqref="A37:G43"/>
    </sheetView>
  </sheetViews>
  <sheetFormatPr defaultRowHeight="14.4" x14ac:dyDescent="0.3"/>
  <cols>
    <col min="1" max="1" width="21.21875" customWidth="1"/>
    <col min="2" max="6" width="12.21875" customWidth="1"/>
    <col min="7" max="7" width="11" customWidth="1"/>
  </cols>
  <sheetData>
    <row r="1" spans="1:7" ht="17.399999999999999" x14ac:dyDescent="0.4">
      <c r="A1" s="79" t="s">
        <v>42</v>
      </c>
      <c r="B1" s="80"/>
      <c r="C1" s="80"/>
      <c r="D1" s="80"/>
      <c r="E1" s="81" t="s">
        <v>0</v>
      </c>
      <c r="F1" s="163" t="str">
        <f>IF('Reforestation (4.2.1)'!H1=0,"",'Reforestation (4.2.1)'!H1)</f>
        <v/>
      </c>
      <c r="G1" s="164"/>
    </row>
    <row r="2" spans="1:7" ht="17.399999999999999" x14ac:dyDescent="0.4">
      <c r="A2" s="83"/>
      <c r="B2" s="84"/>
      <c r="C2" s="84"/>
      <c r="D2" s="29"/>
      <c r="E2" s="82" t="s">
        <v>1</v>
      </c>
      <c r="F2" s="165" t="str">
        <f>IF('Reforestation (4.2.1)'!H2=0,"",'Reforestation (4.2.1)'!H2)</f>
        <v/>
      </c>
      <c r="G2" s="166"/>
    </row>
    <row r="3" spans="1:7" ht="16.2" customHeight="1" x14ac:dyDescent="0.4">
      <c r="A3" s="83"/>
      <c r="B3" s="84"/>
      <c r="C3" s="84"/>
      <c r="D3" s="29"/>
      <c r="E3" s="14" t="s">
        <v>82</v>
      </c>
      <c r="F3" s="165" t="str">
        <f>IF('Reforestation (4.2.1)'!H3=0,"",'Reforestation (4.2.1)'!H3)</f>
        <v/>
      </c>
      <c r="G3" s="166"/>
    </row>
    <row r="4" spans="1:7" ht="58.8" customHeight="1" x14ac:dyDescent="0.3">
      <c r="A4" s="169" t="s">
        <v>49</v>
      </c>
      <c r="B4" s="170"/>
      <c r="C4" s="170"/>
      <c r="D4" s="170"/>
      <c r="E4" s="170"/>
      <c r="F4" s="170"/>
      <c r="G4" s="171"/>
    </row>
    <row r="5" spans="1:7" ht="10.8" customHeight="1" x14ac:dyDescent="0.3">
      <c r="A5" s="48"/>
      <c r="B5" s="29"/>
      <c r="C5" s="29"/>
      <c r="D5" s="29"/>
      <c r="E5" s="29"/>
      <c r="F5" s="29"/>
      <c r="G5" s="30"/>
    </row>
    <row r="6" spans="1:7" ht="15.6" customHeight="1" x14ac:dyDescent="0.3">
      <c r="A6" s="27" t="s">
        <v>7</v>
      </c>
      <c r="B6" s="172" t="s">
        <v>8</v>
      </c>
      <c r="C6" s="172"/>
      <c r="D6" s="172"/>
      <c r="E6" s="28" t="s">
        <v>9</v>
      </c>
      <c r="F6" s="29"/>
      <c r="G6" s="30"/>
    </row>
    <row r="7" spans="1:7" x14ac:dyDescent="0.3">
      <c r="A7" s="31" t="s">
        <v>10</v>
      </c>
      <c r="B7" s="32" t="s">
        <v>11</v>
      </c>
      <c r="C7" s="33" t="s">
        <v>12</v>
      </c>
      <c r="D7" s="33" t="s">
        <v>13</v>
      </c>
      <c r="E7" s="33" t="s">
        <v>14</v>
      </c>
      <c r="F7" s="29"/>
      <c r="G7" s="30"/>
    </row>
    <row r="8" spans="1:7" x14ac:dyDescent="0.3">
      <c r="A8" s="34" t="s">
        <v>15</v>
      </c>
      <c r="B8" s="68">
        <v>1</v>
      </c>
      <c r="C8" s="69">
        <v>0</v>
      </c>
      <c r="D8" s="69">
        <v>0</v>
      </c>
      <c r="E8" s="69">
        <v>0</v>
      </c>
      <c r="F8" s="29"/>
      <c r="G8" s="30"/>
    </row>
    <row r="9" spans="1:7" ht="10.8" customHeight="1" thickBot="1" x14ac:dyDescent="0.35">
      <c r="A9" s="35"/>
      <c r="B9" s="36"/>
      <c r="C9" s="37"/>
      <c r="D9" s="37"/>
      <c r="E9" s="37"/>
      <c r="F9" s="37"/>
      <c r="G9" s="38"/>
    </row>
    <row r="10" spans="1:7" ht="15.6" x14ac:dyDescent="0.3">
      <c r="A10" s="39" t="s">
        <v>16</v>
      </c>
      <c r="B10" s="40"/>
      <c r="C10" s="41"/>
      <c r="D10" s="41"/>
      <c r="E10" s="41"/>
      <c r="F10" s="41"/>
      <c r="G10" s="42"/>
    </row>
    <row r="11" spans="1:7" ht="15.6" x14ac:dyDescent="0.3">
      <c r="A11" s="173" t="s">
        <v>17</v>
      </c>
      <c r="B11" s="174"/>
      <c r="C11" s="174"/>
      <c r="D11" s="174"/>
      <c r="E11" s="174"/>
      <c r="F11" s="174"/>
      <c r="G11" s="30"/>
    </row>
    <row r="12" spans="1:7" x14ac:dyDescent="0.3">
      <c r="A12" s="43"/>
      <c r="B12" s="167" t="s">
        <v>18</v>
      </c>
      <c r="C12" s="167"/>
      <c r="D12" s="167"/>
      <c r="E12" s="167"/>
      <c r="F12" s="168" t="s">
        <v>6</v>
      </c>
      <c r="G12" s="30"/>
    </row>
    <row r="13" spans="1:7" x14ac:dyDescent="0.3">
      <c r="A13" s="44" t="s">
        <v>19</v>
      </c>
      <c r="B13" s="45" t="s">
        <v>20</v>
      </c>
      <c r="C13" s="45" t="s">
        <v>21</v>
      </c>
      <c r="D13" s="45" t="s">
        <v>22</v>
      </c>
      <c r="E13" s="45" t="s">
        <v>23</v>
      </c>
      <c r="F13" s="168"/>
      <c r="G13" s="175"/>
    </row>
    <row r="14" spans="1:7" x14ac:dyDescent="0.3">
      <c r="A14" s="46" t="s">
        <v>24</v>
      </c>
      <c r="B14" s="70">
        <v>0</v>
      </c>
      <c r="C14" s="70">
        <v>0</v>
      </c>
      <c r="D14" s="70">
        <v>0</v>
      </c>
      <c r="E14" s="70">
        <v>0</v>
      </c>
      <c r="F14" s="71">
        <f t="shared" ref="F14:F18" si="0">SUM(B14:E14)</f>
        <v>0</v>
      </c>
      <c r="G14" s="175"/>
    </row>
    <row r="15" spans="1:7" x14ac:dyDescent="0.3">
      <c r="A15" s="46" t="s">
        <v>25</v>
      </c>
      <c r="B15" s="70">
        <v>0</v>
      </c>
      <c r="C15" s="70">
        <v>0</v>
      </c>
      <c r="D15" s="70">
        <v>0</v>
      </c>
      <c r="E15" s="70">
        <v>0</v>
      </c>
      <c r="F15" s="71">
        <f t="shared" si="0"/>
        <v>0</v>
      </c>
      <c r="G15" s="30"/>
    </row>
    <row r="16" spans="1:7" x14ac:dyDescent="0.3">
      <c r="A16" s="46" t="s">
        <v>26</v>
      </c>
      <c r="B16" s="70">
        <v>0</v>
      </c>
      <c r="C16" s="70">
        <v>0</v>
      </c>
      <c r="D16" s="70">
        <v>0</v>
      </c>
      <c r="E16" s="70">
        <v>0</v>
      </c>
      <c r="F16" s="71">
        <f t="shared" si="0"/>
        <v>0</v>
      </c>
      <c r="G16" s="30"/>
    </row>
    <row r="17" spans="1:7" ht="28.8" x14ac:dyDescent="0.3">
      <c r="A17" s="47" t="s">
        <v>28</v>
      </c>
      <c r="B17" s="70">
        <v>0</v>
      </c>
      <c r="C17" s="70">
        <v>0</v>
      </c>
      <c r="D17" s="70">
        <v>0</v>
      </c>
      <c r="E17" s="70">
        <v>0</v>
      </c>
      <c r="F17" s="71">
        <f t="shared" si="0"/>
        <v>0</v>
      </c>
      <c r="G17" s="30"/>
    </row>
    <row r="18" spans="1:7" x14ac:dyDescent="0.3">
      <c r="A18" s="46" t="s">
        <v>29</v>
      </c>
      <c r="B18" s="71">
        <f>SUM(B14:B17)</f>
        <v>0</v>
      </c>
      <c r="C18" s="71">
        <f>SUM(C14:C17)</f>
        <v>0</v>
      </c>
      <c r="D18" s="72">
        <f>SUM(D14:D17)</f>
        <v>0</v>
      </c>
      <c r="E18" s="71">
        <f>SUM(E14:E17)</f>
        <v>0</v>
      </c>
      <c r="F18" s="71">
        <f t="shared" si="0"/>
        <v>0</v>
      </c>
      <c r="G18" s="30"/>
    </row>
    <row r="19" spans="1:7" ht="10.8" customHeight="1" x14ac:dyDescent="0.3">
      <c r="A19" s="48"/>
      <c r="B19" s="29"/>
      <c r="C19" s="49"/>
      <c r="D19" s="50"/>
      <c r="E19" s="29"/>
      <c r="F19" s="29"/>
      <c r="G19" s="30"/>
    </row>
    <row r="20" spans="1:7" ht="15.6" x14ac:dyDescent="0.3">
      <c r="A20" s="176" t="s">
        <v>30</v>
      </c>
      <c r="B20" s="177"/>
      <c r="C20" s="177"/>
      <c r="D20" s="177"/>
      <c r="E20" s="177"/>
      <c r="F20" s="177"/>
      <c r="G20" s="30"/>
    </row>
    <row r="21" spans="1:7" x14ac:dyDescent="0.3">
      <c r="A21" s="43"/>
      <c r="B21" s="167" t="s">
        <v>18</v>
      </c>
      <c r="C21" s="167"/>
      <c r="D21" s="167"/>
      <c r="E21" s="167"/>
      <c r="F21" s="168" t="s">
        <v>6</v>
      </c>
      <c r="G21" s="30"/>
    </row>
    <row r="22" spans="1:7" x14ac:dyDescent="0.3">
      <c r="A22" s="44" t="s">
        <v>19</v>
      </c>
      <c r="B22" s="45" t="s">
        <v>20</v>
      </c>
      <c r="C22" s="45" t="s">
        <v>21</v>
      </c>
      <c r="D22" s="45" t="s">
        <v>22</v>
      </c>
      <c r="E22" s="45" t="s">
        <v>23</v>
      </c>
      <c r="F22" s="168"/>
      <c r="G22" s="30"/>
    </row>
    <row r="23" spans="1:7" x14ac:dyDescent="0.3">
      <c r="A23" s="46" t="s">
        <v>24</v>
      </c>
      <c r="B23" s="70">
        <v>0</v>
      </c>
      <c r="C23" s="70">
        <v>0</v>
      </c>
      <c r="D23" s="70">
        <v>0</v>
      </c>
      <c r="E23" s="70">
        <v>0</v>
      </c>
      <c r="F23" s="71">
        <f t="shared" ref="F23:F27" si="1">SUM(B23:E23)</f>
        <v>0</v>
      </c>
      <c r="G23" s="30"/>
    </row>
    <row r="24" spans="1:7" x14ac:dyDescent="0.3">
      <c r="A24" s="46" t="s">
        <v>25</v>
      </c>
      <c r="B24" s="70">
        <v>0</v>
      </c>
      <c r="C24" s="70">
        <v>0</v>
      </c>
      <c r="D24" s="70">
        <v>0</v>
      </c>
      <c r="E24" s="70">
        <v>0</v>
      </c>
      <c r="F24" s="71">
        <f t="shared" si="1"/>
        <v>0</v>
      </c>
      <c r="G24" s="30"/>
    </row>
    <row r="25" spans="1:7" x14ac:dyDescent="0.3">
      <c r="A25" s="46" t="s">
        <v>26</v>
      </c>
      <c r="B25" s="70">
        <v>0</v>
      </c>
      <c r="C25" s="70">
        <v>0</v>
      </c>
      <c r="D25" s="70">
        <v>0</v>
      </c>
      <c r="E25" s="70">
        <v>0</v>
      </c>
      <c r="F25" s="71">
        <f t="shared" si="1"/>
        <v>0</v>
      </c>
      <c r="G25" s="30"/>
    </row>
    <row r="26" spans="1:7" ht="28.8" x14ac:dyDescent="0.3">
      <c r="A26" s="47" t="s">
        <v>28</v>
      </c>
      <c r="B26" s="70">
        <v>0</v>
      </c>
      <c r="C26" s="70">
        <v>0</v>
      </c>
      <c r="D26" s="70">
        <v>0</v>
      </c>
      <c r="E26" s="70">
        <v>0</v>
      </c>
      <c r="F26" s="71">
        <f t="shared" si="1"/>
        <v>0</v>
      </c>
      <c r="G26" s="30"/>
    </row>
    <row r="27" spans="1:7" x14ac:dyDescent="0.3">
      <c r="A27" s="46" t="s">
        <v>29</v>
      </c>
      <c r="B27" s="73">
        <f>SUM(B23:B26)</f>
        <v>0</v>
      </c>
      <c r="C27" s="74">
        <f>SUM(C23:C26)</f>
        <v>0</v>
      </c>
      <c r="D27" s="74">
        <f>SUM(D23:D26)</f>
        <v>0</v>
      </c>
      <c r="E27" s="74">
        <f>SUM(E23:E26)</f>
        <v>0</v>
      </c>
      <c r="F27" s="74">
        <f t="shared" si="1"/>
        <v>0</v>
      </c>
      <c r="G27" s="30"/>
    </row>
    <row r="28" spans="1:7" ht="10.8" customHeight="1" thickBot="1" x14ac:dyDescent="0.35">
      <c r="A28" s="53"/>
      <c r="B28" s="54"/>
      <c r="C28" s="54"/>
      <c r="D28" s="54"/>
      <c r="E28" s="54"/>
      <c r="F28" s="54"/>
      <c r="G28" s="38"/>
    </row>
    <row r="29" spans="1:7" ht="10.8" customHeight="1" x14ac:dyDescent="0.3">
      <c r="A29" s="86"/>
      <c r="B29" s="80"/>
      <c r="C29" s="80"/>
      <c r="D29" s="80"/>
      <c r="E29" s="80"/>
      <c r="F29" s="80"/>
      <c r="G29" s="42"/>
    </row>
    <row r="30" spans="1:7" ht="15.6" x14ac:dyDescent="0.35">
      <c r="A30" s="48" t="s">
        <v>47</v>
      </c>
      <c r="B30" s="78">
        <v>0</v>
      </c>
      <c r="C30" s="29" t="s">
        <v>46</v>
      </c>
      <c r="D30" s="29"/>
      <c r="E30" s="85" t="s">
        <v>51</v>
      </c>
      <c r="F30" s="78">
        <v>0</v>
      </c>
      <c r="G30" s="30" t="s">
        <v>46</v>
      </c>
    </row>
    <row r="31" spans="1:7" ht="10.8" customHeight="1" thickBot="1" x14ac:dyDescent="0.35">
      <c r="A31" s="75"/>
      <c r="B31" s="76"/>
      <c r="C31" s="76"/>
      <c r="D31" s="77"/>
      <c r="E31" s="77"/>
      <c r="F31" s="77"/>
      <c r="G31" s="30"/>
    </row>
    <row r="32" spans="1:7" ht="57.6" x14ac:dyDescent="0.3">
      <c r="A32" s="31" t="s">
        <v>45</v>
      </c>
      <c r="B32" s="67" t="s">
        <v>34</v>
      </c>
      <c r="C32" s="66" t="s">
        <v>43</v>
      </c>
      <c r="D32" s="65" t="s">
        <v>35</v>
      </c>
      <c r="E32" s="65" t="s">
        <v>48</v>
      </c>
      <c r="F32" s="65" t="s">
        <v>50</v>
      </c>
      <c r="G32" s="87" t="s">
        <v>44</v>
      </c>
    </row>
    <row r="33" spans="1:7" ht="43.2" x14ac:dyDescent="0.3">
      <c r="A33" s="34" t="s">
        <v>31</v>
      </c>
      <c r="B33" s="97">
        <f>C33-D33-B30</f>
        <v>0</v>
      </c>
      <c r="C33" s="88">
        <f>(IF(C8&lt;0.2*Lookup!B13,0,(C8-0.2*Lookup!B13)^2/(C8+0.8*Lookup!B13)*B23)+IF(C8&lt;0.2*Lookup!C13,0,(C8-0.2*Lookup!C13)^2/(C8+0.8*Lookup!C13)*C23)+IF(C8&lt;0.2*Lookup!D13,0,(C8-0.2*Lookup!D13)^2/(C8+0.8*Lookup!D13)*D23)+IF(C8&lt;0.2*Lookup!E13,0,(C8-0.2*Lookup!E13)^2/(C8+0.8*Lookup!E13)*E23)+IF(C8&lt;0.2*Lookup!B14,0,(C8-0.2*Lookup!B14)^2/(C8+0.8*Lookup!B14)*B24)+IF(C8&lt;0.2*Lookup!C14,0,(C8-0.2*Lookup!C14)^2/(C8+0.8*Lookup!C14)*C24)+IF(C8&lt;0.2*Lookup!D14,0,(C8-0.2*Lookup!D14)^2/(C8+0.8*Lookup!D14)*D24)+IF(C8&lt;0.2*Lookup!E14,0,(C8-0.2*Lookup!E14)^2/(C8+0.8*Lookup!E14)*E24)+IF(C8&lt;0.2*Lookup!B15,0,(C8-0.2*Lookup!B15)^2/(C8+0.8*Lookup!B15)*B25)+IF(C8&lt;0.2*Lookup!C15,0,(C8-0.2*Lookup!C15)^2/(C8+0.8*Lookup!C15)*C25)+IF(C8&lt;0.2*Lookup!D15,0,(C8-0.2*Lookup!D15)^2/(C8+0.8*Lookup!D15)*D25)+IF(C8&lt;0.2*Lookup!E15,0,(C8-0.2*Lookup!E15)^2/(C8+0.8*Lookup!E15)*E25)+IF(C8&lt;0.2*Lookup!B17,0,(C8-0.2*Lookup!B17)^2/(C8+0.8*Lookup!B17)*(B26+C26+D26+E26)))/12-B30</f>
        <v>0</v>
      </c>
      <c r="D33" s="89">
        <f>(IF(C8&lt;0.2*Lookup!B13,0,(C8-0.2*Lookup!B13)^2/(C8+0.8*Lookup!B13)*B14)+IF(C8&lt;0.2*Lookup!C13,0,(C8-0.2*Lookup!C13)^2/(C8+0.8*Lookup!C13)*C14)+IF(C8&lt;0.2*Lookup!D13,0,(C8-0.2*Lookup!D13)^2/(C8+0.8*Lookup!D13)*D14)+IF(C8&lt;0.2*Lookup!E13,0,(C8-0.2*Lookup!E13)^2/(C8+0.8*Lookup!E13)*E14)+IF(C8&lt;0.2*Lookup!B14,0,(C8-0.2*Lookup!B14)^2/(C8+0.8*Lookup!B14)*B15)+IF(C8&lt;0.2*Lookup!C14,0,(C8-0.2*Lookup!C14)^2/(C8+0.8*Lookup!C14)*C15)+IF(C8&lt;0.2*Lookup!D14,0,(C8-0.2*Lookup!D14)^2/(C8+0.8*Lookup!D14)*D15)+IF(C8&lt;0.2*Lookup!E14,0,(C8-0.2*Lookup!E14)^2/(C8+0.8*Lookup!E14)*E15)+IF(C8&lt;0.2*Lookup!B15,0,(C8-0.2*Lookup!B15)^2/(C8+0.8*Lookup!B15)*B16)+IF(C8&lt;0.2*Lookup!C15,0,(C8-0.2*Lookup!C15)^2/(C8+0.8*Lookup!C15)*C16)+IF(C8&lt;0.2*Lookup!D15,0,(C8-0.2*Lookup!D15)^2/(C8+0.8*Lookup!D15)*D16)+IF(C8&lt;0.2*Lookup!E15,0,(C8-0.2*Lookup!E15)^2/(C8+0.8*Lookup!E15)*E16)+IF(C8&lt;0.2*Lookup!B17,0,(C8-0.2*Lookup!B17)^2/(C8+0.8*Lookup!B17)*(B17+C17+D17+E17)))/12</f>
        <v>0</v>
      </c>
      <c r="E33" s="94">
        <f>IF(F27=0,0,200/(C8+2+2*C33*12/$F$27-SQRT(C8*5*C33*12/$F$27+4*(C33*12/$F$27)^2)))</f>
        <v>0</v>
      </c>
      <c r="F33" s="94">
        <f>IF(F27=0,0,200/(C8+2+2*(C33-F30)*12/$F$27-SQRT(C8*5*(C33-F30)*12/$F$27+4*((C33-F30)*12/$F$27)^2)))</f>
        <v>0</v>
      </c>
      <c r="G33" s="95">
        <f>IF(F18=0,0,200/(C8+2+2*D33*12/$F$18-SQRT(C8*5*D33*12/$F$18+4*(D33*12/$F$18)^2)))</f>
        <v>0</v>
      </c>
    </row>
    <row r="34" spans="1:7" x14ac:dyDescent="0.3">
      <c r="A34" s="51" t="s">
        <v>32</v>
      </c>
      <c r="B34" s="97">
        <f>C34-D34-B30</f>
        <v>0</v>
      </c>
      <c r="C34" s="90">
        <f>(IF(D8&lt;0.2*Lookup!B13,0,(D8-0.2*Lookup!B13)^2/(D8+0.8*Lookup!B13)*B23)+IF(D8&lt;0.2*Lookup!C13,0,(D8-0.2*Lookup!C13)^2/(D8+0.8*Lookup!C13)*C23)+IF(D8&lt;0.2*Lookup!D13,0,(D8-0.2*Lookup!D13)^2/(D8+0.8*Lookup!D13)*D23)+IF(D8&lt;0.2*Lookup!E13,0,(D8-0.2*Lookup!E13)^2/(D8+0.8*Lookup!E13)*E23)+IF(D8&lt;0.2*Lookup!B14,0,(D8-0.2*Lookup!B14)^2/(D8+0.8*Lookup!B14)*B24)+IF(D8&lt;0.2*Lookup!C14,0,(D8-0.2*Lookup!C14)^2/(D8+0.8*Lookup!C14)*C24)+IF(D8&lt;0.2*Lookup!D14,0,(D8-0.2*Lookup!D14)^2/(D8+0.8*Lookup!D14)*D24)+IF(D8&lt;0.2*Lookup!E14,0,(D8-0.2*Lookup!E14)^2/(D8+0.8*Lookup!E14)*E24)+IF(D8&lt;0.2*Lookup!B15,0,(D8-0.2*Lookup!B15)^2/(D8+0.8*Lookup!B15)*B25)+IF(D8&lt;0.2*Lookup!C15,0,(D8-0.2*Lookup!C15)^2/(D8+0.8*Lookup!C15)*C25)+IF(D8&lt;0.2*Lookup!D15,0,(D8-0.2*Lookup!D15)^2/(D8+0.8*Lookup!D15)*D25)+IF(D8&lt;0.2*Lookup!E15,0,(D8-0.2*Lookup!E15)^2/(D8+0.8*Lookup!E15)*E25)+IF(D8&lt;0.2*Lookup!B17,0,(D8-0.2*Lookup!B17)^2/(D8+0.8*Lookup!B17)*(B26+C26+D26+E26)))/12-B30</f>
        <v>0</v>
      </c>
      <c r="D34" s="91">
        <f>(IF(D8&lt;0.2*Lookup!B13,0,(D8-0.2*Lookup!B13)^2/(D8+0.8*Lookup!B13)*B14)+IF(D8&lt;0.2*Lookup!C13,0,(D8-0.2*Lookup!C13)^2/(D8+0.8*Lookup!C13)*C14)+IF(D8&lt;0.2*Lookup!D13,0,(D8-0.2*Lookup!D13)^2/(D8+0.8*Lookup!D13)*D14)+IF(D8&lt;0.2*Lookup!E13,0,(D8-0.2*Lookup!E13)^2/(D8+0.8*Lookup!E13)*E14)+IF(D8&lt;0.2*Lookup!B14,0,(D8-0.2*Lookup!B14)^2/(D8+0.8*Lookup!B14)*B15)+IF(D8&lt;0.2*Lookup!C14,0,(D8-0.2*Lookup!C14)^2/(D8+0.8*Lookup!C14)*C15)+IF(D8&lt;0.2*Lookup!D14,0,(D8-0.2*Lookup!D14)^2/(D8+0.8*Lookup!D14)*D15)+IF(D8&lt;0.2*Lookup!E14,0,(D8-0.2*Lookup!E14)^2/(D8+0.8*Lookup!E14)*E15)+IF(D8&lt;0.2*Lookup!B15,0,(D8-0.2*Lookup!B15)^2/(D8+0.8*Lookup!B15)*B16)+IF(D8&lt;0.2*Lookup!C15,0,(D8-0.2*Lookup!C15)^2/(D8+0.8*Lookup!C15)*C16)+IF(D8&lt;0.2*Lookup!D15,0,(D8-0.2*Lookup!D15)^2/(D8+0.8*Lookup!D15)*D16)+IF(D8&lt;0.2*Lookup!E15,0,(D8-0.2*Lookup!E15)^2/(D8+0.8*Lookup!E15)*E16)+IF(D8&lt;0.2*Lookup!B17,0,(D8-0.2*Lookup!B17)^2/(D8+0.8*Lookup!B17)*(B17+C17+D17+E17)))/12</f>
        <v>0</v>
      </c>
      <c r="E34" s="94">
        <f>IF(F27=0,0,200/(D8+2+2*C34*12/$F$27-SQRT(D8*5*C34*12/$F$27+4*(C34*12/$F$27)^2)))</f>
        <v>0</v>
      </c>
      <c r="F34" s="94">
        <f>IF(F27=0,0,200/(D8+2+2*(C34-F30)*12/$F$27-SQRT(D8*5*(C34-F30)*12/$F$27+4*((C34-F30)*12/$F$27)^2)))</f>
        <v>0</v>
      </c>
      <c r="G34" s="96">
        <f>IF(F18=0,0,200/(D8+2+2*D34*12/$F$18-SQRT(D8*5*D34*12/$F$18+4*(D34*12/$F$18)^2)))</f>
        <v>0</v>
      </c>
    </row>
    <row r="35" spans="1:7" ht="15" thickBot="1" x14ac:dyDescent="0.35">
      <c r="A35" s="52" t="s">
        <v>33</v>
      </c>
      <c r="B35" s="98">
        <f>C35-D35-B30</f>
        <v>0</v>
      </c>
      <c r="C35" s="92">
        <f>(IF(E8&lt;0.2*Lookup!B13,0,(E8-0.2*Lookup!B13)^2/(E8+0.8*Lookup!B13)*B23)+IF(E8&lt;0.2*Lookup!C13,0,(E8-0.2*Lookup!C13)^2/(E8+0.8*Lookup!C13)*C23)+IF(E8&lt;0.2*Lookup!D13,0,(E8-0.2*Lookup!D13)^2/(E8+0.8*Lookup!D13)*D23)+IF(E8&lt;0.2*Lookup!E13,0,(E8-0.2*Lookup!E13)^2/(E8+0.8*Lookup!E13)*E23)+IF(E8&lt;0.2*Lookup!B14,0,(E8-0.2*Lookup!B14)^2/(E8+0.8*Lookup!B14)*B24)+IF(E8&lt;0.2*Lookup!C14,0,(E8-0.2*Lookup!C14)^2/(E8+0.8*Lookup!C14)*C24)+IF(E8&lt;0.2*Lookup!D14,0,(E8-0.2*Lookup!D14)^2/(E8+0.8*Lookup!D14)*D24)+IF(E8&lt;0.2*Lookup!E14,0,(E8-0.2*Lookup!E14)^2/(E8+0.8*Lookup!E14)*E24)+IF(E8&lt;0.2*Lookup!B15,0,(E8-0.2*Lookup!B15)^2/(E8+0.8*Lookup!B15)*B25)+IF(E8&lt;0.2*Lookup!C15,0,(E8-0.2*Lookup!C15)^2/(E8+0.8*Lookup!C15)*C25)+IF(E8&lt;0.2*Lookup!D15,0,(E8-0.2*Lookup!D15)^2/(E8+0.8*Lookup!D15)*D25)+IF(E8&lt;0.2*Lookup!E15,0,(E8-0.2*Lookup!E15)^2/(E8+0.8*Lookup!E15)*E25)+IF(E8&lt;0.2*Lookup!B17,0,(E8-0.2*Lookup!B17)^2/(E8+0.8*Lookup!B17)*(B26+C26+D26+E26)))/12-B30</f>
        <v>0</v>
      </c>
      <c r="D35" s="93">
        <f>(IF(E8&lt;0.2*Lookup!B13,0,(E8-0.2*Lookup!B13)^2/(E8+0.8*Lookup!B13)*B14)+IF(E8&lt;0.2*Lookup!C13,0,(E8-0.2*Lookup!C13)^2/(E8+0.8*Lookup!C13)*C14)+IF(E8&lt;0.2*Lookup!D13,0,(E8-0.2*Lookup!D13)^2/(E8+0.8*Lookup!D13)*D14)+IF(E8&lt;0.2*Lookup!E13,0,(E8-0.2*Lookup!E13)^2/(E8+0.8*Lookup!E13)*E14)+IF(E8&lt;0.2*Lookup!B14,0,(E8-0.2*Lookup!B14)^2/(E8+0.8*Lookup!B14)*B15)+IF(E8&lt;0.2*Lookup!C14,0,(E8-0.2*Lookup!C14)^2/(E8+0.8*Lookup!C14)*C15)+IF(E8&lt;0.2*Lookup!D14,0,(E8-0.2*Lookup!D14)^2/(E8+0.8*Lookup!D14)*D15)+IF(E8&lt;0.2*Lookup!E14,0,(E8-0.2*Lookup!E14)^2/(E8+0.8*Lookup!E14)*E15)+IF(E8&lt;0.2*Lookup!B15,0,(E8-0.2*Lookup!B15)^2/(E8+0.8*Lookup!B15)*B16)+IF(E8&lt;0.2*Lookup!C15,0,(E8-0.2*Lookup!C15)^2/(E8+0.8*Lookup!C15)*C16)+IF(E8&lt;0.2*Lookup!D15,0,(E8-0.2*Lookup!D15)^2/(E8+0.8*Lookup!D15)*D16)+IF(E8&lt;0.2*Lookup!E15,0,(E8-0.2*Lookup!E15)^2/(E8+0.8*Lookup!E15)*E16)+IF(E8&lt;0.2*Lookup!B17,0,(E8-0.2*Lookup!B17)^2/(E8+0.8*Lookup!B17)*(B17+C17+D17+E17)))/12</f>
        <v>0</v>
      </c>
      <c r="E35" s="94">
        <f>IF(F27=0,0,200/(E8+2+2*C35*12/$F$27-SQRT(E8*5*C35*12/$F$27+4*(C35*12/$F$27)^2)))</f>
        <v>0</v>
      </c>
      <c r="F35" s="94">
        <f>IF(F27=0,0,200/(E8+2+2*(C35-F30)*12/$F$27-SQRT(E8*5*(C35-F30)*12/$F$27+4*((C35-F30)*12/$F$27)^2)))</f>
        <v>0</v>
      </c>
      <c r="G35" s="95">
        <f>IF(F18=0,0,200/(E8+2+2*D35*12/$F$18-SQRT(E8*5*D35*12/$F$18+4*(D35*12/$F$18)^2)))</f>
        <v>0</v>
      </c>
    </row>
    <row r="36" spans="1:7" ht="10.8" customHeight="1" thickBot="1" x14ac:dyDescent="0.35">
      <c r="A36" s="53"/>
      <c r="B36" s="54"/>
      <c r="C36" s="54"/>
      <c r="D36" s="54"/>
      <c r="E36" s="54"/>
      <c r="F36" s="54"/>
      <c r="G36" s="38"/>
    </row>
    <row r="37" spans="1:7" ht="18" x14ac:dyDescent="0.3">
      <c r="A37" s="100" t="s">
        <v>52</v>
      </c>
      <c r="B37" s="99"/>
      <c r="C37" s="80"/>
      <c r="D37" s="80"/>
      <c r="E37" s="80"/>
      <c r="F37" s="80"/>
      <c r="G37" s="42"/>
    </row>
    <row r="38" spans="1:7" ht="28.8" customHeight="1" x14ac:dyDescent="0.4">
      <c r="A38" s="105"/>
      <c r="B38" s="162" t="s">
        <v>53</v>
      </c>
      <c r="C38" s="161" t="s">
        <v>54</v>
      </c>
      <c r="D38" s="159" t="s">
        <v>84</v>
      </c>
      <c r="E38" s="160"/>
      <c r="F38" s="160"/>
      <c r="G38" s="30"/>
    </row>
    <row r="39" spans="1:7" ht="15" customHeight="1" x14ac:dyDescent="0.3">
      <c r="A39" s="103"/>
      <c r="B39" s="162"/>
      <c r="C39" s="161"/>
      <c r="D39" s="126" t="s">
        <v>56</v>
      </c>
      <c r="E39" s="126" t="s">
        <v>57</v>
      </c>
      <c r="F39" s="126" t="s">
        <v>59</v>
      </c>
      <c r="G39" s="30"/>
    </row>
    <row r="40" spans="1:7" ht="14.4" customHeight="1" x14ac:dyDescent="0.3">
      <c r="A40" s="101" t="s">
        <v>55</v>
      </c>
      <c r="B40" s="179">
        <v>0</v>
      </c>
      <c r="C40" s="69">
        <v>0</v>
      </c>
      <c r="D40" s="106">
        <f>IF(C40=0,0,IF(F18=0,0,($C40^0.8*((1000/G33-10)+1)^0.7)/(1140*($B40*100)^0.5)*60))</f>
        <v>0</v>
      </c>
      <c r="E40" s="106">
        <f>IF(C40=0,0,IF(F18=0,0,($C40^0.8*((1000/G34-10)+1)^0.7)/(1140*($B40*100)^0.5)*60))</f>
        <v>0</v>
      </c>
      <c r="F40" s="106">
        <f>IF(C40=0,0,IF(F18=0,0,($C40^0.8*((1000/G35-10)+1)^0.7)/(1140*($B40*100)^0.5)*60))</f>
        <v>0</v>
      </c>
      <c r="G40" s="30"/>
    </row>
    <row r="41" spans="1:7" ht="28.8" x14ac:dyDescent="0.3">
      <c r="A41" s="102" t="s">
        <v>58</v>
      </c>
      <c r="B41" s="179">
        <v>0</v>
      </c>
      <c r="C41" s="69">
        <v>0</v>
      </c>
      <c r="D41" s="106">
        <f>IF(C41=0,0,IF(F27=0,0,($C41^0.8*((1000/E33-10)+1)^0.7)/(1140*($B41*100)^0.5)*60))</f>
        <v>0</v>
      </c>
      <c r="E41" s="106">
        <f>IF(C41=0,0,IF(F27=0,0,($C41^0.8*((1000/E34-10)+1)^0.7)/(1140*($B41*100)^0.5)*60))</f>
        <v>0</v>
      </c>
      <c r="F41" s="106">
        <f>IF(C41=0,0,IF(F27=0,0,($C41^0.8*((1000/E35-10)+1)^0.7)/(1140*($B41*100)^0.5)*60))</f>
        <v>0</v>
      </c>
      <c r="G41" s="30"/>
    </row>
    <row r="42" spans="1:7" ht="30" x14ac:dyDescent="0.35">
      <c r="A42" s="102" t="s">
        <v>60</v>
      </c>
      <c r="B42" s="180">
        <v>0</v>
      </c>
      <c r="C42" s="104">
        <v>0</v>
      </c>
      <c r="D42" s="106">
        <f>IF(C42=0,0,IF(F27=0,0,($C42^0.8*((1000/F33-10)+1)^0.7)/(1140*($B42*100)^0.5)*60))</f>
        <v>0</v>
      </c>
      <c r="E42" s="106">
        <f>IF(C42=0,0,IF(F27=0,0,($C42^0.8*((1000/F34-10)+1)^0.7)/(1140*($B42*100)^0.5)*60))</f>
        <v>0</v>
      </c>
      <c r="F42" s="106">
        <f>IF(C42=0,0,IF(F27=0,0,($C42^0.8*((1000/F35-10)+1)^0.7)/(1140*($B42*100)^0.5)*60))</f>
        <v>0</v>
      </c>
      <c r="G42" s="30"/>
    </row>
    <row r="43" spans="1:7" ht="15" thickBot="1" x14ac:dyDescent="0.35">
      <c r="A43" s="53"/>
      <c r="B43" s="54"/>
      <c r="C43" s="54"/>
      <c r="D43" s="54"/>
      <c r="E43" s="54"/>
      <c r="F43" s="54"/>
      <c r="G43" s="38"/>
    </row>
  </sheetData>
  <mergeCells count="15">
    <mergeCell ref="D38:F38"/>
    <mergeCell ref="C38:C39"/>
    <mergeCell ref="B38:B39"/>
    <mergeCell ref="F1:G1"/>
    <mergeCell ref="F2:G2"/>
    <mergeCell ref="F3:G3"/>
    <mergeCell ref="B21:E21"/>
    <mergeCell ref="F21:F22"/>
    <mergeCell ref="A4:G4"/>
    <mergeCell ref="B6:D6"/>
    <mergeCell ref="A11:F11"/>
    <mergeCell ref="B12:E12"/>
    <mergeCell ref="F12:F13"/>
    <mergeCell ref="G13:G14"/>
    <mergeCell ref="A20:F20"/>
  </mergeCells>
  <hyperlinks>
    <hyperlink ref="E6" r:id="rId1" xr:uid="{193760CF-BE38-4141-9F5B-45D2BEB6B866}"/>
  </hyperlinks>
  <pageMargins left="0.5" right="0.5" top="0.5" bottom="0.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3DCF4-6FB5-4C95-8E3C-09F00E391C1F}">
  <dimension ref="A1:E21"/>
  <sheetViews>
    <sheetView topLeftCell="A15" workbookViewId="0">
      <selection sqref="A1:E21"/>
    </sheetView>
  </sheetViews>
  <sheetFormatPr defaultRowHeight="14.4" x14ac:dyDescent="0.3"/>
  <cols>
    <col min="1" max="1" width="20.33203125" bestFit="1" customWidth="1"/>
  </cols>
  <sheetData>
    <row r="1" spans="1:5" ht="15.6" x14ac:dyDescent="0.3">
      <c r="A1" s="59" t="s">
        <v>36</v>
      </c>
    </row>
    <row r="2" spans="1:5" x14ac:dyDescent="0.3">
      <c r="A2" s="60"/>
      <c r="B2" s="178" t="s">
        <v>18</v>
      </c>
      <c r="C2" s="178"/>
      <c r="D2" s="178"/>
      <c r="E2" s="178"/>
    </row>
    <row r="3" spans="1:5" x14ac:dyDescent="0.3">
      <c r="A3" s="61" t="s">
        <v>19</v>
      </c>
      <c r="B3" s="62" t="s">
        <v>20</v>
      </c>
      <c r="C3" s="62" t="s">
        <v>21</v>
      </c>
      <c r="D3" s="62" t="s">
        <v>22</v>
      </c>
      <c r="E3" s="62" t="s">
        <v>23</v>
      </c>
    </row>
    <row r="4" spans="1:5" x14ac:dyDescent="0.3">
      <c r="A4" s="56" t="s">
        <v>24</v>
      </c>
      <c r="B4" s="55">
        <v>39</v>
      </c>
      <c r="C4" s="55">
        <v>61</v>
      </c>
      <c r="D4" s="55">
        <v>74</v>
      </c>
      <c r="E4" s="55">
        <v>80</v>
      </c>
    </row>
    <row r="5" spans="1:5" x14ac:dyDescent="0.3">
      <c r="A5" s="56" t="s">
        <v>25</v>
      </c>
      <c r="B5" s="55">
        <v>30</v>
      </c>
      <c r="C5" s="55">
        <v>58</v>
      </c>
      <c r="D5" s="55">
        <v>71</v>
      </c>
      <c r="E5" s="55">
        <v>78</v>
      </c>
    </row>
    <row r="6" spans="1:5" x14ac:dyDescent="0.3">
      <c r="A6" s="56" t="s">
        <v>26</v>
      </c>
      <c r="B6" s="55">
        <v>30</v>
      </c>
      <c r="C6" s="55">
        <v>55</v>
      </c>
      <c r="D6" s="55">
        <v>70</v>
      </c>
      <c r="E6" s="55">
        <v>77</v>
      </c>
    </row>
    <row r="7" spans="1:5" x14ac:dyDescent="0.3">
      <c r="A7" s="56" t="s">
        <v>27</v>
      </c>
      <c r="B7" s="55">
        <v>96</v>
      </c>
      <c r="C7" s="55">
        <v>96</v>
      </c>
      <c r="D7" s="55">
        <v>96</v>
      </c>
      <c r="E7" s="55">
        <v>96</v>
      </c>
    </row>
    <row r="8" spans="1:5" ht="28.8" x14ac:dyDescent="0.3">
      <c r="A8" s="57" t="s">
        <v>37</v>
      </c>
      <c r="B8" s="55">
        <v>98</v>
      </c>
      <c r="C8" s="55">
        <v>98</v>
      </c>
      <c r="D8" s="55">
        <v>98</v>
      </c>
      <c r="E8" s="55">
        <v>98</v>
      </c>
    </row>
    <row r="10" spans="1:5" ht="15.6" x14ac:dyDescent="0.3">
      <c r="A10" s="63" t="s">
        <v>38</v>
      </c>
    </row>
    <row r="11" spans="1:5" x14ac:dyDescent="0.3">
      <c r="A11" s="60"/>
      <c r="B11" s="178" t="s">
        <v>18</v>
      </c>
      <c r="C11" s="178"/>
      <c r="D11" s="178"/>
      <c r="E11" s="178"/>
    </row>
    <row r="12" spans="1:5" x14ac:dyDescent="0.3">
      <c r="A12" s="61" t="s">
        <v>19</v>
      </c>
      <c r="B12" s="62" t="s">
        <v>20</v>
      </c>
      <c r="C12" s="62" t="s">
        <v>21</v>
      </c>
      <c r="D12" s="62" t="s">
        <v>22</v>
      </c>
      <c r="E12" s="62" t="s">
        <v>23</v>
      </c>
    </row>
    <row r="13" spans="1:5" x14ac:dyDescent="0.3">
      <c r="A13" s="56" t="s">
        <v>24</v>
      </c>
      <c r="B13" s="55">
        <f>1000/B4-10</f>
        <v>15.641025641025642</v>
      </c>
      <c r="C13" s="55">
        <f t="shared" ref="C13:E13" si="0">1000/C4-10</f>
        <v>6.3934426229508183</v>
      </c>
      <c r="D13" s="55">
        <f t="shared" si="0"/>
        <v>3.513513513513514</v>
      </c>
      <c r="E13" s="55">
        <f t="shared" si="0"/>
        <v>2.5</v>
      </c>
    </row>
    <row r="14" spans="1:5" x14ac:dyDescent="0.3">
      <c r="A14" s="56" t="s">
        <v>25</v>
      </c>
      <c r="B14" s="55">
        <f t="shared" ref="B14:E17" si="1">1000/B5-10</f>
        <v>23.333333333333336</v>
      </c>
      <c r="C14" s="55">
        <f t="shared" si="1"/>
        <v>7.2413793103448292</v>
      </c>
      <c r="D14" s="55">
        <f t="shared" si="1"/>
        <v>4.0845070422535219</v>
      </c>
      <c r="E14" s="55">
        <f t="shared" si="1"/>
        <v>2.8205128205128212</v>
      </c>
    </row>
    <row r="15" spans="1:5" x14ac:dyDescent="0.3">
      <c r="A15" s="56" t="s">
        <v>26</v>
      </c>
      <c r="B15" s="55">
        <f t="shared" si="1"/>
        <v>23.333333333333336</v>
      </c>
      <c r="C15" s="55">
        <f t="shared" si="1"/>
        <v>8.1818181818181834</v>
      </c>
      <c r="D15" s="55">
        <f t="shared" si="1"/>
        <v>4.2857142857142865</v>
      </c>
      <c r="E15" s="55">
        <f t="shared" si="1"/>
        <v>2.9870129870129869</v>
      </c>
    </row>
    <row r="16" spans="1:5" x14ac:dyDescent="0.3">
      <c r="A16" s="56" t="s">
        <v>27</v>
      </c>
      <c r="B16" s="55">
        <f>1000/B7-10</f>
        <v>0.41666666666666607</v>
      </c>
      <c r="C16" s="55">
        <f t="shared" si="1"/>
        <v>0.41666666666666607</v>
      </c>
      <c r="D16" s="55">
        <f t="shared" si="1"/>
        <v>0.41666666666666607</v>
      </c>
      <c r="E16" s="55">
        <f t="shared" si="1"/>
        <v>0.41666666666666607</v>
      </c>
    </row>
    <row r="17" spans="1:5" ht="43.2" x14ac:dyDescent="0.3">
      <c r="A17" s="57" t="s">
        <v>39</v>
      </c>
      <c r="B17" s="55">
        <f>1000/B8-10</f>
        <v>0.20408163265306101</v>
      </c>
      <c r="C17" s="55">
        <f t="shared" si="1"/>
        <v>0.20408163265306101</v>
      </c>
      <c r="D17" s="55">
        <f t="shared" si="1"/>
        <v>0.20408163265306101</v>
      </c>
      <c r="E17" s="55">
        <f t="shared" si="1"/>
        <v>0.20408163265306101</v>
      </c>
    </row>
    <row r="19" spans="1:5" ht="15.6" x14ac:dyDescent="0.3">
      <c r="A19" s="63" t="s">
        <v>40</v>
      </c>
    </row>
    <row r="20" spans="1:5" x14ac:dyDescent="0.3">
      <c r="A20" s="64" t="s">
        <v>18</v>
      </c>
      <c r="B20" s="62" t="s">
        <v>20</v>
      </c>
      <c r="C20" s="62" t="s">
        <v>21</v>
      </c>
      <c r="D20" s="62" t="s">
        <v>22</v>
      </c>
      <c r="E20" s="62" t="s">
        <v>23</v>
      </c>
    </row>
    <row r="21" spans="1:5" x14ac:dyDescent="0.3">
      <c r="A21" s="58" t="s">
        <v>41</v>
      </c>
      <c r="B21" s="55">
        <v>0.6</v>
      </c>
      <c r="C21" s="55">
        <v>0.35</v>
      </c>
      <c r="D21" s="55">
        <v>0.25</v>
      </c>
      <c r="E21" s="55">
        <v>0</v>
      </c>
    </row>
  </sheetData>
  <mergeCells count="2">
    <mergeCell ref="B2:E2"/>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Reforestation (4.2.1)</vt:lpstr>
      <vt:lpstr>Runoff Calculator (optional)</vt:lpstr>
      <vt:lpstr>Lookup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Filter Worksheet</dc:title>
  <dc:subject>Stormwater Treatment Practices</dc:subject>
  <dc:creator>DEC Staff</dc:creator>
  <cp:lastModifiedBy>Schelley, Emily</cp:lastModifiedBy>
  <cp:lastPrinted>2017-11-01T18:53:13Z</cp:lastPrinted>
  <dcterms:created xsi:type="dcterms:W3CDTF">2017-03-30T13:08:46Z</dcterms:created>
  <dcterms:modified xsi:type="dcterms:W3CDTF">2018-01-25T20:27:02Z</dcterms:modified>
</cp:coreProperties>
</file>