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vermontgov-my.sharepoint.com/personal/emily_schelley_vermont_gov/Documents/MyFiles/3 acre/Forms/STPs/"/>
    </mc:Choice>
  </mc:AlternateContent>
  <xr:revisionPtr revIDLastSave="1" documentId="8_{525C9BE7-0E95-48CD-8029-8661A9E3F737}" xr6:coauthVersionLast="45" xr6:coauthVersionMax="45" xr10:uidLastSave="{D40C5588-CD95-4AA6-A285-450EF3C5013B}"/>
  <bookViews>
    <workbookView xWindow="1905" yWindow="3060" windowWidth="26610" windowHeight="14220" xr2:uid="{00000000-000D-0000-FFFF-FFFF00000000}"/>
  </bookViews>
  <sheets>
    <sheet name="Infiltration (4.3.3)" sheetId="1" r:id="rId1"/>
    <sheet name="Runoff Calculator (optional)" sheetId="2" r:id="rId2"/>
    <sheet name="Lookup" sheetId="3" state="hidden" r:id="rId3"/>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F42" i="2" l="1"/>
  <c r="E42" i="2"/>
  <c r="D42" i="2"/>
  <c r="F40" i="2"/>
  <c r="D40" i="2"/>
  <c r="E40" i="2"/>
  <c r="E27" i="2" l="1"/>
  <c r="D27" i="2"/>
  <c r="C27" i="2"/>
  <c r="B27" i="2"/>
  <c r="F26" i="2"/>
  <c r="F25" i="2"/>
  <c r="F24" i="2"/>
  <c r="F23" i="2"/>
  <c r="E18" i="2"/>
  <c r="D18" i="2"/>
  <c r="C18" i="2"/>
  <c r="B18" i="2"/>
  <c r="F17" i="2"/>
  <c r="F16" i="2"/>
  <c r="F15" i="2"/>
  <c r="F14" i="2"/>
  <c r="F18" i="2" l="1"/>
  <c r="G34" i="2" s="1"/>
  <c r="F27" i="2"/>
  <c r="G33" i="2" l="1"/>
  <c r="G35" i="2"/>
  <c r="F35" i="2"/>
  <c r="F34" i="2"/>
  <c r="E33" i="2"/>
  <c r="D41" i="2" s="1"/>
  <c r="E35" i="2"/>
  <c r="F41" i="2" s="1"/>
  <c r="E34" i="2"/>
  <c r="E41" i="2" s="1"/>
  <c r="F33" i="2"/>
  <c r="B40" i="1"/>
  <c r="B36" i="1"/>
  <c r="B35" i="1"/>
  <c r="B33" i="1"/>
  <c r="B23" i="1"/>
  <c r="B18" i="1"/>
  <c r="B17" i="1"/>
  <c r="F3" i="2" l="1"/>
  <c r="F2" i="2"/>
  <c r="F1" i="2"/>
  <c r="F7" i="1" l="1"/>
  <c r="E9" i="1" l="1"/>
  <c r="F6" i="1"/>
  <c r="F5" i="1"/>
  <c r="F9" i="1" l="1"/>
  <c r="I9" i="1" s="1"/>
  <c r="E17" i="3" l="1"/>
  <c r="D17" i="3"/>
  <c r="C17" i="3"/>
  <c r="B17" i="3"/>
  <c r="E16" i="3"/>
  <c r="D16" i="3"/>
  <c r="C16" i="3"/>
  <c r="B16" i="3"/>
  <c r="E15" i="3"/>
  <c r="D15" i="3"/>
  <c r="C15" i="3"/>
  <c r="B15" i="3"/>
  <c r="E14" i="3"/>
  <c r="D14" i="3"/>
  <c r="C14" i="3"/>
  <c r="B14" i="3"/>
  <c r="E13" i="3"/>
  <c r="D13" i="3"/>
  <c r="C13" i="3"/>
  <c r="B13" i="3"/>
  <c r="C33" i="2" l="1"/>
  <c r="D35" i="2"/>
  <c r="C34" i="2"/>
  <c r="D34" i="2"/>
  <c r="D33" i="2"/>
  <c r="C35" i="2"/>
  <c r="B35" i="2" s="1"/>
  <c r="H45" i="1"/>
  <c r="B34" i="2" l="1"/>
  <c r="B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D4" authorId="0" shapeId="0" xr:uid="{6C376CB5-00F9-4045-891D-68E26822CF48}">
      <text>
        <r>
          <rPr>
            <sz val="9"/>
            <color indexed="81"/>
            <rFont val="Tahoma"/>
            <family val="2"/>
          </rPr>
          <t xml:space="preserve">Include areas draining to the practice that will receive permit coverage, including existing onsite areas for site balancing. Treatment of this area only will receive credit towards meeting required treatment standards.
</t>
        </r>
      </text>
    </comment>
    <comment ref="E4" authorId="0" shapeId="0" xr:uid="{96C71E41-146C-4B18-9227-1A9D5F640D10}">
      <text>
        <r>
          <rPr>
            <sz val="9"/>
            <color indexed="81"/>
            <rFont val="Tahoma"/>
            <family val="2"/>
          </rPr>
          <t xml:space="preserve">Include areas draining to the practice without bypass or overflow, but will not receive permit coverage. This area must be included in WQ sizing to prevent the undersizing of practices but will not receive credit towards meeting the standards.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C32" authorId="0" shapeId="0" xr:uid="{330E3B45-92E9-4F80-940A-69CBAABDBEE4}">
      <text>
        <r>
          <rPr>
            <sz val="9"/>
            <color indexed="81"/>
            <rFont val="Tahoma"/>
            <family val="2"/>
          </rPr>
          <t>Takes into account Tv of upstream practices</t>
        </r>
      </text>
    </comment>
    <comment ref="E32" authorId="0" shapeId="0" xr:uid="{6CCAE945-A907-4589-9C3F-A0716E35228A}">
      <text>
        <r>
          <rPr>
            <sz val="9"/>
            <color indexed="81"/>
            <rFont val="Tahoma"/>
            <family val="2"/>
          </rPr>
          <t>The Post Development CN for areas draining to the practice, taking into account Tv credit of any upstream practices.</t>
        </r>
      </text>
    </comment>
    <comment ref="F32" authorId="0" shapeId="0" xr:uid="{31381A15-4F0E-4A6A-BECA-3745F8C83BEF}">
      <text>
        <r>
          <rPr>
            <sz val="9"/>
            <color indexed="81"/>
            <rFont val="Tahoma"/>
            <family val="2"/>
          </rPr>
          <t xml:space="preserve">CN representing runoff from the practice drainage area after Tv of the practice has been applied.
</t>
        </r>
      </text>
    </comment>
  </commentList>
</comments>
</file>

<file path=xl/sharedStrings.xml><?xml version="1.0" encoding="utf-8"?>
<sst xmlns="http://schemas.openxmlformats.org/spreadsheetml/2006/main" count="159" uniqueCount="111">
  <si>
    <t>Project Name:</t>
  </si>
  <si>
    <t>Discharge Point:</t>
  </si>
  <si>
    <t>Response</t>
  </si>
  <si>
    <t>Attachment location</t>
  </si>
  <si>
    <t xml:space="preserve">Has pretreatment been provided for non-rooftop runoff? </t>
  </si>
  <si>
    <r>
      <t>Attachment location</t>
    </r>
    <r>
      <rPr>
        <sz val="9"/>
        <color indexed="10"/>
        <rFont val="Palatino Linotype"/>
        <family val="1"/>
      </rPr>
      <t>: Indicate the specific location (i.e. appendix, page, plan sheet) where the requisite support documentation has been provided within the application.</t>
    </r>
  </si>
  <si>
    <t>Treatment (4.3.2.4)</t>
  </si>
  <si>
    <t>Landscaping (4.3.2.5)</t>
  </si>
  <si>
    <t>Practice Drainage Area</t>
  </si>
  <si>
    <r>
      <t>WQ</t>
    </r>
    <r>
      <rPr>
        <vertAlign val="subscript"/>
        <sz val="10"/>
        <rFont val="Palatino Linotype"/>
        <family val="1"/>
      </rPr>
      <t>V</t>
    </r>
    <r>
      <rPr>
        <sz val="10"/>
        <rFont val="Palatino Linotype"/>
        <family val="1"/>
      </rPr>
      <t xml:space="preserve"> to practice</t>
    </r>
  </si>
  <si>
    <t>Modified CN for WQ (1.0") storm</t>
  </si>
  <si>
    <t>What type of pretreatment is being used?</t>
  </si>
  <si>
    <t>* Questions preceded by an asterix (*) may change based on previously entered values</t>
  </si>
  <si>
    <t>Have the outfalls and the conveyance to the discharge point been designed/protected to avoid erosive velocities?</t>
  </si>
  <si>
    <t>Does the site plan specify a landscaping plan that ensures dense and vigorous vegetation over the contributing pervious drainage areas and the practice?</t>
  </si>
  <si>
    <t>For Permit Coverage</t>
  </si>
  <si>
    <t>Total (acres)</t>
  </si>
  <si>
    <t>Not for Permit Coverage</t>
  </si>
  <si>
    <t>Precipitation Data</t>
  </si>
  <si>
    <t xml:space="preserve">* Preciptation values shall be obtained from </t>
  </si>
  <si>
    <t>NOAA Atlas 14</t>
  </si>
  <si>
    <t>Storm</t>
  </si>
  <si>
    <t>WQ Storm</t>
  </si>
  <si>
    <t>1 yr, 24 hr</t>
  </si>
  <si>
    <t>10 yr, 24 hr</t>
  </si>
  <si>
    <t>100 yr, 24 hr</t>
  </si>
  <si>
    <t>Precipitation (inches)</t>
  </si>
  <si>
    <t>Drainage Area Information</t>
  </si>
  <si>
    <t>Pre Development Land Use (acres)</t>
  </si>
  <si>
    <t>Hydrologic Soil Group</t>
  </si>
  <si>
    <t>Landuse</t>
  </si>
  <si>
    <t>A</t>
  </si>
  <si>
    <t>B</t>
  </si>
  <si>
    <t>C</t>
  </si>
  <si>
    <t>D</t>
  </si>
  <si>
    <t>Grass</t>
  </si>
  <si>
    <t>Meadow</t>
  </si>
  <si>
    <t>Woods</t>
  </si>
  <si>
    <t>Gravel/ Unpaved Roads</t>
  </si>
  <si>
    <t xml:space="preserve">Pavement, roofs, and other impervious </t>
  </si>
  <si>
    <t>Total</t>
  </si>
  <si>
    <t>Post Development Land Use (acres)</t>
  </si>
  <si>
    <t>Channel Protection (Hydrologic Condition Method)</t>
  </si>
  <si>
    <t>Overbank Flood</t>
  </si>
  <si>
    <t>Extreme Flood</t>
  </si>
  <si>
    <t>Required Treatment Volume</t>
  </si>
  <si>
    <t>Pre-development Runoff Volume</t>
  </si>
  <si>
    <t>Curve Numbers</t>
  </si>
  <si>
    <t xml:space="preserve">Pavement, Roofs, and other impervious </t>
  </si>
  <si>
    <t>S=1000/CN - 10</t>
  </si>
  <si>
    <t>Pavement, Roofs, and other impervious (not gravel)</t>
  </si>
  <si>
    <t>Recharge Factors</t>
  </si>
  <si>
    <t>Recharge Factor</t>
  </si>
  <si>
    <t>Practice Drainage Area Runoff Calculator</t>
  </si>
  <si>
    <t>Post Development Runoff Volume</t>
  </si>
  <si>
    <t>Pre Composite CN</t>
  </si>
  <si>
    <t>Total Area (acres)</t>
  </si>
  <si>
    <r>
      <t>WQ</t>
    </r>
    <r>
      <rPr>
        <vertAlign val="subscript"/>
        <sz val="10"/>
        <rFont val="Palatino Linotype"/>
        <family val="1"/>
      </rPr>
      <t>V</t>
    </r>
    <r>
      <rPr>
        <sz val="10"/>
        <rFont val="Palatino Linotype"/>
        <family val="1"/>
      </rPr>
      <t xml:space="preserve"> not for credit</t>
    </r>
  </si>
  <si>
    <r>
      <t>Total WQ</t>
    </r>
    <r>
      <rPr>
        <vertAlign val="subscript"/>
        <sz val="10"/>
        <rFont val="Palatino Linotype"/>
        <family val="1"/>
      </rPr>
      <t>V</t>
    </r>
    <r>
      <rPr>
        <sz val="10"/>
        <rFont val="Palatino Linotype"/>
        <family val="1"/>
      </rPr>
      <t xml:space="preserve"> </t>
    </r>
  </si>
  <si>
    <t>Treatment Standard</t>
  </si>
  <si>
    <r>
      <t xml:space="preserve"> Design Volume for Infiltration (T</t>
    </r>
    <r>
      <rPr>
        <vertAlign val="subscript"/>
        <sz val="10"/>
        <rFont val="Palatino Linotype"/>
        <family val="1"/>
      </rPr>
      <t>V)</t>
    </r>
  </si>
  <si>
    <t>ac-ft</t>
  </si>
  <si>
    <r>
      <t>T</t>
    </r>
    <r>
      <rPr>
        <vertAlign val="subscript"/>
        <sz val="11"/>
        <color theme="1"/>
        <rFont val="Calibri"/>
        <family val="2"/>
        <scheme val="minor"/>
      </rPr>
      <t>V</t>
    </r>
    <r>
      <rPr>
        <sz val="11"/>
        <color theme="1"/>
        <rFont val="Calibri"/>
        <family val="2"/>
        <scheme val="minor"/>
      </rPr>
      <t xml:space="preserve"> of upstream practices:</t>
    </r>
  </si>
  <si>
    <t>Post Composite CN (to practice)</t>
  </si>
  <si>
    <t>Total to Practice</t>
  </si>
  <si>
    <r>
      <t>WQ</t>
    </r>
    <r>
      <rPr>
        <vertAlign val="subscript"/>
        <sz val="10"/>
        <rFont val="Palatino Linotype"/>
        <family val="1"/>
      </rPr>
      <t>V</t>
    </r>
    <r>
      <rPr>
        <sz val="10"/>
        <rFont val="Palatino Linotype"/>
        <family val="1"/>
      </rPr>
      <t xml:space="preserve"> for credit</t>
    </r>
  </si>
  <si>
    <r>
      <t>Note: If the practice is designed to infiltrate the WQ</t>
    </r>
    <r>
      <rPr>
        <vertAlign val="subscript"/>
        <sz val="10"/>
        <rFont val="Palatino Linotype"/>
        <family val="1"/>
      </rPr>
      <t>V</t>
    </r>
    <r>
      <rPr>
        <sz val="10"/>
        <rFont val="Palatino Linotype"/>
        <family val="1"/>
      </rPr>
      <t>, then T</t>
    </r>
    <r>
      <rPr>
        <vertAlign val="subscript"/>
        <sz val="10"/>
        <rFont val="Palatino Linotype"/>
        <family val="1"/>
      </rPr>
      <t>V</t>
    </r>
    <r>
      <rPr>
        <sz val="10"/>
        <rFont val="Palatino Linotype"/>
        <family val="1"/>
      </rPr>
      <t xml:space="preserve"> = WQ</t>
    </r>
    <r>
      <rPr>
        <vertAlign val="subscript"/>
        <sz val="10"/>
        <rFont val="Palatino Linotype"/>
        <family val="1"/>
      </rPr>
      <t>V</t>
    </r>
    <r>
      <rPr>
        <sz val="10"/>
        <rFont val="Palatino Linotype"/>
        <family val="1"/>
      </rPr>
      <t>. Designers may use the Practice Drainage Area Runoff Calculator (second tab) for calculation of practice-specific runoff volumes for other treatment standards. Sizing of the filter bed area/swale bottom need to consider the desired treatment volume (see treatment section). Some design requirements will change based on the size of storm the practice is designed to treat.</t>
    </r>
  </si>
  <si>
    <t>This tool may be used to calculate the required treatment volumes for the area draining to an individual practice where the practices drainage area is only a portion of of the area draining to a discharge point. Where the practice receives runoff from the entire area to a discharge point, this calculator will give the same information as the Standards Compliance Workbook.</t>
  </si>
  <si>
    <t>Redeveloped Impervious</t>
  </si>
  <si>
    <t>New Impervious (acres)</t>
  </si>
  <si>
    <r>
      <t>CN</t>
    </r>
    <r>
      <rPr>
        <vertAlign val="subscript"/>
        <sz val="11"/>
        <rFont val="Calibri"/>
        <family val="2"/>
        <scheme val="minor"/>
      </rPr>
      <t>Adj</t>
    </r>
    <r>
      <rPr>
        <sz val="11"/>
        <rFont val="Calibri"/>
        <family val="2"/>
        <scheme val="minor"/>
      </rPr>
      <t xml:space="preserve"> (with T</t>
    </r>
    <r>
      <rPr>
        <vertAlign val="subscript"/>
        <sz val="11"/>
        <rFont val="Calibri"/>
        <family val="2"/>
        <scheme val="minor"/>
      </rPr>
      <t>V</t>
    </r>
    <r>
      <rPr>
        <sz val="11"/>
        <rFont val="Calibri"/>
        <family val="2"/>
        <scheme val="minor"/>
      </rPr>
      <t xml:space="preserve"> practice credit)</t>
    </r>
  </si>
  <si>
    <r>
      <t>T</t>
    </r>
    <r>
      <rPr>
        <vertAlign val="subscript"/>
        <sz val="11"/>
        <color theme="1"/>
        <rFont val="Calibri"/>
        <family val="2"/>
        <scheme val="minor"/>
      </rPr>
      <t>V</t>
    </r>
    <r>
      <rPr>
        <sz val="11"/>
        <color theme="1"/>
        <rFont val="Calibri"/>
        <family val="2"/>
        <scheme val="minor"/>
      </rPr>
      <t xml:space="preserve"> credit of this practice:</t>
    </r>
  </si>
  <si>
    <t>8*</t>
  </si>
  <si>
    <t>23*</t>
  </si>
  <si>
    <t>Infiltration Practice #</t>
  </si>
  <si>
    <t>← Tv value to enter on the Standards Compliance Workbook for this  practice</t>
  </si>
  <si>
    <t>Practice Type</t>
  </si>
  <si>
    <t>Infiltration (4.3.3)</t>
  </si>
  <si>
    <t>Feasibility (4.3.3.1)</t>
  </si>
  <si>
    <t>Has a groundwater mounding analysis been performed if the practice is designed to infiltrate &gt;1 year storm and the SHGWT &lt;4 feet?</t>
  </si>
  <si>
    <t>Have the proper setback requirements for groundwater source protection been observed? (Section 4.3.3.1)</t>
  </si>
  <si>
    <t>Has the practice been placed so that it will not cause intrusion problems for down-gradient structures? (Section 4.3.3.1)</t>
  </si>
  <si>
    <t>Is the site free from subsurface contamination or prior approval obtained from the Agency?  (If approval is required based on prior contamination, include documentation with the application.)</t>
  </si>
  <si>
    <t>13*</t>
  </si>
  <si>
    <t>Conveyance (4.3.3.2)</t>
  </si>
  <si>
    <r>
      <t>Is the practice designed to completely dewater the treatment volume (T</t>
    </r>
    <r>
      <rPr>
        <vertAlign val="subscript"/>
        <sz val="10"/>
        <rFont val="Palatino Linotype"/>
        <family val="1"/>
      </rPr>
      <t>V</t>
    </r>
    <r>
      <rPr>
        <sz val="10"/>
        <rFont val="Palatino Linotype"/>
        <family val="1"/>
      </rPr>
      <t>) within 48 hours after the storm event?</t>
    </r>
  </si>
  <si>
    <t>If the practice is designed to infiltrate &lt;1 year storm and runoff is delivered by the main conveyance system, has it been designed as an off-line practice?</t>
  </si>
  <si>
    <t>Pre-Treatment (4.3.3.3)</t>
  </si>
  <si>
    <r>
      <t xml:space="preserve"> </t>
    </r>
    <r>
      <rPr>
        <sz val="10"/>
        <rFont val="Calibri"/>
        <family val="2"/>
      </rPr>
      <t xml:space="preserve">≤ </t>
    </r>
    <r>
      <rPr>
        <sz val="10"/>
        <rFont val="Palatino Linotype"/>
        <family val="1"/>
      </rPr>
      <t xml:space="preserve">2 in/hr </t>
    </r>
  </si>
  <si>
    <t>&gt; 2 in/hr</t>
  </si>
  <si>
    <t>19*</t>
  </si>
  <si>
    <t>20*</t>
  </si>
  <si>
    <t>21*</t>
  </si>
  <si>
    <t>Has direct access been provided to the practice for maintenance and rehabilitation?</t>
  </si>
  <si>
    <t>What is the treatment volume provided by the STP?</t>
  </si>
  <si>
    <r>
      <t>T</t>
    </r>
    <r>
      <rPr>
        <b/>
        <vertAlign val="subscript"/>
        <sz val="10"/>
        <rFont val="Palatino Linotype"/>
        <family val="1"/>
      </rPr>
      <t>V</t>
    </r>
    <r>
      <rPr>
        <b/>
        <sz val="10"/>
        <rFont val="Palatino Linotype"/>
        <family val="1"/>
      </rPr>
      <t xml:space="preserve"> (ac-ft)</t>
    </r>
  </si>
  <si>
    <r>
      <t>Treatment Volume (T</t>
    </r>
    <r>
      <rPr>
        <vertAlign val="subscript"/>
        <sz val="10"/>
        <rFont val="Palatino Linotype"/>
        <family val="1"/>
      </rPr>
      <t>V</t>
    </r>
    <r>
      <rPr>
        <sz val="10"/>
        <rFont val="Palatino Linotype"/>
        <family val="1"/>
      </rPr>
      <t>) for infiltration practices may be calculated using the equations provided as design guidance in Section 4.3.3.5 OR by demonstrating infiltration of the T</t>
    </r>
    <r>
      <rPr>
        <vertAlign val="subscript"/>
        <sz val="10"/>
        <rFont val="Palatino Linotype"/>
        <family val="1"/>
      </rPr>
      <t>V</t>
    </r>
    <r>
      <rPr>
        <sz val="10"/>
        <rFont val="Palatino Linotype"/>
        <family val="1"/>
      </rPr>
      <t xml:space="preserve">  using TR-20 or an approved equavalent. </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</si>
  <si>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</si>
  <si>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Average Catchment Slope, Y (%)</t>
  </si>
  <si>
    <t>Hydraulic Length, l (ft)</t>
  </si>
  <si>
    <t>1 yr</t>
  </si>
  <si>
    <t>10 yr</t>
  </si>
  <si>
    <t>100 yr</t>
  </si>
  <si>
    <t>Pre Development</t>
  </si>
  <si>
    <t>Post Development, upstream of practice</t>
  </si>
  <si>
    <r>
      <t>Post Development, with T</t>
    </r>
    <r>
      <rPr>
        <vertAlign val="subscript"/>
        <sz val="11"/>
        <color theme="1"/>
        <rFont val="Calibri"/>
        <family val="2"/>
        <scheme val="minor"/>
      </rPr>
      <t>V</t>
    </r>
    <r>
      <rPr>
        <sz val="11"/>
        <color theme="1"/>
        <rFont val="Calibri"/>
        <family val="2"/>
        <scheme val="minor"/>
      </rPr>
      <t xml:space="preserve"> credit from practice</t>
    </r>
  </si>
  <si>
    <r>
      <t>Time of Concentration, T</t>
    </r>
    <r>
      <rPr>
        <vertAlign val="subscript"/>
        <sz val="12"/>
        <color theme="1"/>
        <rFont val="Calibri"/>
        <family val="2"/>
        <scheme val="minor"/>
      </rPr>
      <t xml:space="preserve">C </t>
    </r>
    <r>
      <rPr>
        <sz val="12"/>
        <color theme="1"/>
        <rFont val="Calibri Light"/>
        <family val="2"/>
        <scheme val="major"/>
      </rPr>
      <t>(min)</t>
    </r>
  </si>
  <si>
    <t>What is the physical storage volume up to the overflow?</t>
  </si>
  <si>
    <t>(ac-ft)</t>
  </si>
  <si>
    <t>Enter this on the eNOI</t>
  </si>
  <si>
    <t>Version: 11/30/2020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</si>
</sst>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42" x14ac:knownFonts="1">
    <font>
      <sz val="11"/>
      <color theme="1"/>
      <name val="Calibri"/>
      <family val="2"/>
      <scheme val="minor"/>
    </font>
    <font>
      <sz val="10"/>
      <name val="Palatino Linotype"/>
      <family val="1"/>
    </font>
    <font>
      <sz val="12"/>
      <name val="Palatino Linotype"/>
      <family val="1"/>
    </font>
    <font>
      <b/>
      <sz val="12"/>
      <name val="Palatino Linotype"/>
      <family val="1"/>
    </font>
    <font>
      <b/>
      <sz val="10"/>
      <name val="Palatino Linotype"/>
      <family val="1"/>
    </font>
    <font>
      <sz val="18"/>
      <name val="Palatino Linotype"/>
      <family val="1"/>
    </font>
    <font>
      <b/>
      <sz val="14"/>
      <name val="Palatino Linotype"/>
      <family val="1"/>
    </font>
    <font>
      <sz val="14"/>
      <name val="Palatino Linotype"/>
      <family val="1"/>
    </font>
    <font>
      <b/>
      <sz val="11"/>
      <name val="Palatino Linotype"/>
      <family val="1"/>
    </font>
    <font>
      <sz val="11"/>
      <name val="Palatino Linotype"/>
      <family val="1"/>
    </font>
    <font>
      <i/>
      <sz val="10"/>
      <name val="Palatino Linotype"/>
      <family val="1"/>
    </font>
    <font>
      <u/>
      <sz val="9"/>
      <color indexed="10"/>
      <name val="Palatino Linotype"/>
      <family val="1"/>
    </font>
    <font>
      <sz val="9"/>
      <color indexed="10"/>
      <name val="Palatino Linotype"/>
      <family val="1"/>
    </font>
    <font>
      <sz val="12"/>
      <color indexed="10"/>
      <name val="Palatino Linotype"/>
      <family val="1"/>
    </font>
    <font>
      <vertAlign val="subscript"/>
      <sz val="10"/>
      <name val="Palatino Linotype"/>
      <family val="1"/>
    </font>
    <font>
      <sz val="12"/>
      <color theme="0"/>
      <name val="Palatino Linotype"/>
      <family val="1"/>
    </font>
    <font>
      <sz val="10"/>
      <color theme="0"/>
      <name val="Palatino Linotype"/>
      <family val="1"/>
    </font>
    <font>
      <sz val="10"/>
      <name val="Calibri"/>
      <family val="2"/>
    </font>
    <font>
      <i/>
      <sz val="9"/>
      <name val="Palatino Linotype"/>
      <family val="1"/>
    </font>
    <font>
      <b/>
      <sz val="12"/>
      <color theme="0"/>
      <name val="Palatino Linotype"/>
      <family val="1"/>
    </font>
    <font>
      <sz val="8"/>
      <color rgb="FF000000"/>
      <name val="Segoe UI"/>
      <family val="2"/>
    </font>
    <font>
      <b/>
      <sz val="10"/>
      <name val="Palatino Linotype"/>
      <family val="2"/>
    </font>
    <font>
      <sz val="11"/>
      <color rgb="FF3F3F76"/>
      <name val="Calibri"/>
      <family val="2"/>
      <scheme val="minor"/>
    </font>
    <font>
      <b/>
      <sz val="11"/>
      <color rgb="FF3F3F3F"/>
      <name val="Calibri"/>
      <family val="2"/>
      <scheme val="minor"/>
    </font>
    <font>
      <b/>
      <sz val="11"/>
      <color theme="1"/>
      <name val="Calibri"/>
      <family val="2"/>
      <scheme val="minor"/>
    </font>
    <font>
      <sz val="9"/>
      <name val="Palatino Linotype"/>
      <family val="1"/>
    </font>
    <font>
      <u/>
      <sz val="11"/>
      <color theme="10"/>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9"/>
      <color indexed="81"/>
      <name val="Tahoma"/>
      <family val="2"/>
    </font>
    <font>
      <vertAlign val="subscript"/>
      <sz val="11"/>
      <color theme="1"/>
      <name val="Calibri"/>
      <family val="2"/>
      <scheme val="minor"/>
    </font>
    <font>
      <sz val="11"/>
      <name val="Calibri"/>
      <family val="2"/>
    </font>
    <font>
      <vertAlign val="subscript"/>
      <sz val="11"/>
      <name val="Calibri"/>
      <family val="2"/>
      <scheme val="minor"/>
    </font>
    <font>
      <sz val="11"/>
      <color theme="0"/>
      <name val="Palatino Linotype"/>
      <family val="1"/>
    </font>
    <font>
      <b/>
      <vertAlign val="subscript"/>
      <sz val="10"/>
      <name val="Palatino Linotype"/>
      <family val="1"/>
    </font>
    <font>
      <b/>
      <vertAlign val="subscript"/>
      <sz val="12"/>
      <color theme="1"/>
      <name val="Calibri"/>
      <family val="2"/>
      <scheme val="minor"/>
    </font>
    <font>
      <vertAlign val="subscript"/>
      <sz val="12"/>
      <color theme="1"/>
      <name val="Calibri"/>
      <family val="2"/>
      <scheme val="minor"/>
    </font>
    <font>
      <sz val="14"/>
      <color theme="1"/>
      <name val="Calibri"/>
      <family val="2"/>
      <scheme val="minor"/>
    </font>
    <font>
      <sz val="11"/>
      <color theme="1"/>
      <name val="Calibri"/>
      <family val="2"/>
      <scheme val="minor"/>
    </font>
    <font>
      <sz val="12"/>
      <color theme="1"/>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2" fillId="2" borderId="14" applyNumberFormat="0" applyAlignment="0" applyProtection="0"/>
    <xf numFmtId="0" fontId="23" fillId="3" borderId="15" applyNumberFormat="0" applyAlignment="0" applyProtection="0"/>
    <xf numFmtId="0" fontId="26" fillId="0" borderId="0" applyNumberFormat="0" applyFill="0" applyBorder="0" applyAlignment="0" applyProtection="0"/>
    <xf numFmtId="9" fontId="40" fillId="0" borderId="0" applyFont="0" applyFill="0" applyBorder="0" applyAlignment="0" applyProtection="0"/>
  </cellStyleXfs>
  <cellXfs count="228">
    <xf numFmtId="0" fontId="0" fillId="0" borderId="0" xfId="0"/>
    <xf numFmtId="0" fontId="2" fillId="0" borderId="0" xfId="0" applyFont="1" applyAlignment="1"/>
    <xf numFmtId="0" fontId="2" fillId="0" borderId="0" xfId="0" applyFont="1"/>
    <xf numFmtId="0" fontId="5" fillId="0" borderId="0" xfId="0" applyFont="1"/>
    <xf numFmtId="0" fontId="7" fillId="0" borderId="0" xfId="0" applyFont="1"/>
    <xf numFmtId="0" fontId="4" fillId="0" borderId="0" xfId="0" applyFont="1" applyAlignment="1">
      <alignment horizontal="center"/>
    </xf>
    <xf numFmtId="0" fontId="4" fillId="0" borderId="0" xfId="0" applyFont="1"/>
    <xf numFmtId="0" fontId="4" fillId="0" borderId="5" xfId="0" applyFont="1" applyBorder="1" applyAlignment="1">
      <alignment horizontal="center"/>
    </xf>
    <xf numFmtId="0" fontId="10" fillId="0" borderId="0" xfId="0" applyFont="1"/>
    <xf numFmtId="0" fontId="4" fillId="0" borderId="2" xfId="0" applyFont="1" applyBorder="1" applyAlignment="1">
      <alignment horizontal="center"/>
    </xf>
    <xf numFmtId="0" fontId="2" fillId="0" borderId="0" xfId="0" applyFont="1" applyFill="1"/>
    <xf numFmtId="0" fontId="4" fillId="0" borderId="0" xfId="0" applyFont="1" applyFill="1" applyBorder="1" applyAlignment="1">
      <alignment horizontal="center"/>
    </xf>
    <xf numFmtId="0" fontId="13" fillId="0" borderId="0" xfId="0" applyFont="1" applyFill="1"/>
    <xf numFmtId="0" fontId="1" fillId="0" borderId="0" xfId="0" applyFont="1" applyBorder="1" applyAlignment="1">
      <alignment horizontal="left" wrapText="1"/>
    </xf>
    <xf numFmtId="0" fontId="4" fillId="0" borderId="2" xfId="0" applyFont="1" applyBorder="1" applyAlignment="1">
      <alignment horizontal="center"/>
    </xf>
    <xf numFmtId="0" fontId="2" fillId="0" borderId="2" xfId="0" applyFont="1" applyBorder="1" applyAlignment="1"/>
    <xf numFmtId="0" fontId="3" fillId="0" borderId="0" xfId="0" applyFont="1" applyAlignment="1">
      <alignment horizontal="center"/>
    </xf>
    <xf numFmtId="0" fontId="2" fillId="0" borderId="0" xfId="0" applyFont="1" applyAlignment="1"/>
    <xf numFmtId="0" fontId="1" fillId="0" borderId="0" xfId="0" applyFont="1" applyAlignment="1"/>
    <xf numFmtId="0" fontId="1" fillId="0" borderId="0" xfId="0" applyFont="1" applyAlignment="1">
      <alignment horizontal="right"/>
    </xf>
    <xf numFmtId="0" fontId="8" fillId="0" borderId="0" xfId="0" applyFont="1" applyAlignment="1">
      <alignment horizontal="right"/>
    </xf>
    <xf numFmtId="0" fontId="4" fillId="0" borderId="0" xfId="0" applyFont="1" applyAlignment="1">
      <alignment horizontal="right"/>
    </xf>
    <xf numFmtId="0" fontId="16" fillId="0" borderId="0" xfId="0" applyFont="1"/>
    <xf numFmtId="0" fontId="4" fillId="0" borderId="0" xfId="0" applyFont="1" applyFill="1" applyAlignment="1">
      <alignment horizontal="center"/>
    </xf>
    <xf numFmtId="0" fontId="1" fillId="0" borderId="0" xfId="0" applyFont="1"/>
    <xf numFmtId="0" fontId="4" fillId="0" borderId="0" xfId="0" applyFont="1" applyAlignment="1"/>
    <xf numFmtId="0" fontId="10" fillId="0" borderId="0" xfId="0" applyFont="1" applyAlignment="1"/>
    <xf numFmtId="0" fontId="8" fillId="0" borderId="0" xfId="0" applyFont="1"/>
    <xf numFmtId="0" fontId="4" fillId="0" borderId="0" xfId="0" applyFont="1" applyAlignment="1">
      <alignment horizontal="center" vertical="center"/>
    </xf>
    <xf numFmtId="0" fontId="18" fillId="0" borderId="0" xfId="0" applyFont="1" applyAlignment="1"/>
    <xf numFmtId="0" fontId="16" fillId="0" borderId="0" xfId="0" applyFont="1" applyAlignment="1"/>
    <xf numFmtId="0" fontId="15" fillId="0" borderId="0" xfId="0" applyFont="1" applyAlignment="1"/>
    <xf numFmtId="0" fontId="1" fillId="0" borderId="0" xfId="0" applyFont="1" applyFill="1" applyBorder="1" applyAlignment="1">
      <alignment horizontal="right" vertical="center" wrapText="1"/>
    </xf>
    <xf numFmtId="0" fontId="1" fillId="0" borderId="0" xfId="0" applyFont="1" applyBorder="1" applyAlignment="1">
      <alignment horizontal="right" wrapText="1"/>
    </xf>
    <xf numFmtId="1" fontId="1" fillId="0" borderId="0" xfId="0" applyNumberFormat="1" applyFont="1" applyBorder="1" applyAlignment="1">
      <alignment horizontal="center" vertical="center"/>
    </xf>
    <xf numFmtId="0" fontId="19" fillId="0" borderId="0" xfId="0" applyFont="1" applyAlignment="1">
      <alignment horizontal="center"/>
    </xf>
    <xf numFmtId="0" fontId="8" fillId="0" borderId="0" xfId="0" applyFont="1" applyBorder="1" applyAlignment="1">
      <alignment horizontal="left"/>
    </xf>
    <xf numFmtId="0" fontId="3" fillId="0" borderId="2" xfId="0" applyFont="1" applyBorder="1" applyAlignment="1">
      <alignment horizontal="center"/>
    </xf>
    <xf numFmtId="164" fontId="9" fillId="0" borderId="2" xfId="0" applyNumberFormat="1" applyFont="1" applyFill="1" applyBorder="1" applyAlignment="1">
      <alignment horizont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5" fillId="0" borderId="8" xfId="0" applyFont="1" applyFill="1" applyBorder="1" applyAlignment="1">
      <alignment horizontal="center" wrapText="1"/>
    </xf>
    <xf numFmtId="0" fontId="25" fillId="0" borderId="0" xfId="0" applyFont="1" applyAlignment="1">
      <alignment horizontal="center" wrapText="1"/>
    </xf>
    <xf numFmtId="0" fontId="27" fillId="0" borderId="16" xfId="0" applyFont="1" applyBorder="1"/>
    <xf numFmtId="0" fontId="26" fillId="0" borderId="1" xfId="3" applyFill="1" applyBorder="1" applyAlignment="1">
      <alignment vertical="center"/>
    </xf>
    <xf numFmtId="0" fontId="0" fillId="0" borderId="0" xfId="0" applyBorder="1"/>
    <xf numFmtId="0" fontId="0" fillId="0" borderId="17" xfId="0" applyBorder="1"/>
    <xf numFmtId="0" fontId="24" fillId="0" borderId="16" xfId="0" applyFont="1" applyBorder="1" applyAlignment="1">
      <alignment horizontal="right"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xf>
    <xf numFmtId="0" fontId="0" fillId="0" borderId="16" xfId="0" applyBorder="1" applyAlignment="1">
      <alignment horizontal="right" vertical="center" wrapText="1"/>
    </xf>
    <xf numFmtId="0" fontId="0" fillId="0" borderId="18" xfId="0" applyFill="1" applyBorder="1" applyAlignment="1">
      <alignment horizontal="right" vertical="center" wrapText="1"/>
    </xf>
    <xf numFmtId="165" fontId="0" fillId="0" borderId="19" xfId="0" applyNumberFormat="1" applyBorder="1" applyAlignment="1">
      <alignment horizontal="center"/>
    </xf>
    <xf numFmtId="1" fontId="0" fillId="0" borderId="19" xfId="0" applyNumberFormat="1" applyBorder="1" applyAlignment="1">
      <alignment horizontal="center"/>
    </xf>
    <xf numFmtId="0" fontId="0" fillId="0" borderId="20" xfId="0" applyBorder="1"/>
    <xf numFmtId="0" fontId="27" fillId="0" borderId="21" xfId="0" applyFont="1" applyFill="1" applyBorder="1" applyAlignment="1">
      <alignment horizontal="left" vertical="center"/>
    </xf>
    <xf numFmtId="165" fontId="29" fillId="0" borderId="22" xfId="0" applyNumberFormat="1" applyFont="1" applyBorder="1" applyAlignment="1">
      <alignment horizontal="center"/>
    </xf>
    <xf numFmtId="1" fontId="29" fillId="0" borderId="22" xfId="0" applyNumberFormat="1" applyFont="1" applyBorder="1" applyAlignment="1">
      <alignment horizontal="center"/>
    </xf>
    <xf numFmtId="0" fontId="0" fillId="0" borderId="23" xfId="0" applyBorder="1"/>
    <xf numFmtId="0" fontId="0" fillId="0" borderId="24" xfId="0" applyBorder="1"/>
    <xf numFmtId="0" fontId="0" fillId="0" borderId="25" xfId="0" applyFont="1" applyFill="1" applyBorder="1" applyAlignment="1">
      <alignment horizontal="right"/>
    </xf>
    <xf numFmtId="0" fontId="0" fillId="0" borderId="25" xfId="0" applyBorder="1" applyAlignment="1">
      <alignment horizontal="right"/>
    </xf>
    <xf numFmtId="0" fontId="0" fillId="0" borderId="25" xfId="0" applyBorder="1" applyAlignment="1">
      <alignment horizontal="right" wrapText="1"/>
    </xf>
    <xf numFmtId="0" fontId="0" fillId="0" borderId="16" xfId="0" applyBorder="1"/>
    <xf numFmtId="0" fontId="0" fillId="0" borderId="0" xfId="0" applyFill="1" applyBorder="1" applyAlignment="1">
      <alignment horizontal="right"/>
    </xf>
    <xf numFmtId="2" fontId="23" fillId="0" borderId="0" xfId="2" applyNumberFormat="1" applyFill="1" applyBorder="1"/>
    <xf numFmtId="0" fontId="0" fillId="0" borderId="16" xfId="0" applyFont="1" applyBorder="1" applyAlignment="1">
      <alignment horizontal="right" vertical="center"/>
    </xf>
    <xf numFmtId="0" fontId="0" fillId="0" borderId="16" xfId="0" applyBorder="1" applyAlignment="1">
      <alignment horizontal="right" vertical="center"/>
    </xf>
    <xf numFmtId="0" fontId="0" fillId="0" borderId="18" xfId="0" applyBorder="1"/>
    <xf numFmtId="0" fontId="0" fillId="0" borderId="19" xfId="0" applyBorder="1"/>
    <xf numFmtId="0" fontId="0" fillId="0" borderId="2" xfId="0" applyBorder="1"/>
    <xf numFmtId="0" fontId="0" fillId="0" borderId="2" xfId="0" applyBorder="1" applyAlignment="1">
      <alignment horizontal="right"/>
    </xf>
    <xf numFmtId="0" fontId="0" fillId="0" borderId="2" xfId="0" applyBorder="1" applyAlignment="1">
      <alignment horizontal="right" wrapText="1"/>
    </xf>
    <xf numFmtId="0" fontId="0" fillId="0" borderId="2" xfId="0" applyFill="1" applyBorder="1" applyAlignment="1">
      <alignment horizontal="right"/>
    </xf>
    <xf numFmtId="0" fontId="27" fillId="0" borderId="0" xfId="0" applyFont="1" applyAlignment="1">
      <alignment horizontal="left"/>
    </xf>
    <xf numFmtId="0" fontId="0" fillId="5" borderId="2" xfId="0" applyFill="1" applyBorder="1"/>
    <xf numFmtId="0" fontId="0" fillId="5" borderId="2" xfId="0" applyFont="1" applyFill="1" applyBorder="1" applyAlignment="1">
      <alignment horizontal="right"/>
    </xf>
    <xf numFmtId="0" fontId="0" fillId="5" borderId="2" xfId="0" applyFill="1" applyBorder="1" applyAlignment="1">
      <alignment horizontal="center"/>
    </xf>
    <xf numFmtId="0" fontId="27" fillId="0" borderId="0" xfId="0" applyFont="1" applyFill="1" applyBorder="1" applyAlignment="1">
      <alignment horizontal="left"/>
    </xf>
    <xf numFmtId="0" fontId="0" fillId="5" borderId="2" xfId="0" applyFill="1" applyBorder="1" applyAlignment="1">
      <alignment horizontal="right"/>
    </xf>
    <xf numFmtId="0" fontId="28" fillId="0" borderId="2" xfId="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30" xfId="0" applyFont="1" applyFill="1" applyBorder="1" applyAlignment="1">
      <alignment horizontal="center" vertical="center" wrapText="1"/>
    </xf>
    <xf numFmtId="2" fontId="0" fillId="0" borderId="2" xfId="0" applyNumberFormat="1" applyBorder="1" applyAlignment="1">
      <alignment horizontal="center" vertical="center"/>
    </xf>
    <xf numFmtId="2" fontId="28" fillId="4" borderId="2" xfId="1" applyNumberFormat="1" applyFont="1" applyFill="1" applyBorder="1" applyAlignment="1" applyProtection="1">
      <alignment horizontal="center" vertical="center"/>
      <protection locked="0"/>
    </xf>
    <xf numFmtId="164" fontId="28" fillId="4" borderId="2" xfId="1" applyNumberFormat="1" applyFont="1" applyFill="1" applyBorder="1" applyAlignment="1" applyProtection="1">
      <alignment horizontal="center"/>
      <protection locked="0"/>
    </xf>
    <xf numFmtId="164" fontId="23" fillId="3" borderId="15" xfId="2" applyNumberFormat="1" applyBorder="1" applyAlignment="1">
      <alignment horizontal="center"/>
    </xf>
    <xf numFmtId="164" fontId="23" fillId="3" borderId="27" xfId="2" applyNumberFormat="1" applyBorder="1" applyAlignment="1">
      <alignment horizontal="center"/>
    </xf>
    <xf numFmtId="164" fontId="23" fillId="3" borderId="28" xfId="2" applyNumberFormat="1" applyBorder="1" applyAlignment="1">
      <alignment horizontal="center"/>
    </xf>
    <xf numFmtId="164" fontId="23" fillId="3" borderId="29" xfId="2" applyNumberFormat="1" applyBorder="1" applyAlignment="1">
      <alignment horizontal="center"/>
    </xf>
    <xf numFmtId="0" fontId="10" fillId="0" borderId="0" xfId="0" applyFont="1" applyBorder="1" applyAlignment="1">
      <alignment vertical="top" wrapText="1"/>
    </xf>
    <xf numFmtId="0" fontId="1" fillId="0" borderId="0" xfId="0" applyFont="1" applyAlignment="1">
      <alignment horizontal="right" vertical="center" wrapText="1"/>
    </xf>
    <xf numFmtId="0" fontId="1" fillId="0" borderId="0" xfId="0" applyFont="1" applyBorder="1" applyAlignment="1">
      <alignment horizontal="right" vertical="center" wrapText="1"/>
    </xf>
    <xf numFmtId="164" fontId="1" fillId="0" borderId="0" xfId="0" applyNumberFormat="1" applyFont="1" applyBorder="1" applyAlignment="1">
      <alignment horizontal="center"/>
    </xf>
    <xf numFmtId="1" fontId="1" fillId="0" borderId="0" xfId="0" applyNumberFormat="1" applyFont="1" applyBorder="1" applyAlignment="1">
      <alignment horizontal="center"/>
    </xf>
    <xf numFmtId="0" fontId="10" fillId="0" borderId="0" xfId="0" applyFont="1" applyBorder="1" applyAlignment="1">
      <alignment wrapText="1"/>
    </xf>
    <xf numFmtId="0" fontId="1" fillId="0" borderId="0" xfId="0" applyFont="1" applyBorder="1" applyAlignment="1">
      <alignment horizontal="center" wrapText="1"/>
    </xf>
    <xf numFmtId="0" fontId="1" fillId="0" borderId="0" xfId="0" applyFont="1" applyAlignment="1">
      <alignment vertical="center"/>
    </xf>
    <xf numFmtId="0" fontId="1" fillId="0" borderId="0" xfId="0" applyFont="1" applyAlignment="1">
      <alignment horizontal="right" vertical="center"/>
    </xf>
    <xf numFmtId="0" fontId="27" fillId="0" borderId="16" xfId="0" applyFont="1" applyFill="1" applyBorder="1" applyAlignment="1">
      <alignment horizontal="left" vertical="center"/>
    </xf>
    <xf numFmtId="0" fontId="0" fillId="0" borderId="0" xfId="0" applyFill="1" applyBorder="1" applyAlignment="1">
      <alignment horizontal="center" vertical="center"/>
    </xf>
    <xf numFmtId="0" fontId="22" fillId="0" borderId="0" xfId="1" applyFill="1" applyBorder="1" applyAlignment="1">
      <alignment horizontal="center" vertical="center"/>
    </xf>
    <xf numFmtId="0" fontId="1" fillId="0" borderId="0" xfId="0" applyFont="1" applyBorder="1" applyAlignment="1">
      <alignment horizontal="center"/>
    </xf>
    <xf numFmtId="164" fontId="0" fillId="4" borderId="2" xfId="0" applyNumberFormat="1" applyFill="1" applyBorder="1"/>
    <xf numFmtId="0" fontId="25" fillId="0" borderId="0" xfId="0" applyFont="1" applyBorder="1" applyAlignment="1">
      <alignment horizontal="center" wrapText="1"/>
    </xf>
    <xf numFmtId="0" fontId="27" fillId="0" borderId="21" xfId="0" applyFont="1" applyBorder="1"/>
    <xf numFmtId="0" fontId="0" fillId="0" borderId="22" xfId="0" applyBorder="1"/>
    <xf numFmtId="0" fontId="4" fillId="0" borderId="22" xfId="0" applyFont="1" applyBorder="1" applyAlignment="1">
      <alignment horizontal="right"/>
    </xf>
    <xf numFmtId="0" fontId="4" fillId="0" borderId="0" xfId="0" applyFont="1" applyBorder="1" applyAlignment="1">
      <alignment horizontal="right"/>
    </xf>
    <xf numFmtId="0" fontId="2" fillId="0" borderId="0" xfId="0" quotePrefix="1" applyFont="1"/>
    <xf numFmtId="164" fontId="1" fillId="6" borderId="2" xfId="0" applyNumberFormat="1" applyFont="1" applyFill="1" applyBorder="1" applyAlignment="1">
      <alignment horizontal="center" wrapText="1"/>
    </xf>
    <xf numFmtId="1" fontId="1" fillId="6" borderId="2" xfId="0" applyNumberFormat="1" applyFont="1" applyFill="1" applyBorder="1" applyAlignment="1">
      <alignment horizontal="center" vertical="center"/>
    </xf>
    <xf numFmtId="166" fontId="9" fillId="6" borderId="2" xfId="0" applyNumberFormat="1" applyFont="1" applyFill="1" applyBorder="1" applyAlignment="1">
      <alignment horizontal="center" vertical="center"/>
    </xf>
    <xf numFmtId="166" fontId="9" fillId="0" borderId="2" xfId="0" applyNumberFormat="1" applyFont="1" applyFill="1" applyBorder="1" applyAlignment="1">
      <alignment horizontal="center" vertical="center"/>
    </xf>
    <xf numFmtId="0" fontId="1" fillId="0" borderId="0" xfId="0" applyFont="1" applyBorder="1" applyAlignment="1">
      <alignment vertical="top" wrapText="1"/>
    </xf>
    <xf numFmtId="0" fontId="0" fillId="0" borderId="16" xfId="0" applyFont="1" applyBorder="1" applyAlignment="1">
      <alignment wrapText="1"/>
    </xf>
    <xf numFmtId="0" fontId="0" fillId="0" borderId="0" xfId="0" applyFont="1" applyBorder="1" applyAlignment="1">
      <alignment wrapText="1"/>
    </xf>
    <xf numFmtId="0" fontId="17" fillId="0" borderId="0" xfId="0" applyFont="1" applyAlignment="1">
      <alignment horizontal="right" vertical="center"/>
    </xf>
    <xf numFmtId="164" fontId="1" fillId="0" borderId="1" xfId="0" applyNumberFormat="1" applyFont="1" applyFill="1" applyBorder="1" applyAlignment="1">
      <alignment horizontal="center" wrapText="1"/>
    </xf>
    <xf numFmtId="0" fontId="0" fillId="0" borderId="0" xfId="0" applyBorder="1" applyAlignment="1">
      <alignment horizontal="right"/>
    </xf>
    <xf numFmtId="0" fontId="0" fillId="0" borderId="21" xfId="0" applyBorder="1"/>
    <xf numFmtId="0" fontId="28" fillId="0" borderId="35" xfId="1" applyFont="1" applyFill="1" applyBorder="1" applyAlignment="1">
      <alignment horizontal="center" vertical="center" wrapText="1"/>
    </xf>
    <xf numFmtId="166" fontId="28" fillId="7" borderId="10" xfId="2" applyNumberFormat="1" applyFont="1" applyFill="1" applyBorder="1" applyAlignment="1">
      <alignment horizontal="center" vertical="center"/>
    </xf>
    <xf numFmtId="166" fontId="28" fillId="7" borderId="2" xfId="2" applyNumberFormat="1" applyFont="1" applyFill="1" applyBorder="1" applyAlignment="1">
      <alignment horizontal="center" vertical="center"/>
    </xf>
    <xf numFmtId="166" fontId="28" fillId="7" borderId="10" xfId="2" applyNumberFormat="1" applyFont="1" applyFill="1" applyBorder="1" applyAlignment="1">
      <alignment horizontal="center" vertical="center" wrapText="1"/>
    </xf>
    <xf numFmtId="166" fontId="28" fillId="7" borderId="2" xfId="0" applyNumberFormat="1" applyFont="1" applyFill="1" applyBorder="1" applyAlignment="1">
      <alignment horizontal="center" vertical="center"/>
    </xf>
    <xf numFmtId="166" fontId="28" fillId="7" borderId="10" xfId="0" applyNumberFormat="1" applyFont="1" applyFill="1" applyBorder="1" applyAlignment="1">
      <alignment horizontal="center" vertical="center"/>
    </xf>
    <xf numFmtId="166" fontId="28" fillId="7" borderId="2" xfId="0" applyNumberFormat="1" applyFont="1" applyFill="1" applyBorder="1" applyAlignment="1">
      <alignment horizontal="center"/>
    </xf>
    <xf numFmtId="1" fontId="28" fillId="7" borderId="2" xfId="2" applyNumberFormat="1" applyFont="1" applyFill="1" applyBorder="1" applyAlignment="1">
      <alignment horizontal="center" vertical="center"/>
    </xf>
    <xf numFmtId="1" fontId="28" fillId="7" borderId="35" xfId="2" applyNumberFormat="1" applyFont="1" applyFill="1" applyBorder="1" applyAlignment="1">
      <alignment horizontal="center" vertical="center"/>
    </xf>
    <xf numFmtId="1" fontId="28" fillId="7" borderId="35" xfId="2" applyNumberFormat="1" applyFont="1" applyFill="1" applyBorder="1" applyAlignment="1">
      <alignment horizontal="center" vertical="center" wrapText="1"/>
    </xf>
    <xf numFmtId="166" fontId="23" fillId="7" borderId="31" xfId="2" applyNumberFormat="1" applyFill="1" applyBorder="1" applyAlignment="1">
      <alignment horizontal="center" vertical="center"/>
    </xf>
    <xf numFmtId="166" fontId="23" fillId="7" borderId="32" xfId="2" applyNumberFormat="1" applyFill="1" applyBorder="1" applyAlignment="1">
      <alignment horizontal="center" vertical="center"/>
    </xf>
    <xf numFmtId="0" fontId="16" fillId="0" borderId="0" xfId="0" applyFont="1" applyBorder="1" applyAlignment="1">
      <alignment vertical="top" wrapText="1"/>
    </xf>
    <xf numFmtId="0" fontId="1" fillId="0" borderId="5" xfId="0" applyFont="1" applyBorder="1" applyAlignment="1">
      <alignment horizontal="right" vertical="center" wrapText="1"/>
    </xf>
    <xf numFmtId="0" fontId="1" fillId="0" borderId="36" xfId="0" applyFont="1" applyBorder="1" applyAlignment="1">
      <alignment horizontal="right" vertical="center"/>
    </xf>
    <xf numFmtId="0" fontId="2" fillId="0" borderId="10" xfId="0" applyFont="1" applyBorder="1" applyAlignment="1"/>
    <xf numFmtId="0" fontId="35" fillId="0" borderId="0" xfId="0" applyFont="1" applyAlignment="1"/>
    <xf numFmtId="0" fontId="4" fillId="0" borderId="10" xfId="0" applyFont="1" applyBorder="1" applyAlignment="1">
      <alignment horizontal="right" vertical="center" wrapText="1"/>
    </xf>
    <xf numFmtId="0" fontId="2" fillId="0" borderId="5" xfId="0" applyFont="1" applyBorder="1" applyAlignment="1"/>
    <xf numFmtId="0" fontId="0" fillId="0" borderId="2" xfId="0" applyBorder="1" applyAlignment="1">
      <alignment horizontal="center"/>
    </xf>
    <xf numFmtId="0" fontId="27" fillId="0" borderId="21" xfId="0" applyFont="1" applyBorder="1" applyAlignment="1">
      <alignment vertical="top"/>
    </xf>
    <xf numFmtId="0" fontId="27" fillId="0" borderId="22" xfId="0" applyFont="1" applyBorder="1" applyAlignment="1">
      <alignment vertical="top" wrapText="1"/>
    </xf>
    <xf numFmtId="0" fontId="27" fillId="0" borderId="16" xfId="0" applyFont="1" applyBorder="1" applyAlignment="1">
      <alignment vertical="top"/>
    </xf>
    <xf numFmtId="2" fontId="28" fillId="0" borderId="16" xfId="2" applyNumberFormat="1" applyFont="1" applyFill="1" applyBorder="1" applyAlignment="1">
      <alignment horizontal="right" wrapText="1"/>
    </xf>
    <xf numFmtId="0" fontId="0" fillId="0" borderId="16" xfId="0" applyBorder="1" applyAlignment="1">
      <alignment horizontal="right"/>
    </xf>
    <xf numFmtId="165" fontId="0" fillId="7" borderId="2" xfId="0" applyNumberFormat="1" applyFill="1" applyBorder="1" applyAlignment="1">
      <alignment horizontal="center" vertical="center"/>
    </xf>
    <xf numFmtId="0" fontId="0" fillId="0" borderId="16" xfId="0" applyBorder="1" applyAlignment="1">
      <alignment horizontal="right" wrapText="1"/>
    </xf>
    <xf numFmtId="2" fontId="0" fillId="4" borderId="2" xfId="0" applyNumberFormat="1" applyFill="1" applyBorder="1" applyAlignment="1">
      <alignment horizontal="center" vertical="center"/>
    </xf>
    <xf numFmtId="10" fontId="28" fillId="4" borderId="2" xfId="4" applyNumberFormat="1" applyFont="1" applyFill="1" applyBorder="1" applyAlignment="1" applyProtection="1">
      <alignment horizontal="center" vertical="center"/>
      <protection locked="0"/>
    </xf>
    <xf numFmtId="10" fontId="0" fillId="4" borderId="2" xfId="4" applyNumberFormat="1" applyFont="1" applyFill="1" applyBorder="1" applyAlignment="1">
      <alignment horizontal="center" vertical="center"/>
    </xf>
    <xf numFmtId="0" fontId="4" fillId="0" borderId="4" xfId="0" applyFont="1" applyBorder="1" applyAlignment="1">
      <alignment horizontal="center" vertical="center"/>
    </xf>
    <xf numFmtId="0" fontId="1" fillId="0" borderId="2" xfId="0" applyFont="1" applyBorder="1" applyAlignment="1">
      <alignment horizontal="left" wrapText="1"/>
    </xf>
    <xf numFmtId="0" fontId="1" fillId="0" borderId="0" xfId="0" applyFont="1" applyBorder="1" applyAlignment="1">
      <alignment horizontal="left" vertical="center" wrapText="1"/>
    </xf>
    <xf numFmtId="0" fontId="4" fillId="0" borderId="5" xfId="0" applyFont="1" applyBorder="1" applyAlignment="1">
      <alignment horizontal="center"/>
    </xf>
    <xf numFmtId="0" fontId="4" fillId="0" borderId="36" xfId="0" applyFont="1" applyBorder="1" applyAlignment="1">
      <alignment horizontal="center"/>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center" vertical="center" wrapText="1"/>
    </xf>
    <xf numFmtId="0" fontId="8" fillId="0" borderId="0" xfId="0" applyFont="1" applyBorder="1" applyAlignment="1">
      <alignment wrapText="1"/>
    </xf>
    <xf numFmtId="0" fontId="11" fillId="0" borderId="0" xfId="0" applyFont="1" applyFill="1" applyAlignment="1">
      <alignment horizontal="left" wrapText="1"/>
    </xf>
    <xf numFmtId="0" fontId="8" fillId="0" borderId="1" xfId="0" applyFont="1" applyBorder="1" applyAlignment="1">
      <alignment wrapText="1"/>
    </xf>
    <xf numFmtId="0" fontId="8" fillId="0" borderId="6" xfId="0" applyFont="1" applyBorder="1" applyAlignment="1">
      <alignment wrapText="1"/>
    </xf>
    <xf numFmtId="0" fontId="21" fillId="0" borderId="0" xfId="0" applyFont="1" applyBorder="1" applyAlignment="1">
      <alignment horizontal="left" wrapText="1"/>
    </xf>
    <xf numFmtId="0" fontId="1" fillId="0" borderId="0" xfId="0" applyFont="1" applyAlignment="1">
      <alignment horizontal="right" vertical="center" wrapText="1"/>
    </xf>
    <xf numFmtId="0" fontId="1" fillId="0" borderId="0" xfId="0" applyFont="1" applyBorder="1" applyAlignment="1">
      <alignment horizontal="right" wrapText="1"/>
    </xf>
    <xf numFmtId="0" fontId="1" fillId="0" borderId="4" xfId="0" applyFont="1" applyBorder="1" applyAlignment="1">
      <alignment horizontal="right" wrapText="1"/>
    </xf>
    <xf numFmtId="0" fontId="1" fillId="0" borderId="0" xfId="0" applyFont="1" applyFill="1" applyBorder="1" applyAlignment="1">
      <alignment horizontal="left" wrapText="1"/>
    </xf>
    <xf numFmtId="0" fontId="33" fillId="0" borderId="12" xfId="0" applyFont="1" applyBorder="1" applyAlignment="1">
      <alignment horizontal="left" vertical="center" wrapText="1"/>
    </xf>
    <xf numFmtId="0" fontId="33" fillId="0" borderId="0" xfId="0" applyFont="1" applyAlignment="1">
      <alignment horizontal="left" vertical="center" wrapText="1"/>
    </xf>
    <xf numFmtId="166" fontId="28" fillId="0" borderId="0" xfId="0" applyNumberFormat="1" applyFont="1" applyFill="1" applyBorder="1" applyAlignment="1">
      <alignment horizontal="left" vertical="center" wrapText="1"/>
    </xf>
    <xf numFmtId="0" fontId="1" fillId="0" borderId="3"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2" xfId="0" applyFont="1" applyBorder="1" applyAlignment="1">
      <alignment horizontal="left" vertical="top" wrapText="1"/>
    </xf>
    <xf numFmtId="0" fontId="1" fillId="0" borderId="4" xfId="0" applyFont="1" applyBorder="1" applyAlignment="1">
      <alignment horizontal="right" vertical="center" wrapText="1"/>
    </xf>
    <xf numFmtId="0" fontId="4" fillId="0" borderId="2" xfId="0" applyFont="1" applyFill="1" applyBorder="1" applyAlignment="1">
      <alignment horizontal="left"/>
    </xf>
    <xf numFmtId="0" fontId="2" fillId="0" borderId="2" xfId="0" applyFont="1" applyFill="1" applyBorder="1" applyAlignment="1">
      <alignment horizontal="left"/>
    </xf>
    <xf numFmtId="0" fontId="3" fillId="0" borderId="2" xfId="0" applyFont="1" applyFill="1" applyBorder="1" applyAlignment="1">
      <alignment horizontal="left"/>
    </xf>
    <xf numFmtId="0" fontId="4" fillId="0" borderId="3" xfId="0" applyFont="1" applyFill="1" applyBorder="1" applyAlignment="1">
      <alignment horizontal="left"/>
    </xf>
    <xf numFmtId="0" fontId="4" fillId="0" borderId="10" xfId="0" applyFont="1" applyFill="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8" fillId="0" borderId="0" xfId="0" applyFont="1" applyBorder="1" applyAlignment="1"/>
    <xf numFmtId="0" fontId="2" fillId="0" borderId="0" xfId="0" applyFont="1" applyBorder="1" applyAlignment="1"/>
    <xf numFmtId="0" fontId="2" fillId="0" borderId="4" xfId="0" applyFont="1" applyBorder="1" applyAlignment="1"/>
    <xf numFmtId="0" fontId="1" fillId="0" borderId="0"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0" fillId="0" borderId="0" xfId="0" applyFont="1" applyFill="1" applyBorder="1" applyAlignment="1">
      <alignment horizontal="left"/>
    </xf>
    <xf numFmtId="0" fontId="16" fillId="0" borderId="12" xfId="0" applyFont="1" applyBorder="1" applyAlignment="1">
      <alignment horizontal="center"/>
    </xf>
    <xf numFmtId="0" fontId="16" fillId="0" borderId="0" xfId="0" applyFont="1" applyAlignment="1">
      <alignment horizontal="center"/>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3"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8" fillId="0" borderId="4" xfId="0" applyFont="1" applyBorder="1" applyAlignment="1">
      <alignment wrapText="1"/>
    </xf>
    <xf numFmtId="0" fontId="1" fillId="0" borderId="2" xfId="0" applyFont="1" applyBorder="1" applyAlignment="1">
      <alignment horizontal="left" vertical="center" wrapText="1"/>
    </xf>
    <xf numFmtId="2" fontId="28" fillId="0" borderId="2" xfId="2" applyNumberFormat="1" applyFont="1" applyFill="1" applyBorder="1" applyAlignment="1" applyProtection="1">
      <alignment horizontal="center" wrapText="1"/>
    </xf>
    <xf numFmtId="2" fontId="28" fillId="0" borderId="2" xfId="2" applyNumberFormat="1" applyFont="1" applyFill="1" applyBorder="1" applyAlignment="1">
      <alignment horizontal="center" wrapText="1"/>
    </xf>
    <xf numFmtId="0" fontId="29" fillId="0" borderId="2" xfId="0" applyFont="1" applyBorder="1" applyAlignment="1">
      <alignment horizontal="center"/>
    </xf>
    <xf numFmtId="0" fontId="39" fillId="0" borderId="2" xfId="0" applyFont="1" applyBorder="1" applyAlignment="1">
      <alignment horizontal="center"/>
    </xf>
    <xf numFmtId="0" fontId="4" fillId="0" borderId="33" xfId="0" applyFont="1" applyFill="1" applyBorder="1" applyAlignment="1">
      <alignment horizontal="left" wrapText="1"/>
    </xf>
    <xf numFmtId="0" fontId="2" fillId="0" borderId="34" xfId="0" applyFont="1" applyFill="1" applyBorder="1" applyAlignment="1">
      <alignment horizontal="left" wrapText="1"/>
    </xf>
    <xf numFmtId="0" fontId="4" fillId="0" borderId="2" xfId="0" applyFont="1" applyFill="1" applyBorder="1" applyAlignment="1">
      <alignment horizontal="left" wrapText="1"/>
    </xf>
    <xf numFmtId="0" fontId="2" fillId="0" borderId="35" xfId="0" applyFont="1" applyFill="1" applyBorder="1" applyAlignment="1">
      <alignment horizontal="left" wrapText="1"/>
    </xf>
    <xf numFmtId="0" fontId="0" fillId="0" borderId="16" xfId="0" applyFont="1" applyBorder="1" applyAlignment="1">
      <alignment horizontal="left" wrapText="1"/>
    </xf>
    <xf numFmtId="0" fontId="0" fillId="0" borderId="0" xfId="0" applyFont="1" applyBorder="1" applyAlignment="1">
      <alignment horizontal="left" wrapText="1"/>
    </xf>
    <xf numFmtId="0" fontId="0" fillId="0" borderId="17" xfId="0" applyFont="1" applyBorder="1" applyAlignment="1">
      <alignment horizontal="left" wrapText="1"/>
    </xf>
    <xf numFmtId="0" fontId="0" fillId="0" borderId="1" xfId="0" applyFill="1" applyBorder="1" applyAlignment="1">
      <alignment horizontal="right" vertical="center" wrapText="1"/>
    </xf>
    <xf numFmtId="0" fontId="29" fillId="0" borderId="16" xfId="0" applyFont="1" applyFill="1" applyBorder="1" applyAlignment="1">
      <alignment horizontal="left" vertical="center"/>
    </xf>
    <xf numFmtId="0" fontId="29" fillId="0" borderId="1" xfId="0" applyFont="1" applyFill="1" applyBorder="1" applyAlignment="1">
      <alignment horizontal="left" vertical="center"/>
    </xf>
    <xf numFmtId="0" fontId="0" fillId="0" borderId="2" xfId="0" applyBorder="1" applyAlignment="1">
      <alignment horizontal="center"/>
    </xf>
    <xf numFmtId="0" fontId="0" fillId="0" borderId="2" xfId="0" applyBorder="1" applyAlignment="1">
      <alignment horizontal="center" wrapText="1"/>
    </xf>
    <xf numFmtId="0" fontId="0" fillId="0" borderId="26" xfId="0" applyBorder="1" applyAlignment="1">
      <alignment horizontal="center" wrapText="1"/>
    </xf>
    <xf numFmtId="0" fontId="29" fillId="0" borderId="16" xfId="0" applyFont="1" applyBorder="1" applyAlignment="1">
      <alignment horizontal="left"/>
    </xf>
    <xf numFmtId="0" fontId="29" fillId="0" borderId="1" xfId="0" applyFont="1" applyBorder="1" applyAlignment="1">
      <alignment horizontal="left"/>
    </xf>
    <xf numFmtId="0" fontId="0" fillId="5" borderId="2" xfId="0" applyFill="1" applyBorder="1" applyAlignment="1">
      <alignment horizontal="center"/>
    </xf>
    <xf numFmtId="0" fontId="1" fillId="0" borderId="3" xfId="0" applyFont="1" applyBorder="1" applyAlignment="1">
      <alignment horizontal="left" wrapText="1"/>
    </xf>
    <xf numFmtId="0" fontId="1" fillId="0" borderId="9" xfId="0" applyFont="1" applyBorder="1" applyAlignment="1">
      <alignment horizontal="left" wrapText="1"/>
    </xf>
    <xf numFmtId="0" fontId="4" fillId="0" borderId="0" xfId="0" applyFont="1" applyAlignment="1">
      <alignment vertical="center"/>
    </xf>
    <xf numFmtId="0" fontId="4" fillId="0" borderId="10" xfId="0" applyFont="1" applyBorder="1" applyAlignment="1">
      <alignment horizontal="right" wrapText="1"/>
    </xf>
  </cellXfs>
  <cellStyles count="5">
    <cellStyle name="Hyperlink" xfId="3" builtinId="8"/>
    <cellStyle name="Input" xfId="1" builtinId="20"/>
    <cellStyle name="Normal" xfId="0" builtinId="0"/>
    <cellStyle name="Output" xfId="2" builtinId="21"/>
    <cellStyle name="Percent" xfId="4" builtinId="5"/>
  </cellStyles>
  <dxfs count="1">
    <dxf>
      <font>
        <color theme="0"/>
      </font>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fmlaLink="$I$37"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I$24"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fmlaLink="$F$12"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H$37"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5</xdr:col>
          <xdr:colOff>9525</xdr:colOff>
          <xdr:row>12</xdr:row>
          <xdr:rowOff>9525</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57150</xdr:rowOff>
        </xdr:from>
        <xdr:to>
          <xdr:col>7</xdr:col>
          <xdr:colOff>381000</xdr:colOff>
          <xdr:row>16</xdr:row>
          <xdr:rowOff>285750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16</xdr:row>
          <xdr:rowOff>66675</xdr:rowOff>
        </xdr:from>
        <xdr:to>
          <xdr:col>7</xdr:col>
          <xdr:colOff>704850</xdr:colOff>
          <xdr:row>16</xdr:row>
          <xdr:rowOff>285750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17</xdr:row>
          <xdr:rowOff>66675</xdr:rowOff>
        </xdr:from>
        <xdr:to>
          <xdr:col>7</xdr:col>
          <xdr:colOff>704850</xdr:colOff>
          <xdr:row>17</xdr:row>
          <xdr:rowOff>285750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57150</xdr:rowOff>
        </xdr:from>
        <xdr:to>
          <xdr:col>7</xdr:col>
          <xdr:colOff>381000</xdr:colOff>
          <xdr:row>17</xdr:row>
          <xdr:rowOff>285750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8</xdr:col>
          <xdr:colOff>0</xdr:colOff>
          <xdr:row>32</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4</xdr:col>
          <xdr:colOff>638175</xdr:colOff>
          <xdr:row>31</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Swale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238125</xdr:rowOff>
        </xdr:from>
        <xdr:to>
          <xdr:col>4</xdr:col>
          <xdr:colOff>657225</xdr:colOff>
          <xdr:row>32</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Filter Strip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31</xdr:row>
          <xdr:rowOff>28575</xdr:rowOff>
        </xdr:from>
        <xdr:to>
          <xdr:col>6</xdr:col>
          <xdr:colOff>361950</xdr:colOff>
          <xdr:row>31</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Forebay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31</xdr:row>
          <xdr:rowOff>228600</xdr:rowOff>
        </xdr:from>
        <xdr:to>
          <xdr:col>7</xdr:col>
          <xdr:colOff>95250</xdr:colOff>
          <xdr:row>32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Deep Sump Catch Basins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31</xdr:row>
          <xdr:rowOff>19050</xdr:rowOff>
        </xdr:from>
        <xdr:to>
          <xdr:col>7</xdr:col>
          <xdr:colOff>571500</xdr:colOff>
          <xdr:row>31</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Proprietary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0</xdr:colOff>
          <xdr:row>26</xdr:row>
          <xdr:rowOff>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104775</xdr:rowOff>
        </xdr:from>
        <xdr:to>
          <xdr:col>7</xdr:col>
          <xdr:colOff>400050</xdr:colOff>
          <xdr:row>25</xdr:row>
          <xdr:rowOff>304800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25</xdr:row>
          <xdr:rowOff>104775</xdr:rowOff>
        </xdr:from>
        <xdr:to>
          <xdr:col>7</xdr:col>
          <xdr:colOff>723900</xdr:colOff>
          <xdr:row>25</xdr:row>
          <xdr:rowOff>295275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0</xdr:colOff>
          <xdr:row>27</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26</xdr:row>
          <xdr:rowOff>85725</xdr:rowOff>
        </xdr:from>
        <xdr:to>
          <xdr:col>7</xdr:col>
          <xdr:colOff>400050</xdr:colOff>
          <xdr:row>26</xdr:row>
          <xdr:rowOff>285750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26</xdr:row>
          <xdr:rowOff>85725</xdr:rowOff>
        </xdr:from>
        <xdr:to>
          <xdr:col>7</xdr:col>
          <xdr:colOff>723900</xdr:colOff>
          <xdr:row>26</xdr:row>
          <xdr:rowOff>276225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18</xdr:row>
          <xdr:rowOff>66675</xdr:rowOff>
        </xdr:from>
        <xdr:to>
          <xdr:col>7</xdr:col>
          <xdr:colOff>704850</xdr:colOff>
          <xdr:row>18</xdr:row>
          <xdr:rowOff>285750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57150</xdr:rowOff>
        </xdr:from>
        <xdr:to>
          <xdr:col>7</xdr:col>
          <xdr:colOff>381000</xdr:colOff>
          <xdr:row>18</xdr:row>
          <xdr:rowOff>285750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0</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27</xdr:row>
          <xdr:rowOff>95250</xdr:rowOff>
        </xdr:from>
        <xdr:to>
          <xdr:col>7</xdr:col>
          <xdr:colOff>742950</xdr:colOff>
          <xdr:row>27</xdr:row>
          <xdr:rowOff>285750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95250</xdr:rowOff>
        </xdr:from>
        <xdr:to>
          <xdr:col>7</xdr:col>
          <xdr:colOff>400050</xdr:colOff>
          <xdr:row>27</xdr:row>
          <xdr:rowOff>314325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30</xdr:row>
          <xdr:rowOff>0</xdr:rowOff>
        </xdr:from>
        <xdr:to>
          <xdr:col>8</xdr:col>
          <xdr:colOff>0</xdr:colOff>
          <xdr:row>31</xdr:row>
          <xdr:rowOff>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30</xdr:row>
          <xdr:rowOff>9525</xdr:rowOff>
        </xdr:from>
        <xdr:to>
          <xdr:col>7</xdr:col>
          <xdr:colOff>733425</xdr:colOff>
          <xdr:row>31</xdr:row>
          <xdr:rowOff>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9525</xdr:rowOff>
        </xdr:from>
        <xdr:to>
          <xdr:col>7</xdr:col>
          <xdr:colOff>409575</xdr:colOff>
          <xdr:row>31</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46</xdr:row>
          <xdr:rowOff>0</xdr:rowOff>
        </xdr:from>
        <xdr:to>
          <xdr:col>8</xdr:col>
          <xdr:colOff>0</xdr:colOff>
          <xdr:row>47</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161925</xdr:rowOff>
        </xdr:from>
        <xdr:to>
          <xdr:col>7</xdr:col>
          <xdr:colOff>419100</xdr:colOff>
          <xdr:row>46</xdr:row>
          <xdr:rowOff>419100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46</xdr:row>
          <xdr:rowOff>161925</xdr:rowOff>
        </xdr:from>
        <xdr:to>
          <xdr:col>7</xdr:col>
          <xdr:colOff>704850</xdr:colOff>
          <xdr:row>46</xdr:row>
          <xdr:rowOff>371475</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38</xdr:row>
          <xdr:rowOff>76200</xdr:rowOff>
        </xdr:from>
        <xdr:to>
          <xdr:col>7</xdr:col>
          <xdr:colOff>409575</xdr:colOff>
          <xdr:row>38</xdr:row>
          <xdr:rowOff>285750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38</xdr:row>
          <xdr:rowOff>66675</xdr:rowOff>
        </xdr:from>
        <xdr:to>
          <xdr:col>7</xdr:col>
          <xdr:colOff>733425</xdr:colOff>
          <xdr:row>38</xdr:row>
          <xdr:rowOff>295275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11</xdr:row>
          <xdr:rowOff>19050</xdr:rowOff>
        </xdr:from>
        <xdr:to>
          <xdr:col>4</xdr:col>
          <xdr:colOff>161925</xdr:colOff>
          <xdr:row>11</xdr:row>
          <xdr:rowOff>190500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Infiltration Basin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190500</xdr:rowOff>
        </xdr:from>
        <xdr:to>
          <xdr:col>4</xdr:col>
          <xdr:colOff>238125</xdr:colOff>
          <xdr:row>11</xdr:row>
          <xdr:rowOff>361950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Infiltration Trench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361950</xdr:rowOff>
        </xdr:from>
        <xdr:to>
          <xdr:col>4</xdr:col>
          <xdr:colOff>361950</xdr:colOff>
          <xdr:row>11</xdr:row>
          <xdr:rowOff>542925</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Infiltration Chambers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523875</xdr:rowOff>
        </xdr:from>
        <xdr:to>
          <xdr:col>4</xdr:col>
          <xdr:colOff>447675</xdr:colOff>
          <xdr:row>11</xdr:row>
          <xdr:rowOff>676275</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Drywell(s)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57150</xdr:rowOff>
        </xdr:from>
        <xdr:to>
          <xdr:col>7</xdr:col>
          <xdr:colOff>381000</xdr:colOff>
          <xdr:row>19</xdr:row>
          <xdr:rowOff>285750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19</xdr:row>
          <xdr:rowOff>66675</xdr:rowOff>
        </xdr:from>
        <xdr:to>
          <xdr:col>7</xdr:col>
          <xdr:colOff>704850</xdr:colOff>
          <xdr:row>19</xdr:row>
          <xdr:rowOff>285750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57150</xdr:rowOff>
        </xdr:from>
        <xdr:to>
          <xdr:col>7</xdr:col>
          <xdr:colOff>381000</xdr:colOff>
          <xdr:row>20</xdr:row>
          <xdr:rowOff>285750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20</xdr:row>
          <xdr:rowOff>66675</xdr:rowOff>
        </xdr:from>
        <xdr:to>
          <xdr:col>7</xdr:col>
          <xdr:colOff>704850</xdr:colOff>
          <xdr:row>20</xdr:row>
          <xdr:rowOff>285750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22</xdr:row>
          <xdr:rowOff>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57150</xdr:rowOff>
        </xdr:from>
        <xdr:to>
          <xdr:col>7</xdr:col>
          <xdr:colOff>381000</xdr:colOff>
          <xdr:row>21</xdr:row>
          <xdr:rowOff>285750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21</xdr:row>
          <xdr:rowOff>66675</xdr:rowOff>
        </xdr:from>
        <xdr:to>
          <xdr:col>7</xdr:col>
          <xdr:colOff>704850</xdr:colOff>
          <xdr:row>21</xdr:row>
          <xdr:rowOff>285750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1122" name="Group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38100</xdr:rowOff>
        </xdr:from>
        <xdr:to>
          <xdr:col>7</xdr:col>
          <xdr:colOff>381000</xdr:colOff>
          <xdr:row>22</xdr:row>
          <xdr:rowOff>247650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22</xdr:row>
          <xdr:rowOff>47625</xdr:rowOff>
        </xdr:from>
        <xdr:to>
          <xdr:col>7</xdr:col>
          <xdr:colOff>704850</xdr:colOff>
          <xdr:row>22</xdr:row>
          <xdr:rowOff>238125</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32</xdr:row>
          <xdr:rowOff>0</xdr:rowOff>
        </xdr:from>
        <xdr:to>
          <xdr:col>8</xdr:col>
          <xdr:colOff>0</xdr:colOff>
          <xdr:row>34</xdr:row>
          <xdr:rowOff>0</xdr:rowOff>
        </xdr:to>
        <xdr:sp macro="" textlink="">
          <xdr:nvSpPr>
            <xdr:cNvPr id="1125" name="Group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19050</xdr:rowOff>
        </xdr:from>
        <xdr:to>
          <xdr:col>7</xdr:col>
          <xdr:colOff>228600</xdr:colOff>
          <xdr:row>33</xdr:row>
          <xdr:rowOff>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28575</xdr:rowOff>
        </xdr:from>
        <xdr:to>
          <xdr:col>7</xdr:col>
          <xdr:colOff>209550</xdr:colOff>
          <xdr:row>33</xdr:row>
          <xdr:rowOff>171450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34</xdr:row>
          <xdr:rowOff>9525</xdr:rowOff>
        </xdr:from>
        <xdr:to>
          <xdr:col>7</xdr:col>
          <xdr:colOff>733425</xdr:colOff>
          <xdr:row>35</xdr:row>
          <xdr:rowOff>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9525</xdr:rowOff>
        </xdr:from>
        <xdr:to>
          <xdr:col>7</xdr:col>
          <xdr:colOff>409575</xdr:colOff>
          <xdr:row>35</xdr:row>
          <xdr:rowOff>9525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76200</xdr:rowOff>
        </xdr:from>
        <xdr:to>
          <xdr:col>7</xdr:col>
          <xdr:colOff>400050</xdr:colOff>
          <xdr:row>35</xdr:row>
          <xdr:rowOff>295275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35</xdr:row>
          <xdr:rowOff>85725</xdr:rowOff>
        </xdr:from>
        <xdr:to>
          <xdr:col>7</xdr:col>
          <xdr:colOff>723900</xdr:colOff>
          <xdr:row>35</xdr:row>
          <xdr:rowOff>304800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0</xdr:colOff>
          <xdr:row>40</xdr:row>
          <xdr:rowOff>0</xdr:rowOff>
        </xdr:to>
        <xdr:sp macro="" textlink="">
          <xdr:nvSpPr>
            <xdr:cNvPr id="1137" name="Group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76200</xdr:rowOff>
        </xdr:from>
        <xdr:to>
          <xdr:col>7</xdr:col>
          <xdr:colOff>409575</xdr:colOff>
          <xdr:row>39</xdr:row>
          <xdr:rowOff>285750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39</xdr:row>
          <xdr:rowOff>66675</xdr:rowOff>
        </xdr:from>
        <xdr:to>
          <xdr:col>7</xdr:col>
          <xdr:colOff>733425</xdr:colOff>
          <xdr:row>39</xdr:row>
          <xdr:rowOff>295275</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hdsc.nws.noaa.gov/hdsc/pfds/pfds_map_cont.html?bkmrk=vt"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9"/>
  <sheetViews>
    <sheetView tabSelected="1" showWhiteSpace="0" view="pageLayout" zoomScaleNormal="110" workbookViewId="0">
      <selection activeCell="A2" sqref="A2:D3"/>
    </sheetView>
  </sheetViews>
  <sheetFormatPr defaultColWidth="9.140625" defaultRowHeight="18" x14ac:dyDescent="0.35"/>
  <cols>
    <col min="1" max="1" width="3.28515625" style="5" customWidth="1"/>
    <col min="2" max="2" width="8.5703125" style="2" customWidth="1"/>
    <col min="3" max="3" width="12.5703125" style="2" customWidth="1"/>
    <col min="4" max="5" width="11.7109375" style="2" customWidth="1"/>
    <col min="6" max="6" width="8.85546875" style="2" customWidth="1"/>
    <col min="7" max="7" width="9" style="2" customWidth="1"/>
    <col min="8" max="8" width="10.85546875" style="5" customWidth="1"/>
    <col min="9" max="9" width="18.7109375" style="6" customWidth="1"/>
    <col min="10" max="16384" width="9.140625" style="2"/>
  </cols>
  <sheetData>
    <row r="1" spans="1:14" ht="18" customHeight="1" x14ac:dyDescent="0.35">
      <c r="A1" s="18" t="s">
        <v>110</v>
      </c>
      <c r="B1" s="17"/>
      <c r="C1" s="1"/>
      <c r="G1" s="20" t="s">
        <v>0</v>
      </c>
      <c r="H1" s="178"/>
      <c r="I1" s="179"/>
    </row>
    <row r="2" spans="1:14" ht="18" customHeight="1" x14ac:dyDescent="0.35">
      <c r="A2" s="183" t="s">
        <v>77</v>
      </c>
      <c r="B2" s="183"/>
      <c r="C2" s="183"/>
      <c r="D2" s="183"/>
      <c r="G2" s="20" t="s">
        <v>1</v>
      </c>
      <c r="H2" s="178"/>
      <c r="I2" s="180"/>
    </row>
    <row r="3" spans="1:14" s="3" customFormat="1" ht="18" customHeight="1" x14ac:dyDescent="0.45">
      <c r="A3" s="184"/>
      <c r="B3" s="184"/>
      <c r="C3" s="184"/>
      <c r="D3" s="184"/>
      <c r="E3" s="1"/>
      <c r="F3" s="1"/>
      <c r="G3" s="20" t="s">
        <v>74</v>
      </c>
      <c r="H3" s="181"/>
      <c r="I3" s="182"/>
    </row>
    <row r="4" spans="1:14" s="4" customFormat="1" ht="44.25" x14ac:dyDescent="0.4">
      <c r="A4" s="24"/>
      <c r="B4" s="27" t="s">
        <v>8</v>
      </c>
      <c r="C4" s="21"/>
      <c r="D4" s="43" t="s">
        <v>15</v>
      </c>
      <c r="E4" s="44" t="s">
        <v>17</v>
      </c>
      <c r="F4" s="106" t="s">
        <v>64</v>
      </c>
      <c r="G4" s="97"/>
      <c r="H4" s="97"/>
      <c r="I4" s="97"/>
    </row>
    <row r="5" spans="1:14" s="4" customFormat="1" ht="25.9" customHeight="1" x14ac:dyDescent="0.4">
      <c r="A5" s="28">
        <v>1</v>
      </c>
      <c r="B5" s="99"/>
      <c r="C5" s="100" t="s">
        <v>56</v>
      </c>
      <c r="D5" s="38">
        <v>0</v>
      </c>
      <c r="E5" s="38">
        <v>0</v>
      </c>
      <c r="F5" s="112">
        <f>D5+E5</f>
        <v>0</v>
      </c>
      <c r="G5" s="97"/>
      <c r="H5" s="97"/>
      <c r="I5" s="97"/>
      <c r="L5" s="26"/>
      <c r="M5" s="104"/>
      <c r="N5" s="104"/>
    </row>
    <row r="6" spans="1:14" s="4" customFormat="1" ht="21" x14ac:dyDescent="0.4">
      <c r="A6" s="28">
        <v>2</v>
      </c>
      <c r="B6" s="166" t="s">
        <v>69</v>
      </c>
      <c r="C6" s="177"/>
      <c r="D6" s="38">
        <v>0</v>
      </c>
      <c r="E6" s="38">
        <v>0</v>
      </c>
      <c r="F6" s="112">
        <f>D6+E6</f>
        <v>0</v>
      </c>
      <c r="G6" s="92"/>
      <c r="H6" s="92"/>
      <c r="I6" s="92"/>
      <c r="L6" s="19"/>
      <c r="M6" s="95"/>
      <c r="N6" s="96"/>
    </row>
    <row r="7" spans="1:14" s="4" customFormat="1" ht="21" x14ac:dyDescent="0.4">
      <c r="A7" s="28">
        <v>3</v>
      </c>
      <c r="B7" s="160" t="s">
        <v>68</v>
      </c>
      <c r="C7" s="160"/>
      <c r="D7" s="38">
        <v>0</v>
      </c>
      <c r="E7" s="38">
        <v>0</v>
      </c>
      <c r="F7" s="112">
        <f>D7+E7</f>
        <v>0</v>
      </c>
      <c r="G7" s="92"/>
      <c r="H7" s="92"/>
      <c r="I7" s="92"/>
      <c r="L7" s="19"/>
      <c r="M7" s="95"/>
      <c r="N7" s="96"/>
    </row>
    <row r="8" spans="1:14" s="4" customFormat="1" ht="34.9" customHeight="1" x14ac:dyDescent="0.4">
      <c r="A8" s="28"/>
      <c r="B8" s="93"/>
      <c r="C8" s="94"/>
      <c r="D8" s="120" t="s">
        <v>65</v>
      </c>
      <c r="E8" s="120" t="s">
        <v>57</v>
      </c>
      <c r="F8" s="98" t="s">
        <v>58</v>
      </c>
      <c r="G8" s="92"/>
      <c r="H8" s="92"/>
      <c r="I8" s="92"/>
      <c r="L8" s="19"/>
      <c r="M8" s="95"/>
      <c r="N8" s="96"/>
    </row>
    <row r="9" spans="1:14" s="4" customFormat="1" ht="35.450000000000003" customHeight="1" x14ac:dyDescent="0.4">
      <c r="A9" s="28">
        <v>4</v>
      </c>
      <c r="B9" s="93"/>
      <c r="C9" s="100" t="s">
        <v>9</v>
      </c>
      <c r="D9" s="114">
        <f>IFERROR(IF(D6=0,0,((0.05+(D6/D5)*0.9)*D5/12))+IF(D7=0,0,0.5*(0.05+(D7/D5)*0.9)*D5/12),0)</f>
        <v>0</v>
      </c>
      <c r="E9" s="114">
        <f>IF(E5=0,0,(0.05+(E6/E5)*0.9)*E5/12)</f>
        <v>0</v>
      </c>
      <c r="F9" s="114">
        <f>D9+E9</f>
        <v>0</v>
      </c>
      <c r="G9" s="167" t="s">
        <v>10</v>
      </c>
      <c r="H9" s="168"/>
      <c r="I9" s="113">
        <f>IF(F9=0,0,200/(1+2+2*12*F9/F5-SQRT(5*12*F9/F5+4*(F9*12/F5)^2)))</f>
        <v>0</v>
      </c>
      <c r="J9" s="111"/>
      <c r="L9" s="19"/>
      <c r="M9" s="95"/>
      <c r="N9" s="96"/>
    </row>
    <row r="10" spans="1:14" s="4" customFormat="1" ht="15" customHeight="1" x14ac:dyDescent="0.4">
      <c r="A10" s="28"/>
      <c r="B10" s="93"/>
      <c r="C10" s="119"/>
      <c r="D10" s="172"/>
      <c r="E10" s="172"/>
      <c r="F10" s="172"/>
      <c r="G10" s="172"/>
      <c r="H10" s="172"/>
      <c r="I10" s="172"/>
      <c r="J10" s="111"/>
      <c r="L10" s="19"/>
      <c r="M10" s="95"/>
      <c r="N10" s="96"/>
    </row>
    <row r="11" spans="1:14" s="4" customFormat="1" ht="32.450000000000003" customHeight="1" x14ac:dyDescent="0.4">
      <c r="A11" s="28">
        <v>5</v>
      </c>
      <c r="B11" s="166" t="s">
        <v>60</v>
      </c>
      <c r="C11" s="166"/>
      <c r="D11" s="115">
        <v>0</v>
      </c>
      <c r="E11" s="170" t="s">
        <v>75</v>
      </c>
      <c r="F11" s="171"/>
      <c r="G11" s="171"/>
      <c r="H11" s="171"/>
      <c r="I11" s="171"/>
    </row>
    <row r="12" spans="1:14" s="4" customFormat="1" ht="55.9" customHeight="1" x14ac:dyDescent="0.4">
      <c r="A12" s="28">
        <v>6</v>
      </c>
      <c r="B12" s="188" t="s">
        <v>76</v>
      </c>
      <c r="C12" s="189"/>
      <c r="D12" s="191">
        <v>1</v>
      </c>
      <c r="E12" s="192"/>
      <c r="F12" s="135">
        <v>0</v>
      </c>
      <c r="G12" s="116"/>
      <c r="H12" s="116"/>
      <c r="I12" s="116"/>
    </row>
    <row r="13" spans="1:14" s="4" customFormat="1" ht="79.150000000000006" customHeight="1" x14ac:dyDescent="0.4">
      <c r="A13" s="28"/>
      <c r="B13" s="169" t="s">
        <v>66</v>
      </c>
      <c r="C13" s="169"/>
      <c r="D13" s="169"/>
      <c r="E13" s="169"/>
      <c r="F13" s="169"/>
      <c r="G13" s="169"/>
      <c r="H13" s="169"/>
      <c r="I13" s="169"/>
    </row>
    <row r="14" spans="1:14" s="4" customFormat="1" ht="5.45" customHeight="1" x14ac:dyDescent="0.4">
      <c r="A14" s="28"/>
      <c r="B14" s="32"/>
      <c r="C14" s="32"/>
      <c r="D14" s="11"/>
      <c r="E14" s="22"/>
      <c r="F14" s="33"/>
      <c r="G14" s="33"/>
      <c r="H14" s="34"/>
      <c r="I14" s="25"/>
    </row>
    <row r="15" spans="1:14" s="4" customFormat="1" ht="17.45" customHeight="1" x14ac:dyDescent="0.4">
      <c r="A15" s="190" t="s">
        <v>12</v>
      </c>
      <c r="B15" s="190"/>
      <c r="C15" s="190"/>
      <c r="D15" s="190"/>
      <c r="E15" s="190"/>
      <c r="F15" s="190"/>
      <c r="G15" s="190"/>
      <c r="H15" s="190"/>
      <c r="I15" s="190"/>
    </row>
    <row r="16" spans="1:14" ht="20.100000000000001" customHeight="1" x14ac:dyDescent="0.35">
      <c r="A16" s="28"/>
      <c r="B16" s="185" t="s">
        <v>78</v>
      </c>
      <c r="C16" s="186"/>
      <c r="D16" s="186"/>
      <c r="E16" s="186"/>
      <c r="F16" s="186"/>
      <c r="G16" s="187"/>
      <c r="H16" s="7" t="s">
        <v>2</v>
      </c>
      <c r="I16" s="14" t="s">
        <v>3</v>
      </c>
      <c r="L16" s="8"/>
    </row>
    <row r="17" spans="1:9" ht="30" customHeight="1" x14ac:dyDescent="0.35">
      <c r="A17" s="28">
        <v>7</v>
      </c>
      <c r="B17" s="154" t="str">
        <f>IF(E10=2,"","Has the infiltration rate (fc) of the underlying soil been confirmed to be at least 0.2 inches per hour by the soil testing requirements in Section 4.3.3.2?")</f>
        <v>Has the infiltration rate (fc) of the underlying soil been confirmed to be at least 0.2 inches per hour by the soil testing requirements in Section 4.3.3.2?</v>
      </c>
      <c r="C17" s="154"/>
      <c r="D17" s="154"/>
      <c r="E17" s="154"/>
      <c r="F17" s="154"/>
      <c r="G17" s="154"/>
      <c r="H17" s="9"/>
      <c r="I17" s="39"/>
    </row>
    <row r="18" spans="1:9" ht="30" customHeight="1" x14ac:dyDescent="0.35">
      <c r="A18" s="28" t="s">
        <v>72</v>
      </c>
      <c r="B18" s="173" t="str">
        <f>IF(F12=4,IF(F5&lt;0.023,"Is the seasonal high groundwater table (SHGWT) separated at least one (1) foot from the bottom of the practice?","Is the seasonal high groundwater table (SHGWT) separated at least three (3) feet vertically from the bottom of the practice?"),"Is the seasonal high groundwater table (SHGWT) separated at least three (3) feet vertically from the bottom of the practice?")</f>
        <v>Is the seasonal high groundwater table (SHGWT) separated at least three (3) feet vertically from the bottom of the practice?</v>
      </c>
      <c r="C18" s="174"/>
      <c r="D18" s="174"/>
      <c r="E18" s="174"/>
      <c r="F18" s="174"/>
      <c r="G18" s="175"/>
      <c r="H18" s="14"/>
      <c r="I18" s="39"/>
    </row>
    <row r="19" spans="1:9" ht="30" customHeight="1" x14ac:dyDescent="0.35">
      <c r="A19" s="28">
        <v>9</v>
      </c>
      <c r="B19" s="154" t="s">
        <v>79</v>
      </c>
      <c r="C19" s="154"/>
      <c r="D19" s="154"/>
      <c r="E19" s="154"/>
      <c r="F19" s="154"/>
      <c r="G19" s="154"/>
      <c r="H19" s="9"/>
      <c r="I19" s="39"/>
    </row>
    <row r="20" spans="1:9" ht="30" customHeight="1" x14ac:dyDescent="0.35">
      <c r="A20" s="28">
        <v>10</v>
      </c>
      <c r="B20" s="154" t="s">
        <v>80</v>
      </c>
      <c r="C20" s="154"/>
      <c r="D20" s="154"/>
      <c r="E20" s="154"/>
      <c r="F20" s="154"/>
      <c r="G20" s="154"/>
      <c r="H20" s="14"/>
      <c r="I20" s="39"/>
    </row>
    <row r="21" spans="1:9" ht="30" customHeight="1" x14ac:dyDescent="0.35">
      <c r="A21" s="28">
        <v>11</v>
      </c>
      <c r="B21" s="154" t="s">
        <v>81</v>
      </c>
      <c r="C21" s="154"/>
      <c r="D21" s="154"/>
      <c r="E21" s="154"/>
      <c r="F21" s="154"/>
      <c r="G21" s="154"/>
      <c r="H21" s="14"/>
      <c r="I21" s="39"/>
    </row>
    <row r="22" spans="1:9" ht="30" customHeight="1" x14ac:dyDescent="0.35">
      <c r="A22" s="28">
        <v>12</v>
      </c>
      <c r="B22" s="154" t="s">
        <v>82</v>
      </c>
      <c r="C22" s="154"/>
      <c r="D22" s="154"/>
      <c r="E22" s="154"/>
      <c r="F22" s="154"/>
      <c r="G22" s="154"/>
      <c r="H22" s="14"/>
      <c r="I22" s="39"/>
    </row>
    <row r="23" spans="1:9" ht="21" customHeight="1" x14ac:dyDescent="0.35">
      <c r="A23" s="28" t="s">
        <v>83</v>
      </c>
      <c r="B23" s="176" t="str">
        <f>IF(F12=1,"Is the basin designed with side slopes of 2:1 or flatter?","")</f>
        <v/>
      </c>
      <c r="C23" s="176"/>
      <c r="D23" s="176"/>
      <c r="E23" s="176"/>
      <c r="F23" s="176"/>
      <c r="G23" s="176"/>
      <c r="H23" s="14"/>
      <c r="I23" s="39"/>
    </row>
    <row r="24" spans="1:9" s="17" customFormat="1" ht="16.899999999999999" customHeight="1" x14ac:dyDescent="0.35">
      <c r="A24" s="16"/>
      <c r="B24" s="29"/>
      <c r="H24" s="31">
        <v>0</v>
      </c>
      <c r="I24" s="30">
        <v>0</v>
      </c>
    </row>
    <row r="25" spans="1:9" ht="20.100000000000001" customHeight="1" x14ac:dyDescent="0.35">
      <c r="B25" s="161" t="s">
        <v>84</v>
      </c>
      <c r="C25" s="161"/>
      <c r="D25" s="161"/>
      <c r="E25" s="161"/>
      <c r="F25" s="161"/>
      <c r="G25" s="202"/>
      <c r="H25" s="9" t="s">
        <v>2</v>
      </c>
      <c r="I25" s="14" t="s">
        <v>3</v>
      </c>
    </row>
    <row r="26" spans="1:9" ht="31.15" customHeight="1" x14ac:dyDescent="0.35">
      <c r="A26" s="28">
        <v>14</v>
      </c>
      <c r="B26" s="154" t="s">
        <v>13</v>
      </c>
      <c r="C26" s="154"/>
      <c r="D26" s="154"/>
      <c r="E26" s="154"/>
      <c r="F26" s="154"/>
      <c r="G26" s="154"/>
      <c r="H26" s="14"/>
      <c r="I26" s="40"/>
    </row>
    <row r="27" spans="1:9" ht="31.9" customHeight="1" x14ac:dyDescent="0.35">
      <c r="A27" s="28">
        <v>15</v>
      </c>
      <c r="B27" s="154" t="s">
        <v>85</v>
      </c>
      <c r="C27" s="154"/>
      <c r="D27" s="154"/>
      <c r="E27" s="154"/>
      <c r="F27" s="154"/>
      <c r="G27" s="154"/>
      <c r="H27" s="14"/>
      <c r="I27" s="40"/>
    </row>
    <row r="28" spans="1:9" ht="31.15" customHeight="1" x14ac:dyDescent="0.35">
      <c r="A28" s="28">
        <v>16</v>
      </c>
      <c r="B28" s="203" t="s">
        <v>86</v>
      </c>
      <c r="C28" s="203"/>
      <c r="D28" s="203"/>
      <c r="E28" s="203"/>
      <c r="F28" s="203"/>
      <c r="G28" s="203"/>
      <c r="H28" s="9"/>
      <c r="I28" s="39"/>
    </row>
    <row r="29" spans="1:9" s="17" customFormat="1" ht="10.9" customHeight="1" x14ac:dyDescent="0.35">
      <c r="A29" s="16"/>
    </row>
    <row r="30" spans="1:9" ht="20.100000000000001" customHeight="1" x14ac:dyDescent="0.35">
      <c r="B30" s="161" t="s">
        <v>87</v>
      </c>
      <c r="C30" s="161"/>
      <c r="D30" s="161"/>
      <c r="E30" s="161"/>
      <c r="F30" s="161"/>
      <c r="G30" s="161"/>
      <c r="H30" s="9" t="s">
        <v>2</v>
      </c>
      <c r="I30" s="14" t="s">
        <v>3</v>
      </c>
    </row>
    <row r="31" spans="1:9" x14ac:dyDescent="0.35">
      <c r="A31" s="28">
        <v>17</v>
      </c>
      <c r="B31" s="154" t="s">
        <v>4</v>
      </c>
      <c r="C31" s="154"/>
      <c r="D31" s="154"/>
      <c r="E31" s="154"/>
      <c r="F31" s="154"/>
      <c r="G31" s="154"/>
      <c r="H31" s="9"/>
      <c r="I31" s="39"/>
    </row>
    <row r="32" spans="1:9" ht="37.9" customHeight="1" x14ac:dyDescent="0.35">
      <c r="A32" s="28">
        <v>18</v>
      </c>
      <c r="B32" s="158" t="s">
        <v>11</v>
      </c>
      <c r="C32" s="159"/>
      <c r="D32" s="159"/>
      <c r="E32" s="193"/>
      <c r="F32" s="193"/>
      <c r="G32" s="193"/>
      <c r="H32" s="194"/>
      <c r="I32" s="39"/>
    </row>
    <row r="33" spans="1:9" ht="15.6" customHeight="1" x14ac:dyDescent="0.35">
      <c r="A33" s="153" t="s">
        <v>90</v>
      </c>
      <c r="B33" s="195" t="str">
        <f>IF(I37=TRUE,"Is the infiltration rate (fc) greater than or less than 2 inches per hour?","")</f>
        <v>Is the infiltration rate (fc) greater than or less than 2 inches per hour?</v>
      </c>
      <c r="C33" s="196"/>
      <c r="D33" s="196"/>
      <c r="E33" s="196"/>
      <c r="F33" s="196"/>
      <c r="G33" s="196"/>
      <c r="H33" s="136" t="s">
        <v>88</v>
      </c>
      <c r="I33" s="156"/>
    </row>
    <row r="34" spans="1:9" ht="15.6" customHeight="1" x14ac:dyDescent="0.35">
      <c r="A34" s="153"/>
      <c r="B34" s="197"/>
      <c r="C34" s="198"/>
      <c r="D34" s="198"/>
      <c r="E34" s="198"/>
      <c r="F34" s="198"/>
      <c r="G34" s="198"/>
      <c r="H34" s="137" t="s">
        <v>89</v>
      </c>
      <c r="I34" s="157"/>
    </row>
    <row r="35" spans="1:9" ht="15.6" customHeight="1" x14ac:dyDescent="0.35">
      <c r="A35" s="28" t="s">
        <v>91</v>
      </c>
      <c r="B35" s="199" t="str">
        <f>IF(I37=TRUE,IF(H37=1,"Is the forebay sized to hold at least 25% of the WQv?","Is the forebay sized to hold at least 50% of the WQv?"),"")</f>
        <v>Is the forebay sized to hold at least 50% of the WQv?</v>
      </c>
      <c r="C35" s="200"/>
      <c r="D35" s="200"/>
      <c r="E35" s="200"/>
      <c r="F35" s="200"/>
      <c r="G35" s="201"/>
      <c r="H35" s="14"/>
      <c r="I35" s="138"/>
    </row>
    <row r="36" spans="1:9" ht="29.45" customHeight="1" x14ac:dyDescent="0.35">
      <c r="A36" s="28" t="s">
        <v>92</v>
      </c>
      <c r="B36" s="176" t="str">
        <f>IF(I37=TRUE,"Is the forebay separated at least three (3) feet from the SHGWT or located over impermeable soils?","")</f>
        <v>Is the forebay separated at least three (3) feet from the SHGWT or located over impermeable soils?</v>
      </c>
      <c r="C36" s="176"/>
      <c r="D36" s="176"/>
      <c r="E36" s="176"/>
      <c r="F36" s="176"/>
      <c r="G36" s="176"/>
      <c r="H36" s="15"/>
      <c r="I36" s="15"/>
    </row>
    <row r="37" spans="1:9" s="17" customFormat="1" ht="13.15" customHeight="1" x14ac:dyDescent="0.35">
      <c r="A37" s="16"/>
      <c r="H37" s="139">
        <v>0</v>
      </c>
      <c r="I37" s="139" t="b">
        <v>1</v>
      </c>
    </row>
    <row r="38" spans="1:9" ht="20.100000000000001" customHeight="1" x14ac:dyDescent="0.35">
      <c r="B38" s="163" t="s">
        <v>6</v>
      </c>
      <c r="C38" s="163"/>
      <c r="D38" s="163"/>
      <c r="E38" s="163"/>
      <c r="F38" s="163"/>
      <c r="G38" s="164"/>
      <c r="H38" s="9" t="s">
        <v>2</v>
      </c>
      <c r="I38" s="14" t="s">
        <v>3</v>
      </c>
    </row>
    <row r="39" spans="1:9" s="17" customFormat="1" ht="31.15" customHeight="1" x14ac:dyDescent="0.35">
      <c r="A39" s="28">
        <v>22</v>
      </c>
      <c r="B39" s="154" t="s">
        <v>93</v>
      </c>
      <c r="C39" s="154"/>
      <c r="D39" s="154"/>
      <c r="E39" s="154"/>
      <c r="F39" s="154"/>
      <c r="G39" s="154"/>
      <c r="H39" s="15"/>
      <c r="I39" s="41"/>
    </row>
    <row r="40" spans="1:9" s="17" customFormat="1" ht="31.15" customHeight="1" x14ac:dyDescent="0.35">
      <c r="A40" s="28" t="s">
        <v>73</v>
      </c>
      <c r="B40" s="154" t="str">
        <f>IF(F12=1,"","Has an observation well been installed in every trench, drywell, or subsurface system?")</f>
        <v>Has an observation well been installed in every trench, drywell, or subsurface system?</v>
      </c>
      <c r="C40" s="154"/>
      <c r="D40" s="154"/>
      <c r="E40" s="154"/>
      <c r="F40" s="154"/>
      <c r="G40" s="154"/>
      <c r="H40" s="141"/>
      <c r="I40" s="41"/>
    </row>
    <row r="41" spans="1:9" s="17" customFormat="1" ht="31.15" customHeight="1" x14ac:dyDescent="0.35">
      <c r="A41" s="28">
        <v>24</v>
      </c>
      <c r="B41" s="224" t="s">
        <v>107</v>
      </c>
      <c r="C41" s="225"/>
      <c r="D41" s="225"/>
      <c r="E41" s="225"/>
      <c r="F41" s="225"/>
      <c r="G41" s="227" t="s">
        <v>108</v>
      </c>
      <c r="H41" s="141"/>
      <c r="I41" s="226" t="s">
        <v>109</v>
      </c>
    </row>
    <row r="42" spans="1:9" s="17" customFormat="1" ht="31.15" customHeight="1" x14ac:dyDescent="0.35">
      <c r="A42" s="28">
        <v>25</v>
      </c>
      <c r="B42" s="158" t="s">
        <v>94</v>
      </c>
      <c r="C42" s="159"/>
      <c r="D42" s="159"/>
      <c r="E42" s="159"/>
      <c r="F42" s="159"/>
      <c r="G42" s="140" t="s">
        <v>95</v>
      </c>
      <c r="H42" s="15"/>
      <c r="I42" s="41"/>
    </row>
    <row r="43" spans="1:9" s="17" customFormat="1" ht="31.15" customHeight="1" x14ac:dyDescent="0.35">
      <c r="A43" s="28"/>
      <c r="B43" s="155" t="s">
        <v>96</v>
      </c>
      <c r="C43" s="155"/>
      <c r="D43" s="155"/>
      <c r="E43" s="155"/>
      <c r="F43" s="155"/>
      <c r="G43" s="155"/>
      <c r="H43" s="155"/>
      <c r="I43" s="155"/>
    </row>
    <row r="44" spans="1:9" s="16" customFormat="1" ht="10.9" customHeight="1" x14ac:dyDescent="0.35">
      <c r="A44" s="5"/>
      <c r="I44" s="35">
        <v>0</v>
      </c>
    </row>
    <row r="45" spans="1:9" s="10" customFormat="1" ht="10.9" customHeight="1" x14ac:dyDescent="0.35">
      <c r="A45" s="23"/>
      <c r="B45" s="36"/>
      <c r="C45" s="13"/>
      <c r="D45" s="13"/>
      <c r="E45" s="13"/>
      <c r="F45" s="13"/>
      <c r="G45" s="13"/>
      <c r="H45" s="165" t="str">
        <f>IF(I24=1,"↑ Enter this value on the Standards Compliance Worksheet","")</f>
        <v/>
      </c>
      <c r="I45" s="165"/>
    </row>
    <row r="46" spans="1:9" ht="20.100000000000001" customHeight="1" x14ac:dyDescent="0.35">
      <c r="B46" s="163" t="s">
        <v>7</v>
      </c>
      <c r="C46" s="163"/>
      <c r="D46" s="163"/>
      <c r="E46" s="163"/>
      <c r="F46" s="163"/>
      <c r="G46" s="164"/>
      <c r="H46" s="9" t="s">
        <v>2</v>
      </c>
      <c r="I46" s="14" t="s">
        <v>3</v>
      </c>
    </row>
    <row r="47" spans="1:9" s="16" customFormat="1" ht="45" customHeight="1" x14ac:dyDescent="0.35">
      <c r="A47" s="28">
        <v>26</v>
      </c>
      <c r="B47" s="154" t="s">
        <v>14</v>
      </c>
      <c r="C47" s="154"/>
      <c r="D47" s="154"/>
      <c r="E47" s="154"/>
      <c r="F47" s="154"/>
      <c r="G47" s="154"/>
      <c r="H47" s="37"/>
      <c r="I47" s="42"/>
    </row>
    <row r="48" spans="1:9" s="16" customFormat="1" ht="7.15" customHeight="1" x14ac:dyDescent="0.35">
      <c r="A48" s="5"/>
    </row>
    <row r="49" spans="1:9" s="12" customFormat="1" ht="27" customHeight="1" x14ac:dyDescent="0.35">
      <c r="A49" s="162" t="s">
        <v>5</v>
      </c>
      <c r="B49" s="162"/>
      <c r="C49" s="162"/>
      <c r="D49" s="162"/>
      <c r="E49" s="162"/>
      <c r="F49" s="162"/>
      <c r="G49" s="162"/>
      <c r="H49" s="162"/>
      <c r="I49" s="162"/>
    </row>
  </sheetData>
  <mergeCells count="45">
    <mergeCell ref="B32:D32"/>
    <mergeCell ref="E32:H32"/>
    <mergeCell ref="B33:G34"/>
    <mergeCell ref="B35:G35"/>
    <mergeCell ref="B20:G20"/>
    <mergeCell ref="B21:G21"/>
    <mergeCell ref="B22:G22"/>
    <mergeCell ref="B25:G25"/>
    <mergeCell ref="B28:G28"/>
    <mergeCell ref="B26:G26"/>
    <mergeCell ref="B27:G27"/>
    <mergeCell ref="B23:G23"/>
    <mergeCell ref="B16:G16"/>
    <mergeCell ref="B17:G17"/>
    <mergeCell ref="B12:C12"/>
    <mergeCell ref="A15:I15"/>
    <mergeCell ref="B19:G19"/>
    <mergeCell ref="D12:E12"/>
    <mergeCell ref="B6:C6"/>
    <mergeCell ref="H1:I1"/>
    <mergeCell ref="H2:I2"/>
    <mergeCell ref="H3:I3"/>
    <mergeCell ref="A2:D3"/>
    <mergeCell ref="B7:C7"/>
    <mergeCell ref="B30:G30"/>
    <mergeCell ref="B31:G31"/>
    <mergeCell ref="A49:I49"/>
    <mergeCell ref="B47:G47"/>
    <mergeCell ref="B46:G46"/>
    <mergeCell ref="B38:G38"/>
    <mergeCell ref="H45:I45"/>
    <mergeCell ref="B39:G39"/>
    <mergeCell ref="B11:C11"/>
    <mergeCell ref="G9:H9"/>
    <mergeCell ref="B13:I13"/>
    <mergeCell ref="E11:I11"/>
    <mergeCell ref="D10:I10"/>
    <mergeCell ref="B18:G18"/>
    <mergeCell ref="B36:G36"/>
    <mergeCell ref="A33:A34"/>
    <mergeCell ref="B40:G40"/>
    <mergeCell ref="B43:I43"/>
    <mergeCell ref="I33:I34"/>
    <mergeCell ref="B42:F42"/>
    <mergeCell ref="B41:F41"/>
  </mergeCells>
  <conditionalFormatting sqref="B11:D11">
    <cfRule type="expression" dxfId="0" priority="1">
      <formula>#REF!=2</formula>
    </cfRule>
  </conditionalFormatting>
  <pageMargins left="0.5" right="0.5" top="0.75" bottom="0.75" header="0" footer="0.3"/>
  <pageSetup orientation="portrait"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Group Box 12">
              <controlPr defaultSize="0" autoFill="0" autoPict="0">
                <anchor moveWithCells="1">
                  <from>
                    <xdr:col>3</xdr:col>
                    <xdr:colOff>0</xdr:colOff>
                    <xdr:row>11</xdr:row>
                    <xdr:rowOff>0</xdr:rowOff>
                  </from>
                  <to>
                    <xdr:col>5</xdr:col>
                    <xdr:colOff>9525</xdr:colOff>
                    <xdr:row>12</xdr:row>
                    <xdr:rowOff>9525</xdr:rowOff>
                  </to>
                </anchor>
              </controlPr>
            </control>
          </mc:Choice>
        </mc:AlternateContent>
        <mc:AlternateContent xmlns:mc="http://schemas.openxmlformats.org/markup-compatibility/2006">
          <mc:Choice Requires="x14">
            <control shapeId="1042" r:id="rId5" name="Group Box 18">
              <controlPr defaultSize="0" autoFill="0" autoPict="0">
                <anchor moveWithCells="1">
                  <from>
                    <xdr:col>7</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045" r:id="rId6" name="Group Box 21">
              <controlPr defaultSize="0" autoFill="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046" r:id="rId7" name="Option Button 22">
              <controlPr defaultSize="0" autoFill="0" autoLine="0" autoPict="0">
                <anchor moveWithCells="1">
                  <from>
                    <xdr:col>7</xdr:col>
                    <xdr:colOff>19050</xdr:colOff>
                    <xdr:row>16</xdr:row>
                    <xdr:rowOff>57150</xdr:rowOff>
                  </from>
                  <to>
                    <xdr:col>7</xdr:col>
                    <xdr:colOff>381000</xdr:colOff>
                    <xdr:row>16</xdr:row>
                    <xdr:rowOff>285750</xdr:rowOff>
                  </to>
                </anchor>
              </controlPr>
            </control>
          </mc:Choice>
        </mc:AlternateContent>
        <mc:AlternateContent xmlns:mc="http://schemas.openxmlformats.org/markup-compatibility/2006">
          <mc:Choice Requires="x14">
            <control shapeId="1047" r:id="rId8" name="Option Button 23">
              <controlPr defaultSize="0" autoFill="0" autoLine="0" autoPict="0">
                <anchor moveWithCells="1">
                  <from>
                    <xdr:col>7</xdr:col>
                    <xdr:colOff>400050</xdr:colOff>
                    <xdr:row>16</xdr:row>
                    <xdr:rowOff>66675</xdr:rowOff>
                  </from>
                  <to>
                    <xdr:col>7</xdr:col>
                    <xdr:colOff>704850</xdr:colOff>
                    <xdr:row>16</xdr:row>
                    <xdr:rowOff>285750</xdr:rowOff>
                  </to>
                </anchor>
              </controlPr>
            </control>
          </mc:Choice>
        </mc:AlternateContent>
        <mc:AlternateContent xmlns:mc="http://schemas.openxmlformats.org/markup-compatibility/2006">
          <mc:Choice Requires="x14">
            <control shapeId="1048" r:id="rId9" name="Group Box 24">
              <controlPr defaultSize="0" autoFill="0" autoPict="0">
                <anchor moveWithCells="1">
                  <from>
                    <xdr:col>7</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050" r:id="rId10" name="Option Button 26">
              <controlPr defaultSize="0" autoFill="0" autoLine="0" autoPict="0">
                <anchor moveWithCells="1">
                  <from>
                    <xdr:col>7</xdr:col>
                    <xdr:colOff>400050</xdr:colOff>
                    <xdr:row>17</xdr:row>
                    <xdr:rowOff>66675</xdr:rowOff>
                  </from>
                  <to>
                    <xdr:col>7</xdr:col>
                    <xdr:colOff>704850</xdr:colOff>
                    <xdr:row>17</xdr:row>
                    <xdr:rowOff>285750</xdr:rowOff>
                  </to>
                </anchor>
              </controlPr>
            </control>
          </mc:Choice>
        </mc:AlternateContent>
        <mc:AlternateContent xmlns:mc="http://schemas.openxmlformats.org/markup-compatibility/2006">
          <mc:Choice Requires="x14">
            <control shapeId="1052" r:id="rId11" name="Option Button 28">
              <controlPr defaultSize="0" autoFill="0" autoLine="0" autoPict="0">
                <anchor moveWithCells="1">
                  <from>
                    <xdr:col>7</xdr:col>
                    <xdr:colOff>19050</xdr:colOff>
                    <xdr:row>17</xdr:row>
                    <xdr:rowOff>57150</xdr:rowOff>
                  </from>
                  <to>
                    <xdr:col>7</xdr:col>
                    <xdr:colOff>381000</xdr:colOff>
                    <xdr:row>17</xdr:row>
                    <xdr:rowOff>285750</xdr:rowOff>
                  </to>
                </anchor>
              </controlPr>
            </control>
          </mc:Choice>
        </mc:AlternateContent>
        <mc:AlternateContent xmlns:mc="http://schemas.openxmlformats.org/markup-compatibility/2006">
          <mc:Choice Requires="x14">
            <control shapeId="1053" r:id="rId12" name="Group Box 29">
              <controlPr defaultSize="0" autoFill="0" autoPict="0">
                <anchor moveWithCells="1">
                  <from>
                    <xdr:col>4</xdr:col>
                    <xdr:colOff>9525</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4</xdr:col>
                    <xdr:colOff>57150</xdr:colOff>
                    <xdr:row>31</xdr:row>
                    <xdr:rowOff>19050</xdr:rowOff>
                  </from>
                  <to>
                    <xdr:col>4</xdr:col>
                    <xdr:colOff>638175</xdr:colOff>
                    <xdr:row>31</xdr:row>
                    <xdr:rowOff>238125</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4</xdr:col>
                    <xdr:colOff>57150</xdr:colOff>
                    <xdr:row>31</xdr:row>
                    <xdr:rowOff>238125</xdr:rowOff>
                  </from>
                  <to>
                    <xdr:col>4</xdr:col>
                    <xdr:colOff>657225</xdr:colOff>
                    <xdr:row>32</xdr:row>
                    <xdr:rowOff>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4</xdr:col>
                    <xdr:colOff>742950</xdr:colOff>
                    <xdr:row>31</xdr:row>
                    <xdr:rowOff>28575</xdr:rowOff>
                  </from>
                  <to>
                    <xdr:col>6</xdr:col>
                    <xdr:colOff>361950</xdr:colOff>
                    <xdr:row>31</xdr:row>
                    <xdr:rowOff>247650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4</xdr:col>
                    <xdr:colOff>742950</xdr:colOff>
                    <xdr:row>31</xdr:row>
                    <xdr:rowOff>228600</xdr:rowOff>
                  </from>
                  <to>
                    <xdr:col>7</xdr:col>
                    <xdr:colOff>95250</xdr:colOff>
                    <xdr:row>32</xdr:row>
                    <xdr:rowOff>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6</xdr:col>
                    <xdr:colOff>495300</xdr:colOff>
                    <xdr:row>31</xdr:row>
                    <xdr:rowOff>19050</xdr:rowOff>
                  </from>
                  <to>
                    <xdr:col>7</xdr:col>
                    <xdr:colOff>571500</xdr:colOff>
                    <xdr:row>31</xdr:row>
                    <xdr:rowOff>247650</xdr:rowOff>
                  </to>
                </anchor>
              </controlPr>
            </control>
          </mc:Choice>
        </mc:AlternateContent>
        <mc:AlternateContent xmlns:mc="http://schemas.openxmlformats.org/markup-compatibility/2006">
          <mc:Choice Requires="x14">
            <control shapeId="1059" r:id="rId18" name="Group Box 35">
              <controlPr defaultSize="0" autoFill="0" autoPict="0">
                <anchor moveWithCells="1">
                  <from>
                    <xdr:col>7</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1060" r:id="rId19" name="Option Button 36">
              <controlPr defaultSize="0" autoFill="0" autoLine="0" autoPict="0">
                <anchor moveWithCells="1">
                  <from>
                    <xdr:col>7</xdr:col>
                    <xdr:colOff>47625</xdr:colOff>
                    <xdr:row>25</xdr:row>
                    <xdr:rowOff>104775</xdr:rowOff>
                  </from>
                  <to>
                    <xdr:col>7</xdr:col>
                    <xdr:colOff>400050</xdr:colOff>
                    <xdr:row>25</xdr:row>
                    <xdr:rowOff>304800</xdr:rowOff>
                  </to>
                </anchor>
              </controlPr>
            </control>
          </mc:Choice>
        </mc:AlternateContent>
        <mc:AlternateContent xmlns:mc="http://schemas.openxmlformats.org/markup-compatibility/2006">
          <mc:Choice Requires="x14">
            <control shapeId="1061" r:id="rId20" name="Option Button 37">
              <controlPr defaultSize="0" autoFill="0" autoLine="0" autoPict="0">
                <anchor moveWithCells="1">
                  <from>
                    <xdr:col>7</xdr:col>
                    <xdr:colOff>409575</xdr:colOff>
                    <xdr:row>25</xdr:row>
                    <xdr:rowOff>104775</xdr:rowOff>
                  </from>
                  <to>
                    <xdr:col>7</xdr:col>
                    <xdr:colOff>723900</xdr:colOff>
                    <xdr:row>25</xdr:row>
                    <xdr:rowOff>295275</xdr:rowOff>
                  </to>
                </anchor>
              </controlPr>
            </control>
          </mc:Choice>
        </mc:AlternateContent>
        <mc:AlternateContent xmlns:mc="http://schemas.openxmlformats.org/markup-compatibility/2006">
          <mc:Choice Requires="x14">
            <control shapeId="1065" r:id="rId21" name="Group Box 41">
              <controlPr defaultSize="0" autoFill="0" autoPict="0">
                <anchor moveWithCells="1">
                  <from>
                    <xdr:col>7</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1066" r:id="rId22" name="Option Button 42">
              <controlPr defaultSize="0" autoFill="0" autoLine="0" autoPict="0">
                <anchor moveWithCells="1">
                  <from>
                    <xdr:col>7</xdr:col>
                    <xdr:colOff>47625</xdr:colOff>
                    <xdr:row>26</xdr:row>
                    <xdr:rowOff>85725</xdr:rowOff>
                  </from>
                  <to>
                    <xdr:col>7</xdr:col>
                    <xdr:colOff>400050</xdr:colOff>
                    <xdr:row>26</xdr:row>
                    <xdr:rowOff>285750</xdr:rowOff>
                  </to>
                </anchor>
              </controlPr>
            </control>
          </mc:Choice>
        </mc:AlternateContent>
        <mc:AlternateContent xmlns:mc="http://schemas.openxmlformats.org/markup-compatibility/2006">
          <mc:Choice Requires="x14">
            <control shapeId="1067" r:id="rId23" name="Option Button 43">
              <controlPr defaultSize="0" autoFill="0" autoLine="0" autoPict="0">
                <anchor moveWithCells="1">
                  <from>
                    <xdr:col>7</xdr:col>
                    <xdr:colOff>409575</xdr:colOff>
                    <xdr:row>26</xdr:row>
                    <xdr:rowOff>85725</xdr:rowOff>
                  </from>
                  <to>
                    <xdr:col>7</xdr:col>
                    <xdr:colOff>723900</xdr:colOff>
                    <xdr:row>26</xdr:row>
                    <xdr:rowOff>276225</xdr:rowOff>
                  </to>
                </anchor>
              </controlPr>
            </control>
          </mc:Choice>
        </mc:AlternateContent>
        <mc:AlternateContent xmlns:mc="http://schemas.openxmlformats.org/markup-compatibility/2006">
          <mc:Choice Requires="x14">
            <control shapeId="1076" r:id="rId24" name="Group Box 52">
              <controlPr defaultSize="0" autoFill="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077" r:id="rId25" name="Option Button 53">
              <controlPr defaultSize="0" autoFill="0" autoLine="0" autoPict="0">
                <anchor moveWithCells="1">
                  <from>
                    <xdr:col>7</xdr:col>
                    <xdr:colOff>400050</xdr:colOff>
                    <xdr:row>18</xdr:row>
                    <xdr:rowOff>66675</xdr:rowOff>
                  </from>
                  <to>
                    <xdr:col>7</xdr:col>
                    <xdr:colOff>704850</xdr:colOff>
                    <xdr:row>18</xdr:row>
                    <xdr:rowOff>285750</xdr:rowOff>
                  </to>
                </anchor>
              </controlPr>
            </control>
          </mc:Choice>
        </mc:AlternateContent>
        <mc:AlternateContent xmlns:mc="http://schemas.openxmlformats.org/markup-compatibility/2006">
          <mc:Choice Requires="x14">
            <control shapeId="1078" r:id="rId26" name="Option Button 54">
              <controlPr defaultSize="0" autoFill="0" autoLine="0" autoPict="0">
                <anchor moveWithCells="1">
                  <from>
                    <xdr:col>7</xdr:col>
                    <xdr:colOff>19050</xdr:colOff>
                    <xdr:row>18</xdr:row>
                    <xdr:rowOff>57150</xdr:rowOff>
                  </from>
                  <to>
                    <xdr:col>7</xdr:col>
                    <xdr:colOff>381000</xdr:colOff>
                    <xdr:row>18</xdr:row>
                    <xdr:rowOff>285750</xdr:rowOff>
                  </to>
                </anchor>
              </controlPr>
            </control>
          </mc:Choice>
        </mc:AlternateContent>
        <mc:AlternateContent xmlns:mc="http://schemas.openxmlformats.org/markup-compatibility/2006">
          <mc:Choice Requires="x14">
            <control shapeId="1082" r:id="rId27" name="Group Box 58">
              <controlPr defaultSize="0" autoFill="0" autoPict="0">
                <anchor moveWithCells="1">
                  <from>
                    <xdr:col>7</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1086" r:id="rId28" name="Option Button 62">
              <controlPr defaultSize="0" autoFill="0" autoLine="0" autoPict="0">
                <anchor moveWithCells="1">
                  <from>
                    <xdr:col>7</xdr:col>
                    <xdr:colOff>428625</xdr:colOff>
                    <xdr:row>27</xdr:row>
                    <xdr:rowOff>95250</xdr:rowOff>
                  </from>
                  <to>
                    <xdr:col>7</xdr:col>
                    <xdr:colOff>742950</xdr:colOff>
                    <xdr:row>27</xdr:row>
                    <xdr:rowOff>285750</xdr:rowOff>
                  </to>
                </anchor>
              </controlPr>
            </control>
          </mc:Choice>
        </mc:AlternateContent>
        <mc:AlternateContent xmlns:mc="http://schemas.openxmlformats.org/markup-compatibility/2006">
          <mc:Choice Requires="x14">
            <control shapeId="1089" r:id="rId29" name="Option Button 65">
              <controlPr defaultSize="0" autoFill="0" autoLine="0" autoPict="0">
                <anchor moveWithCells="1">
                  <from>
                    <xdr:col>7</xdr:col>
                    <xdr:colOff>38100</xdr:colOff>
                    <xdr:row>27</xdr:row>
                    <xdr:rowOff>95250</xdr:rowOff>
                  </from>
                  <to>
                    <xdr:col>7</xdr:col>
                    <xdr:colOff>400050</xdr:colOff>
                    <xdr:row>27</xdr:row>
                    <xdr:rowOff>314325</xdr:rowOff>
                  </to>
                </anchor>
              </controlPr>
            </control>
          </mc:Choice>
        </mc:AlternateContent>
        <mc:AlternateContent xmlns:mc="http://schemas.openxmlformats.org/markup-compatibility/2006">
          <mc:Choice Requires="x14">
            <control shapeId="1091" r:id="rId30" name="Group Box 67">
              <controlPr defaultSize="0" autoFill="0" autoPict="0">
                <anchor moveWithCells="1">
                  <from>
                    <xdr:col>6</xdr:col>
                    <xdr:colOff>647700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1092" r:id="rId31" name="Option Button 68">
              <controlPr defaultSize="0" autoFill="0" autoLine="0" autoPict="0">
                <anchor moveWithCells="1">
                  <from>
                    <xdr:col>7</xdr:col>
                    <xdr:colOff>419100</xdr:colOff>
                    <xdr:row>30</xdr:row>
                    <xdr:rowOff>9525</xdr:rowOff>
                  </from>
                  <to>
                    <xdr:col>7</xdr:col>
                    <xdr:colOff>733425</xdr:colOff>
                    <xdr:row>31</xdr:row>
                    <xdr:rowOff>0</xdr:rowOff>
                  </to>
                </anchor>
              </controlPr>
            </control>
          </mc:Choice>
        </mc:AlternateContent>
        <mc:AlternateContent xmlns:mc="http://schemas.openxmlformats.org/markup-compatibility/2006">
          <mc:Choice Requires="x14">
            <control shapeId="1093" r:id="rId32" name="Option Button 69">
              <controlPr defaultSize="0" autoFill="0" autoLine="0" autoPict="0">
                <anchor moveWithCells="1">
                  <from>
                    <xdr:col>7</xdr:col>
                    <xdr:colOff>57150</xdr:colOff>
                    <xdr:row>30</xdr:row>
                    <xdr:rowOff>9525</xdr:rowOff>
                  </from>
                  <to>
                    <xdr:col>7</xdr:col>
                    <xdr:colOff>409575</xdr:colOff>
                    <xdr:row>31</xdr:row>
                    <xdr:rowOff>0</xdr:rowOff>
                  </to>
                </anchor>
              </controlPr>
            </control>
          </mc:Choice>
        </mc:AlternateContent>
        <mc:AlternateContent xmlns:mc="http://schemas.openxmlformats.org/markup-compatibility/2006">
          <mc:Choice Requires="x14">
            <control shapeId="1094" r:id="rId33" name="Group Box 70">
              <controlPr defaultSize="0" autoFill="0" autoPict="0">
                <anchor moveWithCells="1">
                  <from>
                    <xdr:col>6</xdr:col>
                    <xdr:colOff>647700</xdr:colOff>
                    <xdr:row>46</xdr:row>
                    <xdr:rowOff>0</xdr:rowOff>
                  </from>
                  <to>
                    <xdr:col>8</xdr:col>
                    <xdr:colOff>0</xdr:colOff>
                    <xdr:row>47</xdr:row>
                    <xdr:rowOff>0</xdr:rowOff>
                  </to>
                </anchor>
              </controlPr>
            </control>
          </mc:Choice>
        </mc:AlternateContent>
        <mc:AlternateContent xmlns:mc="http://schemas.openxmlformats.org/markup-compatibility/2006">
          <mc:Choice Requires="x14">
            <control shapeId="1095" r:id="rId34" name="Option Button 71">
              <controlPr defaultSize="0" autoFill="0" autoLine="0" autoPict="0">
                <anchor moveWithCells="1">
                  <from>
                    <xdr:col>7</xdr:col>
                    <xdr:colOff>38100</xdr:colOff>
                    <xdr:row>46</xdr:row>
                    <xdr:rowOff>161925</xdr:rowOff>
                  </from>
                  <to>
                    <xdr:col>7</xdr:col>
                    <xdr:colOff>419100</xdr:colOff>
                    <xdr:row>46</xdr:row>
                    <xdr:rowOff>419100</xdr:rowOff>
                  </to>
                </anchor>
              </controlPr>
            </control>
          </mc:Choice>
        </mc:AlternateContent>
        <mc:AlternateContent xmlns:mc="http://schemas.openxmlformats.org/markup-compatibility/2006">
          <mc:Choice Requires="x14">
            <control shapeId="1096" r:id="rId35" name="Option Button 72">
              <controlPr defaultSize="0" autoFill="0" autoLine="0" autoPict="0">
                <anchor moveWithCells="1">
                  <from>
                    <xdr:col>7</xdr:col>
                    <xdr:colOff>400050</xdr:colOff>
                    <xdr:row>46</xdr:row>
                    <xdr:rowOff>161925</xdr:rowOff>
                  </from>
                  <to>
                    <xdr:col>7</xdr:col>
                    <xdr:colOff>704850</xdr:colOff>
                    <xdr:row>46</xdr:row>
                    <xdr:rowOff>371475</xdr:rowOff>
                  </to>
                </anchor>
              </controlPr>
            </control>
          </mc:Choice>
        </mc:AlternateContent>
        <mc:AlternateContent xmlns:mc="http://schemas.openxmlformats.org/markup-compatibility/2006">
          <mc:Choice Requires="x14">
            <control shapeId="1097" r:id="rId36" name="Group Box 73">
              <controlPr defaultSize="0" autoFill="0" autoPict="0">
                <anchor moveWithCells="1">
                  <from>
                    <xdr:col>7</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1098" r:id="rId37" name="Option Button 74">
              <controlPr defaultSize="0" autoFill="0" autoLine="0" autoPict="0">
                <anchor moveWithCells="1">
                  <from>
                    <xdr:col>7</xdr:col>
                    <xdr:colOff>57150</xdr:colOff>
                    <xdr:row>38</xdr:row>
                    <xdr:rowOff>76200</xdr:rowOff>
                  </from>
                  <to>
                    <xdr:col>7</xdr:col>
                    <xdr:colOff>409575</xdr:colOff>
                    <xdr:row>38</xdr:row>
                    <xdr:rowOff>285750</xdr:rowOff>
                  </to>
                </anchor>
              </controlPr>
            </control>
          </mc:Choice>
        </mc:AlternateContent>
        <mc:AlternateContent xmlns:mc="http://schemas.openxmlformats.org/markup-compatibility/2006">
          <mc:Choice Requires="x14">
            <control shapeId="1099" r:id="rId38" name="Option Button 75">
              <controlPr defaultSize="0" autoFill="0" autoLine="0" autoPict="0">
                <anchor moveWithCells="1">
                  <from>
                    <xdr:col>7</xdr:col>
                    <xdr:colOff>428625</xdr:colOff>
                    <xdr:row>38</xdr:row>
                    <xdr:rowOff>66675</xdr:rowOff>
                  </from>
                  <to>
                    <xdr:col>7</xdr:col>
                    <xdr:colOff>733425</xdr:colOff>
                    <xdr:row>38</xdr:row>
                    <xdr:rowOff>295275</xdr:rowOff>
                  </to>
                </anchor>
              </controlPr>
            </control>
          </mc:Choice>
        </mc:AlternateContent>
        <mc:AlternateContent xmlns:mc="http://schemas.openxmlformats.org/markup-compatibility/2006">
          <mc:Choice Requires="x14">
            <control shapeId="1108" r:id="rId39" name="Option Button 84">
              <controlPr defaultSize="0" autoFill="0" autoLine="0" autoPict="0">
                <anchor moveWithCells="1">
                  <from>
                    <xdr:col>3</xdr:col>
                    <xdr:colOff>85725</xdr:colOff>
                    <xdr:row>11</xdr:row>
                    <xdr:rowOff>19050</xdr:rowOff>
                  </from>
                  <to>
                    <xdr:col>4</xdr:col>
                    <xdr:colOff>161925</xdr:colOff>
                    <xdr:row>11</xdr:row>
                    <xdr:rowOff>190500</xdr:rowOff>
                  </to>
                </anchor>
              </controlPr>
            </control>
          </mc:Choice>
        </mc:AlternateContent>
        <mc:AlternateContent xmlns:mc="http://schemas.openxmlformats.org/markup-compatibility/2006">
          <mc:Choice Requires="x14">
            <control shapeId="1109" r:id="rId40" name="Option Button 85">
              <controlPr defaultSize="0" autoFill="0" autoLine="0" autoPict="0">
                <anchor moveWithCells="1">
                  <from>
                    <xdr:col>3</xdr:col>
                    <xdr:colOff>76200</xdr:colOff>
                    <xdr:row>11</xdr:row>
                    <xdr:rowOff>190500</xdr:rowOff>
                  </from>
                  <to>
                    <xdr:col>4</xdr:col>
                    <xdr:colOff>238125</xdr:colOff>
                    <xdr:row>11</xdr:row>
                    <xdr:rowOff>361950</xdr:rowOff>
                  </to>
                </anchor>
              </controlPr>
            </control>
          </mc:Choice>
        </mc:AlternateContent>
        <mc:AlternateContent xmlns:mc="http://schemas.openxmlformats.org/markup-compatibility/2006">
          <mc:Choice Requires="x14">
            <control shapeId="1110" r:id="rId41" name="Option Button 86">
              <controlPr defaultSize="0" autoFill="0" autoLine="0" autoPict="0">
                <anchor moveWithCells="1">
                  <from>
                    <xdr:col>3</xdr:col>
                    <xdr:colOff>76200</xdr:colOff>
                    <xdr:row>11</xdr:row>
                    <xdr:rowOff>361950</xdr:rowOff>
                  </from>
                  <to>
                    <xdr:col>4</xdr:col>
                    <xdr:colOff>361950</xdr:colOff>
                    <xdr:row>11</xdr:row>
                    <xdr:rowOff>542925</xdr:rowOff>
                  </to>
                </anchor>
              </controlPr>
            </control>
          </mc:Choice>
        </mc:AlternateContent>
        <mc:AlternateContent xmlns:mc="http://schemas.openxmlformats.org/markup-compatibility/2006">
          <mc:Choice Requires="x14">
            <control shapeId="1112" r:id="rId42" name="Option Button 88">
              <controlPr defaultSize="0" autoFill="0" autoLine="0" autoPict="0">
                <anchor moveWithCells="1">
                  <from>
                    <xdr:col>3</xdr:col>
                    <xdr:colOff>76200</xdr:colOff>
                    <xdr:row>11</xdr:row>
                    <xdr:rowOff>523875</xdr:rowOff>
                  </from>
                  <to>
                    <xdr:col>4</xdr:col>
                    <xdr:colOff>447675</xdr:colOff>
                    <xdr:row>11</xdr:row>
                    <xdr:rowOff>676275</xdr:rowOff>
                  </to>
                </anchor>
              </controlPr>
            </control>
          </mc:Choice>
        </mc:AlternateContent>
        <mc:AlternateContent xmlns:mc="http://schemas.openxmlformats.org/markup-compatibility/2006">
          <mc:Choice Requires="x14">
            <control shapeId="1113" r:id="rId43" name="Group Box 89">
              <controlPr defaultSize="0" autoFill="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114" r:id="rId44" name="Option Button 90">
              <controlPr defaultSize="0" autoFill="0" autoLine="0" autoPict="0">
                <anchor moveWithCells="1">
                  <from>
                    <xdr:col>7</xdr:col>
                    <xdr:colOff>19050</xdr:colOff>
                    <xdr:row>19</xdr:row>
                    <xdr:rowOff>57150</xdr:rowOff>
                  </from>
                  <to>
                    <xdr:col>7</xdr:col>
                    <xdr:colOff>381000</xdr:colOff>
                    <xdr:row>19</xdr:row>
                    <xdr:rowOff>285750</xdr:rowOff>
                  </to>
                </anchor>
              </controlPr>
            </control>
          </mc:Choice>
        </mc:AlternateContent>
        <mc:AlternateContent xmlns:mc="http://schemas.openxmlformats.org/markup-compatibility/2006">
          <mc:Choice Requires="x14">
            <control shapeId="1115" r:id="rId45" name="Option Button 91">
              <controlPr defaultSize="0" autoFill="0" autoLine="0" autoPict="0">
                <anchor moveWithCells="1">
                  <from>
                    <xdr:col>7</xdr:col>
                    <xdr:colOff>400050</xdr:colOff>
                    <xdr:row>19</xdr:row>
                    <xdr:rowOff>66675</xdr:rowOff>
                  </from>
                  <to>
                    <xdr:col>7</xdr:col>
                    <xdr:colOff>704850</xdr:colOff>
                    <xdr:row>19</xdr:row>
                    <xdr:rowOff>285750</xdr:rowOff>
                  </to>
                </anchor>
              </controlPr>
            </control>
          </mc:Choice>
        </mc:AlternateContent>
        <mc:AlternateContent xmlns:mc="http://schemas.openxmlformats.org/markup-compatibility/2006">
          <mc:Choice Requires="x14">
            <control shapeId="1116" r:id="rId46" name="Group Box 92">
              <controlPr defaultSize="0" autoFill="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1117" r:id="rId47" name="Option Button 93">
              <controlPr defaultSize="0" autoFill="0" autoLine="0" autoPict="0">
                <anchor moveWithCells="1">
                  <from>
                    <xdr:col>7</xdr:col>
                    <xdr:colOff>19050</xdr:colOff>
                    <xdr:row>20</xdr:row>
                    <xdr:rowOff>57150</xdr:rowOff>
                  </from>
                  <to>
                    <xdr:col>7</xdr:col>
                    <xdr:colOff>381000</xdr:colOff>
                    <xdr:row>20</xdr:row>
                    <xdr:rowOff>285750</xdr:rowOff>
                  </to>
                </anchor>
              </controlPr>
            </control>
          </mc:Choice>
        </mc:AlternateContent>
        <mc:AlternateContent xmlns:mc="http://schemas.openxmlformats.org/markup-compatibility/2006">
          <mc:Choice Requires="x14">
            <control shapeId="1118" r:id="rId48" name="Option Button 94">
              <controlPr defaultSize="0" autoFill="0" autoLine="0" autoPict="0">
                <anchor moveWithCells="1">
                  <from>
                    <xdr:col>7</xdr:col>
                    <xdr:colOff>400050</xdr:colOff>
                    <xdr:row>20</xdr:row>
                    <xdr:rowOff>66675</xdr:rowOff>
                  </from>
                  <to>
                    <xdr:col>7</xdr:col>
                    <xdr:colOff>704850</xdr:colOff>
                    <xdr:row>20</xdr:row>
                    <xdr:rowOff>285750</xdr:rowOff>
                  </to>
                </anchor>
              </controlPr>
            </control>
          </mc:Choice>
        </mc:AlternateContent>
        <mc:AlternateContent xmlns:mc="http://schemas.openxmlformats.org/markup-compatibility/2006">
          <mc:Choice Requires="x14">
            <control shapeId="1119" r:id="rId49" name="Group Box 95">
              <controlPr defaultSize="0" autoFill="0" autoPict="0">
                <anchor moveWithCells="1">
                  <from>
                    <xdr:col>7</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1120" r:id="rId50" name="Option Button 96">
              <controlPr defaultSize="0" autoFill="0" autoLine="0" autoPict="0">
                <anchor moveWithCells="1">
                  <from>
                    <xdr:col>7</xdr:col>
                    <xdr:colOff>19050</xdr:colOff>
                    <xdr:row>21</xdr:row>
                    <xdr:rowOff>57150</xdr:rowOff>
                  </from>
                  <to>
                    <xdr:col>7</xdr:col>
                    <xdr:colOff>381000</xdr:colOff>
                    <xdr:row>21</xdr:row>
                    <xdr:rowOff>285750</xdr:rowOff>
                  </to>
                </anchor>
              </controlPr>
            </control>
          </mc:Choice>
        </mc:AlternateContent>
        <mc:AlternateContent xmlns:mc="http://schemas.openxmlformats.org/markup-compatibility/2006">
          <mc:Choice Requires="x14">
            <control shapeId="1121" r:id="rId51" name="Option Button 97">
              <controlPr defaultSize="0" autoFill="0" autoLine="0" autoPict="0">
                <anchor moveWithCells="1">
                  <from>
                    <xdr:col>7</xdr:col>
                    <xdr:colOff>400050</xdr:colOff>
                    <xdr:row>21</xdr:row>
                    <xdr:rowOff>66675</xdr:rowOff>
                  </from>
                  <to>
                    <xdr:col>7</xdr:col>
                    <xdr:colOff>704850</xdr:colOff>
                    <xdr:row>21</xdr:row>
                    <xdr:rowOff>285750</xdr:rowOff>
                  </to>
                </anchor>
              </controlPr>
            </control>
          </mc:Choice>
        </mc:AlternateContent>
        <mc:AlternateContent xmlns:mc="http://schemas.openxmlformats.org/markup-compatibility/2006">
          <mc:Choice Requires="x14">
            <control shapeId="1122" r:id="rId52" name="Group Box 98">
              <controlPr defaultSize="0" autoFill="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1123" r:id="rId53" name="Option Button 99">
              <controlPr defaultSize="0" autoFill="0" autoLine="0" autoPict="0">
                <anchor moveWithCells="1">
                  <from>
                    <xdr:col>7</xdr:col>
                    <xdr:colOff>19050</xdr:colOff>
                    <xdr:row>22</xdr:row>
                    <xdr:rowOff>38100</xdr:rowOff>
                  </from>
                  <to>
                    <xdr:col>7</xdr:col>
                    <xdr:colOff>381000</xdr:colOff>
                    <xdr:row>22</xdr:row>
                    <xdr:rowOff>247650</xdr:rowOff>
                  </to>
                </anchor>
              </controlPr>
            </control>
          </mc:Choice>
        </mc:AlternateContent>
        <mc:AlternateContent xmlns:mc="http://schemas.openxmlformats.org/markup-compatibility/2006">
          <mc:Choice Requires="x14">
            <control shapeId="1124" r:id="rId54" name="Option Button 100">
              <controlPr defaultSize="0" autoFill="0" autoLine="0" autoPict="0">
                <anchor moveWithCells="1">
                  <from>
                    <xdr:col>7</xdr:col>
                    <xdr:colOff>400050</xdr:colOff>
                    <xdr:row>22</xdr:row>
                    <xdr:rowOff>47625</xdr:rowOff>
                  </from>
                  <to>
                    <xdr:col>7</xdr:col>
                    <xdr:colOff>704850</xdr:colOff>
                    <xdr:row>22</xdr:row>
                    <xdr:rowOff>238125</xdr:rowOff>
                  </to>
                </anchor>
              </controlPr>
            </control>
          </mc:Choice>
        </mc:AlternateContent>
        <mc:AlternateContent xmlns:mc="http://schemas.openxmlformats.org/markup-compatibility/2006">
          <mc:Choice Requires="x14">
            <control shapeId="1125" r:id="rId55" name="Group Box 101">
              <controlPr defaultSize="0" autoFill="0" autoPict="0">
                <anchor moveWithCells="1">
                  <from>
                    <xdr:col>6</xdr:col>
                    <xdr:colOff>647700</xdr:colOff>
                    <xdr:row>32</xdr:row>
                    <xdr:rowOff>0</xdr:rowOff>
                  </from>
                  <to>
                    <xdr:col>8</xdr:col>
                    <xdr:colOff>0</xdr:colOff>
                    <xdr:row>34</xdr:row>
                    <xdr:rowOff>0</xdr:rowOff>
                  </to>
                </anchor>
              </controlPr>
            </control>
          </mc:Choice>
        </mc:AlternateContent>
        <mc:AlternateContent xmlns:mc="http://schemas.openxmlformats.org/markup-compatibility/2006">
          <mc:Choice Requires="x14">
            <control shapeId="1126" r:id="rId56" name="Option Button 102">
              <controlPr defaultSize="0" autoFill="0" autoLine="0" autoPict="0">
                <anchor moveWithCells="1">
                  <from>
                    <xdr:col>7</xdr:col>
                    <xdr:colOff>28575</xdr:colOff>
                    <xdr:row>32</xdr:row>
                    <xdr:rowOff>19050</xdr:rowOff>
                  </from>
                  <to>
                    <xdr:col>7</xdr:col>
                    <xdr:colOff>228600</xdr:colOff>
                    <xdr:row>32</xdr:row>
                    <xdr:rowOff>190500</xdr:rowOff>
                  </to>
                </anchor>
              </controlPr>
            </control>
          </mc:Choice>
        </mc:AlternateContent>
        <mc:AlternateContent xmlns:mc="http://schemas.openxmlformats.org/markup-compatibility/2006">
          <mc:Choice Requires="x14">
            <control shapeId="1127" r:id="rId57" name="Option Button 103">
              <controlPr defaultSize="0" autoFill="0" autoLine="0" autoPict="0">
                <anchor moveWithCells="1">
                  <from>
                    <xdr:col>7</xdr:col>
                    <xdr:colOff>28575</xdr:colOff>
                    <xdr:row>33</xdr:row>
                    <xdr:rowOff>28575</xdr:rowOff>
                  </from>
                  <to>
                    <xdr:col>7</xdr:col>
                    <xdr:colOff>209550</xdr:colOff>
                    <xdr:row>33</xdr:row>
                    <xdr:rowOff>171450</xdr:rowOff>
                  </to>
                </anchor>
              </controlPr>
            </control>
          </mc:Choice>
        </mc:AlternateContent>
        <mc:AlternateContent xmlns:mc="http://schemas.openxmlformats.org/markup-compatibility/2006">
          <mc:Choice Requires="x14">
            <control shapeId="1128" r:id="rId58" name="Group Box 104">
              <controlPr defaultSize="0" autoFill="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1129" r:id="rId59" name="Option Button 105">
              <controlPr defaultSize="0" autoFill="0" autoLine="0" autoPict="0">
                <anchor moveWithCells="1">
                  <from>
                    <xdr:col>7</xdr:col>
                    <xdr:colOff>419100</xdr:colOff>
                    <xdr:row>34</xdr:row>
                    <xdr:rowOff>9525</xdr:rowOff>
                  </from>
                  <to>
                    <xdr:col>7</xdr:col>
                    <xdr:colOff>733425</xdr:colOff>
                    <xdr:row>35</xdr:row>
                    <xdr:rowOff>0</xdr:rowOff>
                  </to>
                </anchor>
              </controlPr>
            </control>
          </mc:Choice>
        </mc:AlternateContent>
        <mc:AlternateContent xmlns:mc="http://schemas.openxmlformats.org/markup-compatibility/2006">
          <mc:Choice Requires="x14">
            <control shapeId="1130" r:id="rId60" name="Option Button 106">
              <controlPr defaultSize="0" autoFill="0" autoLine="0" autoPict="0">
                <anchor moveWithCells="1">
                  <from>
                    <xdr:col>7</xdr:col>
                    <xdr:colOff>57150</xdr:colOff>
                    <xdr:row>34</xdr:row>
                    <xdr:rowOff>9525</xdr:rowOff>
                  </from>
                  <to>
                    <xdr:col>7</xdr:col>
                    <xdr:colOff>409575</xdr:colOff>
                    <xdr:row>35</xdr:row>
                    <xdr:rowOff>9525</xdr:rowOff>
                  </to>
                </anchor>
              </controlPr>
            </control>
          </mc:Choice>
        </mc:AlternateContent>
        <mc:AlternateContent xmlns:mc="http://schemas.openxmlformats.org/markup-compatibility/2006">
          <mc:Choice Requires="x14">
            <control shapeId="1131" r:id="rId61" name="Group Box 107">
              <controlPr defaultSize="0" autoFill="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1132" r:id="rId62" name="Option Button 108">
              <controlPr defaultSize="0" autoFill="0" autoLine="0" autoPict="0">
                <anchor moveWithCells="1">
                  <from>
                    <xdr:col>7</xdr:col>
                    <xdr:colOff>47625</xdr:colOff>
                    <xdr:row>35</xdr:row>
                    <xdr:rowOff>76200</xdr:rowOff>
                  </from>
                  <to>
                    <xdr:col>7</xdr:col>
                    <xdr:colOff>400050</xdr:colOff>
                    <xdr:row>35</xdr:row>
                    <xdr:rowOff>295275</xdr:rowOff>
                  </to>
                </anchor>
              </controlPr>
            </control>
          </mc:Choice>
        </mc:AlternateContent>
        <mc:AlternateContent xmlns:mc="http://schemas.openxmlformats.org/markup-compatibility/2006">
          <mc:Choice Requires="x14">
            <control shapeId="1133" r:id="rId63" name="Option Button 109">
              <controlPr defaultSize="0" autoFill="0" autoLine="0" autoPict="0">
                <anchor moveWithCells="1">
                  <from>
                    <xdr:col>7</xdr:col>
                    <xdr:colOff>419100</xdr:colOff>
                    <xdr:row>35</xdr:row>
                    <xdr:rowOff>85725</xdr:rowOff>
                  </from>
                  <to>
                    <xdr:col>7</xdr:col>
                    <xdr:colOff>723900</xdr:colOff>
                    <xdr:row>35</xdr:row>
                    <xdr:rowOff>304800</xdr:rowOff>
                  </to>
                </anchor>
              </controlPr>
            </control>
          </mc:Choice>
        </mc:AlternateContent>
        <mc:AlternateContent xmlns:mc="http://schemas.openxmlformats.org/markup-compatibility/2006">
          <mc:Choice Requires="x14">
            <control shapeId="1137" r:id="rId64" name="Group Box 113">
              <controlPr defaultSize="0" autoFill="0" autoPict="0">
                <anchor moveWithCells="1">
                  <from>
                    <xdr:col>7</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1138" r:id="rId65" name="Option Button 114">
              <controlPr defaultSize="0" autoFill="0" autoLine="0" autoPict="0">
                <anchor moveWithCells="1">
                  <from>
                    <xdr:col>7</xdr:col>
                    <xdr:colOff>57150</xdr:colOff>
                    <xdr:row>39</xdr:row>
                    <xdr:rowOff>76200</xdr:rowOff>
                  </from>
                  <to>
                    <xdr:col>7</xdr:col>
                    <xdr:colOff>409575</xdr:colOff>
                    <xdr:row>39</xdr:row>
                    <xdr:rowOff>285750</xdr:rowOff>
                  </to>
                </anchor>
              </controlPr>
            </control>
          </mc:Choice>
        </mc:AlternateContent>
        <mc:AlternateContent xmlns:mc="http://schemas.openxmlformats.org/markup-compatibility/2006">
          <mc:Choice Requires="x14">
            <control shapeId="1139" r:id="rId66" name="Option Button 115">
              <controlPr defaultSize="0" autoFill="0" autoLine="0" autoPict="0">
                <anchor moveWithCells="1">
                  <from>
                    <xdr:col>7</xdr:col>
                    <xdr:colOff>428625</xdr:colOff>
                    <xdr:row>39</xdr:row>
                    <xdr:rowOff>66675</xdr:rowOff>
                  </from>
                  <to>
                    <xdr:col>7</xdr:col>
                    <xdr:colOff>733425</xdr:colOff>
                    <xdr:row>39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04BB-BCF2-457E-826D-32DA308A15C3}">
  <dimension ref="A1:G43"/>
  <sheetViews>
    <sheetView workbookViewId="0">
      <selection activeCell="A37" sqref="A37:G43"/>
    </sheetView>
  </sheetViews>
  <sheetFormatPr defaultRowHeight="15" x14ac:dyDescent="0.25"/>
  <cols>
    <col min="1" max="1" width="21.28515625" customWidth="1"/>
    <col min="2" max="6" width="12.28515625" customWidth="1"/>
    <col min="7" max="7" width="11" customWidth="1"/>
  </cols>
  <sheetData>
    <row r="1" spans="1:7" ht="18" x14ac:dyDescent="0.35">
      <c r="A1" s="107" t="s">
        <v>53</v>
      </c>
      <c r="B1" s="108"/>
      <c r="C1" s="108"/>
      <c r="D1" s="108"/>
      <c r="E1" s="109" t="s">
        <v>0</v>
      </c>
      <c r="F1" s="208" t="str">
        <f>IF('Infiltration (4.3.3)'!H1=0,"",'Infiltration (4.3.3)'!H1)</f>
        <v/>
      </c>
      <c r="G1" s="209"/>
    </row>
    <row r="2" spans="1:7" ht="18" x14ac:dyDescent="0.35">
      <c r="A2" s="117"/>
      <c r="B2" s="118"/>
      <c r="C2" s="118"/>
      <c r="D2" s="47"/>
      <c r="E2" s="110" t="s">
        <v>1</v>
      </c>
      <c r="F2" s="210" t="str">
        <f>IF('Infiltration (4.3.3)'!H2=0,"",'Infiltration (4.3.3)'!H2)</f>
        <v/>
      </c>
      <c r="G2" s="211"/>
    </row>
    <row r="3" spans="1:7" ht="16.149999999999999" customHeight="1" x14ac:dyDescent="0.35">
      <c r="A3" s="117"/>
      <c r="B3" s="118"/>
      <c r="C3" s="118"/>
      <c r="D3" s="47"/>
      <c r="E3" s="110" t="s">
        <v>74</v>
      </c>
      <c r="F3" s="210" t="str">
        <f>IF('Infiltration (4.3.3)'!H3=0,"",'Infiltration (4.3.3)'!H3)</f>
        <v/>
      </c>
      <c r="G3" s="211"/>
    </row>
    <row r="4" spans="1:7" ht="58.9" customHeight="1" x14ac:dyDescent="0.25">
      <c r="A4" s="212" t="s">
        <v>67</v>
      </c>
      <c r="B4" s="213"/>
      <c r="C4" s="213"/>
      <c r="D4" s="213"/>
      <c r="E4" s="213"/>
      <c r="F4" s="213"/>
      <c r="G4" s="214"/>
    </row>
    <row r="5" spans="1:7" ht="10.9" customHeight="1" x14ac:dyDescent="0.25">
      <c r="A5" s="65"/>
      <c r="B5" s="47"/>
      <c r="C5" s="47"/>
      <c r="D5" s="47"/>
      <c r="E5" s="47"/>
      <c r="F5" s="47"/>
      <c r="G5" s="48"/>
    </row>
    <row r="6" spans="1:7" ht="15.6" customHeight="1" x14ac:dyDescent="0.25">
      <c r="A6" s="45" t="s">
        <v>18</v>
      </c>
      <c r="B6" s="215" t="s">
        <v>19</v>
      </c>
      <c r="C6" s="215"/>
      <c r="D6" s="215"/>
      <c r="E6" s="46" t="s">
        <v>20</v>
      </c>
      <c r="F6" s="47"/>
      <c r="G6" s="48"/>
    </row>
    <row r="7" spans="1:7" x14ac:dyDescent="0.25">
      <c r="A7" s="49" t="s">
        <v>21</v>
      </c>
      <c r="B7" s="50" t="s">
        <v>22</v>
      </c>
      <c r="C7" s="51" t="s">
        <v>23</v>
      </c>
      <c r="D7" s="51" t="s">
        <v>24</v>
      </c>
      <c r="E7" s="51" t="s">
        <v>25</v>
      </c>
      <c r="F7" s="47"/>
      <c r="G7" s="48"/>
    </row>
    <row r="8" spans="1:7" x14ac:dyDescent="0.25">
      <c r="A8" s="52" t="s">
        <v>26</v>
      </c>
      <c r="B8" s="85">
        <v>1</v>
      </c>
      <c r="C8" s="86">
        <v>0</v>
      </c>
      <c r="D8" s="86">
        <v>0</v>
      </c>
      <c r="E8" s="86">
        <v>0</v>
      </c>
      <c r="F8" s="47"/>
      <c r="G8" s="48"/>
    </row>
    <row r="9" spans="1:7" ht="10.9" customHeight="1" thickBot="1" x14ac:dyDescent="0.3">
      <c r="A9" s="53"/>
      <c r="B9" s="54"/>
      <c r="C9" s="55"/>
      <c r="D9" s="55"/>
      <c r="E9" s="55"/>
      <c r="F9" s="55"/>
      <c r="G9" s="56"/>
    </row>
    <row r="10" spans="1:7" ht="15.75" x14ac:dyDescent="0.25">
      <c r="A10" s="57" t="s">
        <v>27</v>
      </c>
      <c r="B10" s="58"/>
      <c r="C10" s="59"/>
      <c r="D10" s="59"/>
      <c r="E10" s="59"/>
      <c r="F10" s="59"/>
      <c r="G10" s="60"/>
    </row>
    <row r="11" spans="1:7" ht="15.75" x14ac:dyDescent="0.25">
      <c r="A11" s="216" t="s">
        <v>28</v>
      </c>
      <c r="B11" s="217"/>
      <c r="C11" s="217"/>
      <c r="D11" s="217"/>
      <c r="E11" s="217"/>
      <c r="F11" s="217"/>
      <c r="G11" s="48"/>
    </row>
    <row r="12" spans="1:7" x14ac:dyDescent="0.25">
      <c r="A12" s="61"/>
      <c r="B12" s="218" t="s">
        <v>29</v>
      </c>
      <c r="C12" s="218"/>
      <c r="D12" s="218"/>
      <c r="E12" s="218"/>
      <c r="F12" s="219" t="s">
        <v>16</v>
      </c>
      <c r="G12" s="48"/>
    </row>
    <row r="13" spans="1:7" x14ac:dyDescent="0.25">
      <c r="A13" s="62" t="s">
        <v>30</v>
      </c>
      <c r="B13" s="142" t="s">
        <v>31</v>
      </c>
      <c r="C13" s="142" t="s">
        <v>32</v>
      </c>
      <c r="D13" s="142" t="s">
        <v>33</v>
      </c>
      <c r="E13" s="142" t="s">
        <v>34</v>
      </c>
      <c r="F13" s="219"/>
      <c r="G13" s="220"/>
    </row>
    <row r="14" spans="1:7" x14ac:dyDescent="0.25">
      <c r="A14" s="63" t="s">
        <v>35</v>
      </c>
      <c r="B14" s="87">
        <v>0</v>
      </c>
      <c r="C14" s="87">
        <v>0</v>
      </c>
      <c r="D14" s="87">
        <v>0</v>
      </c>
      <c r="E14" s="87">
        <v>0</v>
      </c>
      <c r="F14" s="88">
        <f t="shared" ref="F14:F18" si="0">SUM(B14:E14)</f>
        <v>0</v>
      </c>
      <c r="G14" s="220"/>
    </row>
    <row r="15" spans="1:7" x14ac:dyDescent="0.25">
      <c r="A15" s="63" t="s">
        <v>36</v>
      </c>
      <c r="B15" s="87">
        <v>0</v>
      </c>
      <c r="C15" s="87">
        <v>0</v>
      </c>
      <c r="D15" s="87">
        <v>0</v>
      </c>
      <c r="E15" s="87">
        <v>0</v>
      </c>
      <c r="F15" s="88">
        <f t="shared" si="0"/>
        <v>0</v>
      </c>
      <c r="G15" s="48"/>
    </row>
    <row r="16" spans="1:7" x14ac:dyDescent="0.25">
      <c r="A16" s="63" t="s">
        <v>37</v>
      </c>
      <c r="B16" s="87">
        <v>0</v>
      </c>
      <c r="C16" s="87">
        <v>0</v>
      </c>
      <c r="D16" s="87">
        <v>0</v>
      </c>
      <c r="E16" s="87">
        <v>0</v>
      </c>
      <c r="F16" s="88">
        <f t="shared" si="0"/>
        <v>0</v>
      </c>
      <c r="G16" s="48"/>
    </row>
    <row r="17" spans="1:7" ht="30" x14ac:dyDescent="0.25">
      <c r="A17" s="64" t="s">
        <v>39</v>
      </c>
      <c r="B17" s="87">
        <v>0</v>
      </c>
      <c r="C17" s="87">
        <v>0</v>
      </c>
      <c r="D17" s="87">
        <v>0</v>
      </c>
      <c r="E17" s="87">
        <v>0</v>
      </c>
      <c r="F17" s="88">
        <f t="shared" si="0"/>
        <v>0</v>
      </c>
      <c r="G17" s="48"/>
    </row>
    <row r="18" spans="1:7" x14ac:dyDescent="0.25">
      <c r="A18" s="63" t="s">
        <v>40</v>
      </c>
      <c r="B18" s="88">
        <f>SUM(B14:B17)</f>
        <v>0</v>
      </c>
      <c r="C18" s="88">
        <f>SUM(C14:C17)</f>
        <v>0</v>
      </c>
      <c r="D18" s="89">
        <f>SUM(D14:D17)</f>
        <v>0</v>
      </c>
      <c r="E18" s="88">
        <f>SUM(E14:E17)</f>
        <v>0</v>
      </c>
      <c r="F18" s="88">
        <f t="shared" si="0"/>
        <v>0</v>
      </c>
      <c r="G18" s="48"/>
    </row>
    <row r="19" spans="1:7" x14ac:dyDescent="0.25">
      <c r="A19" s="65"/>
      <c r="B19" s="47"/>
      <c r="C19" s="66"/>
      <c r="D19" s="67"/>
      <c r="E19" s="47"/>
      <c r="F19" s="47"/>
      <c r="G19" s="48"/>
    </row>
    <row r="20" spans="1:7" ht="15.75" x14ac:dyDescent="0.25">
      <c r="A20" s="221" t="s">
        <v>41</v>
      </c>
      <c r="B20" s="222"/>
      <c r="C20" s="222"/>
      <c r="D20" s="222"/>
      <c r="E20" s="222"/>
      <c r="F20" s="222"/>
      <c r="G20" s="48"/>
    </row>
    <row r="21" spans="1:7" x14ac:dyDescent="0.25">
      <c r="A21" s="61"/>
      <c r="B21" s="218" t="s">
        <v>29</v>
      </c>
      <c r="C21" s="218"/>
      <c r="D21" s="218"/>
      <c r="E21" s="218"/>
      <c r="F21" s="219" t="s">
        <v>16</v>
      </c>
      <c r="G21" s="48"/>
    </row>
    <row r="22" spans="1:7" x14ac:dyDescent="0.25">
      <c r="A22" s="62" t="s">
        <v>30</v>
      </c>
      <c r="B22" s="142" t="s">
        <v>31</v>
      </c>
      <c r="C22" s="142" t="s">
        <v>32</v>
      </c>
      <c r="D22" s="142" t="s">
        <v>33</v>
      </c>
      <c r="E22" s="142" t="s">
        <v>34</v>
      </c>
      <c r="F22" s="219"/>
      <c r="G22" s="48"/>
    </row>
    <row r="23" spans="1:7" x14ac:dyDescent="0.25">
      <c r="A23" s="63" t="s">
        <v>35</v>
      </c>
      <c r="B23" s="87">
        <v>0</v>
      </c>
      <c r="C23" s="87">
        <v>0</v>
      </c>
      <c r="D23" s="87">
        <v>0</v>
      </c>
      <c r="E23" s="87">
        <v>0</v>
      </c>
      <c r="F23" s="88">
        <f t="shared" ref="F23:F27" si="1">SUM(B23:E23)</f>
        <v>0</v>
      </c>
      <c r="G23" s="48"/>
    </row>
    <row r="24" spans="1:7" x14ac:dyDescent="0.25">
      <c r="A24" s="63" t="s">
        <v>36</v>
      </c>
      <c r="B24" s="87">
        <v>0</v>
      </c>
      <c r="C24" s="87">
        <v>0</v>
      </c>
      <c r="D24" s="87">
        <v>0</v>
      </c>
      <c r="E24" s="87">
        <v>0</v>
      </c>
      <c r="F24" s="88">
        <f t="shared" si="1"/>
        <v>0</v>
      </c>
      <c r="G24" s="48"/>
    </row>
    <row r="25" spans="1:7" x14ac:dyDescent="0.25">
      <c r="A25" s="63" t="s">
        <v>37</v>
      </c>
      <c r="B25" s="87">
        <v>0</v>
      </c>
      <c r="C25" s="87">
        <v>0</v>
      </c>
      <c r="D25" s="87">
        <v>0</v>
      </c>
      <c r="E25" s="87">
        <v>0</v>
      </c>
      <c r="F25" s="88">
        <f t="shared" si="1"/>
        <v>0</v>
      </c>
      <c r="G25" s="48"/>
    </row>
    <row r="26" spans="1:7" ht="30" x14ac:dyDescent="0.25">
      <c r="A26" s="64" t="s">
        <v>39</v>
      </c>
      <c r="B26" s="87">
        <v>0</v>
      </c>
      <c r="C26" s="87">
        <v>0</v>
      </c>
      <c r="D26" s="87">
        <v>0</v>
      </c>
      <c r="E26" s="87">
        <v>0</v>
      </c>
      <c r="F26" s="88">
        <f t="shared" si="1"/>
        <v>0</v>
      </c>
      <c r="G26" s="48"/>
    </row>
    <row r="27" spans="1:7" x14ac:dyDescent="0.25">
      <c r="A27" s="63" t="s">
        <v>40</v>
      </c>
      <c r="B27" s="90">
        <f>SUM(B23:B26)</f>
        <v>0</v>
      </c>
      <c r="C27" s="91">
        <f>SUM(C23:C26)</f>
        <v>0</v>
      </c>
      <c r="D27" s="91">
        <f>SUM(D23:D26)</f>
        <v>0</v>
      </c>
      <c r="E27" s="91">
        <f>SUM(E23:E26)</f>
        <v>0</v>
      </c>
      <c r="F27" s="91">
        <f t="shared" si="1"/>
        <v>0</v>
      </c>
      <c r="G27" s="48"/>
    </row>
    <row r="28" spans="1:7" ht="15.75" thickBot="1" x14ac:dyDescent="0.3">
      <c r="A28" s="70"/>
      <c r="B28" s="71"/>
      <c r="C28" s="71"/>
      <c r="D28" s="71"/>
      <c r="E28" s="71"/>
      <c r="F28" s="71"/>
      <c r="G28" s="56"/>
    </row>
    <row r="29" spans="1:7" x14ac:dyDescent="0.25">
      <c r="A29" s="122"/>
      <c r="B29" s="108"/>
      <c r="C29" s="108"/>
      <c r="D29" s="108"/>
      <c r="E29" s="108"/>
      <c r="F29" s="108"/>
      <c r="G29" s="60"/>
    </row>
    <row r="30" spans="1:7" ht="18" x14ac:dyDescent="0.35">
      <c r="A30" s="65" t="s">
        <v>62</v>
      </c>
      <c r="B30" s="105">
        <v>0</v>
      </c>
      <c r="C30" s="47" t="s">
        <v>61</v>
      </c>
      <c r="D30" s="47"/>
      <c r="E30" s="121" t="s">
        <v>71</v>
      </c>
      <c r="F30" s="105">
        <v>0</v>
      </c>
      <c r="G30" s="48" t="s">
        <v>61</v>
      </c>
    </row>
    <row r="31" spans="1:7" ht="10.9" customHeight="1" thickBot="1" x14ac:dyDescent="0.3">
      <c r="A31" s="101"/>
      <c r="B31" s="102"/>
      <c r="C31" s="102"/>
      <c r="D31" s="103"/>
      <c r="E31" s="103"/>
      <c r="F31" s="103"/>
      <c r="G31" s="48"/>
    </row>
    <row r="32" spans="1:7" ht="60" x14ac:dyDescent="0.25">
      <c r="A32" s="49" t="s">
        <v>59</v>
      </c>
      <c r="B32" s="84" t="s">
        <v>45</v>
      </c>
      <c r="C32" s="83" t="s">
        <v>54</v>
      </c>
      <c r="D32" s="82" t="s">
        <v>46</v>
      </c>
      <c r="E32" s="82" t="s">
        <v>63</v>
      </c>
      <c r="F32" s="82" t="s">
        <v>70</v>
      </c>
      <c r="G32" s="123" t="s">
        <v>55</v>
      </c>
    </row>
    <row r="33" spans="1:7" ht="45" x14ac:dyDescent="0.25">
      <c r="A33" s="52" t="s">
        <v>42</v>
      </c>
      <c r="B33" s="133">
        <f>C33-D33-B30</f>
        <v>0</v>
      </c>
      <c r="C33" s="124">
        <f>(IF(C8&lt;0.2*Lookup!B13,0,(C8-0.2*Lookup!B13)^2/(C8+0.8*Lookup!B13)*B23)+IF(C8&lt;0.2*Lookup!C13,0,(C8-0.2*Lookup!C13)^2/(C8+0.8*Lookup!C13)*C23)+IF(C8&lt;0.2*Lookup!D13,0,(C8-0.2*Lookup!D13)^2/(C8+0.8*Lookup!D13)*D23)+IF(C8&lt;0.2*Lookup!E13,0,(C8-0.2*Lookup!E13)^2/(C8+0.8*Lookup!E13)*E23)+IF(C8&lt;0.2*Lookup!B14,0,(C8-0.2*Lookup!B14)^2/(C8+0.8*Lookup!B14)*B24)+IF(C8&lt;0.2*Lookup!C14,0,(C8-0.2*Lookup!C14)^2/(C8+0.8*Lookup!C14)*C24)+IF(C8&lt;0.2*Lookup!D14,0,(C8-0.2*Lookup!D14)^2/(C8+0.8*Lookup!D14)*D24)+IF(C8&lt;0.2*Lookup!E14,0,(C8-0.2*Lookup!E14)^2/(C8+0.8*Lookup!E14)*E24)+IF(C8&lt;0.2*Lookup!B15,0,(C8-0.2*Lookup!B15)^2/(C8+0.8*Lookup!B15)*B25)+IF(C8&lt;0.2*Lookup!C15,0,(C8-0.2*Lookup!C15)^2/(C8+0.8*Lookup!C15)*C25)+IF(C8&lt;0.2*Lookup!D15,0,(C8-0.2*Lookup!D15)^2/(C8+0.8*Lookup!D15)*D25)+IF(C8&lt;0.2*Lookup!E15,0,(C8-0.2*Lookup!E15)^2/(C8+0.8*Lookup!E15)*E25)+IF(C8&lt;0.2*Lookup!B17,0,(C8-0.2*Lookup!B17)^2/(C8+0.8*Lookup!B17)*(B26+C26+D26+E26)))/12-B30</f>
        <v>0</v>
      </c>
      <c r="D33" s="125">
        <f>(IF(C8&lt;0.2*Lookup!B13,0,(C8-0.2*Lookup!B13)^2/(C8+0.8*Lookup!B13)*B14)+IF(C8&lt;0.2*Lookup!C13,0,(C8-0.2*Lookup!C13)^2/(C8+0.8*Lookup!C13)*C14)+IF(C8&lt;0.2*Lookup!D13,0,(C8-0.2*Lookup!D13)^2/(C8+0.8*Lookup!D13)*D14)+IF(C8&lt;0.2*Lookup!E13,0,(C8-0.2*Lookup!E13)^2/(C8+0.8*Lookup!E13)*E14)+IF(C8&lt;0.2*Lookup!B14,0,(C8-0.2*Lookup!B14)^2/(C8+0.8*Lookup!B14)*B15)+IF(C8&lt;0.2*Lookup!C14,0,(C8-0.2*Lookup!C14)^2/(C8+0.8*Lookup!C14)*C15)+IF(C8&lt;0.2*Lookup!D14,0,(C8-0.2*Lookup!D14)^2/(C8+0.8*Lookup!D14)*D15)+IF(C8&lt;0.2*Lookup!E14,0,(C8-0.2*Lookup!E14)^2/(C8+0.8*Lookup!E14)*E15)+IF(C8&lt;0.2*Lookup!B15,0,(C8-0.2*Lookup!B15)^2/(C8+0.8*Lookup!B15)*B16)+IF(C8&lt;0.2*Lookup!C15,0,(C8-0.2*Lookup!C15)^2/(C8+0.8*Lookup!C15)*C16)+IF(C8&lt;0.2*Lookup!D15,0,(C8-0.2*Lookup!D15)^2/(C8+0.8*Lookup!D15)*D16)+IF(C8&lt;0.2*Lookup!E15,0,(C8-0.2*Lookup!E15)^2/(C8+0.8*Lookup!E15)*E16)+IF(C8&lt;0.2*Lookup!B17,0,(C8-0.2*Lookup!B17)^2/(C8+0.8*Lookup!B17)*(B17+C17+D17+E17)))/12</f>
        <v>0</v>
      </c>
      <c r="E33" s="130">
        <f>IF(F27=0,0,200/(C8+2+2*C33*12/$F$27-SQRT(C8*5*C33*12/$F$27+4*(C33*12/$F$27)^2)))</f>
        <v>0</v>
      </c>
      <c r="F33" s="130">
        <f>IF(F27=0,0,200/(C8+2+2*(C33-F30)*12/$F$27-SQRT(C8*5*(C33-F30)*12/$F$27+4*((C33-F30)*12/$F$27)^2)))</f>
        <v>0</v>
      </c>
      <c r="G33" s="131">
        <f>IF(F18=0,0,200/(C8+2+2*D33*12/$F$18-SQRT(C8*5*D33*12/$F$18+4*(D33*12/$F$18)^2)))</f>
        <v>0</v>
      </c>
    </row>
    <row r="34" spans="1:7" x14ac:dyDescent="0.25">
      <c r="A34" s="68" t="s">
        <v>43</v>
      </c>
      <c r="B34" s="133">
        <f>C34-D34-B30</f>
        <v>0</v>
      </c>
      <c r="C34" s="126">
        <f>(IF(D8&lt;0.2*Lookup!B13,0,(D8-0.2*Lookup!B13)^2/(D8+0.8*Lookup!B13)*B23)+IF(D8&lt;0.2*Lookup!C13,0,(D8-0.2*Lookup!C13)^2/(D8+0.8*Lookup!C13)*C23)+IF(D8&lt;0.2*Lookup!D13,0,(D8-0.2*Lookup!D13)^2/(D8+0.8*Lookup!D13)*D23)+IF(D8&lt;0.2*Lookup!E13,0,(D8-0.2*Lookup!E13)^2/(D8+0.8*Lookup!E13)*E23)+IF(D8&lt;0.2*Lookup!B14,0,(D8-0.2*Lookup!B14)^2/(D8+0.8*Lookup!B14)*B24)+IF(D8&lt;0.2*Lookup!C14,0,(D8-0.2*Lookup!C14)^2/(D8+0.8*Lookup!C14)*C24)+IF(D8&lt;0.2*Lookup!D14,0,(D8-0.2*Lookup!D14)^2/(D8+0.8*Lookup!D14)*D24)+IF(D8&lt;0.2*Lookup!E14,0,(D8-0.2*Lookup!E14)^2/(D8+0.8*Lookup!E14)*E24)+IF(D8&lt;0.2*Lookup!B15,0,(D8-0.2*Lookup!B15)^2/(D8+0.8*Lookup!B15)*B25)+IF(D8&lt;0.2*Lookup!C15,0,(D8-0.2*Lookup!C15)^2/(D8+0.8*Lookup!C15)*C25)+IF(D8&lt;0.2*Lookup!D15,0,(D8-0.2*Lookup!D15)^2/(D8+0.8*Lookup!D15)*D25)+IF(D8&lt;0.2*Lookup!E15,0,(D8-0.2*Lookup!E15)^2/(D8+0.8*Lookup!E15)*E25)+IF(D8&lt;0.2*Lookup!B17,0,(D8-0.2*Lookup!B17)^2/(D8+0.8*Lookup!B17)*(B26+C26+D26+E26)))/12-B30</f>
        <v>0</v>
      </c>
      <c r="D34" s="127">
        <f>(IF(D8&lt;0.2*Lookup!B13,0,(D8-0.2*Lookup!B13)^2/(D8+0.8*Lookup!B13)*B14)+IF(D8&lt;0.2*Lookup!C13,0,(D8-0.2*Lookup!C13)^2/(D8+0.8*Lookup!C13)*C14)+IF(D8&lt;0.2*Lookup!D13,0,(D8-0.2*Lookup!D13)^2/(D8+0.8*Lookup!D13)*D14)+IF(D8&lt;0.2*Lookup!E13,0,(D8-0.2*Lookup!E13)^2/(D8+0.8*Lookup!E13)*E14)+IF(D8&lt;0.2*Lookup!B14,0,(D8-0.2*Lookup!B14)^2/(D8+0.8*Lookup!B14)*B15)+IF(D8&lt;0.2*Lookup!C14,0,(D8-0.2*Lookup!C14)^2/(D8+0.8*Lookup!C14)*C15)+IF(D8&lt;0.2*Lookup!D14,0,(D8-0.2*Lookup!D14)^2/(D8+0.8*Lookup!D14)*D15)+IF(D8&lt;0.2*Lookup!E14,0,(D8-0.2*Lookup!E14)^2/(D8+0.8*Lookup!E14)*E15)+IF(D8&lt;0.2*Lookup!B15,0,(D8-0.2*Lookup!B15)^2/(D8+0.8*Lookup!B15)*B16)+IF(D8&lt;0.2*Lookup!C15,0,(D8-0.2*Lookup!C15)^2/(D8+0.8*Lookup!C15)*C16)+IF(D8&lt;0.2*Lookup!D15,0,(D8-0.2*Lookup!D15)^2/(D8+0.8*Lookup!D15)*D16)+IF(D8&lt;0.2*Lookup!E15,0,(D8-0.2*Lookup!E15)^2/(D8+0.8*Lookup!E15)*E16)+IF(D8&lt;0.2*Lookup!B17,0,(D8-0.2*Lookup!B17)^2/(D8+0.8*Lookup!B17)*(B17+C17+D17+E17)))/12</f>
        <v>0</v>
      </c>
      <c r="E34" s="130">
        <f>IF(F27=0,0,200/(D8+2+2*C34*12/$F$27-SQRT(D8*5*C34*12/$F$27+4*(C34*12/$F$27)^2)))</f>
        <v>0</v>
      </c>
      <c r="F34" s="130">
        <f>IF(F27=0,0,200/(D8+2+2*(C34-F30)*12/$F$27-SQRT(D8*5*(C34-F30)*12/$F$27+4*((C34-F30)*12/$F$27)^2)))</f>
        <v>0</v>
      </c>
      <c r="G34" s="132">
        <f>IF(F18=0,0,200/(D8+2+2*D34*12/$F$18-SQRT(D8*5*D34*12/$F$18+4*(D34*12/$F$18)^2)))</f>
        <v>0</v>
      </c>
    </row>
    <row r="35" spans="1:7" ht="15.75" thickBot="1" x14ac:dyDescent="0.3">
      <c r="A35" s="69" t="s">
        <v>44</v>
      </c>
      <c r="B35" s="134">
        <f>C35-D35-B30</f>
        <v>0</v>
      </c>
      <c r="C35" s="128">
        <f>(IF(E8&lt;0.2*Lookup!B13,0,(E8-0.2*Lookup!B13)^2/(E8+0.8*Lookup!B13)*B23)+IF(E8&lt;0.2*Lookup!C13,0,(E8-0.2*Lookup!C13)^2/(E8+0.8*Lookup!C13)*C23)+IF(E8&lt;0.2*Lookup!D13,0,(E8-0.2*Lookup!D13)^2/(E8+0.8*Lookup!D13)*D23)+IF(E8&lt;0.2*Lookup!E13,0,(E8-0.2*Lookup!E13)^2/(E8+0.8*Lookup!E13)*E23)+IF(E8&lt;0.2*Lookup!B14,0,(E8-0.2*Lookup!B14)^2/(E8+0.8*Lookup!B14)*B24)+IF(E8&lt;0.2*Lookup!C14,0,(E8-0.2*Lookup!C14)^2/(E8+0.8*Lookup!C14)*C24)+IF(E8&lt;0.2*Lookup!D14,0,(E8-0.2*Lookup!D14)^2/(E8+0.8*Lookup!D14)*D24)+IF(E8&lt;0.2*Lookup!E14,0,(E8-0.2*Lookup!E14)^2/(E8+0.8*Lookup!E14)*E24)+IF(E8&lt;0.2*Lookup!B15,0,(E8-0.2*Lookup!B15)^2/(E8+0.8*Lookup!B15)*B25)+IF(E8&lt;0.2*Lookup!C15,0,(E8-0.2*Lookup!C15)^2/(E8+0.8*Lookup!C15)*C25)+IF(E8&lt;0.2*Lookup!D15,0,(E8-0.2*Lookup!D15)^2/(E8+0.8*Lookup!D15)*D25)+IF(E8&lt;0.2*Lookup!E15,0,(E8-0.2*Lookup!E15)^2/(E8+0.8*Lookup!E15)*E25)+IF(E8&lt;0.2*Lookup!B17,0,(E8-0.2*Lookup!B17)^2/(E8+0.8*Lookup!B17)*(B26+C26+D26+E26)))/12-B30</f>
        <v>0</v>
      </c>
      <c r="D35" s="129">
        <f>(IF(E8&lt;0.2*Lookup!B13,0,(E8-0.2*Lookup!B13)^2/(E8+0.8*Lookup!B13)*B14)+IF(E8&lt;0.2*Lookup!C13,0,(E8-0.2*Lookup!C13)^2/(E8+0.8*Lookup!C13)*C14)+IF(E8&lt;0.2*Lookup!D13,0,(E8-0.2*Lookup!D13)^2/(E8+0.8*Lookup!D13)*D14)+IF(E8&lt;0.2*Lookup!E13,0,(E8-0.2*Lookup!E13)^2/(E8+0.8*Lookup!E13)*E14)+IF(E8&lt;0.2*Lookup!B14,0,(E8-0.2*Lookup!B14)^2/(E8+0.8*Lookup!B14)*B15)+IF(E8&lt;0.2*Lookup!C14,0,(E8-0.2*Lookup!C14)^2/(E8+0.8*Lookup!C14)*C15)+IF(E8&lt;0.2*Lookup!D14,0,(E8-0.2*Lookup!D14)^2/(E8+0.8*Lookup!D14)*D15)+IF(E8&lt;0.2*Lookup!E14,0,(E8-0.2*Lookup!E14)^2/(E8+0.8*Lookup!E14)*E15)+IF(E8&lt;0.2*Lookup!B15,0,(E8-0.2*Lookup!B15)^2/(E8+0.8*Lookup!B15)*B16)+IF(E8&lt;0.2*Lookup!C15,0,(E8-0.2*Lookup!C15)^2/(E8+0.8*Lookup!C15)*C16)+IF(E8&lt;0.2*Lookup!D15,0,(E8-0.2*Lookup!D15)^2/(E8+0.8*Lookup!D15)*D16)+IF(E8&lt;0.2*Lookup!E15,0,(E8-0.2*Lookup!E15)^2/(E8+0.8*Lookup!E15)*E16)+IF(E8&lt;0.2*Lookup!B17,0,(E8-0.2*Lookup!B17)^2/(E8+0.8*Lookup!B17)*(B17+C17+D17+E17)))/12</f>
        <v>0</v>
      </c>
      <c r="E35" s="130">
        <f>IF(F27=0,0,200/(E8+2+2*C35*12/$F$27-SQRT(E8*5*C35*12/$F$27+4*(C35*12/$F$27)^2)))</f>
        <v>0</v>
      </c>
      <c r="F35" s="130">
        <f>IF(F27=0,0,200/(E8+2+2*(C35-F30)*12/$F$27-SQRT(E8*5*(C35-F30)*12/$F$27+4*((C35-F30)*12/$F$27)^2)))</f>
        <v>0</v>
      </c>
      <c r="G35" s="131">
        <f>IF(F18=0,0,200/(E8+2+2*D35*12/$F$18-SQRT(E8*5*D35*12/$F$18+4*(D35*12/$F$18)^2)))</f>
        <v>0</v>
      </c>
    </row>
    <row r="36" spans="1:7" ht="15.75" thickBot="1" x14ac:dyDescent="0.3">
      <c r="A36" s="70"/>
      <c r="B36" s="71"/>
      <c r="C36" s="71"/>
      <c r="D36" s="71"/>
      <c r="E36" s="71"/>
      <c r="F36" s="71"/>
      <c r="G36" s="56"/>
    </row>
    <row r="37" spans="1:7" ht="18.75" x14ac:dyDescent="0.25">
      <c r="A37" s="143" t="s">
        <v>97</v>
      </c>
      <c r="B37" s="144"/>
      <c r="C37" s="108"/>
      <c r="D37" s="108"/>
      <c r="E37" s="108"/>
      <c r="F37" s="108"/>
      <c r="G37" s="60"/>
    </row>
    <row r="38" spans="1:7" ht="30.6" customHeight="1" x14ac:dyDescent="0.35">
      <c r="A38" s="145"/>
      <c r="B38" s="204" t="s">
        <v>98</v>
      </c>
      <c r="C38" s="205" t="s">
        <v>99</v>
      </c>
      <c r="D38" s="206" t="s">
        <v>106</v>
      </c>
      <c r="E38" s="207"/>
      <c r="F38" s="207"/>
      <c r="G38" s="48"/>
    </row>
    <row r="39" spans="1:7" x14ac:dyDescent="0.25">
      <c r="A39" s="146"/>
      <c r="B39" s="204"/>
      <c r="C39" s="205"/>
      <c r="D39" s="142" t="s">
        <v>100</v>
      </c>
      <c r="E39" s="142" t="s">
        <v>101</v>
      </c>
      <c r="F39" s="142" t="s">
        <v>102</v>
      </c>
      <c r="G39" s="48"/>
    </row>
    <row r="40" spans="1:7" x14ac:dyDescent="0.25">
      <c r="A40" s="147" t="s">
        <v>103</v>
      </c>
      <c r="B40" s="151">
        <v>0</v>
      </c>
      <c r="C40" s="86">
        <v>0</v>
      </c>
      <c r="D40" s="148">
        <f>IF(C40=0,0,IF(F18=0,0,($C40^0.8*((1000/G33-10)+1)^0.7)/(1140*($B40*100)^0.5)*60))</f>
        <v>0</v>
      </c>
      <c r="E40" s="148">
        <f>IF(C40=0,0,IF(F18=0,0,($C40^0.8*((1000/G34-10)+1)^0.7)/(1140*($B40*100)^0.5)*60))</f>
        <v>0</v>
      </c>
      <c r="F40" s="148">
        <f>IF(C40=0,0,IF(F18=0,0,($C40^0.8*((1000/G35-10)+1)^0.7)/(1140*($B40*100)^0.5)*60))</f>
        <v>0</v>
      </c>
      <c r="G40" s="48"/>
    </row>
    <row r="41" spans="1:7" ht="30" x14ac:dyDescent="0.25">
      <c r="A41" s="149" t="s">
        <v>104</v>
      </c>
      <c r="B41" s="151">
        <v>0</v>
      </c>
      <c r="C41" s="86">
        <v>0</v>
      </c>
      <c r="D41" s="148">
        <f>IF(C41=0,0,IF(F27=0,0,($C41^0.8*((1000/E33-10)+1)^0.7)/(1140*($B41*100)^0.5)*60))</f>
        <v>0</v>
      </c>
      <c r="E41" s="148">
        <f>IF(C41=0,0,IF(F27=0,0,($C41^0.8*((1000/E34-10)+1)^0.7)/(1140*($B41*100)^0.5)*60))</f>
        <v>0</v>
      </c>
      <c r="F41" s="148">
        <f>IF(C41=0,0,IF(F27=0,0,($C41^0.8*((1000/E35-10)+1)^0.7)/(1140*($B41*100)^0.5)*60))</f>
        <v>0</v>
      </c>
      <c r="G41" s="48"/>
    </row>
    <row r="42" spans="1:7" ht="48" x14ac:dyDescent="0.25">
      <c r="A42" s="149" t="s">
        <v>105</v>
      </c>
      <c r="B42" s="152">
        <v>0</v>
      </c>
      <c r="C42" s="150">
        <v>0</v>
      </c>
      <c r="D42" s="148">
        <f>IF(C42=0,0,IF(F27=0,0,($C42^0.8*((1000/F33-10)+1)^0.7)/(1140*($B42*100)^0.5)*60))</f>
        <v>0</v>
      </c>
      <c r="E42" s="148">
        <f>IF(C42=0,0,IF(F27=0,0,($C42^0.8*((1000/F34-10)+1)^0.7)/(1140*($B42*100)^0.5)*60))</f>
        <v>0</v>
      </c>
      <c r="F42" s="148">
        <f>IF(C42=0,0,IF(F27=0,0,($C42^0.8*((1000/F35-10)+1)^0.7)/(1140*($B42*100)^0.5)*60))</f>
        <v>0</v>
      </c>
      <c r="G42" s="48"/>
    </row>
    <row r="43" spans="1:7" ht="15.75" thickBot="1" x14ac:dyDescent="0.3">
      <c r="A43" s="70"/>
      <c r="B43" s="71"/>
      <c r="C43" s="71"/>
      <c r="D43" s="71"/>
      <c r="E43" s="71"/>
      <c r="F43" s="71"/>
      <c r="G43" s="56"/>
    </row>
  </sheetData>
  <mergeCells count="15">
    <mergeCell ref="B38:B39"/>
    <mergeCell ref="C38:C39"/>
    <mergeCell ref="D38:F38"/>
    <mergeCell ref="F1:G1"/>
    <mergeCell ref="F2:G2"/>
    <mergeCell ref="F3:G3"/>
    <mergeCell ref="A4:G4"/>
    <mergeCell ref="B6:D6"/>
    <mergeCell ref="A11:F11"/>
    <mergeCell ref="B12:E12"/>
    <mergeCell ref="F12:F13"/>
    <mergeCell ref="G13:G14"/>
    <mergeCell ref="A20:F20"/>
    <mergeCell ref="B21:E21"/>
    <mergeCell ref="F21:F22"/>
  </mergeCells>
  <hyperlinks>
    <hyperlink ref="E6" r:id="rId1" xr:uid="{193760CF-BE38-4141-9F5B-45D2BEB6B866}"/>
  </hyperlinks>
  <pageMargins left="0.5" right="0.5" top="0.5" bottom="0.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DCF4-6FB5-4C95-8E3C-09F00E391C1F}">
  <dimension ref="A1:E21"/>
  <sheetViews>
    <sheetView topLeftCell="A15" workbookViewId="0">
      <selection sqref="A1:E21"/>
    </sheetView>
  </sheetViews>
  <sheetFormatPr defaultRowHeight="15" x14ac:dyDescent="0.25"/>
  <cols>
    <col min="1" max="1" width="20.28515625" bestFit="1" customWidth="1"/>
  </cols>
  <sheetData>
    <row r="1" spans="1:5" ht="15.75" x14ac:dyDescent="0.25">
      <c r="A1" s="76" t="s">
        <v>47</v>
      </c>
    </row>
    <row r="2" spans="1:5" x14ac:dyDescent="0.25">
      <c r="A2" s="77"/>
      <c r="B2" s="223" t="s">
        <v>29</v>
      </c>
      <c r="C2" s="223"/>
      <c r="D2" s="223"/>
      <c r="E2" s="223"/>
    </row>
    <row r="3" spans="1:5" x14ac:dyDescent="0.25">
      <c r="A3" s="78" t="s">
        <v>30</v>
      </c>
      <c r="B3" s="79" t="s">
        <v>31</v>
      </c>
      <c r="C3" s="79" t="s">
        <v>32</v>
      </c>
      <c r="D3" s="79" t="s">
        <v>33</v>
      </c>
      <c r="E3" s="79" t="s">
        <v>34</v>
      </c>
    </row>
    <row r="4" spans="1:5" x14ac:dyDescent="0.25">
      <c r="A4" s="73" t="s">
        <v>35</v>
      </c>
      <c r="B4" s="72">
        <v>39</v>
      </c>
      <c r="C4" s="72">
        <v>61</v>
      </c>
      <c r="D4" s="72">
        <v>74</v>
      </c>
      <c r="E4" s="72">
        <v>80</v>
      </c>
    </row>
    <row r="5" spans="1:5" x14ac:dyDescent="0.25">
      <c r="A5" s="73" t="s">
        <v>36</v>
      </c>
      <c r="B5" s="72">
        <v>30</v>
      </c>
      <c r="C5" s="72">
        <v>58</v>
      </c>
      <c r="D5" s="72">
        <v>71</v>
      </c>
      <c r="E5" s="72">
        <v>78</v>
      </c>
    </row>
    <row r="6" spans="1:5" x14ac:dyDescent="0.25">
      <c r="A6" s="73" t="s">
        <v>37</v>
      </c>
      <c r="B6" s="72">
        <v>30</v>
      </c>
      <c r="C6" s="72">
        <v>55</v>
      </c>
      <c r="D6" s="72">
        <v>70</v>
      </c>
      <c r="E6" s="72">
        <v>77</v>
      </c>
    </row>
    <row r="7" spans="1:5" x14ac:dyDescent="0.25">
      <c r="A7" s="73" t="s">
        <v>38</v>
      </c>
      <c r="B7" s="72">
        <v>96</v>
      </c>
      <c r="C7" s="72">
        <v>96</v>
      </c>
      <c r="D7" s="72">
        <v>96</v>
      </c>
      <c r="E7" s="72">
        <v>96</v>
      </c>
    </row>
    <row r="8" spans="1:5" ht="30" x14ac:dyDescent="0.25">
      <c r="A8" s="74" t="s">
        <v>48</v>
      </c>
      <c r="B8" s="72">
        <v>98</v>
      </c>
      <c r="C8" s="72">
        <v>98</v>
      </c>
      <c r="D8" s="72">
        <v>98</v>
      </c>
      <c r="E8" s="72">
        <v>98</v>
      </c>
    </row>
    <row r="10" spans="1:5" ht="15.75" x14ac:dyDescent="0.25">
      <c r="A10" s="80" t="s">
        <v>49</v>
      </c>
    </row>
    <row r="11" spans="1:5" x14ac:dyDescent="0.25">
      <c r="A11" s="77"/>
      <c r="B11" s="223" t="s">
        <v>29</v>
      </c>
      <c r="C11" s="223"/>
      <c r="D11" s="223"/>
      <c r="E11" s="223"/>
    </row>
    <row r="12" spans="1:5" x14ac:dyDescent="0.25">
      <c r="A12" s="78" t="s">
        <v>30</v>
      </c>
      <c r="B12" s="79" t="s">
        <v>31</v>
      </c>
      <c r="C12" s="79" t="s">
        <v>32</v>
      </c>
      <c r="D12" s="79" t="s">
        <v>33</v>
      </c>
      <c r="E12" s="79" t="s">
        <v>34</v>
      </c>
    </row>
    <row r="13" spans="1:5" x14ac:dyDescent="0.25">
      <c r="A13" s="73" t="s">
        <v>35</v>
      </c>
      <c r="B13" s="72">
        <f>1000/B4-10</f>
        <v>15.641025641025642</v>
      </c>
      <c r="C13" s="72">
        <f t="shared" ref="C13:E13" si="0">1000/C4-10</f>
        <v>6.3934426229508183</v>
      </c>
      <c r="D13" s="72">
        <f t="shared" si="0"/>
        <v>3.513513513513514</v>
      </c>
      <c r="E13" s="72">
        <f t="shared" si="0"/>
        <v>2.5</v>
      </c>
    </row>
    <row r="14" spans="1:5" x14ac:dyDescent="0.25">
      <c r="A14" s="73" t="s">
        <v>36</v>
      </c>
      <c r="B14" s="72">
        <f t="shared" ref="B14:E17" si="1">1000/B5-10</f>
        <v>23.333333333333336</v>
      </c>
      <c r="C14" s="72">
        <f t="shared" si="1"/>
        <v>7.2413793103448292</v>
      </c>
      <c r="D14" s="72">
        <f t="shared" si="1"/>
        <v>4.0845070422535219</v>
      </c>
      <c r="E14" s="72">
        <f t="shared" si="1"/>
        <v>2.8205128205128212</v>
      </c>
    </row>
    <row r="15" spans="1:5" x14ac:dyDescent="0.25">
      <c r="A15" s="73" t="s">
        <v>37</v>
      </c>
      <c r="B15" s="72">
        <f t="shared" si="1"/>
        <v>23.333333333333336</v>
      </c>
      <c r="C15" s="72">
        <f t="shared" si="1"/>
        <v>8.1818181818181834</v>
      </c>
      <c r="D15" s="72">
        <f t="shared" si="1"/>
        <v>4.2857142857142865</v>
      </c>
      <c r="E15" s="72">
        <f t="shared" si="1"/>
        <v>2.9870129870129869</v>
      </c>
    </row>
    <row r="16" spans="1:5" x14ac:dyDescent="0.25">
      <c r="A16" s="73" t="s">
        <v>38</v>
      </c>
      <c r="B16" s="72">
        <f>1000/B7-10</f>
        <v>0.41666666666666607</v>
      </c>
      <c r="C16" s="72">
        <f t="shared" si="1"/>
        <v>0.41666666666666607</v>
      </c>
      <c r="D16" s="72">
        <f t="shared" si="1"/>
        <v>0.41666666666666607</v>
      </c>
      <c r="E16" s="72">
        <f t="shared" si="1"/>
        <v>0.41666666666666607</v>
      </c>
    </row>
    <row r="17" spans="1:5" ht="45" x14ac:dyDescent="0.25">
      <c r="A17" s="74" t="s">
        <v>50</v>
      </c>
      <c r="B17" s="72">
        <f>1000/B8-10</f>
        <v>0.20408163265306101</v>
      </c>
      <c r="C17" s="72">
        <f t="shared" si="1"/>
        <v>0.20408163265306101</v>
      </c>
      <c r="D17" s="72">
        <f t="shared" si="1"/>
        <v>0.20408163265306101</v>
      </c>
      <c r="E17" s="72">
        <f t="shared" si="1"/>
        <v>0.20408163265306101</v>
      </c>
    </row>
    <row r="19" spans="1:5" ht="15.75" x14ac:dyDescent="0.25">
      <c r="A19" s="80" t="s">
        <v>51</v>
      </c>
    </row>
    <row r="20" spans="1:5" x14ac:dyDescent="0.25">
      <c r="A20" s="81" t="s">
        <v>29</v>
      </c>
      <c r="B20" s="79" t="s">
        <v>31</v>
      </c>
      <c r="C20" s="79" t="s">
        <v>32</v>
      </c>
      <c r="D20" s="79" t="s">
        <v>33</v>
      </c>
      <c r="E20" s="79" t="s">
        <v>34</v>
      </c>
    </row>
    <row r="21" spans="1:5" x14ac:dyDescent="0.25">
      <c r="A21" s="75" t="s">
        <v>52</v>
      </c>
      <c r="B21" s="72">
        <v>0.6</v>
      </c>
      <c r="C21" s="72">
        <v>0.35</v>
      </c>
      <c r="D21" s="72">
        <v>0.25</v>
      </c>
      <c r="E21" s="72">
        <v>0</v>
      </c>
    </row>
  </sheetData>
  <mergeCells count="2">
    <mergeCell ref="B2:E2"/>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Infiltration (4.3.3)</vt:lpstr>
      <vt:lpstr>Runoff Calculator (optional)</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Gianfagna</dc:creator>
  <cp:lastModifiedBy>Schelley, Emily</cp:lastModifiedBy>
  <cp:lastPrinted>2017-11-01T18:53:13Z</cp:lastPrinted>
  <dcterms:created xsi:type="dcterms:W3CDTF">2017-03-30T13:08:46Z</dcterms:created>
  <dcterms:modified xsi:type="dcterms:W3CDTF">2020-11-30T16:03:06Z</dcterms:modified>
</cp:coreProperties>
</file>