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Y:\WSMD_Storm\Permitting\Operational Permits\2017 Application Materials\Worksheets - STPs\"/>
    </mc:Choice>
  </mc:AlternateContent>
  <xr:revisionPtr revIDLastSave="0" documentId="13_ncr:1_{51D34A89-F83B-4EFA-A24B-9B38C95C31A9}" xr6:coauthVersionLast="37" xr6:coauthVersionMax="37" xr10:uidLastSave="{00000000-0000-0000-0000-000000000000}"/>
  <bookViews>
    <workbookView xWindow="0" yWindow="0" windowWidth="12156" windowHeight="5280" xr2:uid="{00000000-000D-0000-FFFF-FFFF00000000}"/>
  </bookViews>
  <sheets>
    <sheet name="Disc. to FS &amp; VB (4.2.3)" sheetId="4" r:id="rId1"/>
    <sheet name="Runoff Calculator (optional)" sheetId="2" r:id="rId2"/>
    <sheet name="Lookup" sheetId="3" state="hidden" r:id="rId3"/>
  </sheet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4" l="1"/>
  <c r="F42" i="2" l="1"/>
  <c r="E42" i="2"/>
  <c r="D42" i="2"/>
  <c r="F41" i="2"/>
  <c r="E41" i="2"/>
  <c r="D41" i="2"/>
  <c r="F40" i="2"/>
  <c r="E40" i="2"/>
  <c r="D40" i="2"/>
  <c r="H31" i="4" l="1"/>
  <c r="H32" i="4" s="1"/>
  <c r="H44" i="4"/>
  <c r="G30" i="4" l="1"/>
  <c r="G29" i="4"/>
  <c r="B29" i="4"/>
  <c r="B21" i="4"/>
  <c r="E8" i="4" l="1"/>
  <c r="D8" i="4"/>
  <c r="F3" i="2" l="1"/>
  <c r="F2" i="2"/>
  <c r="F1" i="2"/>
  <c r="F6" i="4"/>
  <c r="F5" i="4"/>
  <c r="F8" i="4" s="1"/>
  <c r="B51" i="4"/>
  <c r="B46" i="4"/>
  <c r="H39" i="4"/>
  <c r="H47" i="4" s="1"/>
  <c r="H48" i="4" s="1"/>
  <c r="I8" i="4" l="1"/>
  <c r="E17" i="3" l="1"/>
  <c r="D17" i="3"/>
  <c r="C17" i="3"/>
  <c r="B17" i="3"/>
  <c r="E16" i="3"/>
  <c r="D16" i="3"/>
  <c r="C16" i="3"/>
  <c r="B16" i="3"/>
  <c r="E15" i="3"/>
  <c r="D15" i="3"/>
  <c r="C15" i="3"/>
  <c r="B15" i="3"/>
  <c r="E14" i="3"/>
  <c r="D14" i="3"/>
  <c r="C14" i="3"/>
  <c r="B14" i="3"/>
  <c r="E13" i="3"/>
  <c r="D13" i="3"/>
  <c r="C13" i="3"/>
  <c r="B13" i="3"/>
  <c r="E27" i="2"/>
  <c r="D27" i="2"/>
  <c r="C27" i="2"/>
  <c r="B27" i="2"/>
  <c r="F26" i="2"/>
  <c r="F25" i="2"/>
  <c r="F24" i="2"/>
  <c r="F23" i="2"/>
  <c r="E18" i="2"/>
  <c r="D18" i="2"/>
  <c r="C18" i="2"/>
  <c r="B18" i="2"/>
  <c r="F17" i="2"/>
  <c r="F16" i="2"/>
  <c r="F15" i="2"/>
  <c r="F14" i="2"/>
  <c r="D35" i="2" l="1"/>
  <c r="C34" i="2"/>
  <c r="D34" i="2"/>
  <c r="C33" i="2"/>
  <c r="C35" i="2"/>
  <c r="B35" i="2" s="1"/>
  <c r="D33" i="2"/>
  <c r="B34" i="2"/>
  <c r="F18" i="2"/>
  <c r="F27" i="2"/>
  <c r="E33" i="2" s="1"/>
  <c r="B33" i="2" l="1"/>
  <c r="G34" i="2"/>
  <c r="G33" i="2"/>
  <c r="G35" i="2"/>
  <c r="F33" i="2"/>
  <c r="E35" i="2"/>
  <c r="F35" i="2"/>
  <c r="E34" i="2"/>
  <c r="F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D4" authorId="0" shapeId="0" xr:uid="{EACA1EC2-D312-42D8-B4AA-2295EF2D97F2}">
      <text>
        <r>
          <rPr>
            <sz val="9"/>
            <color indexed="81"/>
            <rFont val="Tahoma"/>
            <family val="2"/>
          </rPr>
          <t xml:space="preserve">Include areas draining to the practice that will receive permit coverage, including existing onsite areas for site balancing. Treatment of this area only will receive credit towards meeting required treatment standards.
</t>
        </r>
      </text>
    </comment>
    <comment ref="E4" authorId="0" shapeId="0" xr:uid="{7503E3E4-D04A-4652-B4F2-19A2EB67D21F}">
      <text>
        <r>
          <rPr>
            <sz val="9"/>
            <color indexed="81"/>
            <rFont val="Tahoma"/>
            <family val="2"/>
          </rPr>
          <t xml:space="preserve">Include areas draining to the practice without bypass or overflow, but will not receive permit coverage. This area must be included in WQ sizing to prevent the undersizing of practices but will not receive credit towards meeting the standards.
</t>
        </r>
      </text>
    </comment>
    <comment ref="B6" authorId="0" shapeId="0" xr:uid="{3D6BF606-3DE9-43E3-8FA4-00E8137E37CC}">
      <text>
        <r>
          <rPr>
            <sz val="9"/>
            <color indexed="81"/>
            <rFont val="Tahoma"/>
            <family val="2"/>
          </rPr>
          <t xml:space="preserve">Include all impervious that will be disconnected, both new and redeveloped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C32" authorId="0" shapeId="0" xr:uid="{DA6045EF-4F92-4CBA-AD10-3B2289358173}">
      <text>
        <r>
          <rPr>
            <sz val="9"/>
            <color indexed="81"/>
            <rFont val="Tahoma"/>
            <family val="2"/>
          </rPr>
          <t>Takes into account Tv of upstream practices</t>
        </r>
      </text>
    </comment>
    <comment ref="E32" authorId="0" shapeId="0" xr:uid="{18D0E12C-3F29-442B-99AA-1C1C12ADCF38}">
      <text>
        <r>
          <rPr>
            <sz val="9"/>
            <color indexed="81"/>
            <rFont val="Tahoma"/>
            <family val="2"/>
          </rPr>
          <t>The Post Development CN for areas draining to the practice, taking into account Tv credit of any upstream practices.</t>
        </r>
      </text>
    </comment>
    <comment ref="F32" authorId="0" shapeId="0" xr:uid="{592B8397-12FA-477D-88CB-E3FBE070E580}">
      <text>
        <r>
          <rPr>
            <sz val="9"/>
            <color indexed="81"/>
            <rFont val="Tahoma"/>
            <family val="2"/>
          </rPr>
          <t xml:space="preserve">CN representing runoff from the practice drainage area after Tv of the practice has been applied.
</t>
        </r>
      </text>
    </comment>
  </commentList>
</comments>
</file>

<file path=xl/sharedStrings.xml><?xml version="1.0" encoding="utf-8"?>
<sst xmlns="http://schemas.openxmlformats.org/spreadsheetml/2006/main" count="172" uniqueCount="120">
  <si>
    <t>Project Name:</t>
  </si>
  <si>
    <t>Discharge Point:</t>
  </si>
  <si>
    <t>Response</t>
  </si>
  <si>
    <t>Attachment location</t>
  </si>
  <si>
    <r>
      <t>Attachment location</t>
    </r>
    <r>
      <rPr>
        <sz val="9"/>
        <color indexed="10"/>
        <rFont val="Palatino Linotype"/>
        <family val="1"/>
      </rPr>
      <t>: Indicate the specific location (i.e. appendix, page, plan sheet) where the requisite support documentation has been provided within the application.</t>
    </r>
  </si>
  <si>
    <r>
      <t>WQ</t>
    </r>
    <r>
      <rPr>
        <vertAlign val="subscript"/>
        <sz val="10"/>
        <rFont val="Palatino Linotype"/>
        <family val="1"/>
      </rPr>
      <t>V</t>
    </r>
    <r>
      <rPr>
        <sz val="10"/>
        <rFont val="Palatino Linotype"/>
        <family val="1"/>
      </rPr>
      <t xml:space="preserve"> to practice</t>
    </r>
  </si>
  <si>
    <t>Modified CN for WQ (1.0") storm</t>
  </si>
  <si>
    <t>* Questions preceded by an asterix (*) may change based on previously entered values</t>
  </si>
  <si>
    <t>For Permit Coverage</t>
  </si>
  <si>
    <t>Total (acres)</t>
  </si>
  <si>
    <t>Not for Permit Coverage</t>
  </si>
  <si>
    <t>Precipitation Data</t>
  </si>
  <si>
    <t xml:space="preserve">* Preciptation values shall be obtained from </t>
  </si>
  <si>
    <t>NOAA Atlas 14</t>
  </si>
  <si>
    <t>Storm</t>
  </si>
  <si>
    <t>WQ Storm</t>
  </si>
  <si>
    <t>1 yr, 24 hr</t>
  </si>
  <si>
    <t>10 yr, 24 hr</t>
  </si>
  <si>
    <t>100 yr, 24 hr</t>
  </si>
  <si>
    <t>Precipitation (inches)</t>
  </si>
  <si>
    <t>Drainage Area Information</t>
  </si>
  <si>
    <t>Pre Development Land Use (acres)</t>
  </si>
  <si>
    <t>Hydrologic Soil Group</t>
  </si>
  <si>
    <t>Landuse</t>
  </si>
  <si>
    <t>A</t>
  </si>
  <si>
    <t>B</t>
  </si>
  <si>
    <t>C</t>
  </si>
  <si>
    <t>D</t>
  </si>
  <si>
    <t>Grass</t>
  </si>
  <si>
    <t>Meadow</t>
  </si>
  <si>
    <t>Woods</t>
  </si>
  <si>
    <t>Gravel/ Unpaved Roads</t>
  </si>
  <si>
    <t xml:space="preserve">Pavement, roofs, and other impervious </t>
  </si>
  <si>
    <t>Total</t>
  </si>
  <si>
    <t>Post Development Land Use (acres)</t>
  </si>
  <si>
    <t>Channel Protection (Hydrologic Condition Method)</t>
  </si>
  <si>
    <t>Overbank Flood</t>
  </si>
  <si>
    <t>Extreme Flood</t>
  </si>
  <si>
    <t>Required Treatment Volume</t>
  </si>
  <si>
    <t>Pre-development Runoff Volume</t>
  </si>
  <si>
    <t>Curve Numbers</t>
  </si>
  <si>
    <t xml:space="preserve">Pavement, Roofs, and other impervious </t>
  </si>
  <si>
    <t>S=1000/CN - 10</t>
  </si>
  <si>
    <t>Pavement, Roofs, and other impervious (not gravel)</t>
  </si>
  <si>
    <t>Recharge Factors</t>
  </si>
  <si>
    <t>Recharge Factor</t>
  </si>
  <si>
    <t>Practice Drainage Area Runoff Calculator</t>
  </si>
  <si>
    <t>Post Development Runoff Volume</t>
  </si>
  <si>
    <t>Pre Composite CN</t>
  </si>
  <si>
    <t>Total Area (acres)</t>
  </si>
  <si>
    <r>
      <t>WQ</t>
    </r>
    <r>
      <rPr>
        <vertAlign val="subscript"/>
        <sz val="10"/>
        <rFont val="Palatino Linotype"/>
        <family val="1"/>
      </rPr>
      <t>V</t>
    </r>
    <r>
      <rPr>
        <sz val="10"/>
        <rFont val="Palatino Linotype"/>
        <family val="1"/>
      </rPr>
      <t xml:space="preserve"> not for credit</t>
    </r>
  </si>
  <si>
    <r>
      <t>Total WQ</t>
    </r>
    <r>
      <rPr>
        <vertAlign val="subscript"/>
        <sz val="10"/>
        <rFont val="Palatino Linotype"/>
        <family val="1"/>
      </rPr>
      <t>V</t>
    </r>
    <r>
      <rPr>
        <sz val="10"/>
        <rFont val="Palatino Linotype"/>
        <family val="1"/>
      </rPr>
      <t xml:space="preserve"> </t>
    </r>
  </si>
  <si>
    <t>Treatment Standard</t>
  </si>
  <si>
    <t>ac-ft</t>
  </si>
  <si>
    <r>
      <t>T</t>
    </r>
    <r>
      <rPr>
        <vertAlign val="subscript"/>
        <sz val="11"/>
        <color theme="1"/>
        <rFont val="Calibri"/>
        <family val="2"/>
        <scheme val="minor"/>
      </rPr>
      <t>V</t>
    </r>
    <r>
      <rPr>
        <sz val="11"/>
        <color theme="1"/>
        <rFont val="Calibri"/>
        <family val="2"/>
        <scheme val="minor"/>
      </rPr>
      <t xml:space="preserve"> of upstream practices:</t>
    </r>
  </si>
  <si>
    <t>Post Composite CN (to practice)</t>
  </si>
  <si>
    <t>Total to Practice</t>
  </si>
  <si>
    <r>
      <t>WQ</t>
    </r>
    <r>
      <rPr>
        <vertAlign val="subscript"/>
        <sz val="10"/>
        <rFont val="Palatino Linotype"/>
        <family val="1"/>
      </rPr>
      <t>V</t>
    </r>
    <r>
      <rPr>
        <sz val="10"/>
        <rFont val="Palatino Linotype"/>
        <family val="1"/>
      </rPr>
      <t xml:space="preserve"> for credit</t>
    </r>
  </si>
  <si>
    <t>This tool may be used to calculate the required treatment volumes for the area draining to an individual practice where the practices drainage area is only a portion of of the area draining to a discharge point. Where the practice receives runoff from the entire area to a discharge point, this calculator will give the same information as the Standards Compliance Workbook.</t>
  </si>
  <si>
    <r>
      <t>CN</t>
    </r>
    <r>
      <rPr>
        <vertAlign val="subscript"/>
        <sz val="11"/>
        <rFont val="Calibri"/>
        <family val="2"/>
        <scheme val="minor"/>
      </rPr>
      <t>Adj</t>
    </r>
    <r>
      <rPr>
        <sz val="11"/>
        <rFont val="Calibri"/>
        <family val="2"/>
        <scheme val="minor"/>
      </rPr>
      <t xml:space="preserve"> (with T</t>
    </r>
    <r>
      <rPr>
        <vertAlign val="subscript"/>
        <sz val="11"/>
        <rFont val="Calibri"/>
        <family val="2"/>
        <scheme val="minor"/>
      </rPr>
      <t>V</t>
    </r>
    <r>
      <rPr>
        <sz val="11"/>
        <rFont val="Calibri"/>
        <family val="2"/>
        <scheme val="minor"/>
      </rPr>
      <t xml:space="preserve"> practice credit)</t>
    </r>
  </si>
  <si>
    <r>
      <t>T</t>
    </r>
    <r>
      <rPr>
        <vertAlign val="subscript"/>
        <sz val="11"/>
        <color theme="1"/>
        <rFont val="Calibri"/>
        <family val="2"/>
        <scheme val="minor"/>
      </rPr>
      <t>V</t>
    </r>
    <r>
      <rPr>
        <sz val="11"/>
        <color theme="1"/>
        <rFont val="Calibri"/>
        <family val="2"/>
        <scheme val="minor"/>
      </rPr>
      <t xml:space="preserve"> credit of this practice:</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</si>
  <si>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</si>
  <si>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Average Catchment Slope, Y (%)</t>
  </si>
  <si>
    <t>Hydraulic Length, l (ft)</t>
  </si>
  <si>
    <t>Pre Development</t>
  </si>
  <si>
    <t>1 yr</t>
  </si>
  <si>
    <t>10 yr</t>
  </si>
  <si>
    <t>Post Development, upstream of practice</t>
  </si>
  <si>
    <t>100 yr</t>
  </si>
  <si>
    <r>
      <t>Post Development, with T</t>
    </r>
    <r>
      <rPr>
        <vertAlign val="subscript"/>
        <sz val="11"/>
        <color theme="1"/>
        <rFont val="Calibri"/>
        <family val="2"/>
        <scheme val="minor"/>
      </rPr>
      <t>V</t>
    </r>
    <r>
      <rPr>
        <sz val="11"/>
        <color theme="1"/>
        <rFont val="Calibri"/>
        <family val="2"/>
        <scheme val="minor"/>
      </rPr>
      <t xml:space="preserve"> credit from practice</t>
    </r>
  </si>
  <si>
    <t>Disconnection Area #</t>
  </si>
  <si>
    <t>Disconnected Area</t>
  </si>
  <si>
    <t>Do the underlying soils of the disconnection area meet the Post-Construction Soil Depth and Quality Standard?</t>
  </si>
  <si>
    <t>Are disconnection areas configured such that there is no overlap between adjacent disconnection areas?</t>
  </si>
  <si>
    <t>For sites with septic systems, is the disconnection flow path cross-gradient or down-gradient of the leachfield?</t>
  </si>
  <si>
    <t>Is the runoff conveyed as sheet flow across the disconnection area for the applicable design storms and prevented from channelizing?</t>
  </si>
  <si>
    <t>Is the disconnection surface directed away from buildings so as to protect foundations and basements?</t>
  </si>
  <si>
    <t>Treatment Volume Calculation</t>
  </si>
  <si>
    <t>acres</t>
  </si>
  <si>
    <t>ft</t>
  </si>
  <si>
    <t>Soil HSG</t>
  </si>
  <si>
    <r>
      <t>f</t>
    </r>
    <r>
      <rPr>
        <vertAlign val="subscript"/>
        <sz val="9"/>
        <rFont val="Palatino Linotype"/>
        <family val="1"/>
      </rPr>
      <t>c</t>
    </r>
    <r>
      <rPr>
        <sz val="9"/>
        <rFont val="Palatino Linotype"/>
        <family val="1"/>
      </rPr>
      <t xml:space="preserve"> ≥1 in/hr for T</t>
    </r>
    <r>
      <rPr>
        <vertAlign val="subscript"/>
        <sz val="9"/>
        <rFont val="Palatino Linotype"/>
        <family val="1"/>
      </rPr>
      <t>V</t>
    </r>
    <r>
      <rPr>
        <sz val="9"/>
        <rFont val="Palatino Linotype"/>
        <family val="1"/>
      </rPr>
      <t>=HC</t>
    </r>
    <r>
      <rPr>
        <vertAlign val="subscript"/>
        <sz val="9"/>
        <rFont val="Palatino Linotype"/>
        <family val="1"/>
      </rPr>
      <t xml:space="preserve">V </t>
    </r>
  </si>
  <si>
    <r>
      <t>f</t>
    </r>
    <r>
      <rPr>
        <vertAlign val="subscript"/>
        <sz val="9"/>
        <rFont val="Palatino Linotype"/>
        <family val="1"/>
      </rPr>
      <t>c</t>
    </r>
    <r>
      <rPr>
        <sz val="9"/>
        <rFont val="Palatino Linotype"/>
        <family val="1"/>
      </rPr>
      <t xml:space="preserve"> ≥0.5 in/hr for T</t>
    </r>
    <r>
      <rPr>
        <vertAlign val="subscript"/>
        <sz val="9"/>
        <rFont val="Palatino Linotype"/>
        <family val="1"/>
      </rPr>
      <t>V</t>
    </r>
    <r>
      <rPr>
        <sz val="9"/>
        <rFont val="Palatino Linotype"/>
        <family val="1"/>
      </rPr>
      <t>=WQ</t>
    </r>
    <r>
      <rPr>
        <vertAlign val="subscript"/>
        <sz val="9"/>
        <rFont val="Palatino Linotype"/>
        <family val="1"/>
      </rPr>
      <t xml:space="preserve">V </t>
    </r>
  </si>
  <si>
    <r>
      <t>f</t>
    </r>
    <r>
      <rPr>
        <vertAlign val="subscript"/>
        <sz val="9"/>
        <rFont val="Palatino Linotype"/>
        <family val="1"/>
      </rPr>
      <t>c</t>
    </r>
    <r>
      <rPr>
        <sz val="9"/>
        <rFont val="Palatino Linotype"/>
        <family val="1"/>
      </rPr>
      <t xml:space="preserve"> &lt;0.5 in/hr for T</t>
    </r>
    <r>
      <rPr>
        <vertAlign val="subscript"/>
        <sz val="9"/>
        <rFont val="Palatino Linotype"/>
        <family val="1"/>
      </rPr>
      <t>V</t>
    </r>
    <r>
      <rPr>
        <sz val="9"/>
        <rFont val="Palatino Linotype"/>
        <family val="1"/>
      </rPr>
      <t>=WQ</t>
    </r>
    <r>
      <rPr>
        <vertAlign val="subscript"/>
        <sz val="9"/>
        <rFont val="Palatino Linotype"/>
        <family val="1"/>
      </rPr>
      <t xml:space="preserve">V </t>
    </r>
  </si>
  <si>
    <t>What is the slope of the disconnection area?</t>
  </si>
  <si>
    <t>What is the required length of the disconnention area?</t>
  </si>
  <si>
    <t>What disconnection length is provided?</t>
  </si>
  <si>
    <t>inches</t>
  </si>
  <si>
    <t>What is the treatment volume provided by the STP?</t>
  </si>
  <si>
    <r>
      <t>T</t>
    </r>
    <r>
      <rPr>
        <b/>
        <vertAlign val="subscript"/>
        <sz val="10"/>
        <rFont val="Palatino Linotype"/>
        <family val="1"/>
      </rPr>
      <t>V</t>
    </r>
    <r>
      <rPr>
        <b/>
        <sz val="10"/>
        <rFont val="Palatino Linotype"/>
        <family val="1"/>
      </rPr>
      <t xml:space="preserve"> (cu-ft)</t>
    </r>
  </si>
  <si>
    <r>
      <t>T</t>
    </r>
    <r>
      <rPr>
        <b/>
        <vertAlign val="subscript"/>
        <sz val="10"/>
        <rFont val="Palatino Linotype"/>
        <family val="1"/>
      </rPr>
      <t>V</t>
    </r>
    <r>
      <rPr>
        <b/>
        <sz val="10"/>
        <rFont val="Palatino Linotype"/>
        <family val="1"/>
      </rPr>
      <t xml:space="preserve"> (ac-ft)</t>
    </r>
  </si>
  <si>
    <r>
      <rPr>
        <b/>
        <sz val="10"/>
        <rFont val="Calibri"/>
        <family val="2"/>
      </rPr>
      <t>↑</t>
    </r>
    <r>
      <rPr>
        <b/>
        <sz val="10"/>
        <rFont val="Palatino Linotype"/>
        <family val="1"/>
      </rPr>
      <t xml:space="preserve"> Enter this value on the Standards Compliance Worksheet</t>
    </r>
  </si>
  <si>
    <t>Impervious (acres)</t>
  </si>
  <si>
    <t>Disconnected Impervious for permit coverage (from question 2)</t>
  </si>
  <si>
    <t>Disconnection to Filter Strips or Vegetated Buffers (4.2.3)</t>
  </si>
  <si>
    <t>Feasibility (4.2.3.1)</t>
  </si>
  <si>
    <t>Conveyance (4.2.3.2)</t>
  </si>
  <si>
    <t>Pretreatment (4.2.3.3)</t>
  </si>
  <si>
    <t>Treatment (4.2.3.4)</t>
  </si>
  <si>
    <t>Landscaping (4.3.3.5)</t>
  </si>
  <si>
    <t>Runoff conveyed to disconnection area by</t>
  </si>
  <si>
    <t>Do the site plans show a permeable vegetated area with the required flow path length, as specified in the Treatment section below?</t>
  </si>
  <si>
    <t>Do the plans specify that vegetated buffers shall remain in a natural state and must be protected to ensure that no future development, disturbance, or clearing occur within the area?</t>
  </si>
  <si>
    <t>Do the plans specify that filter strips shall be identified and protected to ensure that no future development, disturbance, or clearing may occur within the area, except as stipulated in the vegetation maintenance plan?</t>
  </si>
  <si>
    <t>12*</t>
  </si>
  <si>
    <t>Is the maximum slope of the filter strip no steeper than 15% or the maximum slope for the vegetated buffer now steeper than 8%?</t>
  </si>
  <si>
    <t>Engineered Level Spreader Requirements (if applicable)</t>
  </si>
  <si>
    <t>What is the peak discharge of the largest storm event routed to the level spreader?</t>
  </si>
  <si>
    <t>(cfs)</t>
  </si>
  <si>
    <t>What type of vegetation covers the disconnection area?</t>
  </si>
  <si>
    <t>What is the required level spreader length per cfs in feet?</t>
  </si>
  <si>
    <t>What is the required level spreader length in feet?</t>
  </si>
  <si>
    <t>Has the level spreader been designed in accordance with all design requirements in section 4.2.3.2?</t>
  </si>
  <si>
    <t>Is a dense vegetative cover (minimum 90% coverage) specified for the disconnection area on the plan sheet/detail sheet?</t>
  </si>
  <si>
    <r>
      <t>Time of Concentration, T</t>
    </r>
    <r>
      <rPr>
        <vertAlign val="subscript"/>
        <sz val="12"/>
        <color theme="1"/>
        <rFont val="Calibri"/>
        <family val="2"/>
        <scheme val="minor"/>
      </rPr>
      <t xml:space="preserve">C </t>
    </r>
    <r>
      <rPr>
        <sz val="12"/>
        <color theme="1"/>
        <rFont val="Calibri Light"/>
        <family val="2"/>
        <scheme val="major"/>
      </rPr>
      <t>(min)</t>
    </r>
  </si>
  <si>
    <t>27*</t>
  </si>
  <si>
    <t>30*</t>
  </si>
  <si>
    <t>Version:10/22/2018</t>
  </si>
  <si>
    <t>21*</t>
  </si>
  <si>
    <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</si>
</sst>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43" x14ac:knownFonts="1">
    <font>
      <sz val="11"/>
      <color theme="1"/>
      <name val="Calibri"/>
      <family val="2"/>
      <scheme val="minor"/>
    </font>
    <font>
      <sz val="10"/>
      <name val="Palatino Linotype"/>
      <family val="1"/>
    </font>
    <font>
      <sz val="12"/>
      <name val="Palatino Linotype"/>
      <family val="1"/>
    </font>
    <font>
      <b/>
      <sz val="12"/>
      <name val="Palatino Linotype"/>
      <family val="1"/>
    </font>
    <font>
      <b/>
      <sz val="10"/>
      <name val="Palatino Linotype"/>
      <family val="1"/>
    </font>
    <font>
      <sz val="18"/>
      <name val="Palatino Linotype"/>
      <family val="1"/>
    </font>
    <font>
      <b/>
      <sz val="14"/>
      <name val="Palatino Linotype"/>
      <family val="1"/>
    </font>
    <font>
      <sz val="14"/>
      <name val="Palatino Linotype"/>
      <family val="1"/>
    </font>
    <font>
      <b/>
      <sz val="11"/>
      <name val="Palatino Linotype"/>
      <family val="1"/>
    </font>
    <font>
      <sz val="11"/>
      <name val="Palatino Linotype"/>
      <family val="1"/>
    </font>
    <font>
      <i/>
      <sz val="10"/>
      <name val="Palatino Linotype"/>
      <family val="1"/>
    </font>
    <font>
      <u/>
      <sz val="9"/>
      <color indexed="10"/>
      <name val="Palatino Linotype"/>
      <family val="1"/>
    </font>
    <font>
      <sz val="9"/>
      <color indexed="10"/>
      <name val="Palatino Linotype"/>
      <family val="1"/>
    </font>
    <font>
      <sz val="12"/>
      <color indexed="10"/>
      <name val="Palatino Linotype"/>
      <family val="1"/>
    </font>
    <font>
      <vertAlign val="subscript"/>
      <sz val="10"/>
      <name val="Palatino Linotype"/>
      <family val="1"/>
    </font>
    <font>
      <sz val="12"/>
      <color theme="0"/>
      <name val="Palatino Linotype"/>
      <family val="1"/>
    </font>
    <font>
      <sz val="10"/>
      <color theme="0"/>
      <name val="Palatino Linotype"/>
      <family val="1"/>
    </font>
    <font>
      <i/>
      <sz val="9"/>
      <name val="Palatino Linotype"/>
      <family val="1"/>
    </font>
    <font>
      <sz val="8"/>
      <color rgb="FF000000"/>
      <name val="Segoe UI"/>
      <family val="2"/>
    </font>
    <font>
      <b/>
      <sz val="10"/>
      <name val="Palatino Linotype"/>
      <family val="2"/>
    </font>
    <font>
      <sz val="11"/>
      <color rgb="FF3F3F76"/>
      <name val="Calibri"/>
      <family val="2"/>
      <scheme val="minor"/>
    </font>
    <font>
      <b/>
      <sz val="11"/>
      <color rgb="FF3F3F3F"/>
      <name val="Calibri"/>
      <family val="2"/>
      <scheme val="minor"/>
    </font>
    <font>
      <b/>
      <sz val="11"/>
      <color theme="1"/>
      <name val="Calibri"/>
      <family val="2"/>
      <scheme val="minor"/>
    </font>
    <font>
      <sz val="9"/>
      <name val="Palatino Linotype"/>
      <family val="1"/>
    </font>
    <font>
      <u/>
      <sz val="11"/>
      <color theme="10"/>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9"/>
      <color indexed="81"/>
      <name val="Tahoma"/>
      <family val="2"/>
    </font>
    <font>
      <vertAlign val="subscript"/>
      <sz val="11"/>
      <color theme="1"/>
      <name val="Calibri"/>
      <family val="2"/>
      <scheme val="minor"/>
    </font>
    <font>
      <vertAlign val="subscript"/>
      <sz val="11"/>
      <name val="Calibri"/>
      <family val="2"/>
      <scheme val="minor"/>
    </font>
    <font>
      <b/>
      <vertAlign val="subscript"/>
      <sz val="12"/>
      <color theme="1"/>
      <name val="Calibri"/>
      <family val="2"/>
      <scheme val="minor"/>
    </font>
    <font>
      <vertAlign val="subscript"/>
      <sz val="12"/>
      <color theme="1"/>
      <name val="Calibri"/>
      <family val="2"/>
      <scheme val="minor"/>
    </font>
    <font>
      <sz val="14"/>
      <color theme="1"/>
      <name val="Calibri"/>
      <family val="2"/>
      <scheme val="minor"/>
    </font>
    <font>
      <b/>
      <sz val="10"/>
      <color theme="0"/>
      <name val="Palatino Linotype"/>
      <family val="1"/>
    </font>
    <font>
      <b/>
      <sz val="9"/>
      <color theme="0"/>
      <name val="Palatino Linotype"/>
      <family val="1"/>
    </font>
    <font>
      <vertAlign val="subscript"/>
      <sz val="9"/>
      <name val="Palatino Linotype"/>
      <family val="1"/>
    </font>
    <font>
      <sz val="8"/>
      <name val="Palatino Linotype"/>
      <family val="1"/>
    </font>
    <font>
      <b/>
      <vertAlign val="subscript"/>
      <sz val="10"/>
      <name val="Palatino Linotype"/>
      <family val="1"/>
    </font>
    <font>
      <b/>
      <sz val="10"/>
      <name val="Calibri"/>
      <family val="2"/>
    </font>
    <font>
      <sz val="11"/>
      <color theme="1"/>
      <name val="Calibri"/>
      <family val="2"/>
      <scheme val="minor"/>
    </font>
    <font>
      <sz val="12"/>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right style="thick">
        <color indexed="64"/>
      </right>
      <top style="thin">
        <color indexed="64"/>
      </top>
      <bottom/>
      <diagonal/>
    </border>
  </borders>
  <cellStyleXfs count="5">
    <xf numFmtId="0" fontId="0" fillId="0" borderId="0"/>
    <xf numFmtId="0" fontId="20" fillId="3" borderId="14" applyNumberFormat="0" applyAlignment="0" applyProtection="0"/>
    <xf numFmtId="0" fontId="21" fillId="4" borderId="15" applyNumberFormat="0" applyAlignment="0" applyProtection="0"/>
    <xf numFmtId="0" fontId="24" fillId="0" borderId="0" applyNumberFormat="0" applyFill="0" applyBorder="0" applyAlignment="0" applyProtection="0"/>
    <xf numFmtId="9" fontId="41" fillId="0" borderId="0" applyFont="0" applyFill="0" applyBorder="0" applyAlignment="0" applyProtection="0"/>
  </cellStyleXfs>
  <cellXfs count="241">
    <xf numFmtId="0" fontId="0" fillId="0" borderId="0" xfId="0"/>
    <xf numFmtId="0" fontId="2" fillId="0" borderId="0" xfId="0" applyFont="1"/>
    <xf numFmtId="0" fontId="5" fillId="0" borderId="0" xfId="0" applyFont="1"/>
    <xf numFmtId="0" fontId="7" fillId="0" borderId="0" xfId="0" applyFont="1"/>
    <xf numFmtId="0" fontId="4" fillId="0" borderId="0" xfId="0" applyFont="1" applyAlignment="1">
      <alignment horizontal="center"/>
    </xf>
    <xf numFmtId="0" fontId="4" fillId="0" borderId="0" xfId="0" applyFont="1"/>
    <xf numFmtId="0" fontId="4" fillId="0" borderId="5" xfId="0" applyFont="1" applyBorder="1" applyAlignment="1">
      <alignment horizontal="center"/>
    </xf>
    <xf numFmtId="0" fontId="10" fillId="0" borderId="0" xfId="0" applyFont="1"/>
    <xf numFmtId="0" fontId="4" fillId="0" borderId="0" xfId="0" applyFont="1" applyFill="1" applyBorder="1" applyAlignment="1">
      <alignment horizontal="center"/>
    </xf>
    <xf numFmtId="0" fontId="13" fillId="0" borderId="0" xfId="0" applyFont="1" applyFill="1"/>
    <xf numFmtId="0" fontId="4" fillId="0" borderId="2" xfId="0" applyFont="1" applyBorder="1" applyAlignment="1">
      <alignment horizontal="center"/>
    </xf>
    <xf numFmtId="0" fontId="3" fillId="0" borderId="0" xfId="0" applyFont="1" applyAlignment="1">
      <alignment horizontal="center"/>
    </xf>
    <xf numFmtId="0" fontId="2" fillId="0" borderId="0" xfId="0" applyFont="1" applyAlignment="1"/>
    <xf numFmtId="0" fontId="1" fillId="0" borderId="0" xfId="0" applyFont="1" applyAlignment="1"/>
    <xf numFmtId="0" fontId="8" fillId="0" borderId="0" xfId="0" applyFont="1" applyAlignment="1">
      <alignment horizontal="right"/>
    </xf>
    <xf numFmtId="0" fontId="4" fillId="0" borderId="0" xfId="0" applyFont="1" applyAlignment="1">
      <alignment horizontal="right"/>
    </xf>
    <xf numFmtId="0" fontId="16" fillId="0" borderId="0" xfId="0" applyFont="1"/>
    <xf numFmtId="0" fontId="1" fillId="0" borderId="0" xfId="0" applyFont="1"/>
    <xf numFmtId="0" fontId="4" fillId="0" borderId="0" xfId="0" applyFont="1" applyAlignment="1"/>
    <xf numFmtId="0" fontId="8" fillId="0" borderId="0" xfId="0" applyFont="1"/>
    <xf numFmtId="0" fontId="4" fillId="0" borderId="0" xfId="0" applyFont="1" applyAlignment="1">
      <alignment horizontal="center" vertical="center"/>
    </xf>
    <xf numFmtId="0" fontId="17" fillId="0" borderId="0" xfId="0" applyFont="1" applyAlignment="1"/>
    <xf numFmtId="0" fontId="16" fillId="0" borderId="0" xfId="0" applyFont="1" applyAlignment="1"/>
    <xf numFmtId="0" fontId="15" fillId="0" borderId="0" xfId="0" applyFont="1" applyAlignment="1"/>
    <xf numFmtId="1" fontId="1" fillId="0" borderId="0" xfId="0" applyNumberFormat="1" applyFont="1" applyBorder="1" applyAlignment="1">
      <alignment horizontal="center" vertical="center"/>
    </xf>
    <xf numFmtId="0" fontId="3" fillId="0" borderId="2" xfId="0" applyFont="1" applyBorder="1" applyAlignment="1">
      <alignment horizontal="center"/>
    </xf>
    <xf numFmtId="164" fontId="9" fillId="0" borderId="2" xfId="0" applyNumberFormat="1" applyFont="1" applyFill="1" applyBorder="1" applyAlignment="1">
      <alignment horizontal="center"/>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23" fillId="0" borderId="8" xfId="0" applyFont="1" applyFill="1" applyBorder="1" applyAlignment="1">
      <alignment horizontal="center" wrapText="1"/>
    </xf>
    <xf numFmtId="0" fontId="23" fillId="0" borderId="0" xfId="0" applyFont="1" applyAlignment="1">
      <alignment horizontal="center" wrapText="1"/>
    </xf>
    <xf numFmtId="0" fontId="25" fillId="0" borderId="16" xfId="0" applyFont="1" applyBorder="1"/>
    <xf numFmtId="0" fontId="24" fillId="0" borderId="1" xfId="3" applyFill="1" applyBorder="1" applyAlignment="1">
      <alignment vertical="center"/>
    </xf>
    <xf numFmtId="0" fontId="0" fillId="0" borderId="0" xfId="0" applyBorder="1"/>
    <xf numFmtId="0" fontId="0" fillId="0" borderId="17" xfId="0" applyBorder="1"/>
    <xf numFmtId="0" fontId="22" fillId="0" borderId="16" xfId="0" applyFont="1" applyBorder="1" applyAlignment="1">
      <alignment horizontal="right"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xf>
    <xf numFmtId="0" fontId="0" fillId="0" borderId="16" xfId="0" applyBorder="1" applyAlignment="1">
      <alignment horizontal="right" vertical="center" wrapText="1"/>
    </xf>
    <xf numFmtId="0" fontId="0" fillId="0" borderId="18" xfId="0" applyFill="1" applyBorder="1" applyAlignment="1">
      <alignment horizontal="right" vertical="center" wrapText="1"/>
    </xf>
    <xf numFmtId="165" fontId="0" fillId="0" borderId="19" xfId="0" applyNumberFormat="1" applyBorder="1" applyAlignment="1">
      <alignment horizontal="center"/>
    </xf>
    <xf numFmtId="1" fontId="0" fillId="0" borderId="19" xfId="0" applyNumberFormat="1" applyBorder="1" applyAlignment="1">
      <alignment horizontal="center"/>
    </xf>
    <xf numFmtId="0" fontId="0" fillId="0" borderId="20" xfId="0" applyBorder="1"/>
    <xf numFmtId="0" fontId="25" fillId="0" borderId="21" xfId="0" applyFont="1" applyFill="1" applyBorder="1" applyAlignment="1">
      <alignment horizontal="left" vertical="center"/>
    </xf>
    <xf numFmtId="165" fontId="27" fillId="0" borderId="22" xfId="0" applyNumberFormat="1" applyFont="1" applyBorder="1" applyAlignment="1">
      <alignment horizontal="center"/>
    </xf>
    <xf numFmtId="1" fontId="27" fillId="0" borderId="22" xfId="0" applyNumberFormat="1" applyFont="1" applyBorder="1" applyAlignment="1">
      <alignment horizontal="center"/>
    </xf>
    <xf numFmtId="0" fontId="0" fillId="0" borderId="23" xfId="0" applyBorder="1"/>
    <xf numFmtId="0" fontId="0" fillId="0" borderId="24" xfId="0" applyBorder="1"/>
    <xf numFmtId="0" fontId="0" fillId="0" borderId="25" xfId="0" applyFont="1" applyFill="1" applyBorder="1" applyAlignment="1">
      <alignment horizontal="right"/>
    </xf>
    <xf numFmtId="0" fontId="0" fillId="0" borderId="2" xfId="0" applyBorder="1" applyAlignment="1">
      <alignment horizontal="center"/>
    </xf>
    <xf numFmtId="0" fontId="0" fillId="0" borderId="25" xfId="0" applyBorder="1" applyAlignment="1">
      <alignment horizontal="right"/>
    </xf>
    <xf numFmtId="0" fontId="0" fillId="0" borderId="25" xfId="0" applyBorder="1" applyAlignment="1">
      <alignment horizontal="right" wrapText="1"/>
    </xf>
    <xf numFmtId="0" fontId="0" fillId="0" borderId="16" xfId="0" applyBorder="1"/>
    <xf numFmtId="0" fontId="0" fillId="0" borderId="0" xfId="0" applyFill="1" applyBorder="1" applyAlignment="1">
      <alignment horizontal="right"/>
    </xf>
    <xf numFmtId="2" fontId="21" fillId="0" borderId="0" xfId="2" applyNumberFormat="1" applyFill="1" applyBorder="1"/>
    <xf numFmtId="0" fontId="0" fillId="0" borderId="16" xfId="0" applyFont="1" applyBorder="1" applyAlignment="1">
      <alignment horizontal="right" vertical="center"/>
    </xf>
    <xf numFmtId="0" fontId="0" fillId="0" borderId="16" xfId="0" applyBorder="1" applyAlignment="1">
      <alignment horizontal="right" vertical="center"/>
    </xf>
    <xf numFmtId="0" fontId="0" fillId="0" borderId="18" xfId="0" applyBorder="1"/>
    <xf numFmtId="0" fontId="0" fillId="0" borderId="19" xfId="0" applyBorder="1"/>
    <xf numFmtId="0" fontId="0" fillId="0" borderId="2" xfId="0" applyBorder="1"/>
    <xf numFmtId="0" fontId="0" fillId="0" borderId="2" xfId="0" applyBorder="1" applyAlignment="1">
      <alignment horizontal="right"/>
    </xf>
    <xf numFmtId="0" fontId="0" fillId="0" borderId="2" xfId="0" applyBorder="1" applyAlignment="1">
      <alignment horizontal="right" wrapText="1"/>
    </xf>
    <xf numFmtId="0" fontId="0" fillId="0" borderId="2" xfId="0" applyFill="1" applyBorder="1" applyAlignment="1">
      <alignment horizontal="right"/>
    </xf>
    <xf numFmtId="0" fontId="25" fillId="0" borderId="0" xfId="0" applyFont="1" applyAlignment="1">
      <alignment horizontal="left"/>
    </xf>
    <xf numFmtId="0" fontId="0" fillId="6" borderId="2" xfId="0" applyFill="1" applyBorder="1"/>
    <xf numFmtId="0" fontId="0" fillId="6" borderId="2" xfId="0" applyFont="1" applyFill="1" applyBorder="1" applyAlignment="1">
      <alignment horizontal="right"/>
    </xf>
    <xf numFmtId="0" fontId="0" fillId="6" borderId="2" xfId="0" applyFill="1" applyBorder="1" applyAlignment="1">
      <alignment horizontal="center"/>
    </xf>
    <xf numFmtId="0" fontId="25" fillId="0" borderId="0" xfId="0" applyFont="1" applyFill="1" applyBorder="1" applyAlignment="1">
      <alignment horizontal="left"/>
    </xf>
    <xf numFmtId="0" fontId="0" fillId="6" borderId="2" xfId="0" applyFill="1" applyBorder="1" applyAlignment="1">
      <alignment horizontal="right"/>
    </xf>
    <xf numFmtId="0" fontId="26" fillId="0" borderId="2" xfId="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8" fillId="0" borderId="30" xfId="0" applyFont="1" applyFill="1" applyBorder="1" applyAlignment="1">
      <alignment horizontal="center" vertical="center" wrapText="1"/>
    </xf>
    <xf numFmtId="2" fontId="0" fillId="0" borderId="2" xfId="0" applyNumberFormat="1" applyBorder="1" applyAlignment="1">
      <alignment horizontal="center" vertical="center"/>
    </xf>
    <xf numFmtId="2" fontId="26" fillId="5" borderId="2" xfId="1" applyNumberFormat="1" applyFont="1" applyFill="1" applyBorder="1" applyAlignment="1" applyProtection="1">
      <alignment horizontal="center" vertical="center"/>
      <protection locked="0"/>
    </xf>
    <xf numFmtId="164" fontId="26" fillId="5" borderId="2" xfId="1" applyNumberFormat="1" applyFont="1" applyFill="1" applyBorder="1" applyAlignment="1" applyProtection="1">
      <alignment horizontal="center"/>
      <protection locked="0"/>
    </xf>
    <xf numFmtId="164" fontId="21" fillId="4" borderId="15" xfId="2" applyNumberFormat="1" applyBorder="1" applyAlignment="1">
      <alignment horizontal="center"/>
    </xf>
    <xf numFmtId="164" fontId="21" fillId="4" borderId="27" xfId="2" applyNumberFormat="1" applyBorder="1" applyAlignment="1">
      <alignment horizontal="center"/>
    </xf>
    <xf numFmtId="164" fontId="21" fillId="4" borderId="28" xfId="2" applyNumberFormat="1" applyBorder="1" applyAlignment="1">
      <alignment horizontal="center"/>
    </xf>
    <xf numFmtId="164" fontId="21" fillId="4" borderId="29" xfId="2" applyNumberFormat="1" applyBorder="1" applyAlignment="1">
      <alignment horizontal="center"/>
    </xf>
    <xf numFmtId="0" fontId="10" fillId="0" borderId="0" xfId="0" applyFont="1" applyBorder="1" applyAlignment="1">
      <alignment vertical="top" wrapText="1"/>
    </xf>
    <xf numFmtId="0" fontId="1" fillId="0" borderId="0" xfId="0" applyFont="1" applyBorder="1" applyAlignment="1">
      <alignment horizontal="right" vertical="center" wrapText="1"/>
    </xf>
    <xf numFmtId="164" fontId="1" fillId="0" borderId="0"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0" xfId="0" applyFont="1" applyAlignment="1">
      <alignment vertical="center"/>
    </xf>
    <xf numFmtId="0" fontId="1" fillId="0" borderId="0" xfId="0" applyFont="1" applyAlignment="1">
      <alignment horizontal="right" vertical="center"/>
    </xf>
    <xf numFmtId="0" fontId="25" fillId="0" borderId="16" xfId="0" applyFont="1" applyFill="1" applyBorder="1" applyAlignment="1">
      <alignment horizontal="left" vertical="center"/>
    </xf>
    <xf numFmtId="0" fontId="0" fillId="0" borderId="0" xfId="0" applyFill="1" applyBorder="1" applyAlignment="1">
      <alignment horizontal="center" vertical="center"/>
    </xf>
    <xf numFmtId="0" fontId="20" fillId="0" borderId="0" xfId="1" applyFill="1" applyBorder="1" applyAlignment="1">
      <alignment horizontal="center" vertical="center"/>
    </xf>
    <xf numFmtId="0" fontId="1" fillId="0" borderId="0" xfId="0" applyFont="1" applyBorder="1" applyAlignment="1">
      <alignment horizontal="center"/>
    </xf>
    <xf numFmtId="164" fontId="0" fillId="5" borderId="2" xfId="0" applyNumberFormat="1" applyFill="1" applyBorder="1"/>
    <xf numFmtId="0" fontId="23" fillId="0" borderId="0" xfId="0" applyFont="1" applyBorder="1" applyAlignment="1">
      <alignment horizontal="center" wrapText="1"/>
    </xf>
    <xf numFmtId="0" fontId="25" fillId="0" borderId="21" xfId="0" applyFont="1" applyBorder="1"/>
    <xf numFmtId="0" fontId="0" fillId="0" borderId="22" xfId="0" applyBorder="1"/>
    <xf numFmtId="0" fontId="4" fillId="0" borderId="22" xfId="0" applyFont="1" applyBorder="1" applyAlignment="1">
      <alignment horizontal="right"/>
    </xf>
    <xf numFmtId="0" fontId="4" fillId="0" borderId="0" xfId="0" applyFont="1" applyBorder="1" applyAlignment="1">
      <alignment horizontal="right"/>
    </xf>
    <xf numFmtId="164" fontId="1" fillId="7" borderId="2" xfId="0" applyNumberFormat="1" applyFont="1" applyFill="1" applyBorder="1" applyAlignment="1">
      <alignment horizontal="center" wrapText="1"/>
    </xf>
    <xf numFmtId="1" fontId="1" fillId="7" borderId="2" xfId="0" applyNumberFormat="1" applyFont="1" applyFill="1" applyBorder="1" applyAlignment="1">
      <alignment horizontal="center" vertical="center"/>
    </xf>
    <xf numFmtId="166" fontId="9" fillId="7" borderId="2" xfId="0" applyNumberFormat="1" applyFont="1" applyFill="1" applyBorder="1" applyAlignment="1">
      <alignment horizontal="center" vertical="center"/>
    </xf>
    <xf numFmtId="0" fontId="0" fillId="0" borderId="16" xfId="0" applyFont="1" applyBorder="1" applyAlignment="1">
      <alignment wrapText="1"/>
    </xf>
    <xf numFmtId="0" fontId="0" fillId="0" borderId="0" xfId="0" applyFont="1" applyBorder="1" applyAlignment="1">
      <alignment wrapText="1"/>
    </xf>
    <xf numFmtId="164" fontId="1" fillId="0" borderId="1" xfId="0" applyNumberFormat="1" applyFont="1" applyFill="1" applyBorder="1" applyAlignment="1">
      <alignment horizontal="center" wrapText="1"/>
    </xf>
    <xf numFmtId="0" fontId="0" fillId="0" borderId="0" xfId="0" applyBorder="1" applyAlignment="1">
      <alignment horizontal="right"/>
    </xf>
    <xf numFmtId="0" fontId="0" fillId="0" borderId="21" xfId="0" applyBorder="1"/>
    <xf numFmtId="0" fontId="26" fillId="0" borderId="36" xfId="1" applyFont="1" applyFill="1" applyBorder="1" applyAlignment="1">
      <alignment horizontal="center" vertical="center" wrapText="1"/>
    </xf>
    <xf numFmtId="166" fontId="26" fillId="8" borderId="10" xfId="2" applyNumberFormat="1" applyFont="1" applyFill="1" applyBorder="1" applyAlignment="1">
      <alignment horizontal="center" vertical="center"/>
    </xf>
    <xf numFmtId="166" fontId="26" fillId="8" borderId="2" xfId="2" applyNumberFormat="1" applyFont="1" applyFill="1" applyBorder="1" applyAlignment="1">
      <alignment horizontal="center" vertical="center"/>
    </xf>
    <xf numFmtId="166" fontId="26" fillId="8" borderId="10" xfId="2" applyNumberFormat="1" applyFont="1" applyFill="1" applyBorder="1" applyAlignment="1">
      <alignment horizontal="center" vertical="center" wrapText="1"/>
    </xf>
    <xf numFmtId="166" fontId="26" fillId="8" borderId="2" xfId="0" applyNumberFormat="1" applyFont="1" applyFill="1" applyBorder="1" applyAlignment="1">
      <alignment horizontal="center" vertical="center"/>
    </xf>
    <xf numFmtId="166" fontId="26" fillId="8" borderId="10" xfId="0" applyNumberFormat="1" applyFont="1" applyFill="1" applyBorder="1" applyAlignment="1">
      <alignment horizontal="center" vertical="center"/>
    </xf>
    <xf numFmtId="166" fontId="26" fillId="8" borderId="2" xfId="0" applyNumberFormat="1" applyFont="1" applyFill="1" applyBorder="1" applyAlignment="1">
      <alignment horizontal="center"/>
    </xf>
    <xf numFmtId="1" fontId="26" fillId="8" borderId="2" xfId="2" applyNumberFormat="1" applyFont="1" applyFill="1" applyBorder="1" applyAlignment="1">
      <alignment horizontal="center" vertical="center"/>
    </xf>
    <xf numFmtId="1" fontId="26" fillId="8" borderId="36" xfId="2" applyNumberFormat="1" applyFont="1" applyFill="1" applyBorder="1" applyAlignment="1">
      <alignment horizontal="center" vertical="center"/>
    </xf>
    <xf numFmtId="1" fontId="26" fillId="8" borderId="36" xfId="2" applyNumberFormat="1" applyFont="1" applyFill="1" applyBorder="1" applyAlignment="1">
      <alignment horizontal="center" vertical="center" wrapText="1"/>
    </xf>
    <xf numFmtId="166" fontId="21" fillId="8" borderId="31" xfId="2" applyNumberFormat="1" applyFill="1" applyBorder="1" applyAlignment="1">
      <alignment horizontal="center" vertical="center"/>
    </xf>
    <xf numFmtId="166" fontId="21" fillId="8" borderId="32" xfId="2" applyNumberFormat="1" applyFill="1" applyBorder="1" applyAlignment="1">
      <alignment horizontal="center" vertical="center"/>
    </xf>
    <xf numFmtId="0" fontId="25" fillId="0" borderId="22" xfId="0" applyFont="1" applyBorder="1" applyAlignment="1">
      <alignment vertical="top" wrapText="1"/>
    </xf>
    <xf numFmtId="0" fontId="25" fillId="0" borderId="21" xfId="0" applyFont="1" applyBorder="1" applyAlignment="1">
      <alignment vertical="top"/>
    </xf>
    <xf numFmtId="0" fontId="0" fillId="0" borderId="16" xfId="0" applyBorder="1" applyAlignment="1">
      <alignment horizontal="right"/>
    </xf>
    <xf numFmtId="0" fontId="0" fillId="0" borderId="16" xfId="0" applyBorder="1" applyAlignment="1">
      <alignment horizontal="right" wrapText="1"/>
    </xf>
    <xf numFmtId="2" fontId="26" fillId="0" borderId="16" xfId="2" applyNumberFormat="1" applyFont="1" applyFill="1" applyBorder="1" applyAlignment="1">
      <alignment horizontal="right" wrapText="1"/>
    </xf>
    <xf numFmtId="2" fontId="0" fillId="5" borderId="2" xfId="0" applyNumberFormat="1" applyFill="1" applyBorder="1" applyAlignment="1">
      <alignment horizontal="center" vertical="center"/>
    </xf>
    <xf numFmtId="0" fontId="25" fillId="0" borderId="16" xfId="0" applyFont="1" applyBorder="1" applyAlignment="1">
      <alignment vertical="top"/>
    </xf>
    <xf numFmtId="165" fontId="0" fillId="8" borderId="2" xfId="0" applyNumberFormat="1" applyFill="1" applyBorder="1" applyAlignment="1">
      <alignment horizontal="center" vertical="center"/>
    </xf>
    <xf numFmtId="0" fontId="1" fillId="0" borderId="8" xfId="0" applyFont="1" applyBorder="1" applyAlignment="1">
      <alignment horizontal="left" wrapText="1"/>
    </xf>
    <xf numFmtId="0" fontId="1" fillId="0" borderId="0" xfId="0" applyFont="1" applyAlignment="1">
      <alignment horizontal="right" vertical="center" wrapText="1"/>
    </xf>
    <xf numFmtId="0" fontId="1" fillId="0" borderId="0" xfId="0" applyFont="1" applyBorder="1" applyAlignment="1">
      <alignment horizontal="right" wrapText="1"/>
    </xf>
    <xf numFmtId="0" fontId="1" fillId="0" borderId="0" xfId="0" applyFont="1" applyFill="1" applyBorder="1" applyAlignment="1">
      <alignment horizontal="right" vertical="center" wrapText="1"/>
    </xf>
    <xf numFmtId="0" fontId="35" fillId="0" borderId="0" xfId="0" applyFont="1" applyAlignment="1"/>
    <xf numFmtId="0" fontId="16" fillId="0" borderId="2" xfId="0" applyFont="1" applyBorder="1" applyAlignment="1">
      <alignment vertical="center" wrapText="1"/>
    </xf>
    <xf numFmtId="0" fontId="15" fillId="0" borderId="2" xfId="0" applyFont="1" applyBorder="1" applyAlignment="1"/>
    <xf numFmtId="0" fontId="1" fillId="0" borderId="0" xfId="0" applyFont="1" applyBorder="1" applyAlignment="1">
      <alignment wrapText="1"/>
    </xf>
    <xf numFmtId="0" fontId="36" fillId="0" borderId="9" xfId="0" applyFont="1" applyBorder="1" applyAlignment="1">
      <alignment horizontal="center"/>
    </xf>
    <xf numFmtId="0" fontId="35" fillId="0" borderId="9" xfId="0" applyFont="1" applyBorder="1" applyAlignment="1"/>
    <xf numFmtId="0" fontId="4" fillId="0" borderId="2" xfId="0" applyFont="1" applyBorder="1" applyAlignment="1"/>
    <xf numFmtId="0" fontId="4" fillId="0" borderId="8" xfId="0" applyFont="1" applyBorder="1" applyAlignment="1">
      <alignment horizontal="right" vertical="center" wrapText="1"/>
    </xf>
    <xf numFmtId="0" fontId="1" fillId="0" borderId="11" xfId="0" applyFont="1" applyBorder="1" applyAlignment="1">
      <alignment vertical="center" wrapText="1"/>
    </xf>
    <xf numFmtId="0" fontId="38" fillId="0" borderId="0" xfId="0" applyFont="1" applyBorder="1" applyAlignment="1">
      <alignment horizontal="right" vertical="center" wrapText="1"/>
    </xf>
    <xf numFmtId="0" fontId="4" fillId="0" borderId="0" xfId="0" applyFont="1" applyBorder="1" applyAlignment="1">
      <alignment horizontal="center" vertical="center"/>
    </xf>
    <xf numFmtId="0" fontId="38" fillId="0" borderId="2" xfId="0" applyFont="1" applyBorder="1" applyAlignment="1">
      <alignment horizontal="right"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wrapText="1"/>
    </xf>
    <xf numFmtId="0" fontId="4" fillId="0" borderId="6" xfId="0" applyFont="1" applyBorder="1" applyAlignment="1">
      <alignment horizontal="right" vertical="center" wrapText="1"/>
    </xf>
    <xf numFmtId="165" fontId="2" fillId="0" borderId="33" xfId="0" applyNumberFormat="1" applyFont="1" applyBorder="1" applyAlignment="1">
      <alignment horizontal="center" vertical="center"/>
    </xf>
    <xf numFmtId="0" fontId="4" fillId="0" borderId="10" xfId="0" applyFont="1" applyBorder="1" applyAlignment="1">
      <alignment horizontal="right" vertical="center" wrapText="1"/>
    </xf>
    <xf numFmtId="0" fontId="1" fillId="0" borderId="0" xfId="0" applyFont="1" applyBorder="1" applyAlignment="1">
      <alignment horizontal="left" vertical="center" wrapText="1"/>
    </xf>
    <xf numFmtId="0" fontId="4" fillId="0" borderId="9" xfId="0" applyFont="1" applyBorder="1" applyAlignment="1">
      <alignment horizontal="center"/>
    </xf>
    <xf numFmtId="0" fontId="4" fillId="0" borderId="9" xfId="0" applyFont="1" applyBorder="1" applyAlignment="1"/>
    <xf numFmtId="0" fontId="35" fillId="0" borderId="0" xfId="0" applyFont="1" applyAlignment="1">
      <alignment horizontal="center"/>
    </xf>
    <xf numFmtId="0" fontId="35" fillId="0" borderId="0" xfId="0" applyFont="1"/>
    <xf numFmtId="0" fontId="16" fillId="0" borderId="0" xfId="0" applyFont="1" applyBorder="1" applyAlignment="1">
      <alignment wrapText="1"/>
    </xf>
    <xf numFmtId="0" fontId="1" fillId="2" borderId="0" xfId="0" applyFont="1" applyFill="1" applyBorder="1" applyAlignment="1">
      <alignment vertical="center" wrapText="1"/>
    </xf>
    <xf numFmtId="0" fontId="16" fillId="2" borderId="0" xfId="0" applyFont="1" applyFill="1"/>
    <xf numFmtId="0" fontId="1" fillId="8" borderId="33" xfId="0" applyFont="1" applyFill="1" applyBorder="1" applyAlignment="1">
      <alignment horizontal="center" vertical="center" wrapText="1"/>
    </xf>
    <xf numFmtId="164" fontId="2" fillId="8" borderId="5" xfId="0" applyNumberFormat="1" applyFont="1" applyFill="1" applyBorder="1" applyAlignment="1">
      <alignment horizontal="center" vertical="center"/>
    </xf>
    <xf numFmtId="164" fontId="2" fillId="8" borderId="2" xfId="0" applyNumberFormat="1" applyFont="1" applyFill="1" applyBorder="1" applyAlignment="1">
      <alignment horizontal="center" vertical="center"/>
    </xf>
    <xf numFmtId="0" fontId="2" fillId="0" borderId="33" xfId="0" applyFont="1" applyBorder="1" applyAlignment="1">
      <alignment horizontal="center" vertical="center" wrapText="1"/>
    </xf>
    <xf numFmtId="165" fontId="2" fillId="0" borderId="33" xfId="0" applyNumberFormat="1" applyFont="1" applyBorder="1" applyAlignment="1">
      <alignment horizontal="center" vertical="center" wrapText="1"/>
    </xf>
    <xf numFmtId="0" fontId="15" fillId="0" borderId="0" xfId="0" applyFont="1" applyBorder="1" applyAlignment="1"/>
    <xf numFmtId="0" fontId="16" fillId="0" borderId="1" xfId="0" applyFont="1" applyBorder="1" applyAlignment="1"/>
    <xf numFmtId="0" fontId="1" fillId="0" borderId="37" xfId="0" applyFont="1" applyBorder="1" applyAlignment="1">
      <alignment horizontal="right" vertical="center" wrapText="1"/>
    </xf>
    <xf numFmtId="0" fontId="2" fillId="0" borderId="38" xfId="0" applyFont="1" applyBorder="1" applyAlignment="1">
      <alignment horizontal="center" vertical="center"/>
    </xf>
    <xf numFmtId="0" fontId="1" fillId="0" borderId="10" xfId="0" applyFont="1" applyBorder="1" applyAlignment="1">
      <alignment horizontal="center" vertical="center" wrapText="1"/>
    </xf>
    <xf numFmtId="0" fontId="15" fillId="0" borderId="39" xfId="0" applyFont="1" applyBorder="1" applyAlignment="1"/>
    <xf numFmtId="0" fontId="1" fillId="0" borderId="2" xfId="0" applyFont="1" applyBorder="1" applyAlignment="1">
      <alignment horizontal="center" vertical="center" wrapText="1"/>
    </xf>
    <xf numFmtId="0" fontId="1" fillId="0" borderId="40" xfId="0" applyFont="1" applyBorder="1" applyAlignment="1">
      <alignment horizontal="right" vertical="center" wrapText="1"/>
    </xf>
    <xf numFmtId="9" fontId="2" fillId="0" borderId="38" xfId="4" applyFont="1" applyBorder="1" applyAlignment="1">
      <alignment horizontal="center" vertical="center"/>
    </xf>
    <xf numFmtId="0" fontId="2" fillId="0" borderId="33" xfId="0" applyFont="1" applyBorder="1" applyAlignment="1">
      <alignment horizontal="center" vertical="center"/>
    </xf>
    <xf numFmtId="0" fontId="2" fillId="0" borderId="2" xfId="0" applyFont="1" applyBorder="1" applyAlignment="1">
      <alignment horizontal="center" vertical="center"/>
    </xf>
    <xf numFmtId="0" fontId="15" fillId="0" borderId="33" xfId="0" applyFont="1" applyBorder="1" applyAlignment="1"/>
    <xf numFmtId="0" fontId="0" fillId="0" borderId="2" xfId="0" applyBorder="1" applyAlignment="1">
      <alignment horizontal="center"/>
    </xf>
    <xf numFmtId="10" fontId="26" fillId="5" borderId="2" xfId="4" applyNumberFormat="1" applyFont="1" applyFill="1" applyBorder="1" applyAlignment="1" applyProtection="1">
      <alignment horizontal="center" vertical="center"/>
      <protection locked="0"/>
    </xf>
    <xf numFmtId="10" fontId="0" fillId="5" borderId="2" xfId="4" applyNumberFormat="1" applyFont="1" applyFill="1" applyBorder="1" applyAlignment="1">
      <alignment horizontal="center" vertical="center"/>
    </xf>
    <xf numFmtId="0" fontId="8" fillId="0" borderId="1" xfId="0" applyFont="1" applyBorder="1" applyAlignment="1">
      <alignment wrapText="1"/>
    </xf>
    <xf numFmtId="0" fontId="8" fillId="0" borderId="6" xfId="0" applyFont="1" applyBorder="1" applyAlignment="1">
      <alignment wrapText="1"/>
    </xf>
    <xf numFmtId="0" fontId="1" fillId="0" borderId="2" xfId="0" applyFont="1" applyBorder="1" applyAlignment="1">
      <alignment horizontal="left" wrapText="1"/>
    </xf>
    <xf numFmtId="0" fontId="11" fillId="0" borderId="0" xfId="0" applyFont="1" applyFill="1" applyAlignment="1">
      <alignment horizontal="left" wrapText="1"/>
    </xf>
    <xf numFmtId="0" fontId="1" fillId="0" borderId="0" xfId="0" applyFont="1" applyAlignment="1">
      <alignment horizontal="right" vertical="center" wrapText="1"/>
    </xf>
    <xf numFmtId="0" fontId="1" fillId="0" borderId="4" xfId="0" applyFont="1" applyBorder="1" applyAlignment="1">
      <alignment horizontal="right" vertical="center" wrapText="1"/>
    </xf>
    <xf numFmtId="0" fontId="1" fillId="0" borderId="0" xfId="0" applyFont="1" applyBorder="1" applyAlignment="1">
      <alignment horizontal="right" wrapText="1"/>
    </xf>
    <xf numFmtId="0" fontId="1" fillId="0" borderId="4" xfId="0" applyFont="1" applyBorder="1" applyAlignment="1">
      <alignment horizontal="right" wrapText="1"/>
    </xf>
    <xf numFmtId="0" fontId="1" fillId="0" borderId="0" xfId="0" applyFont="1" applyFill="1" applyBorder="1" applyAlignment="1">
      <alignment horizontal="righ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9" fillId="0" borderId="8" xfId="0" applyFont="1" applyBorder="1" applyAlignment="1">
      <alignment horizontal="left" wrapText="1"/>
    </xf>
    <xf numFmtId="0" fontId="8" fillId="0" borderId="0" xfId="0" applyFont="1" applyBorder="1" applyAlignment="1">
      <alignment wrapText="1"/>
    </xf>
    <xf numFmtId="0" fontId="8" fillId="0" borderId="4" xfId="0" applyFont="1" applyBorder="1" applyAlignment="1">
      <alignment wrapText="1"/>
    </xf>
    <xf numFmtId="0" fontId="1" fillId="0" borderId="3" xfId="0" applyFont="1" applyBorder="1" applyAlignment="1">
      <alignment horizontal="left"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3" fillId="0" borderId="0" xfId="0" applyFont="1" applyBorder="1" applyAlignment="1">
      <alignment horizontal="right"/>
    </xf>
    <xf numFmtId="0" fontId="23" fillId="0" borderId="4" xfId="0" applyFont="1" applyBorder="1" applyAlignment="1">
      <alignment horizontal="right"/>
    </xf>
    <xf numFmtId="0" fontId="23" fillId="0" borderId="1" xfId="0" applyFont="1" applyBorder="1" applyAlignment="1">
      <alignment horizontal="right"/>
    </xf>
    <xf numFmtId="0" fontId="23" fillId="0" borderId="6" xfId="0" applyFont="1" applyBorder="1" applyAlignment="1">
      <alignment horizontal="right"/>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xf numFmtId="0" fontId="3" fillId="0" borderId="0" xfId="0" applyFont="1" applyBorder="1" applyAlignment="1">
      <alignment horizontal="left" wrapText="1"/>
    </xf>
    <xf numFmtId="0" fontId="3" fillId="0" borderId="4" xfId="0" applyFont="1" applyBorder="1" applyAlignment="1">
      <alignment horizontal="left"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4"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23" fillId="0" borderId="8" xfId="0" applyFont="1" applyBorder="1" applyAlignment="1">
      <alignment horizontal="right"/>
    </xf>
    <xf numFmtId="0" fontId="23" fillId="0" borderId="11" xfId="0" applyFont="1" applyBorder="1" applyAlignment="1">
      <alignment horizontal="right"/>
    </xf>
    <xf numFmtId="0" fontId="4" fillId="0" borderId="1" xfId="0" applyFont="1" applyBorder="1" applyAlignment="1">
      <alignment horizontal="left" wrapText="1"/>
    </xf>
    <xf numFmtId="0" fontId="4" fillId="0" borderId="2" xfId="0" applyFont="1" applyFill="1" applyBorder="1" applyAlignment="1">
      <alignment horizontal="left"/>
    </xf>
    <xf numFmtId="0" fontId="2" fillId="0" borderId="2" xfId="0" applyFont="1" applyFill="1" applyBorder="1" applyAlignment="1">
      <alignment horizontal="left"/>
    </xf>
    <xf numFmtId="0" fontId="6" fillId="0" borderId="0" xfId="0" applyFont="1" applyBorder="1" applyAlignment="1">
      <alignment horizontal="left" wrapText="1"/>
    </xf>
    <xf numFmtId="0" fontId="6" fillId="0" borderId="1" xfId="0" applyFont="1" applyBorder="1" applyAlignment="1">
      <alignment horizontal="left" wrapText="1"/>
    </xf>
    <xf numFmtId="0" fontId="4" fillId="0" borderId="2" xfId="0" applyFont="1" applyFill="1" applyBorder="1" applyAlignment="1"/>
    <xf numFmtId="0" fontId="3" fillId="0" borderId="2" xfId="0" applyFont="1" applyFill="1" applyBorder="1" applyAlignment="1"/>
    <xf numFmtId="0" fontId="4" fillId="0" borderId="3" xfId="0" applyFont="1" applyFill="1" applyBorder="1" applyAlignment="1"/>
    <xf numFmtId="0" fontId="4" fillId="0" borderId="10" xfId="0" applyFont="1" applyFill="1" applyBorder="1" applyAlignment="1"/>
    <xf numFmtId="0" fontId="1" fillId="0" borderId="9" xfId="0" applyFont="1" applyBorder="1" applyAlignment="1">
      <alignment horizontal="left" wrapText="1"/>
    </xf>
    <xf numFmtId="0" fontId="10" fillId="0" borderId="0" xfId="0" applyFont="1" applyFill="1" applyBorder="1" applyAlignment="1">
      <alignment horizontal="left"/>
    </xf>
    <xf numFmtId="0" fontId="8" fillId="0" borderId="0" xfId="0" applyFont="1" applyBorder="1" applyAlignment="1"/>
    <xf numFmtId="0" fontId="2" fillId="0" borderId="0" xfId="0" applyFont="1" applyBorder="1" applyAlignment="1"/>
    <xf numFmtId="0" fontId="2" fillId="0" borderId="4" xfId="0" applyFont="1" applyBorder="1" applyAlignment="1"/>
    <xf numFmtId="0" fontId="1" fillId="0" borderId="10" xfId="0" applyFont="1" applyBorder="1" applyAlignment="1">
      <alignment horizontal="left" wrapText="1"/>
    </xf>
    <xf numFmtId="0" fontId="2" fillId="0" borderId="2" xfId="0" applyFont="1" applyBorder="1" applyAlignment="1">
      <alignment horizontal="left" wrapText="1"/>
    </xf>
    <xf numFmtId="0" fontId="27" fillId="0" borderId="2" xfId="0" applyFont="1" applyBorder="1" applyAlignment="1">
      <alignment horizontal="center"/>
    </xf>
    <xf numFmtId="0" fontId="34" fillId="0" borderId="2" xfId="0" applyFont="1" applyBorder="1" applyAlignment="1">
      <alignment horizontal="center"/>
    </xf>
    <xf numFmtId="2" fontId="26" fillId="0" borderId="2" xfId="2" applyNumberFormat="1" applyFont="1" applyFill="1" applyBorder="1" applyAlignment="1">
      <alignment horizontal="center" wrapText="1"/>
    </xf>
    <xf numFmtId="2" fontId="26" fillId="0" borderId="2" xfId="2" applyNumberFormat="1" applyFont="1" applyFill="1" applyBorder="1" applyAlignment="1" applyProtection="1">
      <alignment horizontal="center" wrapText="1"/>
    </xf>
    <xf numFmtId="0" fontId="4" fillId="0" borderId="34" xfId="0" applyFont="1" applyFill="1" applyBorder="1" applyAlignment="1">
      <alignment horizontal="left" wrapText="1"/>
    </xf>
    <xf numFmtId="0" fontId="2" fillId="0" borderId="35" xfId="0" applyFont="1" applyFill="1" applyBorder="1" applyAlignment="1">
      <alignment horizontal="left" wrapText="1"/>
    </xf>
    <xf numFmtId="0" fontId="0" fillId="0" borderId="2" xfId="0" applyBorder="1" applyAlignment="1">
      <alignment horizontal="center"/>
    </xf>
    <xf numFmtId="0" fontId="0" fillId="0" borderId="2" xfId="0" applyBorder="1" applyAlignment="1">
      <alignment horizontal="center" wrapText="1"/>
    </xf>
    <xf numFmtId="0" fontId="0" fillId="0" borderId="16" xfId="0" applyFont="1" applyBorder="1" applyAlignment="1">
      <alignment horizontal="left" wrapText="1"/>
    </xf>
    <xf numFmtId="0" fontId="0" fillId="0" borderId="0" xfId="0" applyFont="1" applyBorder="1" applyAlignment="1">
      <alignment horizontal="left" wrapText="1"/>
    </xf>
    <xf numFmtId="0" fontId="0" fillId="0" borderId="17" xfId="0" applyFont="1" applyBorder="1" applyAlignment="1">
      <alignment horizontal="left" wrapText="1"/>
    </xf>
    <xf numFmtId="0" fontId="0" fillId="0" borderId="1" xfId="0" applyFill="1" applyBorder="1" applyAlignment="1">
      <alignment horizontal="right" vertical="center" wrapText="1"/>
    </xf>
    <xf numFmtId="0" fontId="27" fillId="0" borderId="16" xfId="0" applyFont="1" applyFill="1" applyBorder="1" applyAlignment="1">
      <alignment horizontal="left" vertical="center"/>
    </xf>
    <xf numFmtId="0" fontId="27" fillId="0" borderId="1" xfId="0" applyFont="1" applyFill="1" applyBorder="1" applyAlignment="1">
      <alignment horizontal="left" vertical="center"/>
    </xf>
    <xf numFmtId="0" fontId="0" fillId="0" borderId="26" xfId="0" applyBorder="1" applyAlignment="1">
      <alignment horizontal="center" wrapText="1"/>
    </xf>
    <xf numFmtId="0" fontId="27" fillId="0" borderId="16" xfId="0" applyFont="1" applyBorder="1" applyAlignment="1">
      <alignment horizontal="left"/>
    </xf>
    <xf numFmtId="0" fontId="27" fillId="0" borderId="1" xfId="0" applyFont="1" applyBorder="1" applyAlignment="1">
      <alignment horizontal="left"/>
    </xf>
    <xf numFmtId="0" fontId="0" fillId="6" borderId="2" xfId="0" applyFill="1" applyBorder="1" applyAlignment="1">
      <alignment horizontal="center"/>
    </xf>
  </cellXfs>
  <cellStyles count="5">
    <cellStyle name="Hyperlink" xfId="3" builtinId="8"/>
    <cellStyle name="Input" xfId="1" builtinId="20"/>
    <cellStyle name="Normal" xfId="0" builtinId="0"/>
    <cellStyle name="Output" xfId="2"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F$10"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H$22"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H$37"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I$37"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F$10"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H$26"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14</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13</xdr:row>
          <xdr:rowOff>60960</xdr:rowOff>
        </xdr:from>
        <xdr:to>
          <xdr:col>7</xdr:col>
          <xdr:colOff>381000</xdr:colOff>
          <xdr:row>13</xdr:row>
          <xdr:rowOff>281940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13</xdr:row>
          <xdr:rowOff>68580</xdr:rowOff>
        </xdr:from>
        <xdr:to>
          <xdr:col>7</xdr:col>
          <xdr:colOff>708660</xdr:colOff>
          <xdr:row>13</xdr:row>
          <xdr:rowOff>289560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0</xdr:colOff>
          <xdr:row>16</xdr:row>
          <xdr:rowOff>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15</xdr:row>
          <xdr:rowOff>137160</xdr:rowOff>
        </xdr:from>
        <xdr:to>
          <xdr:col>7</xdr:col>
          <xdr:colOff>708660</xdr:colOff>
          <xdr:row>15</xdr:row>
          <xdr:rowOff>358140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15</xdr:row>
          <xdr:rowOff>137160</xdr:rowOff>
        </xdr:from>
        <xdr:to>
          <xdr:col>7</xdr:col>
          <xdr:colOff>381000</xdr:colOff>
          <xdr:row>15</xdr:row>
          <xdr:rowOff>358140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17</xdr:row>
          <xdr:rowOff>99060</xdr:rowOff>
        </xdr:from>
        <xdr:to>
          <xdr:col>7</xdr:col>
          <xdr:colOff>381000</xdr:colOff>
          <xdr:row>17</xdr:row>
          <xdr:rowOff>297180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411480</xdr:colOff>
          <xdr:row>17</xdr:row>
          <xdr:rowOff>99060</xdr:rowOff>
        </xdr:from>
        <xdr:to>
          <xdr:col>7</xdr:col>
          <xdr:colOff>723900</xdr:colOff>
          <xdr:row>17</xdr:row>
          <xdr:rowOff>289560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16</xdr:row>
          <xdr:rowOff>205740</xdr:rowOff>
        </xdr:from>
        <xdr:to>
          <xdr:col>7</xdr:col>
          <xdr:colOff>708660</xdr:colOff>
          <xdr:row>16</xdr:row>
          <xdr:rowOff>426720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16</xdr:row>
          <xdr:rowOff>198120</xdr:rowOff>
        </xdr:from>
        <xdr:to>
          <xdr:col>7</xdr:col>
          <xdr:colOff>381000</xdr:colOff>
          <xdr:row>16</xdr:row>
          <xdr:rowOff>419100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50</xdr:row>
          <xdr:rowOff>91440</xdr:rowOff>
        </xdr:from>
        <xdr:to>
          <xdr:col>7</xdr:col>
          <xdr:colOff>739140</xdr:colOff>
          <xdr:row>50</xdr:row>
          <xdr:rowOff>281940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50</xdr:row>
          <xdr:rowOff>99060</xdr:rowOff>
        </xdr:from>
        <xdr:to>
          <xdr:col>7</xdr:col>
          <xdr:colOff>396240</xdr:colOff>
          <xdr:row>50</xdr:row>
          <xdr:rowOff>297180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0</xdr:rowOff>
        </xdr:from>
        <xdr:to>
          <xdr:col>8</xdr:col>
          <xdr:colOff>0</xdr:colOff>
          <xdr:row>54</xdr:row>
          <xdr:rowOff>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53</xdr:row>
          <xdr:rowOff>99060</xdr:rowOff>
        </xdr:from>
        <xdr:to>
          <xdr:col>7</xdr:col>
          <xdr:colOff>716280</xdr:colOff>
          <xdr:row>53</xdr:row>
          <xdr:rowOff>320040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53</xdr:row>
          <xdr:rowOff>106680</xdr:rowOff>
        </xdr:from>
        <xdr:to>
          <xdr:col>7</xdr:col>
          <xdr:colOff>403860</xdr:colOff>
          <xdr:row>53</xdr:row>
          <xdr:rowOff>327660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213360</xdr:rowOff>
        </xdr:from>
        <xdr:to>
          <xdr:col>5</xdr:col>
          <xdr:colOff>0</xdr:colOff>
          <xdr:row>10</xdr:row>
          <xdr:rowOff>30480</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19</xdr:row>
          <xdr:rowOff>68580</xdr:rowOff>
        </xdr:from>
        <xdr:to>
          <xdr:col>7</xdr:col>
          <xdr:colOff>708660</xdr:colOff>
          <xdr:row>19</xdr:row>
          <xdr:rowOff>289560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60960</xdr:rowOff>
        </xdr:from>
        <xdr:to>
          <xdr:col>7</xdr:col>
          <xdr:colOff>381000</xdr:colOff>
          <xdr:row>19</xdr:row>
          <xdr:rowOff>281940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60960</xdr:rowOff>
        </xdr:from>
        <xdr:to>
          <xdr:col>7</xdr:col>
          <xdr:colOff>381000</xdr:colOff>
          <xdr:row>20</xdr:row>
          <xdr:rowOff>281940</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20</xdr:row>
          <xdr:rowOff>68580</xdr:rowOff>
        </xdr:from>
        <xdr:to>
          <xdr:col>7</xdr:col>
          <xdr:colOff>708660</xdr:colOff>
          <xdr:row>20</xdr:row>
          <xdr:rowOff>289560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42</xdr:row>
          <xdr:rowOff>0</xdr:rowOff>
        </xdr:to>
        <xdr:sp macro="" textlink="">
          <xdr:nvSpPr>
            <xdr:cNvPr id="3102" name="Group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39</xdr:row>
          <xdr:rowOff>22860</xdr:rowOff>
        </xdr:from>
        <xdr:to>
          <xdr:col>7</xdr:col>
          <xdr:colOff>289560</xdr:colOff>
          <xdr:row>40</xdr:row>
          <xdr:rowOff>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39</xdr:row>
          <xdr:rowOff>198120</xdr:rowOff>
        </xdr:from>
        <xdr:to>
          <xdr:col>7</xdr:col>
          <xdr:colOff>396240</xdr:colOff>
          <xdr:row>41</xdr:row>
          <xdr:rowOff>15240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8</xdr:col>
          <xdr:colOff>0</xdr:colOff>
          <xdr:row>43</xdr:row>
          <xdr:rowOff>0</xdr:rowOff>
        </xdr:to>
        <xdr:sp macro="" textlink="">
          <xdr:nvSpPr>
            <xdr:cNvPr id="3105" name="Group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42</xdr:row>
          <xdr:rowOff>15240</xdr:rowOff>
        </xdr:from>
        <xdr:to>
          <xdr:col>7</xdr:col>
          <xdr:colOff>548640</xdr:colOff>
          <xdr:row>42</xdr:row>
          <xdr:rowOff>205740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&lt;8%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42</xdr:row>
          <xdr:rowOff>182880</xdr:rowOff>
        </xdr:from>
        <xdr:to>
          <xdr:col>7</xdr:col>
          <xdr:colOff>548640</xdr:colOff>
          <xdr:row>42</xdr:row>
          <xdr:rowOff>373380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41</xdr:row>
          <xdr:rowOff>0</xdr:rowOff>
        </xdr:from>
        <xdr:to>
          <xdr:col>7</xdr:col>
          <xdr:colOff>472440</xdr:colOff>
          <xdr:row>41</xdr:row>
          <xdr:rowOff>182880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35</xdr:row>
          <xdr:rowOff>91440</xdr:rowOff>
        </xdr:from>
        <xdr:to>
          <xdr:col>7</xdr:col>
          <xdr:colOff>739140</xdr:colOff>
          <xdr:row>35</xdr:row>
          <xdr:rowOff>281940</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35</xdr:row>
          <xdr:rowOff>99060</xdr:rowOff>
        </xdr:from>
        <xdr:to>
          <xdr:col>7</xdr:col>
          <xdr:colOff>411480</xdr:colOff>
          <xdr:row>35</xdr:row>
          <xdr:rowOff>297180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0</xdr:colOff>
          <xdr:row>15</xdr:row>
          <xdr:rowOff>0</xdr:rowOff>
        </xdr:to>
        <xdr:sp macro="" textlink="">
          <xdr:nvSpPr>
            <xdr:cNvPr id="3114" name="Group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14</xdr:row>
          <xdr:rowOff>60960</xdr:rowOff>
        </xdr:from>
        <xdr:to>
          <xdr:col>7</xdr:col>
          <xdr:colOff>381000</xdr:colOff>
          <xdr:row>14</xdr:row>
          <xdr:rowOff>281940</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14</xdr:row>
          <xdr:rowOff>68580</xdr:rowOff>
        </xdr:from>
        <xdr:to>
          <xdr:col>7</xdr:col>
          <xdr:colOff>708660</xdr:colOff>
          <xdr:row>14</xdr:row>
          <xdr:rowOff>289560</xdr:rowOff>
        </xdr:to>
        <xdr:sp macro="" textlink="">
          <xdr:nvSpPr>
            <xdr:cNvPr id="3116" name="Option Button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251460</xdr:rowOff>
        </xdr:from>
        <xdr:to>
          <xdr:col>8</xdr:col>
          <xdr:colOff>0</xdr:colOff>
          <xdr:row>24</xdr:row>
          <xdr:rowOff>0</xdr:rowOff>
        </xdr:to>
        <xdr:sp macro="" textlink="">
          <xdr:nvSpPr>
            <xdr:cNvPr id="3117" name="Group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60960</xdr:rowOff>
        </xdr:from>
        <xdr:to>
          <xdr:col>7</xdr:col>
          <xdr:colOff>381000</xdr:colOff>
          <xdr:row>23</xdr:row>
          <xdr:rowOff>281940</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23</xdr:row>
          <xdr:rowOff>68580</xdr:rowOff>
        </xdr:from>
        <xdr:to>
          <xdr:col>7</xdr:col>
          <xdr:colOff>708660</xdr:colOff>
          <xdr:row>23</xdr:row>
          <xdr:rowOff>289560</xdr:rowOff>
        </xdr:to>
        <xdr:sp macro="" textlink="">
          <xdr:nvSpPr>
            <xdr:cNvPr id="3119" name="Option Button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403860</xdr:rowOff>
        </xdr:from>
        <xdr:to>
          <xdr:col>8</xdr:col>
          <xdr:colOff>0</xdr:colOff>
          <xdr:row>25</xdr:row>
          <xdr:rowOff>0</xdr:rowOff>
        </xdr:to>
        <xdr:sp macro="" textlink="">
          <xdr:nvSpPr>
            <xdr:cNvPr id="3120" name="Group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xdr:row>
          <xdr:rowOff>60960</xdr:rowOff>
        </xdr:from>
        <xdr:to>
          <xdr:col>7</xdr:col>
          <xdr:colOff>381000</xdr:colOff>
          <xdr:row>24</xdr:row>
          <xdr:rowOff>281940</xdr:rowOff>
        </xdr:to>
        <xdr:sp macro="" textlink="">
          <xdr:nvSpPr>
            <xdr:cNvPr id="3121" name="Option Button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24</xdr:row>
          <xdr:rowOff>68580</xdr:rowOff>
        </xdr:from>
        <xdr:to>
          <xdr:col>7</xdr:col>
          <xdr:colOff>708660</xdr:colOff>
          <xdr:row>24</xdr:row>
          <xdr:rowOff>289560</xdr:rowOff>
        </xdr:to>
        <xdr:sp macro="" textlink="">
          <xdr:nvSpPr>
            <xdr:cNvPr id="3122" name="Option Button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3131" name="Group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18</xdr:row>
          <xdr:rowOff>76200</xdr:rowOff>
        </xdr:from>
        <xdr:to>
          <xdr:col>7</xdr:col>
          <xdr:colOff>381000</xdr:colOff>
          <xdr:row>18</xdr:row>
          <xdr:rowOff>297180</xdr:rowOff>
        </xdr:to>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18</xdr:row>
          <xdr:rowOff>76200</xdr:rowOff>
        </xdr:from>
        <xdr:to>
          <xdr:col>7</xdr:col>
          <xdr:colOff>708660</xdr:colOff>
          <xdr:row>18</xdr:row>
          <xdr:rowOff>297180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9</xdr:row>
          <xdr:rowOff>45720</xdr:rowOff>
        </xdr:from>
        <xdr:to>
          <xdr:col>3</xdr:col>
          <xdr:colOff>800100</xdr:colOff>
          <xdr:row>9</xdr:row>
          <xdr:rowOff>243840</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Sheetflow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9</xdr:row>
          <xdr:rowOff>213360</xdr:rowOff>
        </xdr:from>
        <xdr:to>
          <xdr:col>4</xdr:col>
          <xdr:colOff>68580</xdr:colOff>
          <xdr:row>9</xdr:row>
          <xdr:rowOff>396240</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Level Spreader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0</xdr:rowOff>
        </xdr:to>
        <xdr:sp macro="" textlink="">
          <xdr:nvSpPr>
            <xdr:cNvPr id="3146" name="Group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32</xdr:row>
          <xdr:rowOff>99060</xdr:rowOff>
        </xdr:from>
        <xdr:to>
          <xdr:col>7</xdr:col>
          <xdr:colOff>746760</xdr:colOff>
          <xdr:row>32</xdr:row>
          <xdr:rowOff>289560</xdr:rowOff>
        </xdr:to>
        <xdr:sp macro="" textlink="">
          <xdr:nvSpPr>
            <xdr:cNvPr id="3147" name="Option Button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99060</xdr:rowOff>
        </xdr:from>
        <xdr:to>
          <xdr:col>7</xdr:col>
          <xdr:colOff>403860</xdr:colOff>
          <xdr:row>32</xdr:row>
          <xdr:rowOff>297180</xdr:rowOff>
        </xdr:to>
        <xdr:sp macro="" textlink="">
          <xdr:nvSpPr>
            <xdr:cNvPr id="3148" name="Option Button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7620</xdr:rowOff>
        </xdr:from>
        <xdr:to>
          <xdr:col>8</xdr:col>
          <xdr:colOff>0</xdr:colOff>
          <xdr:row>28</xdr:row>
          <xdr:rowOff>7620</xdr:rowOff>
        </xdr:to>
        <xdr:sp macro="" textlink="">
          <xdr:nvSpPr>
            <xdr:cNvPr id="3149" name="Group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27</xdr:row>
          <xdr:rowOff>30480</xdr:rowOff>
        </xdr:from>
        <xdr:to>
          <xdr:col>7</xdr:col>
          <xdr:colOff>594360</xdr:colOff>
          <xdr:row>27</xdr:row>
          <xdr:rowOff>213360</xdr:rowOff>
        </xdr:to>
        <xdr:sp macro="" textlink="">
          <xdr:nvSpPr>
            <xdr:cNvPr id="3150" name="Option Button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Grass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27</xdr:row>
          <xdr:rowOff>175260</xdr:rowOff>
        </xdr:from>
        <xdr:to>
          <xdr:col>7</xdr:col>
          <xdr:colOff>670560</xdr:colOff>
          <xdr:row>27</xdr:row>
          <xdr:rowOff>365760</xdr:rowOff>
        </xdr:to>
        <xdr:sp macro="" textlink="">
          <xdr:nvSpPr>
            <xdr:cNvPr id="3151" name="Option Button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Forested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27</xdr:row>
          <xdr:rowOff>342900</xdr:rowOff>
        </xdr:from>
        <xdr:to>
          <xdr:col>7</xdr:col>
          <xdr:colOff>632460</xdr:colOff>
          <xdr:row>27</xdr:row>
          <xdr:rowOff>525780</xdr:rowOff>
        </xdr:to>
        <xdr:sp macro="" textlink="">
          <xdr:nvSpPr>
            <xdr:cNvPr id="3152" name="Option Button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Mixed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hdsc.nws.noaa.gov/hdsc/pfds/pfds_map_cont.html?bkmrk=vt"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86AC-571D-4D14-8DA2-F7857103D9E5}">
  <dimension ref="A1:L67"/>
  <sheetViews>
    <sheetView tabSelected="1" view="pageLayout" zoomScaleNormal="110" workbookViewId="0">
      <selection activeCell="B51" sqref="B51:G51"/>
    </sheetView>
  </sheetViews>
  <sheetFormatPr defaultColWidth="9.109375" defaultRowHeight="17.399999999999999" x14ac:dyDescent="0.4"/>
  <cols>
    <col min="1" max="1" width="3.21875" style="4" customWidth="1"/>
    <col min="2" max="2" width="8.6640625" style="1" customWidth="1"/>
    <col min="3" max="3" width="12.5546875" style="1" customWidth="1"/>
    <col min="4" max="5" width="11.77734375" style="1" customWidth="1"/>
    <col min="6" max="6" width="8.88671875" style="1" customWidth="1"/>
    <col min="7" max="7" width="9" style="1" customWidth="1"/>
    <col min="8" max="8" width="10.88671875" style="4" customWidth="1"/>
    <col min="9" max="9" width="18.6640625" style="5" customWidth="1"/>
    <col min="10" max="16384" width="9.109375" style="1"/>
  </cols>
  <sheetData>
    <row r="1" spans="1:12" ht="18" customHeight="1" x14ac:dyDescent="0.4">
      <c r="A1" s="13" t="s">
        <v>117</v>
      </c>
      <c r="B1" s="12"/>
      <c r="C1" s="12"/>
      <c r="G1" s="14" t="s">
        <v>0</v>
      </c>
      <c r="H1" s="208"/>
      <c r="I1" s="209"/>
    </row>
    <row r="2" spans="1:12" ht="20.399999999999999" customHeight="1" x14ac:dyDescent="0.4">
      <c r="A2" s="210" t="s">
        <v>94</v>
      </c>
      <c r="B2" s="210"/>
      <c r="C2" s="210"/>
      <c r="D2" s="210"/>
      <c r="G2" s="14" t="s">
        <v>1</v>
      </c>
      <c r="H2" s="212"/>
      <c r="I2" s="213"/>
    </row>
    <row r="3" spans="1:12" s="2" customFormat="1" ht="20.399999999999999" customHeight="1" x14ac:dyDescent="0.6">
      <c r="A3" s="211"/>
      <c r="B3" s="211"/>
      <c r="C3" s="211"/>
      <c r="D3" s="211"/>
      <c r="E3" s="12"/>
      <c r="F3" s="12"/>
      <c r="G3" s="14" t="s">
        <v>70</v>
      </c>
      <c r="H3" s="214"/>
      <c r="I3" s="215"/>
    </row>
    <row r="4" spans="1:12" s="3" customFormat="1" ht="29.4" customHeight="1" x14ac:dyDescent="0.45">
      <c r="A4" s="17"/>
      <c r="B4" s="19" t="s">
        <v>71</v>
      </c>
      <c r="C4" s="15"/>
      <c r="D4" s="29" t="s">
        <v>8</v>
      </c>
      <c r="E4" s="30" t="s">
        <v>10</v>
      </c>
      <c r="F4" s="91" t="s">
        <v>56</v>
      </c>
      <c r="G4" s="13"/>
      <c r="H4" s="4"/>
    </row>
    <row r="5" spans="1:12" s="3" customFormat="1" ht="22.8" customHeight="1" x14ac:dyDescent="0.45">
      <c r="A5" s="20">
        <v>1</v>
      </c>
      <c r="B5" s="84"/>
      <c r="C5" s="85" t="s">
        <v>49</v>
      </c>
      <c r="D5" s="26">
        <v>0</v>
      </c>
      <c r="E5" s="26">
        <v>0</v>
      </c>
      <c r="F5" s="96">
        <f>D5+E5</f>
        <v>0</v>
      </c>
      <c r="G5" s="89"/>
      <c r="H5" s="89"/>
      <c r="I5" s="128"/>
    </row>
    <row r="6" spans="1:12" s="3" customFormat="1" ht="24" customHeight="1" x14ac:dyDescent="0.45">
      <c r="A6" s="20">
        <v>2</v>
      </c>
      <c r="B6" s="177" t="s">
        <v>92</v>
      </c>
      <c r="C6" s="178"/>
      <c r="D6" s="26">
        <v>0</v>
      </c>
      <c r="E6" s="26">
        <v>0</v>
      </c>
      <c r="F6" s="96">
        <f>D6+E6</f>
        <v>0</v>
      </c>
      <c r="G6" s="81"/>
      <c r="H6" s="82"/>
      <c r="I6" s="18"/>
    </row>
    <row r="7" spans="1:12" s="3" customFormat="1" ht="32.4" x14ac:dyDescent="0.45">
      <c r="A7" s="20"/>
      <c r="B7" s="125"/>
      <c r="C7" s="80"/>
      <c r="D7" s="101" t="s">
        <v>57</v>
      </c>
      <c r="E7" s="101" t="s">
        <v>50</v>
      </c>
      <c r="F7" s="83" t="s">
        <v>51</v>
      </c>
      <c r="G7" s="79"/>
      <c r="H7" s="79"/>
      <c r="I7" s="79"/>
    </row>
    <row r="8" spans="1:12" s="3" customFormat="1" ht="33.6" customHeight="1" x14ac:dyDescent="0.45">
      <c r="A8" s="20">
        <v>3</v>
      </c>
      <c r="B8" s="125"/>
      <c r="C8" s="85" t="s">
        <v>5</v>
      </c>
      <c r="D8" s="98">
        <f>IFERROR(IF(D5=0,0,((0.05+(D6/D5)*0.9)*D5/12)),0)</f>
        <v>0</v>
      </c>
      <c r="E8" s="98">
        <f>IFERROR(IF(E5=0,0,((0.05+(E6/E5)*0.9)*E5/12)),0)</f>
        <v>0</v>
      </c>
      <c r="F8" s="98">
        <f>IFERROR(IF(F5=0,0,((0.05+(F6/F5)*0.9)*F5/12)),0)</f>
        <v>0</v>
      </c>
      <c r="G8" s="179" t="s">
        <v>6</v>
      </c>
      <c r="H8" s="180"/>
      <c r="I8" s="97">
        <f>IF(F8=0,0,200/(1+2+2*12*F8/F5-SQRT(5*12*F8/F5+4*(F8*12/F5)^2)))</f>
        <v>0</v>
      </c>
    </row>
    <row r="9" spans="1:12" s="3" customFormat="1" ht="15.6" customHeight="1" x14ac:dyDescent="0.45">
      <c r="A9" s="20"/>
      <c r="B9" s="127"/>
      <c r="C9" s="127"/>
      <c r="D9" s="8"/>
      <c r="E9" s="16"/>
      <c r="I9" s="18"/>
    </row>
    <row r="10" spans="1:12" s="3" customFormat="1" ht="34.799999999999997" customHeight="1" x14ac:dyDescent="0.45">
      <c r="A10" s="20">
        <v>4</v>
      </c>
      <c r="B10" s="181" t="s">
        <v>100</v>
      </c>
      <c r="C10" s="181"/>
      <c r="D10" s="151"/>
      <c r="E10" s="152" t="b">
        <v>0</v>
      </c>
      <c r="F10" s="150">
        <v>0</v>
      </c>
      <c r="G10" s="150"/>
      <c r="H10" s="24"/>
      <c r="I10" s="18"/>
    </row>
    <row r="11" spans="1:12" s="3" customFormat="1" ht="15.6" customHeight="1" x14ac:dyDescent="0.45">
      <c r="A11" s="20"/>
      <c r="B11" s="127"/>
      <c r="C11" s="127"/>
      <c r="D11" s="8"/>
      <c r="E11" s="16" t="b">
        <v>0</v>
      </c>
      <c r="F11" s="126"/>
      <c r="G11" s="126"/>
      <c r="H11" s="24"/>
      <c r="I11" s="18"/>
    </row>
    <row r="12" spans="1:12" s="3" customFormat="1" ht="17.399999999999999" customHeight="1" x14ac:dyDescent="0.45">
      <c r="A12" s="217" t="s">
        <v>7</v>
      </c>
      <c r="B12" s="217"/>
      <c r="C12" s="217"/>
      <c r="D12" s="217"/>
      <c r="E12" s="217"/>
      <c r="F12" s="217"/>
      <c r="G12" s="217"/>
      <c r="H12" s="217"/>
      <c r="I12" s="217"/>
    </row>
    <row r="13" spans="1:12" ht="20.100000000000001" customHeight="1" x14ac:dyDescent="0.45">
      <c r="A13" s="20"/>
      <c r="B13" s="218" t="s">
        <v>95</v>
      </c>
      <c r="C13" s="219"/>
      <c r="D13" s="219"/>
      <c r="E13" s="219"/>
      <c r="F13" s="219"/>
      <c r="G13" s="220"/>
      <c r="H13" s="6" t="s">
        <v>2</v>
      </c>
      <c r="I13" s="10" t="s">
        <v>3</v>
      </c>
      <c r="L13" s="7"/>
    </row>
    <row r="14" spans="1:12" ht="30" customHeight="1" x14ac:dyDescent="0.4">
      <c r="A14" s="20">
        <v>5</v>
      </c>
      <c r="B14" s="197" t="s">
        <v>101</v>
      </c>
      <c r="C14" s="197"/>
      <c r="D14" s="197"/>
      <c r="E14" s="197"/>
      <c r="F14" s="197"/>
      <c r="G14" s="197"/>
      <c r="H14" s="10"/>
      <c r="I14" s="27"/>
    </row>
    <row r="15" spans="1:12" ht="30" customHeight="1" x14ac:dyDescent="0.4">
      <c r="A15" s="20">
        <v>6</v>
      </c>
      <c r="B15" s="175" t="s">
        <v>72</v>
      </c>
      <c r="C15" s="175"/>
      <c r="D15" s="175"/>
      <c r="E15" s="175"/>
      <c r="F15" s="175"/>
      <c r="G15" s="175"/>
      <c r="H15" s="10"/>
      <c r="I15" s="27"/>
    </row>
    <row r="16" spans="1:12" ht="45.6" customHeight="1" x14ac:dyDescent="0.4">
      <c r="A16" s="20">
        <v>7</v>
      </c>
      <c r="B16" s="175" t="s">
        <v>102</v>
      </c>
      <c r="C16" s="175"/>
      <c r="D16" s="175"/>
      <c r="E16" s="175"/>
      <c r="F16" s="175"/>
      <c r="G16" s="175"/>
      <c r="H16" s="10"/>
      <c r="I16" s="27"/>
    </row>
    <row r="17" spans="1:9" ht="46.8" customHeight="1" x14ac:dyDescent="0.4">
      <c r="A17" s="20">
        <v>8</v>
      </c>
      <c r="B17" s="189" t="s">
        <v>103</v>
      </c>
      <c r="C17" s="216"/>
      <c r="D17" s="216"/>
      <c r="E17" s="216"/>
      <c r="F17" s="216"/>
      <c r="G17" s="221"/>
      <c r="H17" s="10"/>
      <c r="I17" s="27"/>
    </row>
    <row r="18" spans="1:9" ht="31.8" customHeight="1" x14ac:dyDescent="0.4">
      <c r="A18" s="20">
        <v>9</v>
      </c>
      <c r="B18" s="175" t="s">
        <v>105</v>
      </c>
      <c r="C18" s="175"/>
      <c r="D18" s="175"/>
      <c r="E18" s="175"/>
      <c r="F18" s="175"/>
      <c r="G18" s="175"/>
      <c r="H18" s="10"/>
      <c r="I18" s="27"/>
    </row>
    <row r="19" spans="1:9" ht="31.8" customHeight="1" x14ac:dyDescent="0.4">
      <c r="A19" s="20">
        <v>10</v>
      </c>
      <c r="B19" s="175" t="s">
        <v>73</v>
      </c>
      <c r="C19" s="222"/>
      <c r="D19" s="222"/>
      <c r="E19" s="222"/>
      <c r="F19" s="222"/>
      <c r="G19" s="222"/>
      <c r="H19" s="10"/>
      <c r="I19" s="27"/>
    </row>
    <row r="20" spans="1:9" ht="31.8" customHeight="1" x14ac:dyDescent="0.4">
      <c r="A20" s="20">
        <v>11</v>
      </c>
      <c r="B20" s="175" t="s">
        <v>74</v>
      </c>
      <c r="C20" s="175"/>
      <c r="D20" s="175"/>
      <c r="E20" s="175"/>
      <c r="F20" s="175"/>
      <c r="G20" s="175"/>
      <c r="H20" s="10"/>
      <c r="I20" s="27"/>
    </row>
    <row r="21" spans="1:9" ht="31.8" customHeight="1" x14ac:dyDescent="0.4">
      <c r="A21" s="20" t="s">
        <v>104</v>
      </c>
      <c r="B21" s="175" t="str">
        <f>IF(E11=3,"Is the contributing flow path length ≤ 75 feet for impervious or ≤150 feet for pervious surfaces delivered to the disconnection area as sheet flow?","")</f>
        <v/>
      </c>
      <c r="C21" s="222"/>
      <c r="D21" s="222"/>
      <c r="E21" s="222"/>
      <c r="F21" s="222"/>
      <c r="G21" s="222"/>
      <c r="H21" s="10"/>
      <c r="I21" s="27"/>
    </row>
    <row r="22" spans="1:9" s="12" customFormat="1" ht="13.5" customHeight="1" x14ac:dyDescent="0.4">
      <c r="A22" s="11"/>
      <c r="H22" s="23">
        <v>0</v>
      </c>
      <c r="I22" s="22">
        <v>0</v>
      </c>
    </row>
    <row r="23" spans="1:9" s="12" customFormat="1" x14ac:dyDescent="0.4">
      <c r="A23" s="11"/>
      <c r="B23" s="187" t="s">
        <v>96</v>
      </c>
      <c r="C23" s="187"/>
      <c r="D23" s="187"/>
      <c r="E23" s="187"/>
      <c r="F23" s="187"/>
      <c r="G23" s="188"/>
      <c r="H23" s="6" t="s">
        <v>2</v>
      </c>
      <c r="I23" s="6" t="s">
        <v>3</v>
      </c>
    </row>
    <row r="24" spans="1:9" s="12" customFormat="1" ht="31.8" customHeight="1" x14ac:dyDescent="0.4">
      <c r="A24" s="20">
        <v>13</v>
      </c>
      <c r="B24" s="175" t="s">
        <v>75</v>
      </c>
      <c r="C24" s="175"/>
      <c r="D24" s="175"/>
      <c r="E24" s="175"/>
      <c r="F24" s="175"/>
      <c r="G24" s="175"/>
      <c r="H24" s="10"/>
      <c r="I24" s="129"/>
    </row>
    <row r="25" spans="1:9" s="12" customFormat="1" ht="31.2" customHeight="1" x14ac:dyDescent="0.4">
      <c r="A25" s="20">
        <v>14</v>
      </c>
      <c r="B25" s="197" t="s">
        <v>76</v>
      </c>
      <c r="C25" s="197"/>
      <c r="D25" s="197"/>
      <c r="E25" s="197"/>
      <c r="F25" s="197"/>
      <c r="G25" s="197"/>
      <c r="H25" s="10"/>
      <c r="I25" s="129"/>
    </row>
    <row r="26" spans="1:9" s="12" customFormat="1" ht="18" thickBot="1" x14ac:dyDescent="0.45">
      <c r="A26" s="20"/>
      <c r="B26" s="207" t="s">
        <v>106</v>
      </c>
      <c r="C26" s="207"/>
      <c r="D26" s="207"/>
      <c r="E26" s="207"/>
      <c r="F26" s="207"/>
      <c r="G26" s="207"/>
      <c r="H26" s="158">
        <v>0</v>
      </c>
      <c r="I26" s="159"/>
    </row>
    <row r="27" spans="1:9" s="12" customFormat="1" ht="31.2" customHeight="1" thickTop="1" thickBot="1" x14ac:dyDescent="0.45">
      <c r="A27" s="20">
        <v>15</v>
      </c>
      <c r="B27" s="189" t="s">
        <v>107</v>
      </c>
      <c r="C27" s="216"/>
      <c r="D27" s="216"/>
      <c r="E27" s="216"/>
      <c r="F27" s="216"/>
      <c r="G27" s="160" t="s">
        <v>108</v>
      </c>
      <c r="H27" s="161">
        <v>0</v>
      </c>
      <c r="I27" s="162"/>
    </row>
    <row r="28" spans="1:9" s="12" customFormat="1" ht="42.6" customHeight="1" thickTop="1" thickBot="1" x14ac:dyDescent="0.45">
      <c r="A28" s="20">
        <v>16</v>
      </c>
      <c r="B28" s="197" t="s">
        <v>109</v>
      </c>
      <c r="C28" s="197"/>
      <c r="D28" s="197"/>
      <c r="E28" s="197"/>
      <c r="F28" s="197"/>
      <c r="G28" s="197"/>
      <c r="H28" s="163"/>
      <c r="I28" s="164"/>
    </row>
    <row r="29" spans="1:9" s="12" customFormat="1" ht="18.600000000000001" thickTop="1" thickBot="1" x14ac:dyDescent="0.45">
      <c r="A29" s="202" t="s">
        <v>119</v>
      </c>
      <c r="B29" s="200" t="str">
        <f>IF(H26=3,"For disconnection areas with mixed vegetation, what is the percent grass and percent forest?","")</f>
        <v/>
      </c>
      <c r="C29" s="201"/>
      <c r="D29" s="201"/>
      <c r="E29" s="201"/>
      <c r="F29" s="201"/>
      <c r="G29" s="165" t="str">
        <f>IF(H26=3,"% Grass","")</f>
        <v/>
      </c>
      <c r="H29" s="166"/>
      <c r="I29" s="162"/>
    </row>
    <row r="30" spans="1:9" s="12" customFormat="1" ht="18.600000000000001" thickTop="1" thickBot="1" x14ac:dyDescent="0.45">
      <c r="A30" s="202"/>
      <c r="B30" s="184"/>
      <c r="C30" s="185"/>
      <c r="D30" s="185"/>
      <c r="E30" s="185"/>
      <c r="F30" s="185"/>
      <c r="G30" s="80" t="str">
        <f>IF(H26=3,"% Forest","")</f>
        <v/>
      </c>
      <c r="H30" s="166"/>
      <c r="I30" s="162"/>
    </row>
    <row r="31" spans="1:9" s="12" customFormat="1" ht="18" thickTop="1" x14ac:dyDescent="0.4">
      <c r="A31" s="20">
        <v>18</v>
      </c>
      <c r="B31" s="182" t="s">
        <v>110</v>
      </c>
      <c r="C31" s="183"/>
      <c r="D31" s="183"/>
      <c r="E31" s="183"/>
      <c r="F31" s="183"/>
      <c r="G31" s="183"/>
      <c r="H31" s="167">
        <f>IF(H26=3,H29*13+H30*40,IF(H26=1,13,40))</f>
        <v>40</v>
      </c>
      <c r="I31" s="162"/>
    </row>
    <row r="32" spans="1:9" s="12" customFormat="1" x14ac:dyDescent="0.4">
      <c r="A32" s="20">
        <v>19</v>
      </c>
      <c r="B32" s="182" t="s">
        <v>111</v>
      </c>
      <c r="C32" s="183"/>
      <c r="D32" s="183"/>
      <c r="E32" s="183"/>
      <c r="F32" s="183"/>
      <c r="G32" s="183"/>
      <c r="H32" s="168">
        <f>H31*H27</f>
        <v>0</v>
      </c>
      <c r="I32" s="162"/>
    </row>
    <row r="33" spans="1:9" s="12" customFormat="1" ht="31.2" customHeight="1" x14ac:dyDescent="0.4">
      <c r="A33" s="20">
        <v>20</v>
      </c>
      <c r="B33" s="175" t="s">
        <v>112</v>
      </c>
      <c r="C33" s="175"/>
      <c r="D33" s="175"/>
      <c r="E33" s="175"/>
      <c r="F33" s="175"/>
      <c r="G33" s="175"/>
      <c r="H33" s="169"/>
      <c r="I33" s="164"/>
    </row>
    <row r="34" spans="1:9" s="12" customFormat="1" ht="13.5" customHeight="1" x14ac:dyDescent="0.4">
      <c r="A34" s="11"/>
      <c r="B34" s="21"/>
      <c r="H34" s="23"/>
      <c r="I34" s="22"/>
    </row>
    <row r="35" spans="1:9" s="12" customFormat="1" ht="19.350000000000001" customHeight="1" x14ac:dyDescent="0.4">
      <c r="A35" s="11"/>
      <c r="B35" s="187" t="s">
        <v>97</v>
      </c>
      <c r="C35" s="187"/>
      <c r="D35" s="187"/>
      <c r="E35" s="187"/>
      <c r="F35" s="187"/>
      <c r="G35" s="187"/>
      <c r="H35" s="6" t="s">
        <v>2</v>
      </c>
      <c r="I35" s="6" t="s">
        <v>3</v>
      </c>
    </row>
    <row r="36" spans="1:9" s="12" customFormat="1" ht="32.4" customHeight="1" x14ac:dyDescent="0.4">
      <c r="A36" s="20" t="s">
        <v>118</v>
      </c>
      <c r="B36" s="197" t="str">
        <f>IF(E9=3,"Is a stone diaphragm provided in accordance with Section 4.2.3.2?","Has pre-treatment been provided for the level spreader either in a forebay sized for 10% of the WQv or otherwise in accordance with Section 4.1?")</f>
        <v>Has pre-treatment been provided for the level spreader either in a forebay sized for 10% of the WQv or otherwise in accordance with Section 4.1?</v>
      </c>
      <c r="C36" s="197"/>
      <c r="D36" s="197"/>
      <c r="E36" s="197"/>
      <c r="F36" s="197"/>
      <c r="G36" s="197"/>
      <c r="H36" s="130"/>
      <c r="I36" s="129"/>
    </row>
    <row r="37" spans="1:9" ht="12.6" customHeight="1" x14ac:dyDescent="0.4">
      <c r="A37" s="20"/>
      <c r="B37" s="131"/>
      <c r="C37" s="131"/>
      <c r="D37" s="131"/>
      <c r="E37" s="131"/>
      <c r="F37" s="131"/>
      <c r="G37" s="131"/>
      <c r="H37" s="132">
        <v>0</v>
      </c>
      <c r="I37" s="133">
        <v>0</v>
      </c>
    </row>
    <row r="38" spans="1:9" ht="19.8" customHeight="1" x14ac:dyDescent="0.4">
      <c r="A38" s="20"/>
      <c r="B38" s="198" t="s">
        <v>77</v>
      </c>
      <c r="C38" s="198"/>
      <c r="D38" s="198"/>
      <c r="E38" s="198"/>
      <c r="F38" s="198"/>
      <c r="G38" s="199"/>
      <c r="H38" s="6" t="s">
        <v>2</v>
      </c>
      <c r="I38" s="134" t="s">
        <v>3</v>
      </c>
    </row>
    <row r="39" spans="1:9" s="12" customFormat="1" ht="19.8" customHeight="1" x14ac:dyDescent="0.4">
      <c r="A39" s="20">
        <v>22</v>
      </c>
      <c r="B39" s="200" t="s">
        <v>93</v>
      </c>
      <c r="C39" s="201"/>
      <c r="D39" s="201"/>
      <c r="E39" s="201"/>
      <c r="F39" s="201"/>
      <c r="G39" s="135" t="s">
        <v>78</v>
      </c>
      <c r="H39" s="154">
        <f>D6</f>
        <v>0</v>
      </c>
      <c r="I39" s="136"/>
    </row>
    <row r="40" spans="1:9" s="12" customFormat="1" ht="15.6" customHeight="1" x14ac:dyDescent="0.4">
      <c r="A40" s="202">
        <v>23</v>
      </c>
      <c r="B40" s="200" t="s">
        <v>80</v>
      </c>
      <c r="C40" s="201"/>
      <c r="D40" s="201"/>
      <c r="E40" s="201"/>
      <c r="F40" s="205" t="s">
        <v>81</v>
      </c>
      <c r="G40" s="206"/>
      <c r="H40" s="137"/>
      <c r="I40" s="190"/>
    </row>
    <row r="41" spans="1:9" s="12" customFormat="1" ht="15.6" customHeight="1" x14ac:dyDescent="0.4">
      <c r="A41" s="202"/>
      <c r="B41" s="203"/>
      <c r="C41" s="204"/>
      <c r="D41" s="204"/>
      <c r="E41" s="204"/>
      <c r="F41" s="192" t="s">
        <v>82</v>
      </c>
      <c r="G41" s="193"/>
      <c r="H41" s="137"/>
      <c r="I41" s="190"/>
    </row>
    <row r="42" spans="1:9" s="12" customFormat="1" ht="15.6" customHeight="1" x14ac:dyDescent="0.4">
      <c r="A42" s="202"/>
      <c r="B42" s="184"/>
      <c r="C42" s="185"/>
      <c r="D42" s="185"/>
      <c r="E42" s="185"/>
      <c r="F42" s="194" t="s">
        <v>83</v>
      </c>
      <c r="G42" s="195"/>
      <c r="H42" s="137"/>
      <c r="I42" s="191"/>
    </row>
    <row r="43" spans="1:9" s="12" customFormat="1" ht="31.2" customHeight="1" x14ac:dyDescent="0.4">
      <c r="A43" s="138">
        <v>24</v>
      </c>
      <c r="B43" s="182" t="s">
        <v>84</v>
      </c>
      <c r="C43" s="183"/>
      <c r="D43" s="183"/>
      <c r="E43" s="183"/>
      <c r="F43" s="183"/>
      <c r="G43" s="196"/>
      <c r="H43" s="139"/>
      <c r="I43" s="140"/>
    </row>
    <row r="44" spans="1:9" s="12" customFormat="1" ht="31.2" customHeight="1" x14ac:dyDescent="0.4">
      <c r="A44" s="138">
        <v>25</v>
      </c>
      <c r="B44" s="182" t="s">
        <v>85</v>
      </c>
      <c r="C44" s="183"/>
      <c r="D44" s="183"/>
      <c r="E44" s="183"/>
      <c r="F44" s="183"/>
      <c r="G44" s="141" t="s">
        <v>79</v>
      </c>
      <c r="H44" s="153" t="str">
        <f>IF(H37=0,"",IF(I37=0,"",VLOOKUP(H37,F60:H63,MATCH(I37,F60:H60,0),FALSE)))</f>
        <v/>
      </c>
      <c r="I44" s="140"/>
    </row>
    <row r="45" spans="1:9" s="12" customFormat="1" ht="31.2" customHeight="1" x14ac:dyDescent="0.4">
      <c r="A45" s="138">
        <v>26</v>
      </c>
      <c r="B45" s="182" t="s">
        <v>86</v>
      </c>
      <c r="C45" s="183"/>
      <c r="D45" s="183"/>
      <c r="E45" s="183"/>
      <c r="F45" s="183"/>
      <c r="G45" s="141" t="s">
        <v>79</v>
      </c>
      <c r="H45" s="156">
        <v>0</v>
      </c>
      <c r="I45" s="140"/>
    </row>
    <row r="46" spans="1:9" s="12" customFormat="1" ht="31.2" customHeight="1" x14ac:dyDescent="0.4">
      <c r="A46" s="138" t="s">
        <v>115</v>
      </c>
      <c r="B46" s="182" t="str">
        <f>IF(H37=1,"What is the 1-yr, 24-hour storm event depth?","")</f>
        <v/>
      </c>
      <c r="C46" s="183"/>
      <c r="D46" s="183"/>
      <c r="E46" s="183"/>
      <c r="F46" s="183"/>
      <c r="G46" s="141" t="s">
        <v>87</v>
      </c>
      <c r="H46" s="157">
        <v>0</v>
      </c>
      <c r="I46" s="140"/>
    </row>
    <row r="47" spans="1:9" s="12" customFormat="1" ht="20.399999999999999" customHeight="1" x14ac:dyDescent="0.4">
      <c r="A47" s="138">
        <v>28</v>
      </c>
      <c r="B47" s="184" t="s">
        <v>88</v>
      </c>
      <c r="C47" s="185"/>
      <c r="D47" s="185"/>
      <c r="E47" s="185"/>
      <c r="F47" s="185"/>
      <c r="G47" s="142" t="s">
        <v>89</v>
      </c>
      <c r="H47" s="143">
        <f>IF(H37=1,H46*H39*43560/12,H39*43560/12)</f>
        <v>0</v>
      </c>
      <c r="I47" s="27"/>
    </row>
    <row r="48" spans="1:9" s="12" customFormat="1" ht="20.399999999999999" customHeight="1" x14ac:dyDescent="0.4">
      <c r="A48" s="138">
        <v>29</v>
      </c>
      <c r="B48" s="182" t="s">
        <v>88</v>
      </c>
      <c r="C48" s="183"/>
      <c r="D48" s="183"/>
      <c r="E48" s="183"/>
      <c r="F48" s="183"/>
      <c r="G48" s="144" t="s">
        <v>90</v>
      </c>
      <c r="H48" s="155">
        <f>H47/43560</f>
        <v>0</v>
      </c>
      <c r="I48" s="27"/>
    </row>
    <row r="49" spans="1:9" s="12" customFormat="1" ht="31.2" customHeight="1" x14ac:dyDescent="0.4">
      <c r="A49" s="20"/>
      <c r="B49" s="145"/>
      <c r="C49" s="145"/>
      <c r="D49" s="145"/>
      <c r="E49" s="145"/>
      <c r="F49" s="145"/>
      <c r="G49" s="145"/>
      <c r="H49" s="186" t="s">
        <v>91</v>
      </c>
      <c r="I49" s="186"/>
    </row>
    <row r="50" spans="1:9" ht="20.100000000000001" customHeight="1" x14ac:dyDescent="0.4">
      <c r="B50" s="187" t="s">
        <v>98</v>
      </c>
      <c r="C50" s="187"/>
      <c r="D50" s="187"/>
      <c r="E50" s="187"/>
      <c r="F50" s="187"/>
      <c r="G50" s="188"/>
      <c r="H50" s="10" t="s">
        <v>2</v>
      </c>
      <c r="I50" s="10" t="s">
        <v>3</v>
      </c>
    </row>
    <row r="51" spans="1:9" ht="31.2" customHeight="1" x14ac:dyDescent="0.4">
      <c r="A51" s="20" t="s">
        <v>116</v>
      </c>
      <c r="B51" s="175" t="str">
        <f>IF(H37=3,"","Has infiltration rate documentation been provided for the use of shorter disconnection flow path lengths?")</f>
        <v>Has infiltration rate documentation been provided for the use of shorter disconnection flow path lengths?</v>
      </c>
      <c r="C51" s="175"/>
      <c r="D51" s="175"/>
      <c r="E51" s="175"/>
      <c r="F51" s="175"/>
      <c r="G51" s="189"/>
      <c r="H51" s="10"/>
      <c r="I51" s="27"/>
    </row>
    <row r="52" spans="1:9" ht="60.6" customHeight="1" x14ac:dyDescent="0.4">
      <c r="A52" s="20"/>
      <c r="B52" s="124"/>
      <c r="C52" s="124"/>
      <c r="D52" s="124"/>
      <c r="E52" s="124"/>
      <c r="F52" s="124"/>
      <c r="G52" s="124"/>
      <c r="H52" s="146"/>
      <c r="I52" s="147"/>
    </row>
    <row r="53" spans="1:9" ht="20.100000000000001" customHeight="1" x14ac:dyDescent="0.4">
      <c r="B53" s="173" t="s">
        <v>99</v>
      </c>
      <c r="C53" s="173"/>
      <c r="D53" s="173"/>
      <c r="E53" s="173"/>
      <c r="F53" s="173"/>
      <c r="G53" s="174"/>
      <c r="H53" s="10" t="s">
        <v>2</v>
      </c>
      <c r="I53" s="10" t="s">
        <v>3</v>
      </c>
    </row>
    <row r="54" spans="1:9" s="11" customFormat="1" ht="31.2" customHeight="1" x14ac:dyDescent="0.4">
      <c r="A54" s="20">
        <v>31</v>
      </c>
      <c r="B54" s="175" t="s">
        <v>113</v>
      </c>
      <c r="C54" s="175"/>
      <c r="D54" s="175"/>
      <c r="E54" s="175"/>
      <c r="F54" s="175"/>
      <c r="G54" s="175"/>
      <c r="H54" s="25"/>
      <c r="I54" s="28"/>
    </row>
    <row r="55" spans="1:9" s="11" customFormat="1" ht="6.6" customHeight="1" x14ac:dyDescent="0.4">
      <c r="A55" s="4"/>
    </row>
    <row r="56" spans="1:9" s="9" customFormat="1" ht="27" customHeight="1" x14ac:dyDescent="0.4">
      <c r="A56" s="176" t="s">
        <v>4</v>
      </c>
      <c r="B56" s="176"/>
      <c r="C56" s="176"/>
      <c r="D56" s="176"/>
      <c r="E56" s="176"/>
      <c r="F56" s="176"/>
      <c r="G56" s="176"/>
      <c r="H56" s="176"/>
      <c r="I56" s="176"/>
    </row>
    <row r="57" spans="1:9" x14ac:dyDescent="0.4">
      <c r="B57" s="17"/>
      <c r="C57" s="17"/>
      <c r="D57" s="17"/>
      <c r="E57" s="17"/>
      <c r="F57" s="17"/>
      <c r="G57" s="17"/>
    </row>
    <row r="58" spans="1:9" x14ac:dyDescent="0.4">
      <c r="B58" s="17"/>
      <c r="C58" s="17"/>
      <c r="D58" s="17"/>
      <c r="E58" s="17"/>
      <c r="F58" s="17"/>
      <c r="G58" s="17"/>
    </row>
    <row r="59" spans="1:9" x14ac:dyDescent="0.4">
      <c r="B59" s="17"/>
      <c r="C59" s="17"/>
      <c r="D59" s="17"/>
      <c r="E59" s="17"/>
      <c r="F59" s="17"/>
      <c r="G59" s="17"/>
    </row>
    <row r="60" spans="1:9" x14ac:dyDescent="0.4">
      <c r="B60" s="17"/>
      <c r="C60" s="17"/>
      <c r="D60" s="17"/>
      <c r="E60" s="17"/>
      <c r="F60" s="16"/>
      <c r="G60" s="148">
        <v>1</v>
      </c>
      <c r="H60" s="149">
        <v>2</v>
      </c>
    </row>
    <row r="61" spans="1:9" x14ac:dyDescent="0.4">
      <c r="B61" s="17"/>
      <c r="C61" s="17"/>
      <c r="D61" s="17"/>
      <c r="E61" s="17"/>
      <c r="F61" s="16">
        <v>1</v>
      </c>
      <c r="G61" s="148">
        <v>80</v>
      </c>
      <c r="H61" s="149">
        <v>110</v>
      </c>
    </row>
    <row r="62" spans="1:9" x14ac:dyDescent="0.4">
      <c r="B62" s="17"/>
      <c r="C62" s="17"/>
      <c r="D62" s="17"/>
      <c r="E62" s="17"/>
      <c r="F62" s="16">
        <v>2</v>
      </c>
      <c r="G62" s="148">
        <v>35</v>
      </c>
      <c r="H62" s="149">
        <v>50</v>
      </c>
    </row>
    <row r="63" spans="1:9" x14ac:dyDescent="0.4">
      <c r="B63" s="17"/>
      <c r="C63" s="17"/>
      <c r="D63" s="17"/>
      <c r="E63" s="17"/>
      <c r="F63" s="16">
        <v>3</v>
      </c>
      <c r="G63" s="148">
        <v>65</v>
      </c>
      <c r="H63" s="149">
        <v>85</v>
      </c>
    </row>
    <row r="64" spans="1:9" x14ac:dyDescent="0.4">
      <c r="B64" s="17"/>
      <c r="C64" s="17"/>
      <c r="D64" s="17"/>
      <c r="E64" s="17"/>
      <c r="F64" s="17"/>
      <c r="G64" s="17"/>
    </row>
    <row r="65" spans="2:7" x14ac:dyDescent="0.4">
      <c r="B65" s="17"/>
      <c r="C65" s="17"/>
      <c r="D65" s="17"/>
      <c r="E65" s="17"/>
      <c r="F65" s="17"/>
      <c r="G65" s="17"/>
    </row>
    <row r="66" spans="2:7" x14ac:dyDescent="0.4">
      <c r="B66" s="17"/>
      <c r="C66" s="17"/>
      <c r="D66" s="17"/>
      <c r="E66" s="17"/>
      <c r="F66" s="17"/>
      <c r="G66" s="17"/>
    </row>
    <row r="67" spans="2:7" x14ac:dyDescent="0.4">
      <c r="B67" s="17"/>
      <c r="C67" s="17"/>
      <c r="D67" s="17"/>
      <c r="E67" s="17"/>
      <c r="F67" s="17"/>
      <c r="G67" s="17"/>
    </row>
  </sheetData>
  <mergeCells count="50">
    <mergeCell ref="H1:I1"/>
    <mergeCell ref="A2:D3"/>
    <mergeCell ref="H2:I2"/>
    <mergeCell ref="H3:I3"/>
    <mergeCell ref="B27:F27"/>
    <mergeCell ref="B23:G23"/>
    <mergeCell ref="A12:I12"/>
    <mergeCell ref="B13:G13"/>
    <mergeCell ref="B14:G14"/>
    <mergeCell ref="B15:G15"/>
    <mergeCell ref="B16:G16"/>
    <mergeCell ref="B17:G17"/>
    <mergeCell ref="B18:G18"/>
    <mergeCell ref="B19:G19"/>
    <mergeCell ref="B20:G20"/>
    <mergeCell ref="B21:G21"/>
    <mergeCell ref="A40:A42"/>
    <mergeCell ref="B40:E42"/>
    <mergeCell ref="F40:G40"/>
    <mergeCell ref="B24:G24"/>
    <mergeCell ref="B25:G25"/>
    <mergeCell ref="B26:G26"/>
    <mergeCell ref="B28:G28"/>
    <mergeCell ref="B35:G35"/>
    <mergeCell ref="A29:A30"/>
    <mergeCell ref="B29:F30"/>
    <mergeCell ref="B31:G31"/>
    <mergeCell ref="B32:G32"/>
    <mergeCell ref="B33:G33"/>
    <mergeCell ref="B44:F44"/>
    <mergeCell ref="B45:F45"/>
    <mergeCell ref="B36:G36"/>
    <mergeCell ref="B38:G38"/>
    <mergeCell ref="B39:F39"/>
    <mergeCell ref="B53:G53"/>
    <mergeCell ref="B54:G54"/>
    <mergeCell ref="A56:I56"/>
    <mergeCell ref="B6:C6"/>
    <mergeCell ref="G8:H8"/>
    <mergeCell ref="B10:C10"/>
    <mergeCell ref="B46:F46"/>
    <mergeCell ref="B47:F47"/>
    <mergeCell ref="B48:F48"/>
    <mergeCell ref="H49:I49"/>
    <mergeCell ref="B50:G50"/>
    <mergeCell ref="B51:G51"/>
    <mergeCell ref="I40:I42"/>
    <mergeCell ref="F41:G41"/>
    <mergeCell ref="F42:G42"/>
    <mergeCell ref="B43:G43"/>
  </mergeCells>
  <pageMargins left="0.5" right="0.5" top="0.75" bottom="0.75" header="0" footer="0.3"/>
  <pageSetup orientation="portrait"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7</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7</xdr:col>
                    <xdr:colOff>22860</xdr:colOff>
                    <xdr:row>13</xdr:row>
                    <xdr:rowOff>60960</xdr:rowOff>
                  </from>
                  <to>
                    <xdr:col>7</xdr:col>
                    <xdr:colOff>381000</xdr:colOff>
                    <xdr:row>13</xdr:row>
                    <xdr:rowOff>281940</xdr:rowOff>
                  </to>
                </anchor>
              </controlPr>
            </control>
          </mc:Choice>
        </mc:AlternateContent>
        <mc:AlternateContent xmlns:mc="http://schemas.openxmlformats.org/markup-compatibility/2006">
          <mc:Choice Requires="x14">
            <control shapeId="3076" r:id="rId6" name="Option Button 4">
              <controlPr defaultSize="0" autoFill="0" autoLine="0" autoPict="0">
                <anchor moveWithCells="1">
                  <from>
                    <xdr:col>7</xdr:col>
                    <xdr:colOff>396240</xdr:colOff>
                    <xdr:row>13</xdr:row>
                    <xdr:rowOff>68580</xdr:rowOff>
                  </from>
                  <to>
                    <xdr:col>7</xdr:col>
                    <xdr:colOff>708660</xdr:colOff>
                    <xdr:row>13</xdr:row>
                    <xdr:rowOff>289560</xdr:rowOff>
                  </to>
                </anchor>
              </controlPr>
            </control>
          </mc:Choice>
        </mc:AlternateContent>
        <mc:AlternateContent xmlns:mc="http://schemas.openxmlformats.org/markup-compatibility/2006">
          <mc:Choice Requires="x14">
            <control shapeId="3077" r:id="rId7" name="Group Box 5">
              <controlPr defaultSize="0" autoFill="0" autoPict="0">
                <anchor moveWithCells="1">
                  <from>
                    <xdr:col>7</xdr:col>
                    <xdr:colOff>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3078" r:id="rId8" name="Option Button 6">
              <controlPr defaultSize="0" autoFill="0" autoLine="0" autoPict="0">
                <anchor moveWithCells="1">
                  <from>
                    <xdr:col>7</xdr:col>
                    <xdr:colOff>396240</xdr:colOff>
                    <xdr:row>15</xdr:row>
                    <xdr:rowOff>137160</xdr:rowOff>
                  </from>
                  <to>
                    <xdr:col>7</xdr:col>
                    <xdr:colOff>708660</xdr:colOff>
                    <xdr:row>15</xdr:row>
                    <xdr:rowOff>358140</xdr:rowOff>
                  </to>
                </anchor>
              </controlPr>
            </control>
          </mc:Choice>
        </mc:AlternateContent>
        <mc:AlternateContent xmlns:mc="http://schemas.openxmlformats.org/markup-compatibility/2006">
          <mc:Choice Requires="x14">
            <control shapeId="3079" r:id="rId9" name="Option Button 7">
              <controlPr defaultSize="0" autoFill="0" autoLine="0" autoPict="0">
                <anchor moveWithCells="1">
                  <from>
                    <xdr:col>7</xdr:col>
                    <xdr:colOff>22860</xdr:colOff>
                    <xdr:row>15</xdr:row>
                    <xdr:rowOff>137160</xdr:rowOff>
                  </from>
                  <to>
                    <xdr:col>7</xdr:col>
                    <xdr:colOff>381000</xdr:colOff>
                    <xdr:row>15</xdr:row>
                    <xdr:rowOff>358140</xdr:rowOff>
                  </to>
                </anchor>
              </controlPr>
            </control>
          </mc:Choice>
        </mc:AlternateContent>
        <mc:AlternateContent xmlns:mc="http://schemas.openxmlformats.org/markup-compatibility/2006">
          <mc:Choice Requires="x14">
            <control shapeId="3080" r:id="rId10" name="Group Box 8">
              <controlPr defaultSize="0" autoFill="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3081" r:id="rId11" name="Option Button 9">
              <controlPr defaultSize="0" autoFill="0" autoLine="0" autoPict="0">
                <anchor moveWithCells="1">
                  <from>
                    <xdr:col>7</xdr:col>
                    <xdr:colOff>22860</xdr:colOff>
                    <xdr:row>17</xdr:row>
                    <xdr:rowOff>99060</xdr:rowOff>
                  </from>
                  <to>
                    <xdr:col>7</xdr:col>
                    <xdr:colOff>381000</xdr:colOff>
                    <xdr:row>17</xdr:row>
                    <xdr:rowOff>297180</xdr:rowOff>
                  </to>
                </anchor>
              </controlPr>
            </control>
          </mc:Choice>
        </mc:AlternateContent>
        <mc:AlternateContent xmlns:mc="http://schemas.openxmlformats.org/markup-compatibility/2006">
          <mc:Choice Requires="x14">
            <control shapeId="3082" r:id="rId12" name="Option Button 10">
              <controlPr defaultSize="0" autoFill="0" autoLine="0" autoPict="0">
                <anchor moveWithCells="1">
                  <from>
                    <xdr:col>7</xdr:col>
                    <xdr:colOff>411480</xdr:colOff>
                    <xdr:row>17</xdr:row>
                    <xdr:rowOff>99060</xdr:rowOff>
                  </from>
                  <to>
                    <xdr:col>7</xdr:col>
                    <xdr:colOff>723900</xdr:colOff>
                    <xdr:row>17</xdr:row>
                    <xdr:rowOff>289560</xdr:rowOff>
                  </to>
                </anchor>
              </controlPr>
            </control>
          </mc:Choice>
        </mc:AlternateContent>
        <mc:AlternateContent xmlns:mc="http://schemas.openxmlformats.org/markup-compatibility/2006">
          <mc:Choice Requires="x14">
            <control shapeId="3084" r:id="rId13" name="Group Box 12">
              <controlPr defaultSize="0" autoFill="0" autoPict="0">
                <anchor moveWithCells="1">
                  <from>
                    <xdr:col>7</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3085" r:id="rId14" name="Option Button 13">
              <controlPr defaultSize="0" autoFill="0" autoLine="0" autoPict="0">
                <anchor moveWithCells="1">
                  <from>
                    <xdr:col>7</xdr:col>
                    <xdr:colOff>396240</xdr:colOff>
                    <xdr:row>16</xdr:row>
                    <xdr:rowOff>205740</xdr:rowOff>
                  </from>
                  <to>
                    <xdr:col>7</xdr:col>
                    <xdr:colOff>708660</xdr:colOff>
                    <xdr:row>16</xdr:row>
                    <xdr:rowOff>426720</xdr:rowOff>
                  </to>
                </anchor>
              </controlPr>
            </control>
          </mc:Choice>
        </mc:AlternateContent>
        <mc:AlternateContent xmlns:mc="http://schemas.openxmlformats.org/markup-compatibility/2006">
          <mc:Choice Requires="x14">
            <control shapeId="3086" r:id="rId15" name="Option Button 14">
              <controlPr defaultSize="0" autoFill="0" autoLine="0" autoPict="0">
                <anchor moveWithCells="1">
                  <from>
                    <xdr:col>7</xdr:col>
                    <xdr:colOff>22860</xdr:colOff>
                    <xdr:row>16</xdr:row>
                    <xdr:rowOff>198120</xdr:rowOff>
                  </from>
                  <to>
                    <xdr:col>7</xdr:col>
                    <xdr:colOff>381000</xdr:colOff>
                    <xdr:row>16</xdr:row>
                    <xdr:rowOff>419100</xdr:rowOff>
                  </to>
                </anchor>
              </controlPr>
            </control>
          </mc:Choice>
        </mc:AlternateContent>
        <mc:AlternateContent xmlns:mc="http://schemas.openxmlformats.org/markup-compatibility/2006">
          <mc:Choice Requires="x14">
            <control shapeId="3087" r:id="rId16" name="Group Box 15">
              <controlPr defaultSize="0" autoFill="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3088" r:id="rId17" name="Option Button 16">
              <controlPr defaultSize="0" autoFill="0" autoLine="0" autoPict="0">
                <anchor moveWithCells="1">
                  <from>
                    <xdr:col>7</xdr:col>
                    <xdr:colOff>426720</xdr:colOff>
                    <xdr:row>50</xdr:row>
                    <xdr:rowOff>91440</xdr:rowOff>
                  </from>
                  <to>
                    <xdr:col>7</xdr:col>
                    <xdr:colOff>739140</xdr:colOff>
                    <xdr:row>50</xdr:row>
                    <xdr:rowOff>281940</xdr:rowOff>
                  </to>
                </anchor>
              </controlPr>
            </control>
          </mc:Choice>
        </mc:AlternateContent>
        <mc:AlternateContent xmlns:mc="http://schemas.openxmlformats.org/markup-compatibility/2006">
          <mc:Choice Requires="x14">
            <control shapeId="3089" r:id="rId18" name="Option Button 17">
              <controlPr defaultSize="0" autoFill="0" autoLine="0" autoPict="0">
                <anchor moveWithCells="1">
                  <from>
                    <xdr:col>7</xdr:col>
                    <xdr:colOff>38100</xdr:colOff>
                    <xdr:row>50</xdr:row>
                    <xdr:rowOff>99060</xdr:rowOff>
                  </from>
                  <to>
                    <xdr:col>7</xdr:col>
                    <xdr:colOff>396240</xdr:colOff>
                    <xdr:row>50</xdr:row>
                    <xdr:rowOff>297180</xdr:rowOff>
                  </to>
                </anchor>
              </controlPr>
            </control>
          </mc:Choice>
        </mc:AlternateContent>
        <mc:AlternateContent xmlns:mc="http://schemas.openxmlformats.org/markup-compatibility/2006">
          <mc:Choice Requires="x14">
            <control shapeId="3090" r:id="rId19" name="Group Box 18">
              <controlPr defaultSize="0" autoFill="0" autoPict="0">
                <anchor moveWithCells="1">
                  <from>
                    <xdr:col>7</xdr:col>
                    <xdr:colOff>0</xdr:colOff>
                    <xdr:row>53</xdr:row>
                    <xdr:rowOff>0</xdr:rowOff>
                  </from>
                  <to>
                    <xdr:col>8</xdr:col>
                    <xdr:colOff>0</xdr:colOff>
                    <xdr:row>54</xdr:row>
                    <xdr:rowOff>0</xdr:rowOff>
                  </to>
                </anchor>
              </controlPr>
            </control>
          </mc:Choice>
        </mc:AlternateContent>
        <mc:AlternateContent xmlns:mc="http://schemas.openxmlformats.org/markup-compatibility/2006">
          <mc:Choice Requires="x14">
            <control shapeId="3091" r:id="rId20" name="Option Button 19">
              <controlPr defaultSize="0" autoFill="0" autoLine="0" autoPict="0">
                <anchor moveWithCells="1">
                  <from>
                    <xdr:col>7</xdr:col>
                    <xdr:colOff>419100</xdr:colOff>
                    <xdr:row>53</xdr:row>
                    <xdr:rowOff>99060</xdr:rowOff>
                  </from>
                  <to>
                    <xdr:col>7</xdr:col>
                    <xdr:colOff>716280</xdr:colOff>
                    <xdr:row>53</xdr:row>
                    <xdr:rowOff>320040</xdr:rowOff>
                  </to>
                </anchor>
              </controlPr>
            </control>
          </mc:Choice>
        </mc:AlternateContent>
        <mc:AlternateContent xmlns:mc="http://schemas.openxmlformats.org/markup-compatibility/2006">
          <mc:Choice Requires="x14">
            <control shapeId="3092" r:id="rId21" name="Option Button 20">
              <controlPr defaultSize="0" autoFill="0" autoLine="0" autoPict="0">
                <anchor moveWithCells="1">
                  <from>
                    <xdr:col>7</xdr:col>
                    <xdr:colOff>22860</xdr:colOff>
                    <xdr:row>53</xdr:row>
                    <xdr:rowOff>106680</xdr:rowOff>
                  </from>
                  <to>
                    <xdr:col>7</xdr:col>
                    <xdr:colOff>403860</xdr:colOff>
                    <xdr:row>53</xdr:row>
                    <xdr:rowOff>327660</xdr:rowOff>
                  </to>
                </anchor>
              </controlPr>
            </control>
          </mc:Choice>
        </mc:AlternateContent>
        <mc:AlternateContent xmlns:mc="http://schemas.openxmlformats.org/markup-compatibility/2006">
          <mc:Choice Requires="x14">
            <control shapeId="3093" r:id="rId22" name="Group Box 21">
              <controlPr defaultSize="0" autoFill="0" autoPict="0">
                <anchor moveWithCells="1">
                  <from>
                    <xdr:col>3</xdr:col>
                    <xdr:colOff>0</xdr:colOff>
                    <xdr:row>8</xdr:row>
                    <xdr:rowOff>213360</xdr:rowOff>
                  </from>
                  <to>
                    <xdr:col>5</xdr:col>
                    <xdr:colOff>0</xdr:colOff>
                    <xdr:row>10</xdr:row>
                    <xdr:rowOff>30480</xdr:rowOff>
                  </to>
                </anchor>
              </controlPr>
            </control>
          </mc:Choice>
        </mc:AlternateContent>
        <mc:AlternateContent xmlns:mc="http://schemas.openxmlformats.org/markup-compatibility/2006">
          <mc:Choice Requires="x14">
            <control shapeId="3094" r:id="rId23" name="Group Box 22">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3095" r:id="rId24" name="Group Box 23">
              <controlPr defaultSize="0" autoFill="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3097" r:id="rId25" name="Option Button 25">
              <controlPr defaultSize="0" autoFill="0" autoLine="0" autoPict="0">
                <anchor moveWithCells="1">
                  <from>
                    <xdr:col>7</xdr:col>
                    <xdr:colOff>396240</xdr:colOff>
                    <xdr:row>19</xdr:row>
                    <xdr:rowOff>68580</xdr:rowOff>
                  </from>
                  <to>
                    <xdr:col>7</xdr:col>
                    <xdr:colOff>708660</xdr:colOff>
                    <xdr:row>19</xdr:row>
                    <xdr:rowOff>289560</xdr:rowOff>
                  </to>
                </anchor>
              </controlPr>
            </control>
          </mc:Choice>
        </mc:AlternateContent>
        <mc:AlternateContent xmlns:mc="http://schemas.openxmlformats.org/markup-compatibility/2006">
          <mc:Choice Requires="x14">
            <control shapeId="3098" r:id="rId26" name="Option Button 26">
              <controlPr defaultSize="0" autoFill="0" autoLine="0" autoPict="0">
                <anchor moveWithCells="1">
                  <from>
                    <xdr:col>7</xdr:col>
                    <xdr:colOff>22860</xdr:colOff>
                    <xdr:row>19</xdr:row>
                    <xdr:rowOff>60960</xdr:rowOff>
                  </from>
                  <to>
                    <xdr:col>7</xdr:col>
                    <xdr:colOff>381000</xdr:colOff>
                    <xdr:row>19</xdr:row>
                    <xdr:rowOff>281940</xdr:rowOff>
                  </to>
                </anchor>
              </controlPr>
            </control>
          </mc:Choice>
        </mc:AlternateContent>
        <mc:AlternateContent xmlns:mc="http://schemas.openxmlformats.org/markup-compatibility/2006">
          <mc:Choice Requires="x14">
            <control shapeId="3099" r:id="rId27" name="Option Button 27">
              <controlPr defaultSize="0" autoFill="0" autoLine="0" autoPict="0">
                <anchor moveWithCells="1">
                  <from>
                    <xdr:col>7</xdr:col>
                    <xdr:colOff>22860</xdr:colOff>
                    <xdr:row>20</xdr:row>
                    <xdr:rowOff>60960</xdr:rowOff>
                  </from>
                  <to>
                    <xdr:col>7</xdr:col>
                    <xdr:colOff>381000</xdr:colOff>
                    <xdr:row>20</xdr:row>
                    <xdr:rowOff>281940</xdr:rowOff>
                  </to>
                </anchor>
              </controlPr>
            </control>
          </mc:Choice>
        </mc:AlternateContent>
        <mc:AlternateContent xmlns:mc="http://schemas.openxmlformats.org/markup-compatibility/2006">
          <mc:Choice Requires="x14">
            <control shapeId="3100" r:id="rId28" name="Option Button 28">
              <controlPr defaultSize="0" autoFill="0" autoLine="0" autoPict="0">
                <anchor moveWithCells="1">
                  <from>
                    <xdr:col>7</xdr:col>
                    <xdr:colOff>396240</xdr:colOff>
                    <xdr:row>20</xdr:row>
                    <xdr:rowOff>68580</xdr:rowOff>
                  </from>
                  <to>
                    <xdr:col>7</xdr:col>
                    <xdr:colOff>708660</xdr:colOff>
                    <xdr:row>20</xdr:row>
                    <xdr:rowOff>289560</xdr:rowOff>
                  </to>
                </anchor>
              </controlPr>
            </control>
          </mc:Choice>
        </mc:AlternateContent>
        <mc:AlternateContent xmlns:mc="http://schemas.openxmlformats.org/markup-compatibility/2006">
          <mc:Choice Requires="x14">
            <control shapeId="3102" r:id="rId29" name="Group Box 30">
              <controlPr defaultSize="0" autoFill="0" autoPict="0">
                <anchor moveWithCells="1">
                  <from>
                    <xdr:col>7</xdr:col>
                    <xdr:colOff>0</xdr:colOff>
                    <xdr:row>39</xdr:row>
                    <xdr:rowOff>0</xdr:rowOff>
                  </from>
                  <to>
                    <xdr:col>8</xdr:col>
                    <xdr:colOff>0</xdr:colOff>
                    <xdr:row>42</xdr:row>
                    <xdr:rowOff>0</xdr:rowOff>
                  </to>
                </anchor>
              </controlPr>
            </control>
          </mc:Choice>
        </mc:AlternateContent>
        <mc:AlternateContent xmlns:mc="http://schemas.openxmlformats.org/markup-compatibility/2006">
          <mc:Choice Requires="x14">
            <control shapeId="3103" r:id="rId30" name="Option Button 31">
              <controlPr defaultSize="0" autoFill="0" autoLine="0" autoPict="0">
                <anchor moveWithCells="1">
                  <from>
                    <xdr:col>7</xdr:col>
                    <xdr:colOff>22860</xdr:colOff>
                    <xdr:row>39</xdr:row>
                    <xdr:rowOff>22860</xdr:rowOff>
                  </from>
                  <to>
                    <xdr:col>7</xdr:col>
                    <xdr:colOff>289560</xdr:colOff>
                    <xdr:row>40</xdr:row>
                    <xdr:rowOff>0</xdr:rowOff>
                  </to>
                </anchor>
              </controlPr>
            </control>
          </mc:Choice>
        </mc:AlternateContent>
        <mc:AlternateContent xmlns:mc="http://schemas.openxmlformats.org/markup-compatibility/2006">
          <mc:Choice Requires="x14">
            <control shapeId="3104" r:id="rId31" name="Option Button 32">
              <controlPr defaultSize="0" autoFill="0" autoLine="0" autoPict="0">
                <anchor moveWithCells="1">
                  <from>
                    <xdr:col>7</xdr:col>
                    <xdr:colOff>22860</xdr:colOff>
                    <xdr:row>39</xdr:row>
                    <xdr:rowOff>198120</xdr:rowOff>
                  </from>
                  <to>
                    <xdr:col>7</xdr:col>
                    <xdr:colOff>396240</xdr:colOff>
                    <xdr:row>41</xdr:row>
                    <xdr:rowOff>15240</xdr:rowOff>
                  </to>
                </anchor>
              </controlPr>
            </control>
          </mc:Choice>
        </mc:AlternateContent>
        <mc:AlternateContent xmlns:mc="http://schemas.openxmlformats.org/markup-compatibility/2006">
          <mc:Choice Requires="x14">
            <control shapeId="3105" r:id="rId32" name="Group Box 33">
              <controlPr defaultSize="0" autoFill="0" autoPict="0">
                <anchor moveWithCells="1">
                  <from>
                    <xdr:col>7</xdr:col>
                    <xdr:colOff>0</xdr:colOff>
                    <xdr:row>42</xdr:row>
                    <xdr:rowOff>0</xdr:rowOff>
                  </from>
                  <to>
                    <xdr:col>8</xdr:col>
                    <xdr:colOff>0</xdr:colOff>
                    <xdr:row>43</xdr:row>
                    <xdr:rowOff>0</xdr:rowOff>
                  </to>
                </anchor>
              </controlPr>
            </control>
          </mc:Choice>
        </mc:AlternateContent>
        <mc:AlternateContent xmlns:mc="http://schemas.openxmlformats.org/markup-compatibility/2006">
          <mc:Choice Requires="x14">
            <control shapeId="3106" r:id="rId33" name="Option Button 34">
              <controlPr defaultSize="0" autoFill="0" autoLine="0" autoPict="0">
                <anchor moveWithCells="1">
                  <from>
                    <xdr:col>7</xdr:col>
                    <xdr:colOff>22860</xdr:colOff>
                    <xdr:row>42</xdr:row>
                    <xdr:rowOff>15240</xdr:rowOff>
                  </from>
                  <to>
                    <xdr:col>7</xdr:col>
                    <xdr:colOff>548640</xdr:colOff>
                    <xdr:row>42</xdr:row>
                    <xdr:rowOff>205740</xdr:rowOff>
                  </to>
                </anchor>
              </controlPr>
            </control>
          </mc:Choice>
        </mc:AlternateContent>
        <mc:AlternateContent xmlns:mc="http://schemas.openxmlformats.org/markup-compatibility/2006">
          <mc:Choice Requires="x14">
            <control shapeId="3107" r:id="rId34" name="Option Button 35">
              <controlPr defaultSize="0" autoFill="0" autoLine="0" autoPict="0">
                <anchor moveWithCells="1">
                  <from>
                    <xdr:col>7</xdr:col>
                    <xdr:colOff>22860</xdr:colOff>
                    <xdr:row>42</xdr:row>
                    <xdr:rowOff>182880</xdr:rowOff>
                  </from>
                  <to>
                    <xdr:col>7</xdr:col>
                    <xdr:colOff>548640</xdr:colOff>
                    <xdr:row>42</xdr:row>
                    <xdr:rowOff>373380</xdr:rowOff>
                  </to>
                </anchor>
              </controlPr>
            </control>
          </mc:Choice>
        </mc:AlternateContent>
        <mc:AlternateContent xmlns:mc="http://schemas.openxmlformats.org/markup-compatibility/2006">
          <mc:Choice Requires="x14">
            <control shapeId="3108" r:id="rId35" name="Option Button 36">
              <controlPr defaultSize="0" autoFill="0" autoLine="0" autoPict="0">
                <anchor moveWithCells="1">
                  <from>
                    <xdr:col>7</xdr:col>
                    <xdr:colOff>22860</xdr:colOff>
                    <xdr:row>41</xdr:row>
                    <xdr:rowOff>0</xdr:rowOff>
                  </from>
                  <to>
                    <xdr:col>7</xdr:col>
                    <xdr:colOff>472440</xdr:colOff>
                    <xdr:row>41</xdr:row>
                    <xdr:rowOff>182880</xdr:rowOff>
                  </to>
                </anchor>
              </controlPr>
            </control>
          </mc:Choice>
        </mc:AlternateContent>
        <mc:AlternateContent xmlns:mc="http://schemas.openxmlformats.org/markup-compatibility/2006">
          <mc:Choice Requires="x14">
            <control shapeId="3109" r:id="rId36" name="Option Button 37">
              <controlPr defaultSize="0" autoFill="0" autoLine="0" autoPict="0">
                <anchor moveWithCells="1">
                  <from>
                    <xdr:col>7</xdr:col>
                    <xdr:colOff>426720</xdr:colOff>
                    <xdr:row>35</xdr:row>
                    <xdr:rowOff>91440</xdr:rowOff>
                  </from>
                  <to>
                    <xdr:col>7</xdr:col>
                    <xdr:colOff>739140</xdr:colOff>
                    <xdr:row>35</xdr:row>
                    <xdr:rowOff>281940</xdr:rowOff>
                  </to>
                </anchor>
              </controlPr>
            </control>
          </mc:Choice>
        </mc:AlternateContent>
        <mc:AlternateContent xmlns:mc="http://schemas.openxmlformats.org/markup-compatibility/2006">
          <mc:Choice Requires="x14">
            <control shapeId="3110" r:id="rId37" name="Option Button 38">
              <controlPr defaultSize="0" autoFill="0" autoLine="0" autoPict="0">
                <anchor moveWithCells="1">
                  <from>
                    <xdr:col>7</xdr:col>
                    <xdr:colOff>53340</xdr:colOff>
                    <xdr:row>35</xdr:row>
                    <xdr:rowOff>99060</xdr:rowOff>
                  </from>
                  <to>
                    <xdr:col>7</xdr:col>
                    <xdr:colOff>411480</xdr:colOff>
                    <xdr:row>35</xdr:row>
                    <xdr:rowOff>297180</xdr:rowOff>
                  </to>
                </anchor>
              </controlPr>
            </control>
          </mc:Choice>
        </mc:AlternateContent>
        <mc:AlternateContent xmlns:mc="http://schemas.openxmlformats.org/markup-compatibility/2006">
          <mc:Choice Requires="x14">
            <control shapeId="3114" r:id="rId38" name="Group Box 42">
              <controlPr defaultSize="0" autoFill="0" autoPict="0">
                <anchor moveWithCells="1">
                  <from>
                    <xdr:col>7</xdr:col>
                    <xdr:colOff>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3115" r:id="rId39" name="Option Button 43">
              <controlPr defaultSize="0" autoFill="0" autoLine="0" autoPict="0">
                <anchor moveWithCells="1">
                  <from>
                    <xdr:col>7</xdr:col>
                    <xdr:colOff>22860</xdr:colOff>
                    <xdr:row>14</xdr:row>
                    <xdr:rowOff>60960</xdr:rowOff>
                  </from>
                  <to>
                    <xdr:col>7</xdr:col>
                    <xdr:colOff>381000</xdr:colOff>
                    <xdr:row>14</xdr:row>
                    <xdr:rowOff>281940</xdr:rowOff>
                  </to>
                </anchor>
              </controlPr>
            </control>
          </mc:Choice>
        </mc:AlternateContent>
        <mc:AlternateContent xmlns:mc="http://schemas.openxmlformats.org/markup-compatibility/2006">
          <mc:Choice Requires="x14">
            <control shapeId="3116" r:id="rId40" name="Option Button 44">
              <controlPr defaultSize="0" autoFill="0" autoLine="0" autoPict="0">
                <anchor moveWithCells="1">
                  <from>
                    <xdr:col>7</xdr:col>
                    <xdr:colOff>396240</xdr:colOff>
                    <xdr:row>14</xdr:row>
                    <xdr:rowOff>68580</xdr:rowOff>
                  </from>
                  <to>
                    <xdr:col>7</xdr:col>
                    <xdr:colOff>708660</xdr:colOff>
                    <xdr:row>14</xdr:row>
                    <xdr:rowOff>289560</xdr:rowOff>
                  </to>
                </anchor>
              </controlPr>
            </control>
          </mc:Choice>
        </mc:AlternateContent>
        <mc:AlternateContent xmlns:mc="http://schemas.openxmlformats.org/markup-compatibility/2006">
          <mc:Choice Requires="x14">
            <control shapeId="3117" r:id="rId41" name="Group Box 45">
              <controlPr defaultSize="0" autoFill="0" autoPict="0">
                <anchor moveWithCells="1">
                  <from>
                    <xdr:col>7</xdr:col>
                    <xdr:colOff>0</xdr:colOff>
                    <xdr:row>22</xdr:row>
                    <xdr:rowOff>251460</xdr:rowOff>
                  </from>
                  <to>
                    <xdr:col>8</xdr:col>
                    <xdr:colOff>0</xdr:colOff>
                    <xdr:row>24</xdr:row>
                    <xdr:rowOff>0</xdr:rowOff>
                  </to>
                </anchor>
              </controlPr>
            </control>
          </mc:Choice>
        </mc:AlternateContent>
        <mc:AlternateContent xmlns:mc="http://schemas.openxmlformats.org/markup-compatibility/2006">
          <mc:Choice Requires="x14">
            <control shapeId="3118" r:id="rId42" name="Option Button 46">
              <controlPr defaultSize="0" autoFill="0" autoLine="0" autoPict="0">
                <anchor moveWithCells="1">
                  <from>
                    <xdr:col>7</xdr:col>
                    <xdr:colOff>22860</xdr:colOff>
                    <xdr:row>23</xdr:row>
                    <xdr:rowOff>60960</xdr:rowOff>
                  </from>
                  <to>
                    <xdr:col>7</xdr:col>
                    <xdr:colOff>381000</xdr:colOff>
                    <xdr:row>23</xdr:row>
                    <xdr:rowOff>281940</xdr:rowOff>
                  </to>
                </anchor>
              </controlPr>
            </control>
          </mc:Choice>
        </mc:AlternateContent>
        <mc:AlternateContent xmlns:mc="http://schemas.openxmlformats.org/markup-compatibility/2006">
          <mc:Choice Requires="x14">
            <control shapeId="3119" r:id="rId43" name="Option Button 47">
              <controlPr defaultSize="0" autoFill="0" autoLine="0" autoPict="0">
                <anchor moveWithCells="1">
                  <from>
                    <xdr:col>7</xdr:col>
                    <xdr:colOff>396240</xdr:colOff>
                    <xdr:row>23</xdr:row>
                    <xdr:rowOff>68580</xdr:rowOff>
                  </from>
                  <to>
                    <xdr:col>7</xdr:col>
                    <xdr:colOff>708660</xdr:colOff>
                    <xdr:row>23</xdr:row>
                    <xdr:rowOff>289560</xdr:rowOff>
                  </to>
                </anchor>
              </controlPr>
            </control>
          </mc:Choice>
        </mc:AlternateContent>
        <mc:AlternateContent xmlns:mc="http://schemas.openxmlformats.org/markup-compatibility/2006">
          <mc:Choice Requires="x14">
            <control shapeId="3120" r:id="rId44" name="Group Box 48">
              <controlPr defaultSize="0" autoFill="0" autoPict="0">
                <anchor moveWithCells="1">
                  <from>
                    <xdr:col>7</xdr:col>
                    <xdr:colOff>0</xdr:colOff>
                    <xdr:row>23</xdr:row>
                    <xdr:rowOff>403860</xdr:rowOff>
                  </from>
                  <to>
                    <xdr:col>8</xdr:col>
                    <xdr:colOff>0</xdr:colOff>
                    <xdr:row>25</xdr:row>
                    <xdr:rowOff>0</xdr:rowOff>
                  </to>
                </anchor>
              </controlPr>
            </control>
          </mc:Choice>
        </mc:AlternateContent>
        <mc:AlternateContent xmlns:mc="http://schemas.openxmlformats.org/markup-compatibility/2006">
          <mc:Choice Requires="x14">
            <control shapeId="3121" r:id="rId45" name="Option Button 49">
              <controlPr defaultSize="0" autoFill="0" autoLine="0" autoPict="0">
                <anchor moveWithCells="1">
                  <from>
                    <xdr:col>7</xdr:col>
                    <xdr:colOff>22860</xdr:colOff>
                    <xdr:row>24</xdr:row>
                    <xdr:rowOff>60960</xdr:rowOff>
                  </from>
                  <to>
                    <xdr:col>7</xdr:col>
                    <xdr:colOff>381000</xdr:colOff>
                    <xdr:row>24</xdr:row>
                    <xdr:rowOff>281940</xdr:rowOff>
                  </to>
                </anchor>
              </controlPr>
            </control>
          </mc:Choice>
        </mc:AlternateContent>
        <mc:AlternateContent xmlns:mc="http://schemas.openxmlformats.org/markup-compatibility/2006">
          <mc:Choice Requires="x14">
            <control shapeId="3122" r:id="rId46" name="Option Button 50">
              <controlPr defaultSize="0" autoFill="0" autoLine="0" autoPict="0">
                <anchor moveWithCells="1">
                  <from>
                    <xdr:col>7</xdr:col>
                    <xdr:colOff>396240</xdr:colOff>
                    <xdr:row>24</xdr:row>
                    <xdr:rowOff>68580</xdr:rowOff>
                  </from>
                  <to>
                    <xdr:col>7</xdr:col>
                    <xdr:colOff>708660</xdr:colOff>
                    <xdr:row>24</xdr:row>
                    <xdr:rowOff>289560</xdr:rowOff>
                  </to>
                </anchor>
              </controlPr>
            </control>
          </mc:Choice>
        </mc:AlternateContent>
        <mc:AlternateContent xmlns:mc="http://schemas.openxmlformats.org/markup-compatibility/2006">
          <mc:Choice Requires="x14">
            <control shapeId="3131" r:id="rId47" name="Group Box 59">
              <controlPr defaultSize="0" autoFill="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3132" r:id="rId48" name="Option Button 60">
              <controlPr defaultSize="0" autoFill="0" autoLine="0" autoPict="0">
                <anchor moveWithCells="1">
                  <from>
                    <xdr:col>7</xdr:col>
                    <xdr:colOff>22860</xdr:colOff>
                    <xdr:row>18</xdr:row>
                    <xdr:rowOff>76200</xdr:rowOff>
                  </from>
                  <to>
                    <xdr:col>7</xdr:col>
                    <xdr:colOff>381000</xdr:colOff>
                    <xdr:row>18</xdr:row>
                    <xdr:rowOff>297180</xdr:rowOff>
                  </to>
                </anchor>
              </controlPr>
            </control>
          </mc:Choice>
        </mc:AlternateContent>
        <mc:AlternateContent xmlns:mc="http://schemas.openxmlformats.org/markup-compatibility/2006">
          <mc:Choice Requires="x14">
            <control shapeId="3133" r:id="rId49" name="Option Button 61">
              <controlPr defaultSize="0" autoFill="0" autoLine="0" autoPict="0">
                <anchor moveWithCells="1">
                  <from>
                    <xdr:col>7</xdr:col>
                    <xdr:colOff>419100</xdr:colOff>
                    <xdr:row>18</xdr:row>
                    <xdr:rowOff>76200</xdr:rowOff>
                  </from>
                  <to>
                    <xdr:col>7</xdr:col>
                    <xdr:colOff>708660</xdr:colOff>
                    <xdr:row>18</xdr:row>
                    <xdr:rowOff>297180</xdr:rowOff>
                  </to>
                </anchor>
              </controlPr>
            </control>
          </mc:Choice>
        </mc:AlternateContent>
        <mc:AlternateContent xmlns:mc="http://schemas.openxmlformats.org/markup-compatibility/2006">
          <mc:Choice Requires="x14">
            <control shapeId="3142" r:id="rId50" name="Option Button 70">
              <controlPr defaultSize="0" autoFill="0" autoLine="0" autoPict="0">
                <anchor moveWithCells="1">
                  <from>
                    <xdr:col>3</xdr:col>
                    <xdr:colOff>53340</xdr:colOff>
                    <xdr:row>9</xdr:row>
                    <xdr:rowOff>45720</xdr:rowOff>
                  </from>
                  <to>
                    <xdr:col>3</xdr:col>
                    <xdr:colOff>800100</xdr:colOff>
                    <xdr:row>9</xdr:row>
                    <xdr:rowOff>243840</xdr:rowOff>
                  </to>
                </anchor>
              </controlPr>
            </control>
          </mc:Choice>
        </mc:AlternateContent>
        <mc:AlternateContent xmlns:mc="http://schemas.openxmlformats.org/markup-compatibility/2006">
          <mc:Choice Requires="x14">
            <control shapeId="3145" r:id="rId51" name="Option Button 73">
              <controlPr defaultSize="0" autoFill="0" autoLine="0" autoPict="0">
                <anchor moveWithCells="1">
                  <from>
                    <xdr:col>3</xdr:col>
                    <xdr:colOff>53340</xdr:colOff>
                    <xdr:row>9</xdr:row>
                    <xdr:rowOff>213360</xdr:rowOff>
                  </from>
                  <to>
                    <xdr:col>4</xdr:col>
                    <xdr:colOff>68580</xdr:colOff>
                    <xdr:row>9</xdr:row>
                    <xdr:rowOff>396240</xdr:rowOff>
                  </to>
                </anchor>
              </controlPr>
            </control>
          </mc:Choice>
        </mc:AlternateContent>
        <mc:AlternateContent xmlns:mc="http://schemas.openxmlformats.org/markup-compatibility/2006">
          <mc:Choice Requires="x14">
            <control shapeId="3146" r:id="rId52" name="Group Box 74">
              <controlPr defaultSize="0" autoFill="0" autoPict="0">
                <anchor mov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3147" r:id="rId53" name="Option Button 75">
              <controlPr defaultSize="0" autoFill="0" autoLine="0" autoPict="0">
                <anchor moveWithCells="1">
                  <from>
                    <xdr:col>7</xdr:col>
                    <xdr:colOff>426720</xdr:colOff>
                    <xdr:row>32</xdr:row>
                    <xdr:rowOff>99060</xdr:rowOff>
                  </from>
                  <to>
                    <xdr:col>7</xdr:col>
                    <xdr:colOff>746760</xdr:colOff>
                    <xdr:row>32</xdr:row>
                    <xdr:rowOff>289560</xdr:rowOff>
                  </to>
                </anchor>
              </controlPr>
            </control>
          </mc:Choice>
        </mc:AlternateContent>
        <mc:AlternateContent xmlns:mc="http://schemas.openxmlformats.org/markup-compatibility/2006">
          <mc:Choice Requires="x14">
            <control shapeId="3148" r:id="rId54" name="Option Button 76">
              <controlPr defaultSize="0" autoFill="0" autoLine="0" autoPict="0">
                <anchor moveWithCells="1">
                  <from>
                    <xdr:col>7</xdr:col>
                    <xdr:colOff>38100</xdr:colOff>
                    <xdr:row>32</xdr:row>
                    <xdr:rowOff>99060</xdr:rowOff>
                  </from>
                  <to>
                    <xdr:col>7</xdr:col>
                    <xdr:colOff>403860</xdr:colOff>
                    <xdr:row>32</xdr:row>
                    <xdr:rowOff>297180</xdr:rowOff>
                  </to>
                </anchor>
              </controlPr>
            </control>
          </mc:Choice>
        </mc:AlternateContent>
        <mc:AlternateContent xmlns:mc="http://schemas.openxmlformats.org/markup-compatibility/2006">
          <mc:Choice Requires="x14">
            <control shapeId="3149" r:id="rId55" name="Group Box 77">
              <controlPr defaultSize="0" autoFill="0" autoPict="0">
                <anchor moveWithCells="1">
                  <from>
                    <xdr:col>7</xdr:col>
                    <xdr:colOff>0</xdr:colOff>
                    <xdr:row>27</xdr:row>
                    <xdr:rowOff>7620</xdr:rowOff>
                  </from>
                  <to>
                    <xdr:col>8</xdr:col>
                    <xdr:colOff>0</xdr:colOff>
                    <xdr:row>28</xdr:row>
                    <xdr:rowOff>7620</xdr:rowOff>
                  </to>
                </anchor>
              </controlPr>
            </control>
          </mc:Choice>
        </mc:AlternateContent>
        <mc:AlternateContent xmlns:mc="http://schemas.openxmlformats.org/markup-compatibility/2006">
          <mc:Choice Requires="x14">
            <control shapeId="3150" r:id="rId56" name="Option Button 78">
              <controlPr defaultSize="0" autoFill="0" autoLine="0" autoPict="0">
                <anchor moveWithCells="1">
                  <from>
                    <xdr:col>7</xdr:col>
                    <xdr:colOff>68580</xdr:colOff>
                    <xdr:row>27</xdr:row>
                    <xdr:rowOff>30480</xdr:rowOff>
                  </from>
                  <to>
                    <xdr:col>7</xdr:col>
                    <xdr:colOff>594360</xdr:colOff>
                    <xdr:row>27</xdr:row>
                    <xdr:rowOff>213360</xdr:rowOff>
                  </to>
                </anchor>
              </controlPr>
            </control>
          </mc:Choice>
        </mc:AlternateContent>
        <mc:AlternateContent xmlns:mc="http://schemas.openxmlformats.org/markup-compatibility/2006">
          <mc:Choice Requires="x14">
            <control shapeId="3151" r:id="rId57" name="Option Button 79">
              <controlPr defaultSize="0" autoFill="0" autoLine="0" autoPict="0">
                <anchor moveWithCells="1">
                  <from>
                    <xdr:col>7</xdr:col>
                    <xdr:colOff>68580</xdr:colOff>
                    <xdr:row>27</xdr:row>
                    <xdr:rowOff>175260</xdr:rowOff>
                  </from>
                  <to>
                    <xdr:col>7</xdr:col>
                    <xdr:colOff>670560</xdr:colOff>
                    <xdr:row>27</xdr:row>
                    <xdr:rowOff>365760</xdr:rowOff>
                  </to>
                </anchor>
              </controlPr>
            </control>
          </mc:Choice>
        </mc:AlternateContent>
        <mc:AlternateContent xmlns:mc="http://schemas.openxmlformats.org/markup-compatibility/2006">
          <mc:Choice Requires="x14">
            <control shapeId="3152" r:id="rId58" name="Option Button 80">
              <controlPr defaultSize="0" autoFill="0" autoLine="0" autoPict="0">
                <anchor moveWithCells="1">
                  <from>
                    <xdr:col>7</xdr:col>
                    <xdr:colOff>68580</xdr:colOff>
                    <xdr:row>27</xdr:row>
                    <xdr:rowOff>342900</xdr:rowOff>
                  </from>
                  <to>
                    <xdr:col>7</xdr:col>
                    <xdr:colOff>632460</xdr:colOff>
                    <xdr:row>27</xdr:row>
                    <xdr:rowOff>525780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4BB-BCF2-457E-826D-32DA308A15C3}">
  <dimension ref="A1:G43"/>
  <sheetViews>
    <sheetView workbookViewId="0">
      <selection activeCell="A37" sqref="A37:G43"/>
    </sheetView>
  </sheetViews>
  <sheetFormatPr defaultRowHeight="14.4" x14ac:dyDescent="0.3"/>
  <cols>
    <col min="1" max="1" width="21.21875" customWidth="1"/>
    <col min="2" max="6" width="12.21875" customWidth="1"/>
    <col min="7" max="7" width="11" customWidth="1"/>
  </cols>
  <sheetData>
    <row r="1" spans="1:7" ht="18" thickBot="1" x14ac:dyDescent="0.45">
      <c r="A1" s="92" t="s">
        <v>46</v>
      </c>
      <c r="B1" s="93"/>
      <c r="C1" s="93"/>
      <c r="D1" s="93"/>
      <c r="E1" s="94" t="s">
        <v>0</v>
      </c>
      <c r="F1" s="227" t="str">
        <f>IF('Disc. to FS &amp; VB (4.2.3)'!H1=0,"",'Disc. to FS &amp; VB (4.2.3)'!H1)</f>
        <v/>
      </c>
      <c r="G1" s="228"/>
    </row>
    <row r="2" spans="1:7" ht="18" thickBot="1" x14ac:dyDescent="0.45">
      <c r="A2" s="99"/>
      <c r="B2" s="100"/>
      <c r="C2" s="100"/>
      <c r="D2" s="33"/>
      <c r="E2" s="95" t="s">
        <v>1</v>
      </c>
      <c r="F2" s="227" t="str">
        <f>IF('Disc. to FS &amp; VB (4.2.3)'!H2=0,"",'Disc. to FS &amp; VB (4.2.3)'!H2)</f>
        <v/>
      </c>
      <c r="G2" s="228"/>
    </row>
    <row r="3" spans="1:7" ht="16.2" customHeight="1" x14ac:dyDescent="0.4">
      <c r="A3" s="99"/>
      <c r="B3" s="100"/>
      <c r="C3" s="100"/>
      <c r="D3" s="33"/>
      <c r="E3" s="14" t="s">
        <v>70</v>
      </c>
      <c r="F3" s="227" t="str">
        <f>IF('Disc. to FS &amp; VB (4.2.3)'!H3=0,"",'Disc. to FS &amp; VB (4.2.3)'!H3)</f>
        <v/>
      </c>
      <c r="G3" s="228"/>
    </row>
    <row r="4" spans="1:7" ht="58.8" customHeight="1" x14ac:dyDescent="0.3">
      <c r="A4" s="231" t="s">
        <v>58</v>
      </c>
      <c r="B4" s="232"/>
      <c r="C4" s="232"/>
      <c r="D4" s="232"/>
      <c r="E4" s="232"/>
      <c r="F4" s="232"/>
      <c r="G4" s="233"/>
    </row>
    <row r="5" spans="1:7" ht="10.8" customHeight="1" x14ac:dyDescent="0.3">
      <c r="A5" s="52"/>
      <c r="B5" s="33"/>
      <c r="C5" s="33"/>
      <c r="D5" s="33"/>
      <c r="E5" s="33"/>
      <c r="F5" s="33"/>
      <c r="G5" s="34"/>
    </row>
    <row r="6" spans="1:7" ht="15.6" customHeight="1" x14ac:dyDescent="0.3">
      <c r="A6" s="31" t="s">
        <v>11</v>
      </c>
      <c r="B6" s="234" t="s">
        <v>12</v>
      </c>
      <c r="C6" s="234"/>
      <c r="D6" s="234"/>
      <c r="E6" s="32" t="s">
        <v>13</v>
      </c>
      <c r="F6" s="33"/>
      <c r="G6" s="34"/>
    </row>
    <row r="7" spans="1:7" x14ac:dyDescent="0.3">
      <c r="A7" s="35" t="s">
        <v>14</v>
      </c>
      <c r="B7" s="36" t="s">
        <v>15</v>
      </c>
      <c r="C7" s="37" t="s">
        <v>16</v>
      </c>
      <c r="D7" s="37" t="s">
        <v>17</v>
      </c>
      <c r="E7" s="37" t="s">
        <v>18</v>
      </c>
      <c r="F7" s="33"/>
      <c r="G7" s="34"/>
    </row>
    <row r="8" spans="1:7" x14ac:dyDescent="0.3">
      <c r="A8" s="38" t="s">
        <v>19</v>
      </c>
      <c r="B8" s="72">
        <v>1</v>
      </c>
      <c r="C8" s="73">
        <v>0</v>
      </c>
      <c r="D8" s="73">
        <v>0</v>
      </c>
      <c r="E8" s="73">
        <v>0</v>
      </c>
      <c r="F8" s="33"/>
      <c r="G8" s="34"/>
    </row>
    <row r="9" spans="1:7" ht="10.8" customHeight="1" thickBot="1" x14ac:dyDescent="0.35">
      <c r="A9" s="39"/>
      <c r="B9" s="40"/>
      <c r="C9" s="41"/>
      <c r="D9" s="41"/>
      <c r="E9" s="41"/>
      <c r="F9" s="41"/>
      <c r="G9" s="42"/>
    </row>
    <row r="10" spans="1:7" ht="15.6" x14ac:dyDescent="0.3">
      <c r="A10" s="43" t="s">
        <v>20</v>
      </c>
      <c r="B10" s="44"/>
      <c r="C10" s="45"/>
      <c r="D10" s="45"/>
      <c r="E10" s="45"/>
      <c r="F10" s="45"/>
      <c r="G10" s="46"/>
    </row>
    <row r="11" spans="1:7" ht="15.6" x14ac:dyDescent="0.3">
      <c r="A11" s="235" t="s">
        <v>21</v>
      </c>
      <c r="B11" s="236"/>
      <c r="C11" s="236"/>
      <c r="D11" s="236"/>
      <c r="E11" s="236"/>
      <c r="F11" s="236"/>
      <c r="G11" s="34"/>
    </row>
    <row r="12" spans="1:7" x14ac:dyDescent="0.3">
      <c r="A12" s="47"/>
      <c r="B12" s="229" t="s">
        <v>22</v>
      </c>
      <c r="C12" s="229"/>
      <c r="D12" s="229"/>
      <c r="E12" s="229"/>
      <c r="F12" s="230" t="s">
        <v>9</v>
      </c>
      <c r="G12" s="34"/>
    </row>
    <row r="13" spans="1:7" x14ac:dyDescent="0.3">
      <c r="A13" s="48" t="s">
        <v>23</v>
      </c>
      <c r="B13" s="49" t="s">
        <v>24</v>
      </c>
      <c r="C13" s="49" t="s">
        <v>25</v>
      </c>
      <c r="D13" s="49" t="s">
        <v>26</v>
      </c>
      <c r="E13" s="49" t="s">
        <v>27</v>
      </c>
      <c r="F13" s="230"/>
      <c r="G13" s="237"/>
    </row>
    <row r="14" spans="1:7" x14ac:dyDescent="0.3">
      <c r="A14" s="50" t="s">
        <v>28</v>
      </c>
      <c r="B14" s="74">
        <v>0</v>
      </c>
      <c r="C14" s="74">
        <v>0</v>
      </c>
      <c r="D14" s="74">
        <v>0</v>
      </c>
      <c r="E14" s="74">
        <v>0</v>
      </c>
      <c r="F14" s="75">
        <f t="shared" ref="F14:F18" si="0">SUM(B14:E14)</f>
        <v>0</v>
      </c>
      <c r="G14" s="237"/>
    </row>
    <row r="15" spans="1:7" x14ac:dyDescent="0.3">
      <c r="A15" s="50" t="s">
        <v>29</v>
      </c>
      <c r="B15" s="74">
        <v>0</v>
      </c>
      <c r="C15" s="74">
        <v>0</v>
      </c>
      <c r="D15" s="74">
        <v>0</v>
      </c>
      <c r="E15" s="74">
        <v>0</v>
      </c>
      <c r="F15" s="75">
        <f t="shared" si="0"/>
        <v>0</v>
      </c>
      <c r="G15" s="34"/>
    </row>
    <row r="16" spans="1:7" x14ac:dyDescent="0.3">
      <c r="A16" s="50" t="s">
        <v>30</v>
      </c>
      <c r="B16" s="74">
        <v>0</v>
      </c>
      <c r="C16" s="74">
        <v>0</v>
      </c>
      <c r="D16" s="74">
        <v>0</v>
      </c>
      <c r="E16" s="74">
        <v>0</v>
      </c>
      <c r="F16" s="75">
        <f t="shared" si="0"/>
        <v>0</v>
      </c>
      <c r="G16" s="34"/>
    </row>
    <row r="17" spans="1:7" ht="28.8" x14ac:dyDescent="0.3">
      <c r="A17" s="51" t="s">
        <v>32</v>
      </c>
      <c r="B17" s="74">
        <v>0</v>
      </c>
      <c r="C17" s="74">
        <v>0</v>
      </c>
      <c r="D17" s="74">
        <v>0</v>
      </c>
      <c r="E17" s="74">
        <v>0</v>
      </c>
      <c r="F17" s="75">
        <f t="shared" si="0"/>
        <v>0</v>
      </c>
      <c r="G17" s="34"/>
    </row>
    <row r="18" spans="1:7" x14ac:dyDescent="0.3">
      <c r="A18" s="50" t="s">
        <v>33</v>
      </c>
      <c r="B18" s="75">
        <f>SUM(B14:B17)</f>
        <v>0</v>
      </c>
      <c r="C18" s="75">
        <f>SUM(C14:C17)</f>
        <v>0</v>
      </c>
      <c r="D18" s="76">
        <f>SUM(D14:D17)</f>
        <v>0</v>
      </c>
      <c r="E18" s="75">
        <f>SUM(E14:E17)</f>
        <v>0</v>
      </c>
      <c r="F18" s="75">
        <f t="shared" si="0"/>
        <v>0</v>
      </c>
      <c r="G18" s="34"/>
    </row>
    <row r="19" spans="1:7" ht="10.8" customHeight="1" x14ac:dyDescent="0.3">
      <c r="A19" s="52"/>
      <c r="B19" s="33"/>
      <c r="C19" s="53"/>
      <c r="D19" s="54"/>
      <c r="E19" s="33"/>
      <c r="F19" s="33"/>
      <c r="G19" s="34"/>
    </row>
    <row r="20" spans="1:7" ht="15.6" x14ac:dyDescent="0.3">
      <c r="A20" s="238" t="s">
        <v>34</v>
      </c>
      <c r="B20" s="239"/>
      <c r="C20" s="239"/>
      <c r="D20" s="239"/>
      <c r="E20" s="239"/>
      <c r="F20" s="239"/>
      <c r="G20" s="34"/>
    </row>
    <row r="21" spans="1:7" x14ac:dyDescent="0.3">
      <c r="A21" s="47"/>
      <c r="B21" s="229" t="s">
        <v>22</v>
      </c>
      <c r="C21" s="229"/>
      <c r="D21" s="229"/>
      <c r="E21" s="229"/>
      <c r="F21" s="230" t="s">
        <v>9</v>
      </c>
      <c r="G21" s="34"/>
    </row>
    <row r="22" spans="1:7" x14ac:dyDescent="0.3">
      <c r="A22" s="48" t="s">
        <v>23</v>
      </c>
      <c r="B22" s="49" t="s">
        <v>24</v>
      </c>
      <c r="C22" s="49" t="s">
        <v>25</v>
      </c>
      <c r="D22" s="49" t="s">
        <v>26</v>
      </c>
      <c r="E22" s="49" t="s">
        <v>27</v>
      </c>
      <c r="F22" s="230"/>
      <c r="G22" s="34"/>
    </row>
    <row r="23" spans="1:7" x14ac:dyDescent="0.3">
      <c r="A23" s="50" t="s">
        <v>28</v>
      </c>
      <c r="B23" s="74">
        <v>0</v>
      </c>
      <c r="C23" s="74">
        <v>0</v>
      </c>
      <c r="D23" s="74">
        <v>0</v>
      </c>
      <c r="E23" s="74">
        <v>0</v>
      </c>
      <c r="F23" s="75">
        <f t="shared" ref="F23:F27" si="1">SUM(B23:E23)</f>
        <v>0</v>
      </c>
      <c r="G23" s="34"/>
    </row>
    <row r="24" spans="1:7" x14ac:dyDescent="0.3">
      <c r="A24" s="50" t="s">
        <v>29</v>
      </c>
      <c r="B24" s="74">
        <v>0</v>
      </c>
      <c r="C24" s="74">
        <v>0</v>
      </c>
      <c r="D24" s="74">
        <v>0</v>
      </c>
      <c r="E24" s="74">
        <v>0</v>
      </c>
      <c r="F24" s="75">
        <f t="shared" si="1"/>
        <v>0</v>
      </c>
      <c r="G24" s="34"/>
    </row>
    <row r="25" spans="1:7" x14ac:dyDescent="0.3">
      <c r="A25" s="50" t="s">
        <v>30</v>
      </c>
      <c r="B25" s="74">
        <v>0</v>
      </c>
      <c r="C25" s="74">
        <v>0</v>
      </c>
      <c r="D25" s="74">
        <v>0</v>
      </c>
      <c r="E25" s="74">
        <v>0</v>
      </c>
      <c r="F25" s="75">
        <f t="shared" si="1"/>
        <v>0</v>
      </c>
      <c r="G25" s="34"/>
    </row>
    <row r="26" spans="1:7" ht="28.8" x14ac:dyDescent="0.3">
      <c r="A26" s="51" t="s">
        <v>32</v>
      </c>
      <c r="B26" s="74">
        <v>0</v>
      </c>
      <c r="C26" s="74">
        <v>0</v>
      </c>
      <c r="D26" s="74">
        <v>0</v>
      </c>
      <c r="E26" s="74">
        <v>0</v>
      </c>
      <c r="F26" s="75">
        <f t="shared" si="1"/>
        <v>0</v>
      </c>
      <c r="G26" s="34"/>
    </row>
    <row r="27" spans="1:7" x14ac:dyDescent="0.3">
      <c r="A27" s="50" t="s">
        <v>33</v>
      </c>
      <c r="B27" s="77">
        <f>SUM(B23:B26)</f>
        <v>0</v>
      </c>
      <c r="C27" s="78">
        <f>SUM(C23:C26)</f>
        <v>0</v>
      </c>
      <c r="D27" s="78">
        <f>SUM(D23:D26)</f>
        <v>0</v>
      </c>
      <c r="E27" s="78">
        <f>SUM(E23:E26)</f>
        <v>0</v>
      </c>
      <c r="F27" s="78">
        <f t="shared" si="1"/>
        <v>0</v>
      </c>
      <c r="G27" s="34"/>
    </row>
    <row r="28" spans="1:7" ht="10.8" customHeight="1" thickBot="1" x14ac:dyDescent="0.35">
      <c r="A28" s="57"/>
      <c r="B28" s="58"/>
      <c r="C28" s="58"/>
      <c r="D28" s="58"/>
      <c r="E28" s="58"/>
      <c r="F28" s="58"/>
      <c r="G28" s="42"/>
    </row>
    <row r="29" spans="1:7" ht="10.8" customHeight="1" x14ac:dyDescent="0.3">
      <c r="A29" s="103"/>
      <c r="B29" s="93"/>
      <c r="C29" s="93"/>
      <c r="D29" s="93"/>
      <c r="E29" s="93"/>
      <c r="F29" s="93"/>
      <c r="G29" s="46"/>
    </row>
    <row r="30" spans="1:7" ht="15.6" x14ac:dyDescent="0.35">
      <c r="A30" s="52" t="s">
        <v>54</v>
      </c>
      <c r="B30" s="90">
        <v>0</v>
      </c>
      <c r="C30" s="33" t="s">
        <v>53</v>
      </c>
      <c r="D30" s="33"/>
      <c r="E30" s="102" t="s">
        <v>60</v>
      </c>
      <c r="F30" s="90">
        <v>0</v>
      </c>
      <c r="G30" s="34" t="s">
        <v>53</v>
      </c>
    </row>
    <row r="31" spans="1:7" ht="10.8" customHeight="1" thickBot="1" x14ac:dyDescent="0.35">
      <c r="A31" s="86"/>
      <c r="B31" s="87"/>
      <c r="C31" s="87"/>
      <c r="D31" s="88"/>
      <c r="E31" s="88"/>
      <c r="F31" s="88"/>
      <c r="G31" s="34"/>
    </row>
    <row r="32" spans="1:7" ht="57.6" x14ac:dyDescent="0.3">
      <c r="A32" s="35" t="s">
        <v>52</v>
      </c>
      <c r="B32" s="71" t="s">
        <v>38</v>
      </c>
      <c r="C32" s="70" t="s">
        <v>47</v>
      </c>
      <c r="D32" s="69" t="s">
        <v>39</v>
      </c>
      <c r="E32" s="69" t="s">
        <v>55</v>
      </c>
      <c r="F32" s="69" t="s">
        <v>59</v>
      </c>
      <c r="G32" s="104" t="s">
        <v>48</v>
      </c>
    </row>
    <row r="33" spans="1:7" ht="43.2" x14ac:dyDescent="0.3">
      <c r="A33" s="38" t="s">
        <v>35</v>
      </c>
      <c r="B33" s="114">
        <f>C33-D33-B30</f>
        <v>0</v>
      </c>
      <c r="C33" s="105">
        <f>(IF(C8&lt;0.2*Lookup!B13,0,(C8-0.2*Lookup!B13)^2/(C8+0.8*Lookup!B13)*B23)+IF(C8&lt;0.2*Lookup!C13,0,(C8-0.2*Lookup!C13)^2/(C8+0.8*Lookup!C13)*C23)+IF(C8&lt;0.2*Lookup!D13,0,(C8-0.2*Lookup!D13)^2/(C8+0.8*Lookup!D13)*D23)+IF(C8&lt;0.2*Lookup!E13,0,(C8-0.2*Lookup!E13)^2/(C8+0.8*Lookup!E13)*E23)+IF(C8&lt;0.2*Lookup!B14,0,(C8-0.2*Lookup!B14)^2/(C8+0.8*Lookup!B14)*B24)+IF(C8&lt;0.2*Lookup!C14,0,(C8-0.2*Lookup!C14)^2/(C8+0.8*Lookup!C14)*C24)+IF(C8&lt;0.2*Lookup!D14,0,(C8-0.2*Lookup!D14)^2/(C8+0.8*Lookup!D14)*D24)+IF(C8&lt;0.2*Lookup!E14,0,(C8-0.2*Lookup!E14)^2/(C8+0.8*Lookup!E14)*E24)+IF(C8&lt;0.2*Lookup!B15,0,(C8-0.2*Lookup!B15)^2/(C8+0.8*Lookup!B15)*B25)+IF(C8&lt;0.2*Lookup!C15,0,(C8-0.2*Lookup!C15)^2/(C8+0.8*Lookup!C15)*C25)+IF(C8&lt;0.2*Lookup!D15,0,(C8-0.2*Lookup!D15)^2/(C8+0.8*Lookup!D15)*D25)+IF(C8&lt;0.2*Lookup!E15,0,(C8-0.2*Lookup!E15)^2/(C8+0.8*Lookup!E15)*E25)+IF(C8&lt;0.2*Lookup!B17,0,(C8-0.2*Lookup!B17)^2/(C8+0.8*Lookup!B17)*(B26+C26+D26+E26))/12-B30)</f>
        <v>0</v>
      </c>
      <c r="D33" s="106">
        <f>(IF(C8&lt;0.2*Lookup!B13,0,(C8-0.2*Lookup!B13)^2/(C8+0.8*Lookup!B13)*B14)+IF(C8&lt;0.2*Lookup!C13,0,(C8-0.2*Lookup!C13)^2/(C8+0.8*Lookup!C13)*C14)+IF(C8&lt;0.2*Lookup!D13,0,(C8-0.2*Lookup!D13)^2/(C8+0.8*Lookup!D13)*D14)+IF(C8&lt;0.2*Lookup!E13,0,(C8-0.2*Lookup!E13)^2/(C8+0.8*Lookup!E13)*E14)+IF(C8&lt;0.2*Lookup!B14,0,(C8-0.2*Lookup!B14)^2/(C8+0.8*Lookup!B14)*B15)+IF(C8&lt;0.2*Lookup!C14,0,(C8-0.2*Lookup!C14)^2/(C8+0.8*Lookup!C14)*C15)+IF(C8&lt;0.2*Lookup!D14,0,(C8-0.2*Lookup!D14)^2/(C8+0.8*Lookup!D14)*D15)+IF(C8&lt;0.2*Lookup!E14,0,(C8-0.2*Lookup!E14)^2/(C8+0.8*Lookup!E14)*E15)+IF(C8&lt;0.2*Lookup!B15,0,(C8-0.2*Lookup!B15)^2/(C8+0.8*Lookup!B15)*B16)+IF(C8&lt;0.2*Lookup!C15,0,(C8-0.2*Lookup!C15)^2/(C8+0.8*Lookup!C15)*C16)+IF(C8&lt;0.2*Lookup!D15,0,(C8-0.2*Lookup!D15)^2/(C8+0.8*Lookup!D15)*D16)+IF(C8&lt;0.2*Lookup!E15,0,(C8-0.2*Lookup!E15)^2/(C8+0.8*Lookup!E15)*E16)+IF(C8&lt;0.2*Lookup!B17,0,(C8-0.2*Lookup!B17)^2/(C8+0.8*Lookup!B17)*(B17+C17+D17+E17)))/12</f>
        <v>0</v>
      </c>
      <c r="E33" s="111">
        <f>IF(F27=0,0,200/(C8+2+2*C33*12/$F$27-SQRT(C8*5*C33*12/$F$27+4*(C33*12/$F$27)^2)))</f>
        <v>0</v>
      </c>
      <c r="F33" s="111">
        <f>IF(F27=0,0,200/(C8+2+2*(C33-F30)*12/$F$27-SQRT(C8*5*(C33-F30)*12/$F$27+4*((C33-F30)*12/$F$27)^2)))</f>
        <v>0</v>
      </c>
      <c r="G33" s="112">
        <f>IF(F18=0,0,200/(C8+2+2*D33*12/$F$18-SQRT(C8*5*D33*12/$F$18+4*(D33*12/$F$18)^2)))</f>
        <v>0</v>
      </c>
    </row>
    <row r="34" spans="1:7" x14ac:dyDescent="0.3">
      <c r="A34" s="55" t="s">
        <v>36</v>
      </c>
      <c r="B34" s="114">
        <f>C34-D34-B30</f>
        <v>0</v>
      </c>
      <c r="C34" s="107">
        <f>(IF(D8&lt;0.2*Lookup!B13,0,(D8-0.2*Lookup!B13)^2/(D8+0.8*Lookup!B13)*B23)+IF(D8&lt;0.2*Lookup!C13,0,(D8-0.2*Lookup!C13)^2/(D8+0.8*Lookup!C13)*C23)+IF(D8&lt;0.2*Lookup!D13,0,(D8-0.2*Lookup!D13)^2/(D8+0.8*Lookup!D13)*D23)+IF(D8&lt;0.2*Lookup!E13,0,(D8-0.2*Lookup!E13)^2/(D8+0.8*Lookup!E13)*E23)+IF(D8&lt;0.2*Lookup!B14,0,(D8-0.2*Lookup!B14)^2/(D8+0.8*Lookup!B14)*B24)+IF(D8&lt;0.2*Lookup!C14,0,(D8-0.2*Lookup!C14)^2/(D8+0.8*Lookup!C14)*C24)+IF(D8&lt;0.2*Lookup!D14,0,(D8-0.2*Lookup!D14)^2/(D8+0.8*Lookup!D14)*D24)+IF(D8&lt;0.2*Lookup!E14,0,(D8-0.2*Lookup!E14)^2/(D8+0.8*Lookup!E14)*E24)+IF(D8&lt;0.2*Lookup!B15,0,(D8-0.2*Lookup!B15)^2/(D8+0.8*Lookup!B15)*B25)+IF(D8&lt;0.2*Lookup!C15,0,(D8-0.2*Lookup!C15)^2/(D8+0.8*Lookup!C15)*C25)+IF(D8&lt;0.2*Lookup!D15,0,(D8-0.2*Lookup!D15)^2/(D8+0.8*Lookup!D15)*D25)+IF(D8&lt;0.2*Lookup!E15,0,(D8-0.2*Lookup!E15)^2/(D8+0.8*Lookup!E15)*E25)+IF(D8&lt;0.2*Lookup!B17,0,(D8-0.2*Lookup!B17)^2/(D8+0.8*Lookup!B17)*(B26+C26+D26+E26)))/12-B30</f>
        <v>0</v>
      </c>
      <c r="D34" s="108">
        <f>(IF(D8&lt;0.2*Lookup!B13,0,(D8-0.2*Lookup!B13)^2/(D8+0.8*Lookup!B13)*B14)+IF(D8&lt;0.2*Lookup!C13,0,(D8-0.2*Lookup!C13)^2/(D8+0.8*Lookup!C13)*C14)+IF(D8&lt;0.2*Lookup!D13,0,(D8-0.2*Lookup!D13)^2/(D8+0.8*Lookup!D13)*D14)+IF(D8&lt;0.2*Lookup!E13,0,(D8-0.2*Lookup!E13)^2/(D8+0.8*Lookup!E13)*E14)+IF(D8&lt;0.2*Lookup!B14,0,(D8-0.2*Lookup!B14)^2/(D8+0.8*Lookup!B14)*B15)+IF(D8&lt;0.2*Lookup!C14,0,(D8-0.2*Lookup!C14)^2/(D8+0.8*Lookup!C14)*C15)+IF(D8&lt;0.2*Lookup!D14,0,(D8-0.2*Lookup!D14)^2/(D8+0.8*Lookup!D14)*D15)+IF(D8&lt;0.2*Lookup!E14,0,(D8-0.2*Lookup!E14)^2/(D8+0.8*Lookup!E14)*E15)+IF(D8&lt;0.2*Lookup!B15,0,(D8-0.2*Lookup!B15)^2/(D8+0.8*Lookup!B15)*B16)+IF(D8&lt;0.2*Lookup!C15,0,(D8-0.2*Lookup!C15)^2/(D8+0.8*Lookup!C15)*C16)+IF(D8&lt;0.2*Lookup!D15,0,(D8-0.2*Lookup!D15)^2/(D8+0.8*Lookup!D15)*D16)+IF(D8&lt;0.2*Lookup!E15,0,(D8-0.2*Lookup!E15)^2/(D8+0.8*Lookup!E15)*E16)+IF(D8&lt;0.2*Lookup!B17,0,(D8-0.2*Lookup!B17)^2/(D8+0.8*Lookup!B17)*(B17+C17+D17+E17)))/12</f>
        <v>0</v>
      </c>
      <c r="E34" s="111">
        <f>IF(F27=0,0,200/(D8+2+2*C34*12/$F$27-SQRT(D8*5*C34*12/$F$27+4*(C34*12/$F$27)^2)))</f>
        <v>0</v>
      </c>
      <c r="F34" s="111">
        <f>IF(F27=0,0,200/(D8+2+2*(C34-F30)*12/$F$27-SQRT(D8*5*(C34-F30)*12/$F$27+4*((C34-F30)*12/$F$27)^2)))</f>
        <v>0</v>
      </c>
      <c r="G34" s="113">
        <f>IF(F18=0,0,200/(D8+2+2*D34*12/$F$18-SQRT(D8*5*D34*12/$F$18+4*(D34*12/$F$18)^2)))</f>
        <v>0</v>
      </c>
    </row>
    <row r="35" spans="1:7" ht="15" thickBot="1" x14ac:dyDescent="0.35">
      <c r="A35" s="56" t="s">
        <v>37</v>
      </c>
      <c r="B35" s="115">
        <f>C35-D35-B30</f>
        <v>0</v>
      </c>
      <c r="C35" s="109">
        <f>(IF(E8&lt;0.2*Lookup!B13,0,(E8-0.2*Lookup!B13)^2/(E8+0.8*Lookup!B13)*B23)+IF(E8&lt;0.2*Lookup!C13,0,(E8-0.2*Lookup!C13)^2/(E8+0.8*Lookup!C13)*C23)+IF(E8&lt;0.2*Lookup!D13,0,(E8-0.2*Lookup!D13)^2/(E8+0.8*Lookup!D13)*D23)+IF(E8&lt;0.2*Lookup!E13,0,(E8-0.2*Lookup!E13)^2/(E8+0.8*Lookup!E13)*E23)+IF(E8&lt;0.2*Lookup!B14,0,(E8-0.2*Lookup!B14)^2/(E8+0.8*Lookup!B14)*B24)+IF(E8&lt;0.2*Lookup!C14,0,(E8-0.2*Lookup!C14)^2/(E8+0.8*Lookup!C14)*C24)+IF(E8&lt;0.2*Lookup!D14,0,(E8-0.2*Lookup!D14)^2/(E8+0.8*Lookup!D14)*D24)+IF(E8&lt;0.2*Lookup!E14,0,(E8-0.2*Lookup!E14)^2/(E8+0.8*Lookup!E14)*E24)+IF(E8&lt;0.2*Lookup!B15,0,(E8-0.2*Lookup!B15)^2/(E8+0.8*Lookup!B15)*B25)+IF(E8&lt;0.2*Lookup!C15,0,(E8-0.2*Lookup!C15)^2/(E8+0.8*Lookup!C15)*C25)+IF(E8&lt;0.2*Lookup!D15,0,(E8-0.2*Lookup!D15)^2/(E8+0.8*Lookup!D15)*D25)+IF(E8&lt;0.2*Lookup!E15,0,(E8-0.2*Lookup!E15)^2/(E8+0.8*Lookup!E15)*E25)+IF(E8&lt;0.2*Lookup!B17,0,(E8-0.2*Lookup!B17)^2/(E8+0.8*Lookup!B17)*(B26+C26+D26+E26)))/12-B30</f>
        <v>0</v>
      </c>
      <c r="D35" s="110">
        <f>(IF(E8&lt;0.2*Lookup!B13,0,(E8-0.2*Lookup!B13)^2/(E8+0.8*Lookup!B13)*B14)+IF(E8&lt;0.2*Lookup!C13,0,(E8-0.2*Lookup!C13)^2/(E8+0.8*Lookup!C13)*C14)+IF(E8&lt;0.2*Lookup!D13,0,(E8-0.2*Lookup!D13)^2/(E8+0.8*Lookup!D13)*D14)+IF(E8&lt;0.2*Lookup!E13,0,(E8-0.2*Lookup!E13)^2/(E8+0.8*Lookup!E13)*E14)+IF(E8&lt;0.2*Lookup!B14,0,(E8-0.2*Lookup!B14)^2/(E8+0.8*Lookup!B14)*B15)+IF(E8&lt;0.2*Lookup!C14,0,(E8-0.2*Lookup!C14)^2/(E8+0.8*Lookup!C14)*C15)+IF(E8&lt;0.2*Lookup!D14,0,(E8-0.2*Lookup!D14)^2/(E8+0.8*Lookup!D14)*D15)+IF(E8&lt;0.2*Lookup!E14,0,(E8-0.2*Lookup!E14)^2/(E8+0.8*Lookup!E14)*E15)+IF(E8&lt;0.2*Lookup!B15,0,(E8-0.2*Lookup!B15)^2/(E8+0.8*Lookup!B15)*B16)+IF(E8&lt;0.2*Lookup!C15,0,(E8-0.2*Lookup!C15)^2/(E8+0.8*Lookup!C15)*C16)+IF(E8&lt;0.2*Lookup!D15,0,(E8-0.2*Lookup!D15)^2/(E8+0.8*Lookup!D15)*D16)+IF(E8&lt;0.2*Lookup!E15,0,(E8-0.2*Lookup!E15)^2/(E8+0.8*Lookup!E15)*E16)+IF(E8&lt;0.2*Lookup!B17,0,(E8-0.2*Lookup!B17)^2/(E8+0.8*Lookup!B17)*(B17+C17+D17+E17)))/12</f>
        <v>0</v>
      </c>
      <c r="E35" s="111">
        <f>IF(F27=0,0,200/(E8+2+2*C35*12/$F$27-SQRT(E8*5*C35*12/$F$27+4*(C35*12/$F$27)^2)))</f>
        <v>0</v>
      </c>
      <c r="F35" s="111">
        <f>IF(F27=0,0,200/(E8+2+2*(C35-F30)*12/$F$27-SQRT(E8*5*(C35-F30)*12/$F$27+4*((C35-F30)*12/$F$27)^2)))</f>
        <v>0</v>
      </c>
      <c r="G35" s="112">
        <f>IF(F18=0,0,200/(E8+2+2*D35*12/$F$18-SQRT(E8*5*D35*12/$F$18+4*(D35*12/$F$18)^2)))</f>
        <v>0</v>
      </c>
    </row>
    <row r="36" spans="1:7" ht="10.8" customHeight="1" thickBot="1" x14ac:dyDescent="0.35">
      <c r="A36" s="57"/>
      <c r="B36" s="58"/>
      <c r="C36" s="58"/>
      <c r="D36" s="58"/>
      <c r="E36" s="58"/>
      <c r="F36" s="58"/>
      <c r="G36" s="42"/>
    </row>
    <row r="37" spans="1:7" ht="18" x14ac:dyDescent="0.3">
      <c r="A37" s="117" t="s">
        <v>61</v>
      </c>
      <c r="B37" s="116"/>
      <c r="C37" s="93"/>
      <c r="D37" s="93"/>
      <c r="E37" s="93"/>
      <c r="F37" s="93"/>
      <c r="G37" s="46"/>
    </row>
    <row r="38" spans="1:7" ht="28.8" customHeight="1" x14ac:dyDescent="0.4">
      <c r="A38" s="122"/>
      <c r="B38" s="226" t="s">
        <v>62</v>
      </c>
      <c r="C38" s="225" t="s">
        <v>63</v>
      </c>
      <c r="D38" s="223" t="s">
        <v>114</v>
      </c>
      <c r="E38" s="224"/>
      <c r="F38" s="224"/>
      <c r="G38" s="34"/>
    </row>
    <row r="39" spans="1:7" ht="15" customHeight="1" x14ac:dyDescent="0.3">
      <c r="A39" s="120"/>
      <c r="B39" s="226"/>
      <c r="C39" s="225"/>
      <c r="D39" s="170" t="s">
        <v>65</v>
      </c>
      <c r="E39" s="170" t="s">
        <v>66</v>
      </c>
      <c r="F39" s="170" t="s">
        <v>68</v>
      </c>
      <c r="G39" s="34"/>
    </row>
    <row r="40" spans="1:7" ht="14.4" customHeight="1" x14ac:dyDescent="0.3">
      <c r="A40" s="118" t="s">
        <v>64</v>
      </c>
      <c r="B40" s="171">
        <v>0</v>
      </c>
      <c r="C40" s="73">
        <v>0</v>
      </c>
      <c r="D40" s="123">
        <f>IF(C40=0,0,IF(F18=0,0,($C40^0.8*((1000/G33-10)+1)^0.7)/(1140*($B40*100)^0.5)*60))</f>
        <v>0</v>
      </c>
      <c r="E40" s="123">
        <f>IF(C40=0,0,IF(F18=0,0,($C40^0.8*((1000/G34-10)+1)^0.7)/(1140*($B40*100)^0.5)*60))</f>
        <v>0</v>
      </c>
      <c r="F40" s="123">
        <f>IF(C40=0,0,IF(F18=0,0,($C40^0.8*((1000/G35-10)+1)^0.7)/(1140*($B40*100)^0.5)*60))</f>
        <v>0</v>
      </c>
      <c r="G40" s="34"/>
    </row>
    <row r="41" spans="1:7" ht="28.8" x14ac:dyDescent="0.3">
      <c r="A41" s="119" t="s">
        <v>67</v>
      </c>
      <c r="B41" s="171">
        <v>0</v>
      </c>
      <c r="C41" s="73">
        <v>0</v>
      </c>
      <c r="D41" s="123">
        <f>IF(C41=0,0,IF(F27=0,0,($C41^0.8*((1000/E33-10)+1)^0.7)/(1140*($B41*100)^0.5)*60))</f>
        <v>0</v>
      </c>
      <c r="E41" s="123">
        <f>IF(C41=0,0,IF(F27=0,0,($C41^0.8*((1000/E34-10)+1)^0.7)/(1140*($B41*100)^0.5)*60))</f>
        <v>0</v>
      </c>
      <c r="F41" s="123">
        <f>IF(C41=0,0,IF(F27=0,0,($C41^0.8*((1000/E35-10)+1)^0.7)/(1140*($B41*100)^0.5)*60))</f>
        <v>0</v>
      </c>
      <c r="G41" s="34"/>
    </row>
    <row r="42" spans="1:7" ht="30" x14ac:dyDescent="0.35">
      <c r="A42" s="119" t="s">
        <v>69</v>
      </c>
      <c r="B42" s="172">
        <v>0</v>
      </c>
      <c r="C42" s="121">
        <v>0</v>
      </c>
      <c r="D42" s="123">
        <f>IF(C42=0,0,IF(F27=0,0,($C42^0.8*((1000/F33-10)+1)^0.7)/(1140*($B42*100)^0.5)*60))</f>
        <v>0</v>
      </c>
      <c r="E42" s="123">
        <f>IF(C42=0,0,IF(F27=0,0,($C42^0.8*((1000/F34-10)+1)^0.7)/(1140*($B42*100)^0.5)*60))</f>
        <v>0</v>
      </c>
      <c r="F42" s="123">
        <f>IF(C42=0,0,IF(F27=0,0,($C42^0.8*((1000/F35-10)+1)^0.7)/(1140*($B42*100)^0.5)*60))</f>
        <v>0</v>
      </c>
      <c r="G42" s="34"/>
    </row>
    <row r="43" spans="1:7" ht="15" thickBot="1" x14ac:dyDescent="0.35">
      <c r="A43" s="57"/>
      <c r="B43" s="58"/>
      <c r="C43" s="58"/>
      <c r="D43" s="58"/>
      <c r="E43" s="58"/>
      <c r="F43" s="58"/>
      <c r="G43" s="42"/>
    </row>
  </sheetData>
  <mergeCells count="15">
    <mergeCell ref="D38:F38"/>
    <mergeCell ref="C38:C39"/>
    <mergeCell ref="B38:B39"/>
    <mergeCell ref="F1:G1"/>
    <mergeCell ref="F2:G2"/>
    <mergeCell ref="F3:G3"/>
    <mergeCell ref="B21:E21"/>
    <mergeCell ref="F21:F22"/>
    <mergeCell ref="A4:G4"/>
    <mergeCell ref="B6:D6"/>
    <mergeCell ref="A11:F11"/>
    <mergeCell ref="B12:E12"/>
    <mergeCell ref="F12:F13"/>
    <mergeCell ref="G13:G14"/>
    <mergeCell ref="A20:F20"/>
  </mergeCells>
  <hyperlinks>
    <hyperlink ref="E6" r:id="rId1" xr:uid="{193760CF-BE38-4141-9F5B-45D2BEB6B866}"/>
  </hyperlinks>
  <pageMargins left="0.5" right="0.5" top="0.5" bottom="0.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DCF4-6FB5-4C95-8E3C-09F00E391C1F}">
  <dimension ref="A1:E21"/>
  <sheetViews>
    <sheetView topLeftCell="A15" workbookViewId="0">
      <selection sqref="A1:E21"/>
    </sheetView>
  </sheetViews>
  <sheetFormatPr defaultRowHeight="14.4" x14ac:dyDescent="0.3"/>
  <cols>
    <col min="1" max="1" width="20.33203125" bestFit="1" customWidth="1"/>
  </cols>
  <sheetData>
    <row r="1" spans="1:5" ht="15.6" x14ac:dyDescent="0.3">
      <c r="A1" s="63" t="s">
        <v>40</v>
      </c>
    </row>
    <row r="2" spans="1:5" x14ac:dyDescent="0.3">
      <c r="A2" s="64"/>
      <c r="B2" s="240" t="s">
        <v>22</v>
      </c>
      <c r="C2" s="240"/>
      <c r="D2" s="240"/>
      <c r="E2" s="240"/>
    </row>
    <row r="3" spans="1:5" x14ac:dyDescent="0.3">
      <c r="A3" s="65" t="s">
        <v>23</v>
      </c>
      <c r="B3" s="66" t="s">
        <v>24</v>
      </c>
      <c r="C3" s="66" t="s">
        <v>25</v>
      </c>
      <c r="D3" s="66" t="s">
        <v>26</v>
      </c>
      <c r="E3" s="66" t="s">
        <v>27</v>
      </c>
    </row>
    <row r="4" spans="1:5" x14ac:dyDescent="0.3">
      <c r="A4" s="60" t="s">
        <v>28</v>
      </c>
      <c r="B4" s="59">
        <v>39</v>
      </c>
      <c r="C4" s="59">
        <v>61</v>
      </c>
      <c r="D4" s="59">
        <v>74</v>
      </c>
      <c r="E4" s="59">
        <v>80</v>
      </c>
    </row>
    <row r="5" spans="1:5" x14ac:dyDescent="0.3">
      <c r="A5" s="60" t="s">
        <v>29</v>
      </c>
      <c r="B5" s="59">
        <v>30</v>
      </c>
      <c r="C5" s="59">
        <v>58</v>
      </c>
      <c r="D5" s="59">
        <v>71</v>
      </c>
      <c r="E5" s="59">
        <v>78</v>
      </c>
    </row>
    <row r="6" spans="1:5" x14ac:dyDescent="0.3">
      <c r="A6" s="60" t="s">
        <v>30</v>
      </c>
      <c r="B6" s="59">
        <v>30</v>
      </c>
      <c r="C6" s="59">
        <v>55</v>
      </c>
      <c r="D6" s="59">
        <v>70</v>
      </c>
      <c r="E6" s="59">
        <v>77</v>
      </c>
    </row>
    <row r="7" spans="1:5" x14ac:dyDescent="0.3">
      <c r="A7" s="60" t="s">
        <v>31</v>
      </c>
      <c r="B7" s="59">
        <v>96</v>
      </c>
      <c r="C7" s="59">
        <v>96</v>
      </c>
      <c r="D7" s="59">
        <v>96</v>
      </c>
      <c r="E7" s="59">
        <v>96</v>
      </c>
    </row>
    <row r="8" spans="1:5" ht="28.8" x14ac:dyDescent="0.3">
      <c r="A8" s="61" t="s">
        <v>41</v>
      </c>
      <c r="B8" s="59">
        <v>98</v>
      </c>
      <c r="C8" s="59">
        <v>98</v>
      </c>
      <c r="D8" s="59">
        <v>98</v>
      </c>
      <c r="E8" s="59">
        <v>98</v>
      </c>
    </row>
    <row r="10" spans="1:5" ht="15.6" x14ac:dyDescent="0.3">
      <c r="A10" s="67" t="s">
        <v>42</v>
      </c>
    </row>
    <row r="11" spans="1:5" x14ac:dyDescent="0.3">
      <c r="A11" s="64"/>
      <c r="B11" s="240" t="s">
        <v>22</v>
      </c>
      <c r="C11" s="240"/>
      <c r="D11" s="240"/>
      <c r="E11" s="240"/>
    </row>
    <row r="12" spans="1:5" x14ac:dyDescent="0.3">
      <c r="A12" s="65" t="s">
        <v>23</v>
      </c>
      <c r="B12" s="66" t="s">
        <v>24</v>
      </c>
      <c r="C12" s="66" t="s">
        <v>25</v>
      </c>
      <c r="D12" s="66" t="s">
        <v>26</v>
      </c>
      <c r="E12" s="66" t="s">
        <v>27</v>
      </c>
    </row>
    <row r="13" spans="1:5" x14ac:dyDescent="0.3">
      <c r="A13" s="60" t="s">
        <v>28</v>
      </c>
      <c r="B13" s="59">
        <f>1000/B4-10</f>
        <v>15.641025641025642</v>
      </c>
      <c r="C13" s="59">
        <f t="shared" ref="C13:E13" si="0">1000/C4-10</f>
        <v>6.3934426229508183</v>
      </c>
      <c r="D13" s="59">
        <f t="shared" si="0"/>
        <v>3.513513513513514</v>
      </c>
      <c r="E13" s="59">
        <f t="shared" si="0"/>
        <v>2.5</v>
      </c>
    </row>
    <row r="14" spans="1:5" x14ac:dyDescent="0.3">
      <c r="A14" s="60" t="s">
        <v>29</v>
      </c>
      <c r="B14" s="59">
        <f t="shared" ref="B14:E17" si="1">1000/B5-10</f>
        <v>23.333333333333336</v>
      </c>
      <c r="C14" s="59">
        <f t="shared" si="1"/>
        <v>7.2413793103448292</v>
      </c>
      <c r="D14" s="59">
        <f t="shared" si="1"/>
        <v>4.0845070422535219</v>
      </c>
      <c r="E14" s="59">
        <f t="shared" si="1"/>
        <v>2.8205128205128212</v>
      </c>
    </row>
    <row r="15" spans="1:5" x14ac:dyDescent="0.3">
      <c r="A15" s="60" t="s">
        <v>30</v>
      </c>
      <c r="B15" s="59">
        <f t="shared" si="1"/>
        <v>23.333333333333336</v>
      </c>
      <c r="C15" s="59">
        <f t="shared" si="1"/>
        <v>8.1818181818181834</v>
      </c>
      <c r="D15" s="59">
        <f t="shared" si="1"/>
        <v>4.2857142857142865</v>
      </c>
      <c r="E15" s="59">
        <f t="shared" si="1"/>
        <v>2.9870129870129869</v>
      </c>
    </row>
    <row r="16" spans="1:5" x14ac:dyDescent="0.3">
      <c r="A16" s="60" t="s">
        <v>31</v>
      </c>
      <c r="B16" s="59">
        <f>1000/B7-10</f>
        <v>0.41666666666666607</v>
      </c>
      <c r="C16" s="59">
        <f t="shared" si="1"/>
        <v>0.41666666666666607</v>
      </c>
      <c r="D16" s="59">
        <f t="shared" si="1"/>
        <v>0.41666666666666607</v>
      </c>
      <c r="E16" s="59">
        <f t="shared" si="1"/>
        <v>0.41666666666666607</v>
      </c>
    </row>
    <row r="17" spans="1:5" ht="43.2" x14ac:dyDescent="0.3">
      <c r="A17" s="61" t="s">
        <v>43</v>
      </c>
      <c r="B17" s="59">
        <f>1000/B8-10</f>
        <v>0.20408163265306101</v>
      </c>
      <c r="C17" s="59">
        <f t="shared" si="1"/>
        <v>0.20408163265306101</v>
      </c>
      <c r="D17" s="59">
        <f t="shared" si="1"/>
        <v>0.20408163265306101</v>
      </c>
      <c r="E17" s="59">
        <f t="shared" si="1"/>
        <v>0.20408163265306101</v>
      </c>
    </row>
    <row r="19" spans="1:5" ht="15.6" x14ac:dyDescent="0.3">
      <c r="A19" s="67" t="s">
        <v>44</v>
      </c>
    </row>
    <row r="20" spans="1:5" x14ac:dyDescent="0.3">
      <c r="A20" s="68" t="s">
        <v>22</v>
      </c>
      <c r="B20" s="66" t="s">
        <v>24</v>
      </c>
      <c r="C20" s="66" t="s">
        <v>25</v>
      </c>
      <c r="D20" s="66" t="s">
        <v>26</v>
      </c>
      <c r="E20" s="66" t="s">
        <v>27</v>
      </c>
    </row>
    <row r="21" spans="1:5" x14ac:dyDescent="0.3">
      <c r="A21" s="62" t="s">
        <v>45</v>
      </c>
      <c r="B21" s="59">
        <v>0.6</v>
      </c>
      <c r="C21" s="59">
        <v>0.35</v>
      </c>
      <c r="D21" s="59">
        <v>0.25</v>
      </c>
      <c r="E21" s="59">
        <v>0</v>
      </c>
    </row>
  </sheetData>
  <mergeCells count="2">
    <mergeCell ref="B2:E2"/>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 to FS &amp; VB (4.2.3)</vt:lpstr>
      <vt:lpstr>Runoff Calculator (optional)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Filter Worksheet</dc:title>
  <dc:subject>Stormwater Treatment Practices</dc:subject>
  <dc:creator>DEC Staff</dc:creator>
  <cp:lastModifiedBy>Schelley, Emily</cp:lastModifiedBy>
  <cp:lastPrinted>2017-11-01T18:53:13Z</cp:lastPrinted>
  <dcterms:created xsi:type="dcterms:W3CDTF">2017-03-30T13:08:46Z</dcterms:created>
  <dcterms:modified xsi:type="dcterms:W3CDTF">2018-10-22T13:23:36Z</dcterms:modified>
</cp:coreProperties>
</file>