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codeName="ThisWorkbook"/>
  <mc:AlternateContent xmlns:mc="http://schemas.openxmlformats.org/markup-compatibility/2006">
    <mc:Choice Requires="x15">
      <x15ac:absPath xmlns:x15ac="http://schemas.microsoft.com/office/spreadsheetml/2010/11/ac" url="https://vermontgov-my.sharepoint.com/personal/kristi_herzer_vermont_gov/Documents/Desktop/upload today/CRA/Soil/"/>
    </mc:Choice>
  </mc:AlternateContent>
  <xr:revisionPtr revIDLastSave="1" documentId="13_ncr:1_{C9954F69-D575-41C1-B3D1-447A99EE6EF5}" xr6:coauthVersionLast="47" xr6:coauthVersionMax="47" xr10:uidLastSave="{2F7C5990-EC7F-4F5F-90FE-0ECF040054DA}"/>
  <bookViews>
    <workbookView xWindow="-108" yWindow="-108" windowWidth="23256" windowHeight="12456" activeTab="1" xr2:uid="{00000000-000D-0000-FFFF-FFFF00000000}"/>
  </bookViews>
  <sheets>
    <sheet name="Directions" sheetId="6" r:id="rId1"/>
    <sheet name="Soil NonResidential Calculator " sheetId="4" r:id="rId2"/>
    <sheet name="Attachment 3b_CRA" sheetId="10" r:id="rId3"/>
  </sheets>
  <definedNames>
    <definedName name="_xlnm._FilterDatabase" localSheetId="2" hidden="1">'Attachment 3b_CRA'!$A$11:$O$94</definedName>
    <definedName name="_xlnm._FilterDatabase" localSheetId="1" hidden="1">'Soil NonResidential Calculator '!$I$17:$K$97</definedName>
    <definedName name="_Key1" localSheetId="2" hidden="1">#REF!</definedName>
    <definedName name="_Key1" hidden="1">#REF!</definedName>
    <definedName name="_Order1" hidden="1">255</definedName>
    <definedName name="_Sort" localSheetId="2" hidden="1">#REF!</definedName>
    <definedName name="_Sort" hidden="1">#REF!</definedName>
    <definedName name="_xlnm.Print_Area" localSheetId="1">'Soil NonResidential Calculator '!$A$1:$I$115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97" i="4" l="1"/>
  <c r="J94" i="10"/>
  <c r="N94" i="10"/>
  <c r="K96" i="4"/>
  <c r="N93" i="10"/>
  <c r="E93" i="10"/>
  <c r="K95" i="4"/>
  <c r="J95" i="4"/>
  <c r="K94" i="4"/>
  <c r="N91" i="10"/>
  <c r="E91" i="10"/>
  <c r="K93" i="4"/>
  <c r="J93" i="4"/>
  <c r="N90" i="10"/>
  <c r="K92" i="4"/>
  <c r="K91" i="4"/>
  <c r="N88" i="10"/>
  <c r="K90" i="4"/>
  <c r="N87" i="10"/>
  <c r="E87" i="10"/>
  <c r="K89" i="4"/>
  <c r="K88" i="4"/>
  <c r="E85" i="10"/>
  <c r="K87" i="4"/>
  <c r="K86" i="4"/>
  <c r="K85" i="4"/>
  <c r="N82" i="10"/>
  <c r="K84" i="4"/>
  <c r="J84" i="4"/>
  <c r="K83" i="4"/>
  <c r="J83" i="4"/>
  <c r="K20" i="4"/>
  <c r="K82" i="4"/>
  <c r="J82" i="4"/>
  <c r="N78" i="10"/>
  <c r="K81" i="4"/>
  <c r="N77" i="10"/>
  <c r="E77" i="10"/>
  <c r="K80" i="4"/>
  <c r="K79" i="4"/>
  <c r="J79" i="4"/>
  <c r="N75" i="10"/>
  <c r="K18" i="4"/>
  <c r="J18" i="4"/>
  <c r="K78" i="4"/>
  <c r="K77" i="4"/>
  <c r="J77" i="4"/>
  <c r="K76" i="4"/>
  <c r="J76" i="4"/>
  <c r="K75" i="4"/>
  <c r="N70" i="10"/>
  <c r="N69" i="10"/>
  <c r="K74" i="4"/>
  <c r="J74" i="4"/>
  <c r="N68" i="10"/>
  <c r="K73" i="4"/>
  <c r="K72" i="4"/>
  <c r="K71" i="4"/>
  <c r="K70" i="4"/>
  <c r="K69" i="4"/>
  <c r="J69" i="4"/>
  <c r="K68" i="4"/>
  <c r="N62" i="10"/>
  <c r="K67" i="4"/>
  <c r="J67" i="4"/>
  <c r="K66" i="4"/>
  <c r="J66" i="4"/>
  <c r="K65" i="4"/>
  <c r="N59" i="10"/>
  <c r="K64" i="4"/>
  <c r="J64" i="4"/>
  <c r="N58" i="10"/>
  <c r="K63" i="4"/>
  <c r="N57" i="10"/>
  <c r="K62" i="4"/>
  <c r="J62" i="4"/>
  <c r="N56" i="10"/>
  <c r="K61" i="4"/>
  <c r="K60" i="4"/>
  <c r="J54" i="10"/>
  <c r="N54" i="10"/>
  <c r="K59" i="4"/>
  <c r="J59" i="4"/>
  <c r="K58" i="4"/>
  <c r="K57" i="4"/>
  <c r="K56" i="4"/>
  <c r="J56" i="4"/>
  <c r="K55" i="4"/>
  <c r="J55" i="4"/>
  <c r="K54" i="4"/>
  <c r="J54" i="4"/>
  <c r="N47" i="10"/>
  <c r="K53" i="4"/>
  <c r="J53" i="4"/>
  <c r="N46" i="10"/>
  <c r="K52" i="4"/>
  <c r="K51" i="4"/>
  <c r="J51" i="4"/>
  <c r="K50" i="4"/>
  <c r="J50" i="4"/>
  <c r="K49" i="4"/>
  <c r="K48" i="4"/>
  <c r="K47" i="4"/>
  <c r="N40" i="10"/>
  <c r="J47" i="4"/>
  <c r="K46" i="4"/>
  <c r="K45" i="4"/>
  <c r="J45" i="4"/>
  <c r="K44" i="4"/>
  <c r="K43" i="4"/>
  <c r="J43" i="4"/>
  <c r="K42" i="4"/>
  <c r="J42" i="4"/>
  <c r="K41" i="4"/>
  <c r="J41" i="4"/>
  <c r="N34" i="10"/>
  <c r="K40" i="4"/>
  <c r="K39" i="4"/>
  <c r="J39" i="4"/>
  <c r="K38" i="4"/>
  <c r="J38" i="4"/>
  <c r="K37" i="4"/>
  <c r="N30" i="10"/>
  <c r="K36" i="4"/>
  <c r="K35" i="4"/>
  <c r="K34" i="4"/>
  <c r="K33" i="4"/>
  <c r="J33" i="4"/>
  <c r="K32" i="4"/>
  <c r="K31" i="4"/>
  <c r="J31" i="4"/>
  <c r="N24" i="10"/>
  <c r="K30" i="4"/>
  <c r="K19" i="4"/>
  <c r="J19" i="4"/>
  <c r="K29" i="4"/>
  <c r="K28" i="4"/>
  <c r="J28" i="4"/>
  <c r="K27" i="4"/>
  <c r="J27" i="4"/>
  <c r="N19" i="10"/>
  <c r="K26" i="4"/>
  <c r="K25" i="4"/>
  <c r="J25" i="4"/>
  <c r="K24" i="4"/>
  <c r="J24" i="4"/>
  <c r="K23" i="4"/>
  <c r="J23" i="4"/>
  <c r="K22" i="4"/>
  <c r="J22" i="4"/>
  <c r="K21" i="4"/>
  <c r="J21" i="4"/>
  <c r="N12" i="10"/>
  <c r="J52" i="10" l="1"/>
  <c r="J50" i="10"/>
  <c r="E80" i="10"/>
  <c r="E84" i="10"/>
  <c r="N80" i="10"/>
  <c r="N84" i="10"/>
  <c r="E19" i="10"/>
  <c r="E23" i="10"/>
  <c r="E27" i="10"/>
  <c r="M36" i="10"/>
  <c r="M77" i="10"/>
  <c r="N85" i="10"/>
  <c r="J75" i="10"/>
  <c r="J83" i="10"/>
  <c r="J39" i="10"/>
  <c r="E74" i="10"/>
  <c r="E82" i="10"/>
  <c r="J14" i="10"/>
  <c r="E25" i="10"/>
  <c r="N39" i="10"/>
  <c r="N42" i="10"/>
  <c r="N67" i="10"/>
  <c r="E16" i="10"/>
  <c r="N21" i="10"/>
  <c r="E28" i="10"/>
  <c r="E32" i="10"/>
  <c r="E36" i="10"/>
  <c r="N60" i="10"/>
  <c r="J67" i="10"/>
  <c r="J25" i="10"/>
  <c r="J29" i="10"/>
  <c r="E52" i="10"/>
  <c r="J93" i="10"/>
  <c r="J12" i="10"/>
  <c r="J40" i="10"/>
  <c r="E45" i="10"/>
  <c r="J64" i="10"/>
  <c r="E70" i="10"/>
  <c r="E79" i="10"/>
  <c r="J84" i="10"/>
  <c r="J47" i="10"/>
  <c r="M38" i="10"/>
  <c r="E40" i="10"/>
  <c r="M72" i="10"/>
  <c r="E90" i="10"/>
  <c r="E94" i="10"/>
  <c r="N13" i="10"/>
  <c r="J16" i="10"/>
  <c r="M17" i="10"/>
  <c r="J41" i="10"/>
  <c r="M50" i="10"/>
  <c r="E57" i="10"/>
  <c r="N71" i="10"/>
  <c r="N64" i="10"/>
  <c r="E18" i="10"/>
  <c r="N23" i="10"/>
  <c r="E30" i="10"/>
  <c r="E34" i="10"/>
  <c r="E38" i="10"/>
  <c r="N48" i="10"/>
  <c r="E51" i="10"/>
  <c r="J66" i="10"/>
  <c r="J78" i="10"/>
  <c r="J82" i="10"/>
  <c r="M83" i="10"/>
  <c r="J86" i="10"/>
  <c r="J90" i="10"/>
  <c r="M13" i="10"/>
  <c r="E13" i="10"/>
  <c r="J27" i="10"/>
  <c r="N28" i="10"/>
  <c r="J31" i="10"/>
  <c r="M61" i="10"/>
  <c r="E68" i="10"/>
  <c r="N89" i="10"/>
  <c r="E12" i="10"/>
  <c r="N14" i="10"/>
  <c r="N18" i="10"/>
  <c r="E21" i="10"/>
  <c r="E29" i="10"/>
  <c r="M40" i="10"/>
  <c r="E46" i="10"/>
  <c r="M62" i="10"/>
  <c r="E14" i="10"/>
  <c r="J24" i="10"/>
  <c r="J33" i="10"/>
  <c r="J37" i="10"/>
  <c r="E41" i="10"/>
  <c r="N49" i="10"/>
  <c r="J53" i="10"/>
  <c r="M55" i="10"/>
  <c r="E61" i="10"/>
  <c r="E65" i="10"/>
  <c r="J70" i="10"/>
  <c r="N72" i="10"/>
  <c r="J88" i="10"/>
  <c r="M89" i="10"/>
  <c r="M25" i="10"/>
  <c r="J62" i="10"/>
  <c r="N66" i="10"/>
  <c r="E69" i="10"/>
  <c r="M76" i="10"/>
  <c r="N79" i="10"/>
  <c r="E22" i="10"/>
  <c r="N25" i="10"/>
  <c r="J28" i="10"/>
  <c r="E31" i="10"/>
  <c r="E35" i="10"/>
  <c r="M48" i="10"/>
  <c r="E50" i="10"/>
  <c r="M84" i="10"/>
  <c r="J23" i="10"/>
  <c r="M29" i="10"/>
  <c r="M33" i="10"/>
  <c r="M37" i="10"/>
  <c r="M53" i="10"/>
  <c r="J57" i="10"/>
  <c r="E64" i="10"/>
  <c r="M70" i="10"/>
  <c r="J74" i="10"/>
  <c r="J87" i="10"/>
  <c r="M31" i="10"/>
  <c r="N35" i="10"/>
  <c r="N45" i="10"/>
  <c r="J65" i="10"/>
  <c r="E81" i="10"/>
  <c r="N22" i="10"/>
  <c r="J35" i="10"/>
  <c r="M51" i="10"/>
  <c r="E55" i="10"/>
  <c r="M57" i="10"/>
  <c r="E63" i="10"/>
  <c r="M87" i="10"/>
  <c r="M91" i="10"/>
  <c r="N51" i="10"/>
  <c r="N52" i="10"/>
  <c r="M65" i="10"/>
  <c r="J17" i="10"/>
  <c r="J26" i="10"/>
  <c r="E33" i="10"/>
  <c r="E43" i="10"/>
  <c r="J44" i="10"/>
  <c r="E47" i="10"/>
  <c r="E58" i="10"/>
  <c r="N65" i="10"/>
  <c r="J68" i="10"/>
  <c r="J72" i="10"/>
  <c r="E75" i="10"/>
  <c r="J81" i="10"/>
  <c r="M82" i="10"/>
  <c r="J85" i="10"/>
  <c r="M86" i="10"/>
  <c r="E88" i="10"/>
  <c r="E92" i="10"/>
  <c r="E15" i="10"/>
  <c r="J21" i="10"/>
  <c r="J30" i="10"/>
  <c r="J34" i="10"/>
  <c r="J59" i="10"/>
  <c r="E62" i="10"/>
  <c r="J71" i="10"/>
  <c r="N73" i="10"/>
  <c r="N86" i="10"/>
  <c r="J89" i="10"/>
  <c r="M94" i="10"/>
  <c r="E42" i="10"/>
  <c r="J76" i="10"/>
  <c r="M26" i="10"/>
  <c r="M12" i="10"/>
  <c r="N16" i="10"/>
  <c r="M19" i="10"/>
  <c r="J20" i="10"/>
  <c r="M21" i="10"/>
  <c r="M27" i="10"/>
  <c r="N29" i="10"/>
  <c r="N32" i="10"/>
  <c r="N38" i="10"/>
  <c r="J45" i="10"/>
  <c r="E49" i="10"/>
  <c r="M60" i="10"/>
  <c r="N61" i="10"/>
  <c r="M67" i="10"/>
  <c r="M73" i="10"/>
  <c r="M79" i="10"/>
  <c r="E89" i="10"/>
  <c r="J20" i="4"/>
  <c r="J26" i="4"/>
  <c r="J32" i="4"/>
  <c r="J44" i="4"/>
  <c r="J68" i="4"/>
  <c r="J80" i="4"/>
  <c r="J86" i="4"/>
  <c r="J92" i="4"/>
  <c r="M14" i="10"/>
  <c r="E17" i="10"/>
  <c r="J19" i="10"/>
  <c r="M24" i="10"/>
  <c r="N27" i="10"/>
  <c r="M28" i="10"/>
  <c r="J32" i="10"/>
  <c r="J38" i="10"/>
  <c r="N41" i="10"/>
  <c r="M44" i="10"/>
  <c r="E48" i="10"/>
  <c r="J51" i="10"/>
  <c r="E56" i="10"/>
  <c r="J58" i="10"/>
  <c r="M71" i="10"/>
  <c r="N50" i="10"/>
  <c r="M59" i="10"/>
  <c r="M85" i="10"/>
  <c r="J57" i="4"/>
  <c r="J63" i="4"/>
  <c r="J75" i="4"/>
  <c r="J81" i="4"/>
  <c r="J87" i="4"/>
  <c r="M45" i="10"/>
  <c r="M66" i="10"/>
  <c r="J77" i="10"/>
  <c r="M90" i="10"/>
  <c r="J18" i="10"/>
  <c r="J36" i="10"/>
  <c r="J43" i="10"/>
  <c r="J49" i="10"/>
  <c r="M54" i="10"/>
  <c r="E60" i="10"/>
  <c r="J63" i="10"/>
  <c r="J69" i="10"/>
  <c r="E72" i="10"/>
  <c r="E73" i="10"/>
  <c r="N81" i="10"/>
  <c r="N83" i="10"/>
  <c r="E86" i="10"/>
  <c r="J34" i="4"/>
  <c r="J40" i="4"/>
  <c r="J46" i="4"/>
  <c r="J52" i="4"/>
  <c r="J58" i="4"/>
  <c r="J70" i="4"/>
  <c r="J88" i="4"/>
  <c r="J94" i="4"/>
  <c r="J48" i="10"/>
  <c r="M52" i="10"/>
  <c r="J56" i="10"/>
  <c r="E67" i="10"/>
  <c r="E71" i="10"/>
  <c r="N92" i="10"/>
  <c r="J29" i="4"/>
  <c r="J35" i="4"/>
  <c r="J65" i="4"/>
  <c r="J71" i="4"/>
  <c r="J89" i="4"/>
  <c r="J15" i="10"/>
  <c r="M18" i="10"/>
  <c r="E20" i="10"/>
  <c r="J22" i="10"/>
  <c r="E26" i="10"/>
  <c r="N31" i="10"/>
  <c r="N37" i="10"/>
  <c r="E39" i="10"/>
  <c r="J42" i="10"/>
  <c r="M43" i="10"/>
  <c r="E53" i="10"/>
  <c r="N55" i="10"/>
  <c r="E59" i="10"/>
  <c r="J61" i="10"/>
  <c r="N63" i="10"/>
  <c r="M64" i="10"/>
  <c r="M69" i="10"/>
  <c r="N76" i="10"/>
  <c r="E78" i="10"/>
  <c r="J80" i="10"/>
  <c r="E83" i="10"/>
  <c r="J92" i="10"/>
  <c r="M23" i="10"/>
  <c r="N36" i="10"/>
  <c r="N43" i="10"/>
  <c r="M49" i="10"/>
  <c r="E54" i="10"/>
  <c r="J55" i="10"/>
  <c r="J60" i="10"/>
  <c r="E66" i="10"/>
  <c r="J73" i="10"/>
  <c r="M75" i="10"/>
  <c r="M93" i="10"/>
  <c r="J30" i="4"/>
  <c r="J36" i="4"/>
  <c r="J48" i="4"/>
  <c r="J60" i="4"/>
  <c r="J72" i="4"/>
  <c r="J78" i="4"/>
  <c r="J90" i="4"/>
  <c r="J96" i="4"/>
  <c r="N74" i="10"/>
  <c r="J79" i="10"/>
  <c r="M88" i="10"/>
  <c r="J91" i="10"/>
  <c r="M30" i="10"/>
  <c r="J13" i="10"/>
  <c r="N15" i="10"/>
  <c r="M16" i="10"/>
  <c r="N17" i="10"/>
  <c r="M20" i="10"/>
  <c r="E24" i="10"/>
  <c r="N26" i="10"/>
  <c r="N33" i="10"/>
  <c r="M35" i="10"/>
  <c r="E37" i="10"/>
  <c r="M42" i="10"/>
  <c r="E44" i="10"/>
  <c r="J46" i="10"/>
  <c r="N53" i="10"/>
  <c r="E76" i="10"/>
  <c r="M80" i="10"/>
  <c r="J37" i="4"/>
  <c r="J49" i="4"/>
  <c r="J61" i="4"/>
  <c r="J73" i="4"/>
  <c r="J85" i="4"/>
  <c r="J91" i="4"/>
  <c r="J97" i="4"/>
  <c r="M47" i="10"/>
  <c r="M15" i="10"/>
  <c r="M39" i="10"/>
  <c r="M63" i="10"/>
  <c r="M74" i="10"/>
  <c r="M41" i="10"/>
  <c r="M78" i="10"/>
  <c r="M56" i="10"/>
  <c r="M68" i="10"/>
  <c r="M32" i="10"/>
  <c r="N20" i="10"/>
  <c r="N44" i="10"/>
  <c r="M92" i="10"/>
  <c r="M22" i="10"/>
  <c r="M34" i="10"/>
  <c r="M46" i="10"/>
  <c r="M58" i="10"/>
  <c r="M81" i="10"/>
  <c r="G18" i="4" l="1"/>
  <c r="G19" i="4"/>
  <c r="G20" i="4"/>
  <c r="G21" i="4"/>
  <c r="G22" i="4"/>
  <c r="G23" i="4"/>
  <c r="G24" i="4"/>
  <c r="G25" i="4"/>
  <c r="G26" i="4"/>
  <c r="G27" i="4"/>
  <c r="G28" i="4"/>
  <c r="G29" i="4"/>
  <c r="G30" i="4"/>
  <c r="G31" i="4"/>
  <c r="G32" i="4"/>
  <c r="G33" i="4"/>
  <c r="G34" i="4"/>
  <c r="G35" i="4"/>
  <c r="G36" i="4"/>
  <c r="G37" i="4"/>
  <c r="G38" i="4"/>
  <c r="G39" i="4"/>
  <c r="G40" i="4"/>
  <c r="G42" i="4"/>
  <c r="G43" i="4"/>
  <c r="G44" i="4"/>
  <c r="G45" i="4"/>
  <c r="G46" i="4"/>
  <c r="G47" i="4"/>
  <c r="G48" i="4"/>
  <c r="G49" i="4"/>
  <c r="G50" i="4"/>
  <c r="G51" i="4"/>
  <c r="G52" i="4"/>
  <c r="G53" i="4"/>
  <c r="G54" i="4"/>
  <c r="G55" i="4"/>
  <c r="G56" i="4"/>
  <c r="G97" i="4"/>
  <c r="F21" i="4"/>
  <c r="F22" i="4"/>
  <c r="F23" i="4"/>
  <c r="F24" i="4"/>
  <c r="F25" i="4"/>
  <c r="F26" i="4"/>
  <c r="F27" i="4"/>
  <c r="F28" i="4"/>
  <c r="F29" i="4"/>
  <c r="F30" i="4"/>
  <c r="F31" i="4"/>
  <c r="F32" i="4"/>
  <c r="F33" i="4"/>
  <c r="F34" i="4"/>
  <c r="F35" i="4"/>
  <c r="F36" i="4"/>
  <c r="F37" i="4"/>
  <c r="F38" i="4"/>
  <c r="F39" i="4"/>
  <c r="F40" i="4"/>
  <c r="F41" i="4"/>
  <c r="F42" i="4"/>
  <c r="F43" i="4"/>
  <c r="F44" i="4"/>
  <c r="F45" i="4"/>
  <c r="F46" i="4"/>
  <c r="F47" i="4"/>
  <c r="F48" i="4"/>
  <c r="F49" i="4"/>
  <c r="F50" i="4"/>
  <c r="F51" i="4"/>
  <c r="F52" i="4"/>
  <c r="F53" i="4"/>
  <c r="F54" i="4"/>
  <c r="F55" i="4"/>
  <c r="F56" i="4"/>
  <c r="F57" i="4"/>
  <c r="F58" i="4"/>
  <c r="F59" i="4"/>
  <c r="F60" i="4"/>
  <c r="F61" i="4"/>
  <c r="F62" i="4"/>
  <c r="F63" i="4"/>
  <c r="F64" i="4"/>
  <c r="F65" i="4"/>
  <c r="F66" i="4"/>
  <c r="F67" i="4"/>
  <c r="F68" i="4"/>
  <c r="F69" i="4"/>
  <c r="F70" i="4"/>
  <c r="F71" i="4"/>
  <c r="F72" i="4"/>
  <c r="F73" i="4"/>
  <c r="F74" i="4"/>
  <c r="F75" i="4"/>
  <c r="F76" i="4"/>
  <c r="F77" i="4"/>
  <c r="F78" i="4"/>
  <c r="F79" i="4"/>
  <c r="F80" i="4"/>
  <c r="F81" i="4"/>
  <c r="F82" i="4"/>
  <c r="F83" i="4"/>
  <c r="F84" i="4"/>
  <c r="F85" i="4"/>
  <c r="F86" i="4"/>
  <c r="F87" i="4"/>
  <c r="F88" i="4"/>
  <c r="F89" i="4"/>
  <c r="F90" i="4"/>
  <c r="F91" i="4"/>
  <c r="F92" i="4"/>
  <c r="F93" i="4"/>
  <c r="F94" i="4"/>
  <c r="F95" i="4"/>
  <c r="F96" i="4"/>
  <c r="F97" i="4"/>
  <c r="F20" i="4"/>
  <c r="F18" i="4"/>
  <c r="F99" i="4" l="1"/>
  <c r="G59" i="4" l="1"/>
  <c r="G68" i="4"/>
  <c r="G93" i="4" l="1"/>
  <c r="G91" i="4"/>
  <c r="G64" i="4"/>
  <c r="G62" i="4"/>
  <c r="G74" i="4"/>
  <c r="G87" i="4"/>
  <c r="G80" i="4"/>
  <c r="G88" i="4"/>
  <c r="G86" i="4"/>
  <c r="G75" i="4"/>
  <c r="G65" i="4"/>
  <c r="G73" i="4"/>
  <c r="G89" i="4"/>
  <c r="G84" i="4"/>
  <c r="G71" i="4"/>
  <c r="G66" i="4"/>
  <c r="G58" i="4"/>
  <c r="G76" i="4"/>
  <c r="G77" i="4"/>
  <c r="G60" i="4"/>
  <c r="G83" i="4"/>
  <c r="G85" i="4"/>
  <c r="G82" i="4"/>
  <c r="G95" i="4"/>
  <c r="G41" i="4"/>
  <c r="G72" i="4"/>
  <c r="G90" i="4"/>
  <c r="G78" i="4"/>
  <c r="G67" i="4"/>
  <c r="G92" i="4"/>
  <c r="G63" i="4"/>
  <c r="G94" i="4"/>
  <c r="G96" i="4"/>
  <c r="G69" i="4"/>
  <c r="G70" i="4"/>
  <c r="G81" i="4" l="1"/>
  <c r="G79" i="4"/>
  <c r="G57" i="4"/>
  <c r="G61" i="4"/>
  <c r="G99" i="4" l="1"/>
</calcChain>
</file>

<file path=xl/sharedStrings.xml><?xml version="1.0" encoding="utf-8"?>
<sst xmlns="http://schemas.openxmlformats.org/spreadsheetml/2006/main" count="759" uniqueCount="252">
  <si>
    <t>Acetochlor</t>
  </si>
  <si>
    <t>34256-82-1</t>
  </si>
  <si>
    <t>NA</t>
  </si>
  <si>
    <t>Acetone</t>
  </si>
  <si>
    <t>67-64-1</t>
  </si>
  <si>
    <t>Alachlor</t>
  </si>
  <si>
    <t>15972-60-8</t>
  </si>
  <si>
    <t>Aldrin</t>
  </si>
  <si>
    <t>309-00-2</t>
  </si>
  <si>
    <t>Aluminum</t>
  </si>
  <si>
    <t>7429-90-5</t>
  </si>
  <si>
    <t>Antimony</t>
  </si>
  <si>
    <t>7440-36-0</t>
  </si>
  <si>
    <t>Barium</t>
  </si>
  <si>
    <t>7440-39-3</t>
  </si>
  <si>
    <t>Benomyl</t>
  </si>
  <si>
    <t>17804-35-2</t>
  </si>
  <si>
    <t>Benzene</t>
  </si>
  <si>
    <t>71-43-2</t>
  </si>
  <si>
    <t>50-32-8</t>
  </si>
  <si>
    <t>Beryllium</t>
  </si>
  <si>
    <t>7440-41-7</t>
  </si>
  <si>
    <t>Bis(2-chloro-1-methyl ethyl)ether</t>
  </si>
  <si>
    <t>108-60-1</t>
  </si>
  <si>
    <t>Boron</t>
  </si>
  <si>
    <t>7440-42-8</t>
  </si>
  <si>
    <t>Bromate</t>
  </si>
  <si>
    <t>15541-45-4</t>
  </si>
  <si>
    <t>Bromochloromethane</t>
  </si>
  <si>
    <t>74-97-5</t>
  </si>
  <si>
    <t>Bromoxynil</t>
  </si>
  <si>
    <t>1689-84-5</t>
  </si>
  <si>
    <t>Cadmium (food)</t>
  </si>
  <si>
    <t>7440-43-9</t>
  </si>
  <si>
    <t>Carbaryl</t>
  </si>
  <si>
    <t>63-25-2</t>
  </si>
  <si>
    <t>Carbon tetrachloride</t>
  </si>
  <si>
    <t>56-23-5</t>
  </si>
  <si>
    <t>Chlorobenzene</t>
  </si>
  <si>
    <t>108-90-7</t>
  </si>
  <si>
    <t>Chromium (III) (insoluble salts)</t>
  </si>
  <si>
    <t>16065-83-1</t>
  </si>
  <si>
    <t>Chromium (VI)</t>
  </si>
  <si>
    <t>18540-29-9</t>
  </si>
  <si>
    <t>Cobalt</t>
  </si>
  <si>
    <t>7440-48-4</t>
  </si>
  <si>
    <t>Copper</t>
  </si>
  <si>
    <t>7440-50-8</t>
  </si>
  <si>
    <t>Dibromochloropropane</t>
  </si>
  <si>
    <t>96-12-8</t>
  </si>
  <si>
    <t>107-06-2</t>
  </si>
  <si>
    <t>156-59-2</t>
  </si>
  <si>
    <t>156-60-5</t>
  </si>
  <si>
    <t>78-87-5</t>
  </si>
  <si>
    <t>Di (2-ethylhexyl) phthalate</t>
  </si>
  <si>
    <t>117-81-7</t>
  </si>
  <si>
    <t>123-91-1</t>
  </si>
  <si>
    <t>Ethylbenzene</t>
  </si>
  <si>
    <t>100-41-4</t>
  </si>
  <si>
    <t>Hexachlorobenzene</t>
  </si>
  <si>
    <t>118-74-1</t>
  </si>
  <si>
    <t>2691-41-0</t>
  </si>
  <si>
    <t>Iron</t>
  </si>
  <si>
    <t>7439-89-6</t>
  </si>
  <si>
    <t>Manganese (non-diet)</t>
  </si>
  <si>
    <t>7439-96-5</t>
  </si>
  <si>
    <t>Mercury (elemental)</t>
  </si>
  <si>
    <t>7439-97-6</t>
  </si>
  <si>
    <t>Methyl ethyl ketone</t>
  </si>
  <si>
    <t>78-93-3</t>
  </si>
  <si>
    <t>Molybdenum</t>
  </si>
  <si>
    <t>7439-98-7</t>
  </si>
  <si>
    <t>1634-04-4</t>
  </si>
  <si>
    <t>Naphthalene</t>
  </si>
  <si>
    <t>91-20-3</t>
  </si>
  <si>
    <t>Nickel</t>
  </si>
  <si>
    <t>7440-02-0</t>
  </si>
  <si>
    <t>1336-36-3</t>
  </si>
  <si>
    <t>Pentachlorophenol</t>
  </si>
  <si>
    <t>87-86-5</t>
  </si>
  <si>
    <t>Perchlorate</t>
  </si>
  <si>
    <t>14797-73-0</t>
  </si>
  <si>
    <t>78-11-5</t>
  </si>
  <si>
    <t>Propoxur (Baygon)</t>
  </si>
  <si>
    <t>114-26-1</t>
  </si>
  <si>
    <t>121-82-4</t>
  </si>
  <si>
    <t>Selenium</t>
  </si>
  <si>
    <t>7782-49-2</t>
  </si>
  <si>
    <t>Silver</t>
  </si>
  <si>
    <t>7440-22-4</t>
  </si>
  <si>
    <t>Tetrachloroethylene</t>
  </si>
  <si>
    <t>127-18-4</t>
  </si>
  <si>
    <t>Thallium (soluble Thallium)</t>
  </si>
  <si>
    <t>Toluene</t>
  </si>
  <si>
    <t>108-88-3</t>
  </si>
  <si>
    <t>79-01-6</t>
  </si>
  <si>
    <t>96-18-4</t>
  </si>
  <si>
    <t>526-73-8</t>
  </si>
  <si>
    <t>95-63-6</t>
  </si>
  <si>
    <t>108-67-8</t>
  </si>
  <si>
    <t>118-96-7</t>
  </si>
  <si>
    <t>Uranium (soluble salts)</t>
  </si>
  <si>
    <t>Vanadium</t>
  </si>
  <si>
    <t>7440-62-2</t>
  </si>
  <si>
    <t>Vinyl chloride</t>
  </si>
  <si>
    <t>75-01-4</t>
  </si>
  <si>
    <t>Xylenes</t>
  </si>
  <si>
    <t>1330-20-7</t>
  </si>
  <si>
    <t>Zinc</t>
  </si>
  <si>
    <t>7440-66-6</t>
  </si>
  <si>
    <t>Trichloroethylene</t>
  </si>
  <si>
    <t>CASRN</t>
  </si>
  <si>
    <t>Analyte</t>
  </si>
  <si>
    <t>HQ = Hazard Quotient</t>
  </si>
  <si>
    <t>ILCR = Incremental Lifetime Cancer Risk</t>
  </si>
  <si>
    <t>NA = Not Available</t>
  </si>
  <si>
    <t>***Read the directions, in their entirety, on the 'Directions' Tab before use.***</t>
  </si>
  <si>
    <t>Butylbenzene, n-</t>
  </si>
  <si>
    <t>104-51-8</t>
  </si>
  <si>
    <t>Butylbenzene, sec-</t>
  </si>
  <si>
    <t>Butylbenzene, tert-</t>
  </si>
  <si>
    <t>135-98-8</t>
  </si>
  <si>
    <t>98-06-6</t>
  </si>
  <si>
    <t>Carbon Disulfide</t>
  </si>
  <si>
    <t>75-15-0</t>
  </si>
  <si>
    <t>Dibromoethane, 1,2-</t>
  </si>
  <si>
    <t>106-93-4</t>
  </si>
  <si>
    <t>Isopropylbenzene (cumene)</t>
  </si>
  <si>
    <t>98-82-8</t>
  </si>
  <si>
    <t>Propyl benzene, n-</t>
  </si>
  <si>
    <t>103-65-1</t>
  </si>
  <si>
    <t>Sample
Cumulative ILCR:</t>
  </si>
  <si>
    <t>Sample
 HI:</t>
  </si>
  <si>
    <t>Dichloroethane, 1,1-</t>
  </si>
  <si>
    <t>75-34-3</t>
  </si>
  <si>
    <t>Dichloroethane, 1,2-</t>
  </si>
  <si>
    <t>Dichloroethylene, cis 1,2-</t>
  </si>
  <si>
    <t>Dichloroethylene, trans 1,2-</t>
  </si>
  <si>
    <t>Dichloropropane, 1,2-</t>
  </si>
  <si>
    <t>Dioxane, 1,4-</t>
  </si>
  <si>
    <t>Fluoranthene</t>
  </si>
  <si>
    <t>206-44-0</t>
  </si>
  <si>
    <t>Fluorene</t>
  </si>
  <si>
    <t>86-73-7</t>
  </si>
  <si>
    <t>Hexahydro-1,3,5-trinitro-1,3,5-triazine (RDX)</t>
  </si>
  <si>
    <t>Methyl tert-butyl ether (MTBE)</t>
  </si>
  <si>
    <t>Octahydro-1,3,5,7-tetranitro-1,3,5,7-tetrazocine (HMX)</t>
  </si>
  <si>
    <t>Pentaerythritol tetranitrate (PETN)</t>
  </si>
  <si>
    <t>Perfluorohexane sulfonic acid (PFHxS)</t>
  </si>
  <si>
    <t>355-46-4</t>
  </si>
  <si>
    <t>Perfluorononanoic acid (PFNA)</t>
  </si>
  <si>
    <t>375-95-1</t>
  </si>
  <si>
    <t>Perfluorooctane sulfonic acid (PFOS)</t>
  </si>
  <si>
    <t>1763-23-1</t>
  </si>
  <si>
    <t>335-67-1</t>
  </si>
  <si>
    <t>Tetrachloroethane, 1,1,1,2-</t>
  </si>
  <si>
    <t>630-20-6</t>
  </si>
  <si>
    <t>Trichloropropane, 1,2,3-</t>
  </si>
  <si>
    <t>Trimethylbenzene, 1,2,3-</t>
  </si>
  <si>
    <t>Trimethylbenzene, 1,2,4-</t>
  </si>
  <si>
    <t>Trimethylbenzene, 1,3,5-</t>
  </si>
  <si>
    <t>Trinitrotoluene, 2,4,6- (TNT)</t>
  </si>
  <si>
    <t>Sample Concentration (mg/kg)</t>
  </si>
  <si>
    <t>Calculated
 Sample
ILCR (unitless)</t>
  </si>
  <si>
    <t>Calculated
 Sample
HQ (unitless)</t>
  </si>
  <si>
    <r>
      <t>2,3,7,8-TCDD TEQ</t>
    </r>
    <r>
      <rPr>
        <vertAlign val="superscript"/>
        <sz val="11"/>
        <color theme="1"/>
        <rFont val="Calibri"/>
        <family val="2"/>
        <scheme val="minor"/>
      </rPr>
      <t>c</t>
    </r>
  </si>
  <si>
    <r>
      <t>Benzo(a)pyrene</t>
    </r>
    <r>
      <rPr>
        <vertAlign val="superscript"/>
        <sz val="11"/>
        <color theme="1"/>
        <rFont val="Calibri"/>
        <family val="2"/>
        <scheme val="minor"/>
      </rPr>
      <t>e</t>
    </r>
  </si>
  <si>
    <r>
      <t>Total PCBs</t>
    </r>
    <r>
      <rPr>
        <vertAlign val="superscript"/>
        <sz val="11"/>
        <color theme="1"/>
        <rFont val="Calibri"/>
        <family val="2"/>
        <scheme val="minor"/>
      </rPr>
      <t>f</t>
    </r>
  </si>
  <si>
    <t>e. Benzo(a)pyrene row should include only the concentration of benzo(a)pyrene in order to address its noncancer hazards.</t>
  </si>
  <si>
    <t>f. The Total PCBs row should include the sum of the concentrations for all PCBs except dioxin-like PCBs. Dioxin-like PCBs should be included in the 2,3,7,8-TCDD TE concentration entry.</t>
  </si>
  <si>
    <t>Included in BaP-TE</t>
  </si>
  <si>
    <t>d. The BaP-TE row should include the sum of the concentrations for all carcinogenic PAHs (including benzo(a)pyrene) reported as Benzo(a)pyrene toxic equivalents.</t>
  </si>
  <si>
    <t>1746-01-6*</t>
  </si>
  <si>
    <t>HI = Hazard Index (sum of Hazard Quotients)</t>
  </si>
  <si>
    <r>
      <rPr>
        <b/>
        <vertAlign val="superscript"/>
        <sz val="11"/>
        <color theme="1"/>
        <rFont val="Calibri"/>
        <family val="2"/>
        <scheme val="minor"/>
      </rPr>
      <t>a</t>
    </r>
    <r>
      <rPr>
        <b/>
        <sz val="11"/>
        <color theme="1"/>
        <rFont val="Calibri"/>
        <family val="2"/>
        <scheme val="minor"/>
      </rPr>
      <t>RB-CSV</t>
    </r>
    <r>
      <rPr>
        <b/>
        <vertAlign val="subscript"/>
        <sz val="11"/>
        <color theme="1"/>
        <rFont val="Calibri"/>
        <family val="2"/>
        <scheme val="minor"/>
      </rPr>
      <t>ca</t>
    </r>
    <r>
      <rPr>
        <b/>
        <sz val="11"/>
        <color theme="1"/>
        <rFont val="Calibri"/>
        <family val="2"/>
        <scheme val="minor"/>
      </rPr>
      <t xml:space="preserve"> (mg/kg)</t>
    </r>
  </si>
  <si>
    <r>
      <rPr>
        <b/>
        <vertAlign val="superscript"/>
        <sz val="11"/>
        <color theme="1"/>
        <rFont val="Calibri"/>
        <family val="2"/>
        <scheme val="minor"/>
      </rPr>
      <t>b</t>
    </r>
    <r>
      <rPr>
        <b/>
        <sz val="11"/>
        <color theme="1"/>
        <rFont val="Calibri"/>
        <family val="2"/>
        <scheme val="minor"/>
      </rPr>
      <t>RB-CSV</t>
    </r>
    <r>
      <rPr>
        <b/>
        <vertAlign val="subscript"/>
        <sz val="11"/>
        <color theme="1"/>
        <rFont val="Calibri"/>
        <family val="2"/>
        <scheme val="minor"/>
      </rPr>
      <t xml:space="preserve">n
 </t>
    </r>
    <r>
      <rPr>
        <b/>
        <sz val="11"/>
        <color theme="1"/>
        <rFont val="Calibri"/>
        <family val="2"/>
        <scheme val="minor"/>
      </rPr>
      <t>(mg/kg)</t>
    </r>
  </si>
  <si>
    <t>Perfluorooctanoic acid (PFOA)</t>
  </si>
  <si>
    <r>
      <t>RB-CSV</t>
    </r>
    <r>
      <rPr>
        <vertAlign val="subscript"/>
        <sz val="11"/>
        <rFont val="Calibri"/>
        <family val="2"/>
        <scheme val="minor"/>
      </rPr>
      <t>ca</t>
    </r>
    <r>
      <rPr>
        <sz val="11"/>
        <rFont val="Calibri"/>
        <family val="2"/>
        <scheme val="minor"/>
      </rPr>
      <t xml:space="preserve"> =  Risk-Based Commercial Soil Value based on cancer</t>
    </r>
  </si>
  <si>
    <r>
      <t>RB-CSV</t>
    </r>
    <r>
      <rPr>
        <vertAlign val="subscript"/>
        <sz val="11"/>
        <rFont val="Calibri"/>
        <family val="2"/>
        <scheme val="minor"/>
      </rPr>
      <t>n</t>
    </r>
    <r>
      <rPr>
        <sz val="11"/>
        <rFont val="Calibri"/>
        <family val="2"/>
        <scheme val="minor"/>
      </rPr>
      <t xml:space="preserve"> = Risk-Based Commercial Soil Value based on noncancer endpoint</t>
    </r>
  </si>
  <si>
    <t>sample information</t>
  </si>
  <si>
    <t>Site Number:</t>
  </si>
  <si>
    <t>Site Name:</t>
  </si>
  <si>
    <t>Sample Number:</t>
  </si>
  <si>
    <t>Sample Depth:</t>
  </si>
  <si>
    <t xml:space="preserve">Sample Date: </t>
  </si>
  <si>
    <t>7440-28-0</t>
  </si>
  <si>
    <t>7440-61-1</t>
  </si>
  <si>
    <t>Non-cancer</t>
  </si>
  <si>
    <t>CAS No.</t>
  </si>
  <si>
    <t>Chemical Name</t>
  </si>
  <si>
    <t>7440-38-2</t>
  </si>
  <si>
    <t>Arsenic, Inorganic</t>
  </si>
  <si>
    <t xml:space="preserve">Benzo(a)pyrene </t>
  </si>
  <si>
    <t>13252-13-6</t>
  </si>
  <si>
    <t>Hexafluoropropylene oxide dimer acid (HFPO-DA)</t>
  </si>
  <si>
    <t>375-73-5</t>
  </si>
  <si>
    <t>Perfluorobutane sulfonic acid (PFBS)</t>
  </si>
  <si>
    <t>Polychlorinated biphenyls (PCBs)</t>
  </si>
  <si>
    <t>1746-01-6</t>
  </si>
  <si>
    <t>Tetrachlorodibenzo-p-dioxin, 2,3,7,8- (TCDD)</t>
  </si>
  <si>
    <t>Trichloroethylene (non-moa)</t>
  </si>
  <si>
    <t>No Csat Substitution</t>
  </si>
  <si>
    <t>c. The 2,3,7,8-TCDD TEQ row should include the sum of the concentrations of all dixoins, dibenzofurans, and dioxin-like PCBs reported as 2,3,7,8-TCDD toxic eqivalents.</t>
  </si>
  <si>
    <t>Notes and abbreviations:</t>
  </si>
  <si>
    <r>
      <t>b. RB-CSV</t>
    </r>
    <r>
      <rPr>
        <vertAlign val="subscript"/>
        <sz val="9"/>
        <rFont val="Calibri"/>
        <family val="2"/>
        <scheme val="minor"/>
      </rPr>
      <t>n</t>
    </r>
    <r>
      <rPr>
        <sz val="9"/>
        <rFont val="Calibri"/>
        <family val="2"/>
        <scheme val="minor"/>
      </rPr>
      <t xml:space="preserve"> </t>
    </r>
    <r>
      <rPr>
        <sz val="11"/>
        <rFont val="Calibri"/>
        <family val="2"/>
        <scheme val="minor"/>
      </rPr>
      <t xml:space="preserve">corresponds to a HQ of 1. See IRULE Appendix E, Table 2. </t>
    </r>
  </si>
  <si>
    <t>g. The noncancer value for this chemical is the risk-based soil value, it differs from the CSV which by policy used the soil saturation limit for inhalation exposures.</t>
  </si>
  <si>
    <r>
      <t>Carbon Disulfide</t>
    </r>
    <r>
      <rPr>
        <vertAlign val="superscript"/>
        <sz val="11"/>
        <color theme="1"/>
        <rFont val="Calibri"/>
        <family val="2"/>
        <scheme val="minor"/>
      </rPr>
      <t>g</t>
    </r>
  </si>
  <si>
    <r>
      <t>Ethylbenzene</t>
    </r>
    <r>
      <rPr>
        <vertAlign val="superscript"/>
        <sz val="11"/>
        <color theme="1"/>
        <rFont val="Calibri"/>
        <family val="2"/>
        <scheme val="minor"/>
      </rPr>
      <t>g</t>
    </r>
  </si>
  <si>
    <r>
      <t>Isopropylbenzene (cumene)</t>
    </r>
    <r>
      <rPr>
        <vertAlign val="superscript"/>
        <sz val="11"/>
        <color theme="1"/>
        <rFont val="Calibri"/>
        <family val="2"/>
        <scheme val="minor"/>
      </rPr>
      <t>g</t>
    </r>
  </si>
  <si>
    <r>
      <t>Mercury (elemental)</t>
    </r>
    <r>
      <rPr>
        <vertAlign val="superscript"/>
        <sz val="11"/>
        <color theme="1"/>
        <rFont val="Calibri"/>
        <family val="2"/>
        <scheme val="minor"/>
      </rPr>
      <t>g</t>
    </r>
  </si>
  <si>
    <r>
      <t>Methyl ethyl ketone</t>
    </r>
    <r>
      <rPr>
        <vertAlign val="superscript"/>
        <sz val="11"/>
        <color theme="1"/>
        <rFont val="Calibri"/>
        <family val="2"/>
        <scheme val="minor"/>
      </rPr>
      <t>g</t>
    </r>
  </si>
  <si>
    <r>
      <t>Methyl tert-butyl ether (MTBE)</t>
    </r>
    <r>
      <rPr>
        <vertAlign val="superscript"/>
        <sz val="11"/>
        <color theme="1"/>
        <rFont val="Calibri"/>
        <family val="2"/>
        <scheme val="minor"/>
      </rPr>
      <t>g</t>
    </r>
  </si>
  <si>
    <r>
      <t>Propyl benzene, n-</t>
    </r>
    <r>
      <rPr>
        <vertAlign val="superscript"/>
        <sz val="11"/>
        <color theme="1"/>
        <rFont val="Calibri"/>
        <family val="2"/>
        <scheme val="minor"/>
      </rPr>
      <t>g</t>
    </r>
  </si>
  <si>
    <r>
      <t>Toluene</t>
    </r>
    <r>
      <rPr>
        <vertAlign val="superscript"/>
        <sz val="11"/>
        <color theme="1"/>
        <rFont val="Calibri"/>
        <family val="2"/>
        <scheme val="minor"/>
      </rPr>
      <t>g</t>
    </r>
  </si>
  <si>
    <r>
      <t>Trimethylbenzene, 1,2,3-</t>
    </r>
    <r>
      <rPr>
        <vertAlign val="superscript"/>
        <sz val="11"/>
        <color theme="1"/>
        <rFont val="Calibri"/>
        <family val="2"/>
        <scheme val="minor"/>
      </rPr>
      <t>g</t>
    </r>
  </si>
  <si>
    <r>
      <t>Trimethylbenzene, 1,3,5-</t>
    </r>
    <r>
      <rPr>
        <vertAlign val="superscript"/>
        <sz val="11"/>
        <color theme="1"/>
        <rFont val="Calibri"/>
        <family val="2"/>
        <scheme val="minor"/>
      </rPr>
      <t>g</t>
    </r>
  </si>
  <si>
    <r>
      <t>Trimethylbenzene, 1,2,4-</t>
    </r>
    <r>
      <rPr>
        <vertAlign val="superscript"/>
        <sz val="11"/>
        <color theme="1"/>
        <rFont val="Calibri"/>
        <family val="2"/>
        <scheme val="minor"/>
      </rPr>
      <t>g</t>
    </r>
  </si>
  <si>
    <r>
      <t>Xylenes</t>
    </r>
    <r>
      <rPr>
        <vertAlign val="superscript"/>
        <sz val="11"/>
        <color theme="1"/>
        <rFont val="Calibri"/>
        <family val="2"/>
        <scheme val="minor"/>
      </rPr>
      <t>g</t>
    </r>
  </si>
  <si>
    <t>ATTACHMENT 3b</t>
  </si>
  <si>
    <t>SUMMARY TABLE</t>
  </si>
  <si>
    <t>2022 COMMERCIAL SOIL VALUES (CSV) (mg/kg)</t>
  </si>
  <si>
    <t>INCIDENTAL INGESTION, DERMAL CONTACT AND INHALATION</t>
  </si>
  <si>
    <t>Commercial Worker Soil Values (mg/kg)</t>
  </si>
  <si>
    <r>
      <t>Cancer Target Risk = 1x10</t>
    </r>
    <r>
      <rPr>
        <b/>
        <vertAlign val="superscript"/>
        <sz val="11"/>
        <rFont val="Times New Roman"/>
        <family val="1"/>
      </rPr>
      <t>-6</t>
    </r>
  </si>
  <si>
    <t>Noncancer Hazard Quotient = 1</t>
  </si>
  <si>
    <r>
      <t>HQ=1 &amp; ILCR=1E</t>
    </r>
    <r>
      <rPr>
        <b/>
        <vertAlign val="superscript"/>
        <sz val="11"/>
        <rFont val="Times New Roman"/>
        <family val="1"/>
      </rPr>
      <t>-6</t>
    </r>
  </si>
  <si>
    <t xml:space="preserve">Ingestion 
</t>
  </si>
  <si>
    <t xml:space="preserve">Dermal
</t>
  </si>
  <si>
    <t xml:space="preserve">Ingestion &amp; Dermal
</t>
  </si>
  <si>
    <t xml:space="preserve">Inhalation
</t>
  </si>
  <si>
    <t xml:space="preserve">Combined
</t>
  </si>
  <si>
    <t>Minimum CSV mg/kg</t>
  </si>
  <si>
    <t>Endpoint</t>
  </si>
  <si>
    <t>DO I NEED TO USE THIS CALCULATOR?</t>
  </si>
  <si>
    <t>TEMPLATE DIRECTIONS</t>
  </si>
  <si>
    <t xml:space="preserve">
1) Using the dropdown menu in either the 'Analyte' or 'CASRN' column (Column A or B), select the chemicals* that have been reported.   You may also enter only the detected concentrations for specific analytes and leave all other cells blank.
2) In the sample concentration column (Column E), enter the concentration reported for each chemical in milligrams per kilograms (mg/kg).
3) Once you have entered the sample concentration for each chemical, the associated Incremental Lifetime Cancer Risk (ILCR) and Hazard Quotient (HQ) associated with each chemical will be automatically calculated and appear in Columns F and G respectively. Note: an ILCR is only derived if a chemical has a RB-CSVc and a HQ is only derived if a chemical has a RB-CSVnc. 
4) The sample cumulative (total) ILCR and Hazard Index (sum of HQs) is automatically calculated and presented in Cells F101 and G101,  respectively.  If the cumulative ILCR is greater than 1.00E-06, or the HI is greater than 1, the values will be flagged in red to signify that further attention is warranted.                                                                                                                                                                                                                                                                   
5) The calculator tab can be copied to allow for multiple sample results to be input within one workbook.         </t>
  </si>
  <si>
    <t xml:space="preserve">
* Lead, Arsenic and B(a)P Urban have soil standards in the IRULE, but were not derived using standard Health Department risk assessment. These chemicals are not included in the calculator and are not considered when evaluating cumulative health risks at sites. </t>
  </si>
  <si>
    <t>A Method 2 Cumulative Risk Assessment (CRA) is ONLY applicable for residential and non-residential surface soils and indoor air. 
Surface soils are defined in the Investigation and Remediation of Contaminated Properties Rule as soils located from 0 to 18" below ground surface. 
The Method 2 CRA determines if an incremental lifetime cancer risk (ILCR) of 10-6 or a Hazard Index (HI) of 1.0 is exceeded based on direct contact.
The risk is expressed as the total (summed) risk made up of each individual compound. 
Compounds with non-detect results shall not be included in the Method 2 CRA.</t>
  </si>
  <si>
    <t xml:space="preserve">                                                                                                                                      </t>
  </si>
  <si>
    <t xml:space="preserve">                                                                      </t>
  </si>
  <si>
    <t>NC CSV used Csat</t>
  </si>
  <si>
    <r>
      <t>Carbon tetrachloride</t>
    </r>
    <r>
      <rPr>
        <vertAlign val="superscript"/>
        <sz val="11"/>
        <color theme="1"/>
        <rFont val="Calibri"/>
        <family val="2"/>
        <scheme val="minor"/>
      </rPr>
      <t>g</t>
    </r>
  </si>
  <si>
    <r>
      <t>Chlorobenzene</t>
    </r>
    <r>
      <rPr>
        <vertAlign val="superscript"/>
        <sz val="11"/>
        <color theme="1"/>
        <rFont val="Calibri"/>
        <family val="2"/>
        <scheme val="minor"/>
      </rPr>
      <t>g</t>
    </r>
  </si>
  <si>
    <t>CSV had cSat Modified inhalation route</t>
  </si>
  <si>
    <r>
      <t>a. RB-CSV</t>
    </r>
    <r>
      <rPr>
        <vertAlign val="subscript"/>
        <sz val="9"/>
        <rFont val="Calibri"/>
        <family val="2"/>
        <scheme val="minor"/>
      </rPr>
      <t>ca</t>
    </r>
    <r>
      <rPr>
        <sz val="9"/>
        <rFont val="Calibri"/>
        <family val="2"/>
        <scheme val="minor"/>
      </rPr>
      <t xml:space="preserve"> </t>
    </r>
    <r>
      <rPr>
        <sz val="11"/>
        <rFont val="Calibri"/>
        <family val="2"/>
        <scheme val="minor"/>
      </rPr>
      <t>corresponds to a one-in-one million ILCR. See IRULE Appendix E, Table 2.</t>
    </r>
  </si>
  <si>
    <t>Version 1/2025</t>
  </si>
  <si>
    <t>For QC - Deleted before publication</t>
  </si>
  <si>
    <t>This workbook will be deleted before CRA calculator publication</t>
  </si>
  <si>
    <t>-</t>
  </si>
  <si>
    <t>Csat</t>
  </si>
  <si>
    <r>
      <t>Tetrachloroethylene</t>
    </r>
    <r>
      <rPr>
        <vertAlign val="superscript"/>
        <sz val="11"/>
        <color theme="1"/>
        <rFont val="Calibri"/>
        <family val="2"/>
        <scheme val="minor"/>
      </rPr>
      <t>g</t>
    </r>
  </si>
  <si>
    <t>lookup to Attachment 3b_CRA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</si>
</sst>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Calibri"/>
      <family val="2"/>
      <scheme val="minor"/>
    </font>
    <font>
      <sz val="11"/>
      <color theme="1"/>
      <name val="Times New Roman"/>
      <family val="1"/>
    </font>
    <font>
      <b/>
      <sz val="11"/>
      <color theme="1"/>
      <name val="Calibri"/>
      <family val="2"/>
      <scheme val="minor"/>
    </font>
    <font>
      <b/>
      <vertAlign val="subscript"/>
      <sz val="11"/>
      <color theme="1"/>
      <name val="Calibri"/>
      <family val="2"/>
      <scheme val="minor"/>
    </font>
    <font>
      <b/>
      <vertAlign val="superscript"/>
      <sz val="11"/>
      <color theme="1"/>
      <name val="Calibri"/>
      <family val="2"/>
      <scheme val="minor"/>
    </font>
    <font>
      <sz val="11"/>
      <name val="Calibri"/>
      <family val="2"/>
      <scheme val="minor"/>
    </font>
    <font>
      <sz val="8"/>
      <name val="Calibri"/>
      <family val="2"/>
      <scheme val="minor"/>
    </font>
    <font>
      <sz val="11"/>
      <color rgb="FF7030A0"/>
      <name val="Times New Roman"/>
      <family val="1"/>
    </font>
    <font>
      <vertAlign val="subscript"/>
      <sz val="11"/>
      <name val="Calibri"/>
      <family val="2"/>
      <scheme val="minor"/>
    </font>
    <font>
      <sz val="9"/>
      <name val="Calibri"/>
      <family val="2"/>
      <scheme val="minor"/>
    </font>
    <font>
      <vertAlign val="subscript"/>
      <sz val="9"/>
      <name val="Calibri"/>
      <family val="2"/>
      <scheme val="minor"/>
    </font>
    <font>
      <b/>
      <sz val="12"/>
      <name val="Calibri"/>
      <family val="2"/>
      <scheme val="minor"/>
    </font>
    <font>
      <sz val="11"/>
      <color theme="1"/>
      <name val="Calibri"/>
      <family val="2"/>
      <scheme val="minor"/>
    </font>
    <font>
      <b/>
      <sz val="11"/>
      <name val="Calibri"/>
      <family val="2"/>
      <scheme val="minor"/>
    </font>
    <font>
      <vertAlign val="superscript"/>
      <sz val="11"/>
      <color theme="1"/>
      <name val="Calibri"/>
      <family val="2"/>
      <scheme val="minor"/>
    </font>
    <font>
      <i/>
      <sz val="11"/>
      <color theme="1"/>
      <name val="Calibri"/>
      <family val="2"/>
      <scheme val="minor"/>
    </font>
    <font>
      <sz val="10"/>
      <name val="Arial"/>
      <family val="2"/>
    </font>
    <font>
      <sz val="12"/>
      <name val="Arial"/>
      <family val="2"/>
    </font>
    <font>
      <b/>
      <sz val="11"/>
      <name val="Times New Roman"/>
      <family val="1"/>
    </font>
    <font>
      <sz val="11"/>
      <name val="Times New Roman"/>
      <family val="1"/>
    </font>
    <font>
      <sz val="20"/>
      <color theme="1"/>
      <name val="Times New Roman"/>
      <family val="1"/>
    </font>
    <font>
      <b/>
      <sz val="11"/>
      <color theme="1"/>
      <name val="Times New Roman"/>
      <family val="1"/>
    </font>
    <font>
      <sz val="12"/>
      <name val="Arial"/>
      <family val="2"/>
    </font>
    <font>
      <b/>
      <vertAlign val="superscript"/>
      <sz val="11"/>
      <name val="Times New Roman"/>
      <family val="1"/>
    </font>
  </fonts>
  <fills count="8">
    <fill>
      <patternFill patternType="none"/>
    </fill>
    <fill>
      <patternFill patternType="gray125"/>
    </fill>
    <fill>
      <patternFill patternType="solid">
        <fgColor theme="8" tint="0.79998168889431442"/>
        <bgColor indexed="64"/>
      </patternFill>
    </fill>
    <fill>
      <patternFill patternType="solid">
        <fgColor theme="9" tint="0.79998168889431442"/>
        <bgColor indexed="64"/>
      </patternFill>
    </fill>
    <fill>
      <patternFill patternType="solid">
        <fgColor theme="5" tint="0.59999389629810485"/>
        <bgColor indexed="64"/>
      </patternFill>
    </fill>
    <fill>
      <patternFill patternType="solid">
        <fgColor theme="0"/>
        <bgColor indexed="64"/>
      </patternFill>
    </fill>
    <fill>
      <patternFill patternType="solid">
        <fgColor rgb="FFFFFF00"/>
        <bgColor indexed="64"/>
      </patternFill>
    </fill>
    <fill>
      <patternFill patternType="solid">
        <fgColor rgb="FFFFC00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diagonal/>
    </border>
    <border>
      <left/>
      <right/>
      <top/>
      <bottom style="thin">
        <color indexed="64"/>
      </bottom>
      <diagonal/>
    </border>
    <border>
      <left style="thin">
        <color indexed="64"/>
      </left>
      <right/>
      <top/>
      <bottom style="thin">
        <color indexed="64"/>
      </bottom>
      <diagonal/>
    </border>
  </borders>
  <cellStyleXfs count="6">
    <xf numFmtId="0" fontId="0" fillId="0" borderId="0"/>
    <xf numFmtId="0" fontId="16" fillId="0" borderId="0"/>
    <xf numFmtId="0" fontId="17" fillId="0" borderId="0"/>
    <xf numFmtId="0" fontId="12" fillId="0" borderId="0"/>
    <xf numFmtId="0" fontId="12" fillId="0" borderId="0"/>
    <xf numFmtId="0" fontId="22" fillId="0" borderId="0"/>
  </cellStyleXfs>
  <cellXfs count="111">
    <xf numFmtId="0" fontId="0" fillId="0" borderId="0" xfId="0"/>
    <xf numFmtId="0" fontId="2" fillId="2" borderId="1" xfId="0" applyFont="1" applyFill="1" applyBorder="1" applyAlignment="1" applyProtection="1">
      <alignment horizontal="center" wrapText="1"/>
      <protection hidden="1"/>
    </xf>
    <xf numFmtId="0" fontId="1" fillId="0" borderId="0" xfId="0" applyFont="1" applyProtection="1">
      <protection hidden="1"/>
    </xf>
    <xf numFmtId="0" fontId="0" fillId="0" borderId="0" xfId="0" applyAlignment="1" applyProtection="1">
      <alignment wrapText="1"/>
      <protection hidden="1"/>
    </xf>
    <xf numFmtId="0" fontId="1" fillId="0" borderId="0" xfId="0" applyFont="1" applyAlignment="1" applyProtection="1">
      <alignment wrapText="1"/>
      <protection hidden="1"/>
    </xf>
    <xf numFmtId="0" fontId="0" fillId="0" borderId="0" xfId="0" applyProtection="1">
      <protection hidden="1"/>
    </xf>
    <xf numFmtId="0" fontId="6" fillId="0" borderId="0" xfId="0" applyFont="1" applyProtection="1">
      <protection hidden="1"/>
    </xf>
    <xf numFmtId="0" fontId="0" fillId="0" borderId="0" xfId="0" applyAlignment="1" applyProtection="1">
      <alignment horizontal="center"/>
      <protection hidden="1"/>
    </xf>
    <xf numFmtId="0" fontId="5" fillId="0" borderId="0" xfId="0" applyFont="1" applyProtection="1">
      <protection hidden="1"/>
    </xf>
    <xf numFmtId="0" fontId="1" fillId="0" borderId="0" xfId="0" applyFont="1" applyAlignment="1" applyProtection="1">
      <alignment horizontal="center"/>
      <protection hidden="1"/>
    </xf>
    <xf numFmtId="0" fontId="7" fillId="0" borderId="0" xfId="0" applyFont="1" applyAlignment="1" applyProtection="1">
      <alignment horizontal="left"/>
      <protection hidden="1"/>
    </xf>
    <xf numFmtId="0" fontId="7" fillId="0" borderId="0" xfId="0" applyFont="1" applyProtection="1">
      <protection hidden="1"/>
    </xf>
    <xf numFmtId="0" fontId="2" fillId="2" borderId="4" xfId="0" applyFont="1" applyFill="1" applyBorder="1" applyAlignment="1" applyProtection="1">
      <alignment horizontal="center" wrapText="1"/>
      <protection hidden="1"/>
    </xf>
    <xf numFmtId="0" fontId="2" fillId="2" borderId="5" xfId="0" applyFont="1" applyFill="1" applyBorder="1" applyAlignment="1" applyProtection="1">
      <alignment wrapText="1"/>
      <protection hidden="1"/>
    </xf>
    <xf numFmtId="0" fontId="7" fillId="0" borderId="0" xfId="0" applyFont="1" applyAlignment="1" applyProtection="1">
      <alignment horizontal="center"/>
      <protection hidden="1"/>
    </xf>
    <xf numFmtId="0" fontId="5" fillId="0" borderId="0" xfId="0" applyFont="1" applyAlignment="1" applyProtection="1">
      <alignment horizontal="left"/>
      <protection hidden="1"/>
    </xf>
    <xf numFmtId="0" fontId="2" fillId="0" borderId="0" xfId="0" applyFont="1" applyAlignment="1" applyProtection="1">
      <alignment horizontal="left" wrapText="1"/>
      <protection hidden="1"/>
    </xf>
    <xf numFmtId="0" fontId="0" fillId="0" borderId="0" xfId="0" applyAlignment="1" applyProtection="1">
      <alignment horizontal="left" wrapText="1"/>
      <protection hidden="1"/>
    </xf>
    <xf numFmtId="0" fontId="0" fillId="0" borderId="0" xfId="0" applyAlignment="1">
      <alignment horizontal="left"/>
    </xf>
    <xf numFmtId="0" fontId="2" fillId="0" borderId="0" xfId="0" applyFont="1" applyAlignment="1" applyProtection="1">
      <alignment horizontal="right" wrapText="1"/>
      <protection hidden="1"/>
    </xf>
    <xf numFmtId="0" fontId="0" fillId="0" borderId="0" xfId="0" applyAlignment="1" applyProtection="1">
      <alignment horizontal="left"/>
      <protection hidden="1"/>
    </xf>
    <xf numFmtId="11" fontId="0" fillId="0" borderId="1" xfId="0" applyNumberFormat="1" applyBorder="1" applyAlignment="1" applyProtection="1">
      <alignment horizontal="center"/>
      <protection locked="0"/>
    </xf>
    <xf numFmtId="0" fontId="0" fillId="0" borderId="1" xfId="0" applyBorder="1" applyAlignment="1" applyProtection="1">
      <alignment wrapText="1"/>
      <protection hidden="1"/>
    </xf>
    <xf numFmtId="0" fontId="12" fillId="0" borderId="1" xfId="0" applyFont="1" applyBorder="1" applyAlignment="1" applyProtection="1">
      <alignment wrapText="1"/>
      <protection hidden="1"/>
    </xf>
    <xf numFmtId="11" fontId="12" fillId="0" borderId="1" xfId="0" applyNumberFormat="1" applyFont="1" applyBorder="1" applyAlignment="1" applyProtection="1">
      <alignment horizontal="center"/>
      <protection hidden="1"/>
    </xf>
    <xf numFmtId="0" fontId="12" fillId="0" borderId="1" xfId="0" applyFont="1" applyBorder="1" applyAlignment="1" applyProtection="1">
      <alignment horizontal="center"/>
      <protection hidden="1"/>
    </xf>
    <xf numFmtId="11" fontId="12" fillId="0" borderId="1" xfId="0" applyNumberFormat="1" applyFont="1" applyBorder="1" applyAlignment="1" applyProtection="1">
      <alignment horizontal="center"/>
      <protection locked="0"/>
    </xf>
    <xf numFmtId="0" fontId="13" fillId="3" borderId="4" xfId="0" applyFont="1" applyFill="1" applyBorder="1" applyAlignment="1" applyProtection="1">
      <alignment horizontal="center" wrapText="1"/>
      <protection hidden="1"/>
    </xf>
    <xf numFmtId="0" fontId="13" fillId="4" borderId="4" xfId="0" applyFont="1" applyFill="1" applyBorder="1" applyAlignment="1" applyProtection="1">
      <alignment horizontal="center" wrapText="1"/>
      <protection hidden="1"/>
    </xf>
    <xf numFmtId="0" fontId="0" fillId="0" borderId="1" xfId="0" applyBorder="1" applyAlignment="1" applyProtection="1">
      <alignment horizontal="center"/>
      <protection hidden="1"/>
    </xf>
    <xf numFmtId="11" fontId="0" fillId="0" borderId="1" xfId="0" quotePrefix="1" applyNumberFormat="1" applyBorder="1" applyAlignment="1" applyProtection="1">
      <alignment horizontal="center"/>
      <protection hidden="1"/>
    </xf>
    <xf numFmtId="0" fontId="15" fillId="0" borderId="0" xfId="0" applyFont="1" applyAlignment="1" applyProtection="1">
      <alignment horizontal="left"/>
      <protection hidden="1"/>
    </xf>
    <xf numFmtId="14" fontId="15" fillId="0" borderId="0" xfId="0" applyNumberFormat="1" applyFont="1" applyAlignment="1" applyProtection="1">
      <alignment horizontal="left"/>
      <protection hidden="1"/>
    </xf>
    <xf numFmtId="0" fontId="0" fillId="0" borderId="1" xfId="0" applyBorder="1" applyAlignment="1">
      <alignment wrapText="1"/>
    </xf>
    <xf numFmtId="0" fontId="0" fillId="0" borderId="1" xfId="0" applyBorder="1" applyAlignment="1">
      <alignment horizontal="center"/>
    </xf>
    <xf numFmtId="11" fontId="0" fillId="0" borderId="1" xfId="0" applyNumberFormat="1" applyBorder="1" applyAlignment="1">
      <alignment horizontal="center"/>
    </xf>
    <xf numFmtId="11" fontId="12" fillId="0" borderId="1" xfId="0" applyNumberFormat="1" applyFont="1" applyBorder="1" applyAlignment="1" applyProtection="1">
      <alignment horizontal="center"/>
      <protection locked="0" hidden="1"/>
    </xf>
    <xf numFmtId="11" fontId="12" fillId="0" borderId="1" xfId="0" applyNumberFormat="1" applyFont="1" applyBorder="1" applyAlignment="1">
      <alignment horizontal="center"/>
    </xf>
    <xf numFmtId="0" fontId="11" fillId="0" borderId="1" xfId="0" applyFont="1" applyBorder="1" applyAlignment="1">
      <alignment horizontal="center" wrapText="1"/>
    </xf>
    <xf numFmtId="11" fontId="11" fillId="0" borderId="3" xfId="0" applyNumberFormat="1" applyFont="1" applyBorder="1" applyAlignment="1">
      <alignment horizontal="center" wrapText="1"/>
    </xf>
    <xf numFmtId="11" fontId="0" fillId="0" borderId="3" xfId="0" applyNumberFormat="1" applyBorder="1" applyAlignment="1">
      <alignment horizontal="center"/>
    </xf>
    <xf numFmtId="0" fontId="2" fillId="0" borderId="0" xfId="0" applyFont="1" applyAlignment="1">
      <alignment horizontal="right" wrapText="1"/>
    </xf>
    <xf numFmtId="0" fontId="1" fillId="0" borderId="0" xfId="0" applyFont="1"/>
    <xf numFmtId="0" fontId="2" fillId="0" borderId="0" xfId="0" applyFont="1" applyAlignment="1">
      <alignment horizontal="left" wrapText="1"/>
    </xf>
    <xf numFmtId="0" fontId="1" fillId="0" borderId="0" xfId="0" applyFont="1" applyAlignment="1">
      <alignment horizontal="right"/>
    </xf>
    <xf numFmtId="0" fontId="1" fillId="0" borderId="0" xfId="0" applyFont="1" applyAlignment="1">
      <alignment horizontal="center"/>
    </xf>
    <xf numFmtId="0" fontId="0" fillId="0" borderId="0" xfId="0" applyAlignment="1">
      <alignment horizontal="center" vertical="top" wrapText="1"/>
    </xf>
    <xf numFmtId="0" fontId="1" fillId="0" borderId="0" xfId="0" applyFont="1" applyAlignment="1">
      <alignment horizontal="center" vertical="top"/>
    </xf>
    <xf numFmtId="0" fontId="1" fillId="0" borderId="0" xfId="0" applyFont="1" applyAlignment="1">
      <alignment horizontal="center" vertical="top" wrapText="1"/>
    </xf>
    <xf numFmtId="0" fontId="18" fillId="5" borderId="0" xfId="1" applyFont="1" applyFill="1"/>
    <xf numFmtId="0" fontId="19" fillId="5" borderId="0" xfId="1" applyFont="1" applyFill="1"/>
    <xf numFmtId="2" fontId="19" fillId="5" borderId="0" xfId="1" applyNumberFormat="1" applyFont="1" applyFill="1"/>
    <xf numFmtId="0" fontId="19" fillId="0" borderId="0" xfId="1" applyFont="1"/>
    <xf numFmtId="49" fontId="19" fillId="0" borderId="4" xfId="3" quotePrefix="1" applyNumberFormat="1" applyFont="1" applyBorder="1" applyAlignment="1">
      <alignment horizontal="left" vertical="top"/>
    </xf>
    <xf numFmtId="0" fontId="19" fillId="0" borderId="4" xfId="3" applyFont="1" applyBorder="1" applyAlignment="1">
      <alignment vertical="top"/>
    </xf>
    <xf numFmtId="11" fontId="19" fillId="5" borderId="1" xfId="1" applyNumberFormat="1" applyFont="1" applyFill="1" applyBorder="1" applyAlignment="1">
      <alignment horizontal="center"/>
    </xf>
    <xf numFmtId="11" fontId="19" fillId="0" borderId="4" xfId="3" quotePrefix="1" applyNumberFormat="1" applyFont="1" applyBorder="1" applyAlignment="1">
      <alignment horizontal="left" vertical="top"/>
    </xf>
    <xf numFmtId="49" fontId="19" fillId="5" borderId="4" xfId="3" quotePrefix="1" applyNumberFormat="1" applyFont="1" applyFill="1" applyBorder="1" applyAlignment="1">
      <alignment vertical="top"/>
    </xf>
    <xf numFmtId="11" fontId="19" fillId="5" borderId="4" xfId="3" quotePrefix="1" applyNumberFormat="1" applyFont="1" applyFill="1" applyBorder="1" applyAlignment="1">
      <alignment horizontal="left" vertical="top"/>
    </xf>
    <xf numFmtId="0" fontId="19" fillId="5" borderId="4" xfId="3" applyFont="1" applyFill="1" applyBorder="1" applyAlignment="1">
      <alignment vertical="top"/>
    </xf>
    <xf numFmtId="0" fontId="20" fillId="6" borderId="0" xfId="4" applyFont="1" applyFill="1" applyAlignment="1">
      <alignment vertical="center"/>
    </xf>
    <xf numFmtId="11" fontId="1" fillId="0" borderId="0" xfId="0" applyNumberFormat="1" applyFont="1" applyAlignment="1" applyProtection="1">
      <alignment horizontal="center" wrapText="1"/>
      <protection hidden="1"/>
    </xf>
    <xf numFmtId="0" fontId="1" fillId="0" borderId="0" xfId="0" applyFont="1" applyAlignment="1" applyProtection="1">
      <alignment horizontal="center" wrapText="1"/>
      <protection hidden="1"/>
    </xf>
    <xf numFmtId="0" fontId="13" fillId="0" borderId="0" xfId="0" applyFont="1"/>
    <xf numFmtId="0" fontId="21" fillId="0" borderId="0" xfId="4" applyFont="1"/>
    <xf numFmtId="0" fontId="18" fillId="0" borderId="0" xfId="4" applyFont="1"/>
    <xf numFmtId="0" fontId="18" fillId="5" borderId="1" xfId="1" applyFont="1" applyFill="1" applyBorder="1" applyAlignment="1">
      <alignment horizontal="left" wrapText="1"/>
    </xf>
    <xf numFmtId="0" fontId="18" fillId="5" borderId="1" xfId="1" applyFont="1" applyFill="1" applyBorder="1" applyAlignment="1">
      <alignment horizontal="center" vertical="top" wrapText="1"/>
    </xf>
    <xf numFmtId="0" fontId="18" fillId="5" borderId="2" xfId="1" applyFont="1" applyFill="1" applyBorder="1" applyAlignment="1">
      <alignment horizontal="center" vertical="top" wrapText="1"/>
    </xf>
    <xf numFmtId="2" fontId="18" fillId="5" borderId="4" xfId="1" applyNumberFormat="1" applyFont="1" applyFill="1" applyBorder="1" applyAlignment="1">
      <alignment horizontal="center" vertical="top" wrapText="1"/>
    </xf>
    <xf numFmtId="0" fontId="18" fillId="5" borderId="9" xfId="1" applyFont="1" applyFill="1" applyBorder="1" applyAlignment="1">
      <alignment horizontal="center" vertical="top"/>
    </xf>
    <xf numFmtId="11" fontId="19" fillId="0" borderId="4" xfId="3" applyNumberFormat="1" applyFont="1" applyBorder="1" applyAlignment="1">
      <alignment horizontal="center" vertical="top"/>
    </xf>
    <xf numFmtId="11" fontId="19" fillId="0" borderId="9" xfId="3" applyNumberFormat="1" applyFont="1" applyBorder="1" applyAlignment="1">
      <alignment horizontal="center" vertical="top"/>
    </xf>
    <xf numFmtId="11" fontId="19" fillId="5" borderId="2" xfId="1" applyNumberFormat="1" applyFont="1" applyFill="1" applyBorder="1" applyAlignment="1">
      <alignment horizontal="center"/>
    </xf>
    <xf numFmtId="11" fontId="19" fillId="5" borderId="4" xfId="3" applyNumberFormat="1" applyFont="1" applyFill="1" applyBorder="1" applyAlignment="1">
      <alignment horizontal="center" vertical="top"/>
    </xf>
    <xf numFmtId="11" fontId="19" fillId="0" borderId="1" xfId="3" quotePrefix="1" applyNumberFormat="1" applyFont="1" applyBorder="1" applyAlignment="1">
      <alignment horizontal="left" vertical="top"/>
    </xf>
    <xf numFmtId="0" fontId="19" fillId="0" borderId="1" xfId="3" applyFont="1" applyBorder="1" applyAlignment="1">
      <alignment vertical="top"/>
    </xf>
    <xf numFmtId="11" fontId="19" fillId="0" borderId="1" xfId="3" applyNumberFormat="1" applyFont="1" applyBorder="1" applyAlignment="1">
      <alignment horizontal="center" vertical="top"/>
    </xf>
    <xf numFmtId="11" fontId="19" fillId="0" borderId="2" xfId="3" applyNumberFormat="1" applyFont="1" applyBorder="1" applyAlignment="1">
      <alignment horizontal="center" vertical="top"/>
    </xf>
    <xf numFmtId="0" fontId="0" fillId="0" borderId="0" xfId="0" applyAlignment="1">
      <alignment wrapText="1"/>
    </xf>
    <xf numFmtId="0" fontId="0" fillId="0" borderId="0" xfId="0" applyAlignment="1">
      <alignment vertical="top" wrapText="1"/>
    </xf>
    <xf numFmtId="0" fontId="0" fillId="0" borderId="0" xfId="0" applyAlignment="1">
      <alignment horizontal="left" vertical="top" wrapText="1" indent="1"/>
    </xf>
    <xf numFmtId="0" fontId="15" fillId="0" borderId="0" xfId="0" applyFont="1"/>
    <xf numFmtId="14" fontId="15" fillId="0" borderId="0" xfId="0" applyNumberFormat="1" applyFont="1" applyAlignment="1">
      <alignment wrapText="1"/>
    </xf>
    <xf numFmtId="0" fontId="2" fillId="0" borderId="0" xfId="0" applyFont="1"/>
    <xf numFmtId="0" fontId="2" fillId="0" borderId="0" xfId="0" applyFont="1" applyAlignment="1">
      <alignment vertical="top" wrapText="1"/>
    </xf>
    <xf numFmtId="0" fontId="0" fillId="0" borderId="0" xfId="0" applyAlignment="1">
      <alignment horizontal="left" vertical="top" wrapText="1" indent="3"/>
    </xf>
    <xf numFmtId="0" fontId="0" fillId="0" borderId="0" xfId="0" applyAlignment="1">
      <alignment horizontal="left" wrapText="1" indent="3"/>
    </xf>
    <xf numFmtId="0" fontId="19" fillId="5" borderId="0" xfId="2" applyFont="1" applyFill="1"/>
    <xf numFmtId="0" fontId="19" fillId="5" borderId="0" xfId="2" applyFont="1" applyFill="1" applyAlignment="1">
      <alignment horizontal="center"/>
    </xf>
    <xf numFmtId="0" fontId="1" fillId="7" borderId="0" xfId="0" applyFont="1" applyFill="1" applyProtection="1">
      <protection hidden="1"/>
    </xf>
    <xf numFmtId="0" fontId="19" fillId="7" borderId="0" xfId="2" applyFont="1" applyFill="1"/>
    <xf numFmtId="0" fontId="1" fillId="0" borderId="0" xfId="0" applyFont="1" applyAlignment="1" applyProtection="1">
      <alignment horizontal="left"/>
      <protection hidden="1"/>
    </xf>
    <xf numFmtId="0" fontId="1" fillId="7" borderId="0" xfId="0" applyFont="1" applyFill="1" applyAlignment="1" applyProtection="1">
      <alignment horizontal="left"/>
      <protection hidden="1"/>
    </xf>
    <xf numFmtId="0" fontId="2" fillId="0" borderId="2" xfId="0" applyFont="1" applyBorder="1" applyAlignment="1" applyProtection="1">
      <alignment horizontal="left"/>
      <protection hidden="1"/>
    </xf>
    <xf numFmtId="0" fontId="2" fillId="0" borderId="6" xfId="0" applyFont="1" applyBorder="1" applyAlignment="1" applyProtection="1">
      <alignment horizontal="left"/>
      <protection hidden="1"/>
    </xf>
    <xf numFmtId="0" fontId="2" fillId="0" borderId="3" xfId="0" applyFont="1" applyBorder="1" applyAlignment="1" applyProtection="1">
      <alignment horizontal="left"/>
      <protection hidden="1"/>
    </xf>
    <xf numFmtId="0" fontId="0" fillId="0" borderId="7" xfId="0" applyBorder="1" applyAlignment="1">
      <alignment horizontal="left" wrapText="1"/>
    </xf>
    <xf numFmtId="0" fontId="0" fillId="0" borderId="0" xfId="0" applyAlignment="1">
      <alignment horizontal="left" wrapText="1"/>
    </xf>
    <xf numFmtId="0" fontId="0" fillId="0" borderId="0" xfId="0" applyAlignment="1" applyProtection="1">
      <alignment horizontal="left"/>
      <protection locked="0" hidden="1"/>
    </xf>
    <xf numFmtId="0" fontId="2" fillId="0" borderId="0" xfId="0" applyFont="1" applyAlignment="1">
      <alignment horizontal="right" wrapText="1"/>
    </xf>
    <xf numFmtId="0" fontId="0" fillId="0" borderId="8" xfId="0" applyBorder="1" applyAlignment="1" applyProtection="1">
      <alignment horizontal="center" wrapText="1"/>
      <protection locked="0"/>
    </xf>
    <xf numFmtId="0" fontId="0" fillId="0" borderId="6" xfId="0" applyBorder="1" applyAlignment="1" applyProtection="1">
      <alignment horizontal="center" wrapText="1"/>
      <protection locked="0"/>
    </xf>
    <xf numFmtId="0" fontId="2" fillId="0" borderId="0" xfId="0" applyFont="1" applyAlignment="1">
      <alignment horizontal="right"/>
    </xf>
    <xf numFmtId="0" fontId="1" fillId="0" borderId="6" xfId="0" applyFont="1" applyBorder="1" applyAlignment="1" applyProtection="1">
      <alignment horizontal="center"/>
      <protection locked="0"/>
    </xf>
    <xf numFmtId="0" fontId="9" fillId="0" borderId="1" xfId="0" applyFont="1" applyBorder="1" applyAlignment="1" applyProtection="1">
      <alignment horizontal="left" vertical="top" wrapText="1"/>
      <protection hidden="1"/>
    </xf>
    <xf numFmtId="0" fontId="9" fillId="0" borderId="2" xfId="0" applyFont="1" applyBorder="1" applyAlignment="1" applyProtection="1">
      <alignment horizontal="left" vertical="top" wrapText="1"/>
      <protection hidden="1"/>
    </xf>
    <xf numFmtId="0" fontId="18" fillId="5" borderId="1" xfId="1" applyFont="1" applyFill="1" applyBorder="1" applyAlignment="1">
      <alignment horizontal="center"/>
    </xf>
    <xf numFmtId="0" fontId="18" fillId="5" borderId="2" xfId="1" applyFont="1" applyFill="1" applyBorder="1" applyAlignment="1">
      <alignment horizontal="center"/>
    </xf>
    <xf numFmtId="2" fontId="18" fillId="5" borderId="2" xfId="1" applyNumberFormat="1" applyFont="1" applyFill="1" applyBorder="1" applyAlignment="1">
      <alignment horizontal="center" wrapText="1"/>
    </xf>
    <xf numFmtId="2" fontId="18" fillId="5" borderId="3" xfId="1" applyNumberFormat="1" applyFont="1" applyFill="1" applyBorder="1" applyAlignment="1">
      <alignment horizontal="center" wrapText="1"/>
    </xf>
  </cellXfs>
  <cellStyles count="6">
    <cellStyle name="Normal" xfId="0" builtinId="0"/>
    <cellStyle name="Normal 11" xfId="4" xr:uid="{22612FAB-8626-44CF-88A7-3F1B8E0E8918}"/>
    <cellStyle name="Normal 2" xfId="2" xr:uid="{432734A5-BFEF-4959-A4DC-9AA301D12152}"/>
    <cellStyle name="Normal 3" xfId="5" xr:uid="{A4A9B23F-197F-4718-8169-50CF44E2B66F}"/>
    <cellStyle name="Normal 7 2" xfId="1" xr:uid="{B2152404-A69B-4D49-9B38-85584D91F383}"/>
    <cellStyle name="Normal_Sheet1" xfId="3" xr:uid="{59E86A59-848D-4BC9-BDC6-DEFE7B4121ED}"/>
  </cellStyles>
  <dxfs count="16">
    <dxf>
      <font>
        <color rgb="FF9C0006"/>
      </font>
      <fill>
        <patternFill>
          <bgColor rgb="FFFFC7CE"/>
        </patternFill>
      </fill>
    </dxf>
    <dxf>
      <fill>
        <patternFill>
          <bgColor rgb="FFCCCCFF"/>
        </patternFill>
      </fill>
    </dxf>
    <dxf>
      <font>
        <color rgb="FF9C0006"/>
      </font>
      <fill>
        <patternFill>
          <bgColor rgb="FFFFC7CE"/>
        </patternFill>
      </fill>
    </dxf>
    <dxf>
      <font>
        <color rgb="FF9C0006"/>
      </font>
      <fill>
        <patternFill>
          <bgColor rgb="FFFFC7CE"/>
        </patternFill>
      </fill>
    </dxf>
    <dxf>
      <font>
        <b val="0"/>
        <i val="0"/>
        <strike val="0"/>
        <condense val="0"/>
        <extend val="0"/>
        <outline val="0"/>
        <shadow val="0"/>
        <u val="none"/>
        <vertAlign val="baseline"/>
        <sz val="11"/>
        <color theme="1"/>
        <name val="Calibri"/>
        <scheme val="minor"/>
      </font>
      <numFmt numFmtId="15" formatCode="0.00E+00"/>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theme="1"/>
        <name val="Calibri"/>
        <scheme val="minor"/>
      </font>
      <numFmt numFmtId="15" formatCode="0.00E+00"/>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theme="1"/>
        <name val="Calibri"/>
        <scheme val="minor"/>
      </font>
      <numFmt numFmtId="15" formatCode="0.00E+00"/>
      <alignment horizontal="center" vertical="bottom" textRotation="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Calibri"/>
        <scheme val="minor"/>
      </font>
      <numFmt numFmtId="15" formatCode="0.00E+00"/>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11"/>
        <color theme="1"/>
        <name val="Calibri"/>
        <scheme val="minor"/>
      </font>
      <numFmt numFmtId="15" formatCode="0.00E+00"/>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11"/>
        <color theme="1"/>
        <name val="Calibri"/>
        <scheme val="minor"/>
      </font>
      <fill>
        <patternFill patternType="none">
          <fgColor indexed="64"/>
          <bgColor indexed="65"/>
        </patternFill>
      </fill>
      <border diagonalUp="0" diagonalDown="0">
        <left style="thin">
          <color indexed="64"/>
        </left>
        <right style="thin">
          <color indexed="64"/>
        </right>
        <top style="thin">
          <color indexed="64"/>
        </top>
        <bottom style="thin">
          <color indexed="64"/>
        </bottom>
      </border>
      <protection locked="1" hidden="1"/>
    </dxf>
    <dxf>
      <fill>
        <patternFill patternType="solid">
          <fgColor rgb="FFFFFF00"/>
          <bgColor rgb="FF000000"/>
        </patternFill>
      </fill>
    </dxf>
    <dxf>
      <border outline="0">
        <left style="thin">
          <color indexed="64"/>
        </left>
        <right style="thin">
          <color indexed="64"/>
        </right>
        <top style="thin">
          <color indexed="64"/>
        </top>
        <bottom style="thin">
          <color indexed="64"/>
        </bottom>
      </border>
    </dxf>
    <dxf>
      <protection locked="1" hidden="1"/>
    </dxf>
    <dxf>
      <border>
        <bottom style="thin">
          <color indexed="64"/>
        </bottom>
      </border>
    </dxf>
    <dxf>
      <alignment vertical="bottom"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protection locked="1" hidden="1"/>
    </dxf>
  </dxfs>
  <tableStyles count="0" defaultTableStyle="TableStyleMedium2" defaultPivotStyle="PivotStyleLight16"/>
  <colors>
    <mruColors>
      <color rgb="FFAC75D5"/>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38100</xdr:colOff>
      <xdr:row>12</xdr:row>
      <xdr:rowOff>119066</xdr:rowOff>
    </xdr:from>
    <xdr:to>
      <xdr:col>1</xdr:col>
      <xdr:colOff>647699</xdr:colOff>
      <xdr:row>16</xdr:row>
      <xdr:rowOff>0</xdr:rowOff>
    </xdr:to>
    <xdr:sp macro="" textlink="">
      <xdr:nvSpPr>
        <xdr:cNvPr id="4" name="Left Brace 3">
          <a:extLst>
            <a:ext uri="{FF2B5EF4-FFF2-40B4-BE49-F238E27FC236}">
              <a16:creationId xmlns:a16="http://schemas.microsoft.com/office/drawing/2014/main" id="{00000000-0008-0000-0000-000004000000}"/>
            </a:ext>
          </a:extLst>
        </xdr:cNvPr>
        <xdr:cNvSpPr/>
      </xdr:nvSpPr>
      <xdr:spPr>
        <a:xfrm rot="5400000">
          <a:off x="1007270" y="2445546"/>
          <a:ext cx="642934" cy="2581274"/>
        </a:xfrm>
        <a:prstGeom prst="leftBrace">
          <a:avLst>
            <a:gd name="adj1" fmla="val 8333"/>
            <a:gd name="adj2" fmla="val 50369"/>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solidFill>
              <a:srgbClr val="7030A0"/>
            </a:solidFill>
          </a:endParaRPr>
        </a:p>
      </xdr:txBody>
    </xdr:sp>
    <xdr:clientData/>
  </xdr:twoCellAnchor>
  <xdr:twoCellAnchor>
    <xdr:from>
      <xdr:col>0</xdr:col>
      <xdr:colOff>657225</xdr:colOff>
      <xdr:row>10</xdr:row>
      <xdr:rowOff>133350</xdr:rowOff>
    </xdr:from>
    <xdr:to>
      <xdr:col>1</xdr:col>
      <xdr:colOff>47625</xdr:colOff>
      <xdr:row>13</xdr:row>
      <xdr:rowOff>38100</xdr:rowOff>
    </xdr:to>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657225" y="3048000"/>
          <a:ext cx="1362075" cy="47625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t>1. Select chemicals from dropdown list</a:t>
          </a:r>
        </a:p>
        <a:p>
          <a:pPr algn="ctr"/>
          <a:r>
            <a:rPr lang="en-US" sz="1100"/>
            <a:t>.</a:t>
          </a:r>
        </a:p>
      </xdr:txBody>
    </xdr:sp>
    <xdr:clientData/>
  </xdr:twoCellAnchor>
  <xdr:twoCellAnchor>
    <xdr:from>
      <xdr:col>4</xdr:col>
      <xdr:colOff>9525</xdr:colOff>
      <xdr:row>12</xdr:row>
      <xdr:rowOff>128592</xdr:rowOff>
    </xdr:from>
    <xdr:to>
      <xdr:col>4</xdr:col>
      <xdr:colOff>1209675</xdr:colOff>
      <xdr:row>15</xdr:row>
      <xdr:rowOff>152403</xdr:rowOff>
    </xdr:to>
    <xdr:sp macro="" textlink="">
      <xdr:nvSpPr>
        <xdr:cNvPr id="6" name="Left Brace 5">
          <a:extLst>
            <a:ext uri="{FF2B5EF4-FFF2-40B4-BE49-F238E27FC236}">
              <a16:creationId xmlns:a16="http://schemas.microsoft.com/office/drawing/2014/main" id="{00000000-0008-0000-0000-000006000000}"/>
            </a:ext>
          </a:extLst>
        </xdr:cNvPr>
        <xdr:cNvSpPr/>
      </xdr:nvSpPr>
      <xdr:spPr>
        <a:xfrm rot="5400000">
          <a:off x="5122069" y="1540673"/>
          <a:ext cx="595311" cy="1200150"/>
        </a:xfrm>
        <a:prstGeom prst="lef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clientData/>
  </xdr:twoCellAnchor>
  <xdr:twoCellAnchor>
    <xdr:from>
      <xdr:col>4</xdr:col>
      <xdr:colOff>9526</xdr:colOff>
      <xdr:row>9</xdr:row>
      <xdr:rowOff>85725</xdr:rowOff>
    </xdr:from>
    <xdr:to>
      <xdr:col>4</xdr:col>
      <xdr:colOff>1209676</xdr:colOff>
      <xdr:row>12</xdr:row>
      <xdr:rowOff>190499</xdr:rowOff>
    </xdr:to>
    <xdr:sp macro="" textlink="">
      <xdr:nvSpPr>
        <xdr:cNvPr id="7" name="TextBox 6">
          <a:extLst>
            <a:ext uri="{FF2B5EF4-FFF2-40B4-BE49-F238E27FC236}">
              <a16:creationId xmlns:a16="http://schemas.microsoft.com/office/drawing/2014/main" id="{00000000-0008-0000-0000-000007000000}"/>
            </a:ext>
          </a:extLst>
        </xdr:cNvPr>
        <xdr:cNvSpPr txBox="1"/>
      </xdr:nvSpPr>
      <xdr:spPr>
        <a:xfrm>
          <a:off x="4819651" y="514350"/>
          <a:ext cx="1200150" cy="676274"/>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t>2. </a:t>
          </a:r>
          <a:r>
            <a:rPr lang="en-US" sz="1100">
              <a:solidFill>
                <a:sysClr val="windowText" lastClr="000000"/>
              </a:solidFill>
            </a:rPr>
            <a:t>Input reported</a:t>
          </a:r>
          <a:endParaRPr lang="en-US" sz="1100" baseline="0">
            <a:solidFill>
              <a:sysClr val="windowText" lastClr="000000"/>
            </a:solidFill>
          </a:endParaRPr>
        </a:p>
        <a:p>
          <a:pPr algn="ctr"/>
          <a:r>
            <a:rPr lang="en-US" sz="1100" baseline="0"/>
            <a:t> </a:t>
          </a:r>
          <a:r>
            <a:rPr lang="en-US" sz="1100"/>
            <a:t>concentrations in mg/kg</a:t>
          </a:r>
        </a:p>
      </xdr:txBody>
    </xdr:sp>
    <xdr:clientData/>
  </xdr:twoCellAnchor>
  <xdr:twoCellAnchor>
    <xdr:from>
      <xdr:col>5</xdr:col>
      <xdr:colOff>190497</xdr:colOff>
      <xdr:row>12</xdr:row>
      <xdr:rowOff>95254</xdr:rowOff>
    </xdr:from>
    <xdr:to>
      <xdr:col>6</xdr:col>
      <xdr:colOff>1238247</xdr:colOff>
      <xdr:row>16</xdr:row>
      <xdr:rowOff>0</xdr:rowOff>
    </xdr:to>
    <xdr:sp macro="" textlink="">
      <xdr:nvSpPr>
        <xdr:cNvPr id="8" name="Left Brace 7">
          <a:extLst>
            <a:ext uri="{FF2B5EF4-FFF2-40B4-BE49-F238E27FC236}">
              <a16:creationId xmlns:a16="http://schemas.microsoft.com/office/drawing/2014/main" id="{00000000-0008-0000-0000-000008000000}"/>
            </a:ext>
          </a:extLst>
        </xdr:cNvPr>
        <xdr:cNvSpPr/>
      </xdr:nvSpPr>
      <xdr:spPr>
        <a:xfrm rot="5400000">
          <a:off x="7096124" y="2533652"/>
          <a:ext cx="676272" cy="2390775"/>
        </a:xfrm>
        <a:prstGeom prst="lef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clientData/>
  </xdr:twoCellAnchor>
  <xdr:twoCellAnchor>
    <xdr:from>
      <xdr:col>5</xdr:col>
      <xdr:colOff>361950</xdr:colOff>
      <xdr:row>9</xdr:row>
      <xdr:rowOff>133350</xdr:rowOff>
    </xdr:from>
    <xdr:to>
      <xdr:col>6</xdr:col>
      <xdr:colOff>1057275</xdr:colOff>
      <xdr:row>12</xdr:row>
      <xdr:rowOff>171450</xdr:rowOff>
    </xdr:to>
    <xdr:sp macro="" textlink="">
      <xdr:nvSpPr>
        <xdr:cNvPr id="9" name="TextBox 8">
          <a:extLst>
            <a:ext uri="{FF2B5EF4-FFF2-40B4-BE49-F238E27FC236}">
              <a16:creationId xmlns:a16="http://schemas.microsoft.com/office/drawing/2014/main" id="{00000000-0008-0000-0000-000009000000}"/>
            </a:ext>
          </a:extLst>
        </xdr:cNvPr>
        <xdr:cNvSpPr txBox="1"/>
      </xdr:nvSpPr>
      <xdr:spPr>
        <a:xfrm>
          <a:off x="6410325" y="1514475"/>
          <a:ext cx="2409825" cy="6096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t>3.</a:t>
          </a:r>
          <a:r>
            <a:rPr lang="en-US" sz="1100" baseline="0"/>
            <a:t> View autocalculated</a:t>
          </a:r>
          <a:r>
            <a:rPr lang="en-US" sz="1100" baseline="0">
              <a:solidFill>
                <a:srgbClr val="7030A0"/>
              </a:solidFill>
            </a:rPr>
            <a:t> </a:t>
          </a:r>
          <a:r>
            <a:rPr lang="en-US" sz="1100" baseline="0"/>
            <a:t>ILCR and HQ associated </a:t>
          </a:r>
          <a:r>
            <a:rPr lang="en-US" sz="1100" baseline="0">
              <a:solidFill>
                <a:sysClr val="windowText" lastClr="000000"/>
              </a:solidFill>
            </a:rPr>
            <a:t>with each individual chemical reported</a:t>
          </a:r>
        </a:p>
        <a:p>
          <a:pPr algn="ctr"/>
          <a:endParaRPr lang="en-US" sz="1100"/>
        </a:p>
      </xdr:txBody>
    </xdr:sp>
    <xdr:clientData/>
  </xdr:twoCellAnchor>
  <xdr:twoCellAnchor>
    <xdr:from>
      <xdr:col>7</xdr:col>
      <xdr:colOff>84666</xdr:colOff>
      <xdr:row>97</xdr:row>
      <xdr:rowOff>38145</xdr:rowOff>
    </xdr:from>
    <xdr:to>
      <xdr:col>7</xdr:col>
      <xdr:colOff>151342</xdr:colOff>
      <xdr:row>99</xdr:row>
      <xdr:rowOff>11688</xdr:rowOff>
    </xdr:to>
    <xdr:sp macro="" textlink="">
      <xdr:nvSpPr>
        <xdr:cNvPr id="10" name="Left Brace 9">
          <a:extLst>
            <a:ext uri="{FF2B5EF4-FFF2-40B4-BE49-F238E27FC236}">
              <a16:creationId xmlns:a16="http://schemas.microsoft.com/office/drawing/2014/main" id="{00000000-0008-0000-0000-00000A000000}"/>
            </a:ext>
          </a:extLst>
        </xdr:cNvPr>
        <xdr:cNvSpPr/>
      </xdr:nvSpPr>
      <xdr:spPr>
        <a:xfrm rot="10800000">
          <a:off x="9503833" y="19987728"/>
          <a:ext cx="66676" cy="354543"/>
        </a:xfrm>
        <a:prstGeom prst="lef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clientData/>
  </xdr:twoCellAnchor>
  <xdr:twoCellAnchor>
    <xdr:from>
      <xdr:col>7</xdr:col>
      <xdr:colOff>277073</xdr:colOff>
      <xdr:row>95</xdr:row>
      <xdr:rowOff>116885</xdr:rowOff>
    </xdr:from>
    <xdr:to>
      <xdr:col>8</xdr:col>
      <xdr:colOff>1371600</xdr:colOff>
      <xdr:row>99</xdr:row>
      <xdr:rowOff>123190</xdr:rowOff>
    </xdr:to>
    <xdr:sp macro="" textlink="">
      <xdr:nvSpPr>
        <xdr:cNvPr id="11" name="TextBox 10">
          <a:extLst>
            <a:ext uri="{FF2B5EF4-FFF2-40B4-BE49-F238E27FC236}">
              <a16:creationId xmlns:a16="http://schemas.microsoft.com/office/drawing/2014/main" id="{00000000-0008-0000-0000-00000B000000}"/>
            </a:ext>
          </a:extLst>
        </xdr:cNvPr>
        <xdr:cNvSpPr txBox="1"/>
      </xdr:nvSpPr>
      <xdr:spPr>
        <a:xfrm>
          <a:off x="11084773" y="18728735"/>
          <a:ext cx="1704127" cy="99055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t>4.</a:t>
          </a:r>
          <a:r>
            <a:rPr lang="en-US" sz="1100" baseline="0"/>
            <a:t> View autocalculated </a:t>
          </a:r>
          <a:r>
            <a:rPr lang="en-US" sz="1100" baseline="0">
              <a:solidFill>
                <a:sysClr val="windowText" lastClr="000000"/>
              </a:solidFill>
            </a:rPr>
            <a:t>sample</a:t>
          </a:r>
        </a:p>
        <a:p>
          <a:pPr algn="ctr"/>
          <a:r>
            <a:rPr lang="en-US" sz="1100" baseline="0">
              <a:solidFill>
                <a:srgbClr val="7030A0"/>
              </a:solidFill>
            </a:rPr>
            <a:t> </a:t>
          </a:r>
          <a:r>
            <a:rPr lang="en-US" sz="1100" baseline="0"/>
            <a:t>cumulative ILCR and HI</a:t>
          </a:r>
          <a:endParaRPr lang="en-US" sz="1100"/>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e134" displayName="Table134" ref="A17:G97" totalsRowShown="0" headerRowDxfId="15" dataDxfId="13" headerRowBorderDxfId="14" tableBorderDxfId="12">
  <autoFilter ref="A17:G97" xr:uid="{00000000-0009-0000-0100-000003000000}"/>
  <sortState xmlns:xlrd2="http://schemas.microsoft.com/office/spreadsheetml/2017/richdata2" ref="A18:G97">
    <sortCondition sortBy="cellColor" ref="A17:A97" dxfId="11"/>
  </sortState>
  <tableColumns count="7">
    <tableColumn id="1" xr3:uid="{00000000-0010-0000-0000-000001000000}" name="Analyte" dataDxfId="10"/>
    <tableColumn id="2" xr3:uid="{00000000-0010-0000-0000-000002000000}" name="CASRN" dataDxfId="9"/>
    <tableColumn id="3" xr3:uid="{00000000-0010-0000-0000-000003000000}" name="aRB-CSVca (mg/kg)" dataDxfId="8"/>
    <tableColumn id="4" xr3:uid="{00000000-0010-0000-0000-000004000000}" name="bRB-CSVn_x000a_ (mg/kg)" dataDxfId="7"/>
    <tableColumn id="5" xr3:uid="{00000000-0010-0000-0000-000005000000}" name="Sample Concentration (mg/kg)" dataDxfId="6"/>
    <tableColumn id="6" xr3:uid="{00000000-0010-0000-0000-000006000000}" name="Calculated_x000a_ Sample_x000a_ILCR (unitless)" dataDxfId="5">
      <calculatedColumnFormula>IF(ISTEXT(C18),"No cancer RB-RSC",IF(E18="","Analyte conc. &lt; RL",(0.000001*$E18)/$C18))</calculatedColumnFormula>
    </tableColumn>
    <tableColumn id="7" xr3:uid="{00000000-0010-0000-0000-000007000000}" name="Calculated_x000a_ Sample_x000a_HQ (unitless)" dataDxfId="4">
      <calculatedColumnFormula>IF(ISTEXT(D18),"No noncancer RB-CSV",IF(E18="","Analyte conc. &lt; RL",(1*$E18)/$D18))</calculatedColumnFormula>
    </tableColumn>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715887-DF7A-49DD-8DF7-1F5EB46771C8}">
  <dimension ref="A1:M8"/>
  <sheetViews>
    <sheetView zoomScale="80" zoomScaleNormal="80" workbookViewId="0">
      <selection activeCell="A19" sqref="A19"/>
    </sheetView>
  </sheetViews>
  <sheetFormatPr defaultRowHeight="14.4" x14ac:dyDescent="0.3"/>
  <cols>
    <col min="1" max="1" width="141" customWidth="1"/>
  </cols>
  <sheetData>
    <row r="1" spans="1:13" x14ac:dyDescent="0.3">
      <c r="A1" s="84" t="s">
        <v>233</v>
      </c>
    </row>
    <row r="2" spans="1:13" x14ac:dyDescent="0.3">
      <c r="A2" s="84"/>
    </row>
    <row r="3" spans="1:13" ht="72" x14ac:dyDescent="0.3">
      <c r="A3" s="86" t="s">
        <v>237</v>
      </c>
      <c r="B3" s="79"/>
      <c r="C3" s="79"/>
      <c r="D3" s="79"/>
      <c r="E3" s="79"/>
      <c r="F3" s="79"/>
      <c r="G3" s="79"/>
      <c r="H3" s="79"/>
      <c r="I3" s="79"/>
      <c r="J3" s="79"/>
      <c r="K3" s="79"/>
      <c r="L3" s="79"/>
      <c r="M3" s="79"/>
    </row>
    <row r="4" spans="1:13" x14ac:dyDescent="0.3">
      <c r="A4" s="81"/>
      <c r="B4" s="79"/>
      <c r="C4" s="79"/>
      <c r="D4" s="79"/>
      <c r="E4" s="79"/>
      <c r="F4" s="79"/>
      <c r="G4" s="79"/>
      <c r="H4" s="79"/>
      <c r="I4" s="79"/>
      <c r="J4" s="79"/>
      <c r="K4" s="79"/>
      <c r="L4" s="79"/>
      <c r="M4" s="79"/>
    </row>
    <row r="5" spans="1:13" x14ac:dyDescent="0.3">
      <c r="A5" s="85" t="s">
        <v>234</v>
      </c>
      <c r="B5" s="79"/>
      <c r="C5" s="79"/>
      <c r="D5" s="79"/>
      <c r="E5" s="79"/>
      <c r="F5" s="79"/>
      <c r="G5" s="79"/>
      <c r="H5" s="79"/>
      <c r="I5" s="79"/>
      <c r="J5" s="79"/>
      <c r="K5" s="79"/>
      <c r="L5" s="79"/>
      <c r="M5" s="79"/>
    </row>
    <row r="6" spans="1:13" ht="201.6" x14ac:dyDescent="0.3">
      <c r="A6" s="87" t="s">
        <v>235</v>
      </c>
      <c r="B6" s="80"/>
      <c r="C6" s="80"/>
      <c r="D6" s="80"/>
      <c r="E6" s="80"/>
      <c r="F6" s="80"/>
      <c r="G6" s="80"/>
      <c r="H6" s="80"/>
      <c r="I6" s="80"/>
      <c r="J6" s="80"/>
      <c r="K6" s="80"/>
      <c r="L6" s="80"/>
      <c r="M6" s="80"/>
    </row>
    <row r="7" spans="1:13" ht="43.2" x14ac:dyDescent="0.3">
      <c r="A7" s="83" t="s">
        <v>236</v>
      </c>
      <c r="B7" s="82"/>
    </row>
    <row r="8" spans="1:13" x14ac:dyDescent="0.3">
      <c r="I8" s="18"/>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pageSetUpPr fitToPage="1"/>
  </sheetPr>
  <dimension ref="A1:K205"/>
  <sheetViews>
    <sheetView tabSelected="1" zoomScaleNormal="100" workbookViewId="0">
      <selection activeCell="J11" sqref="J11:K11"/>
    </sheetView>
  </sheetViews>
  <sheetFormatPr defaultColWidth="9.109375" defaultRowHeight="13.8" x14ac:dyDescent="0.25"/>
  <cols>
    <col min="1" max="1" width="50.33203125" style="2" customWidth="1"/>
    <col min="2" max="2" width="11.33203125" style="9" bestFit="1" customWidth="1"/>
    <col min="3" max="3" width="14.5546875" style="2" customWidth="1"/>
    <col min="4" max="4" width="16.6640625" style="2" customWidth="1"/>
    <col min="5" max="5" width="18.5546875" style="2" customWidth="1"/>
    <col min="6" max="6" width="25.6640625" style="2" bestFit="1" customWidth="1"/>
    <col min="7" max="7" width="24.88671875" style="2" bestFit="1" customWidth="1"/>
    <col min="8" max="8" width="9.109375" style="2"/>
    <col min="9" max="9" width="27.6640625" style="9" customWidth="1"/>
    <col min="10" max="10" width="15.5546875" style="9" customWidth="1"/>
    <col min="11" max="11" width="17.88671875" style="2" customWidth="1"/>
    <col min="12" max="12" width="31.88671875" style="2" customWidth="1"/>
    <col min="13" max="16384" width="9.109375" style="2"/>
  </cols>
  <sheetData>
    <row r="1" spans="1:11" ht="15" customHeight="1" x14ac:dyDescent="0.3">
      <c r="A1" s="94" t="s">
        <v>116</v>
      </c>
      <c r="B1" s="95"/>
      <c r="C1" s="95"/>
      <c r="D1" s="96"/>
      <c r="E1" s="3"/>
      <c r="F1" s="3"/>
      <c r="G1" s="3"/>
    </row>
    <row r="2" spans="1:11" ht="15" customHeight="1" x14ac:dyDescent="0.3">
      <c r="A2" s="16"/>
      <c r="B2" s="17"/>
      <c r="C2" s="17"/>
      <c r="D2" s="17"/>
      <c r="E2" s="17"/>
      <c r="F2" s="17"/>
      <c r="G2" s="17"/>
    </row>
    <row r="3" spans="1:11" ht="15" customHeight="1" x14ac:dyDescent="0.3">
      <c r="A3" s="19"/>
      <c r="B3" s="99"/>
      <c r="C3" s="99"/>
      <c r="D3" s="99"/>
      <c r="E3" s="99"/>
      <c r="F3" s="99"/>
      <c r="G3" s="99"/>
    </row>
    <row r="4" spans="1:11" s="42" customFormat="1" ht="15" customHeight="1" x14ac:dyDescent="0.3">
      <c r="A4" s="41" t="s">
        <v>179</v>
      </c>
      <c r="B4" s="100" t="s">
        <v>180</v>
      </c>
      <c r="C4" s="100"/>
      <c r="D4" s="101"/>
      <c r="E4" s="101"/>
      <c r="F4" s="101"/>
      <c r="G4" s="101"/>
      <c r="I4" s="45"/>
      <c r="J4" s="45"/>
    </row>
    <row r="5" spans="1:11" s="42" customFormat="1" ht="15" customHeight="1" x14ac:dyDescent="0.3">
      <c r="A5" s="43"/>
      <c r="B5" s="100" t="s">
        <v>181</v>
      </c>
      <c r="C5" s="100"/>
      <c r="D5" s="102"/>
      <c r="E5" s="102"/>
      <c r="F5" s="102"/>
      <c r="G5" s="102"/>
      <c r="I5" s="45"/>
      <c r="J5" s="45"/>
    </row>
    <row r="6" spans="1:11" s="42" customFormat="1" ht="15" customHeight="1" x14ac:dyDescent="0.3">
      <c r="A6" s="43"/>
      <c r="B6" s="100" t="s">
        <v>182</v>
      </c>
      <c r="C6" s="100"/>
      <c r="D6" s="102"/>
      <c r="E6" s="102"/>
      <c r="F6" s="102"/>
      <c r="G6" s="102"/>
      <c r="I6" s="45"/>
      <c r="J6" s="45"/>
    </row>
    <row r="7" spans="1:11" s="42" customFormat="1" ht="15" customHeight="1" x14ac:dyDescent="0.3">
      <c r="A7" s="43"/>
      <c r="B7" s="100" t="s">
        <v>183</v>
      </c>
      <c r="C7" s="100"/>
      <c r="D7" s="102"/>
      <c r="E7" s="102"/>
      <c r="F7" s="102"/>
      <c r="G7" s="102"/>
      <c r="I7" s="45"/>
      <c r="J7" s="45"/>
    </row>
    <row r="8" spans="1:11" s="42" customFormat="1" ht="15" customHeight="1" x14ac:dyDescent="0.3">
      <c r="A8" s="44"/>
      <c r="B8" s="103" t="s">
        <v>184</v>
      </c>
      <c r="C8" s="103"/>
      <c r="D8" s="104"/>
      <c r="E8" s="104"/>
      <c r="F8" s="104"/>
      <c r="G8" s="104"/>
      <c r="I8" s="45"/>
      <c r="J8" s="45"/>
    </row>
    <row r="9" spans="1:11" ht="15" customHeight="1" x14ac:dyDescent="0.3">
      <c r="A9" s="19"/>
      <c r="B9" s="20"/>
      <c r="C9" s="17"/>
      <c r="D9" s="17"/>
      <c r="E9" s="17"/>
      <c r="F9" s="17"/>
      <c r="G9" s="17"/>
    </row>
    <row r="10" spans="1:11" ht="15" customHeight="1" x14ac:dyDescent="0.25">
      <c r="A10" s="10"/>
      <c r="B10" s="14"/>
    </row>
    <row r="11" spans="1:11" ht="15" customHeight="1" x14ac:dyDescent="0.25">
      <c r="A11" s="10"/>
      <c r="B11" s="14"/>
      <c r="J11" s="93" t="s">
        <v>246</v>
      </c>
      <c r="K11" s="93"/>
    </row>
    <row r="12" spans="1:11" ht="15" customHeight="1" x14ac:dyDescent="0.25">
      <c r="A12" s="10"/>
      <c r="J12" s="92" t="s">
        <v>251</v>
      </c>
    </row>
    <row r="13" spans="1:11" ht="15" customHeight="1" x14ac:dyDescent="0.25">
      <c r="A13" s="11"/>
    </row>
    <row r="14" spans="1:11" ht="15" customHeight="1" x14ac:dyDescent="0.25">
      <c r="A14" s="11"/>
    </row>
    <row r="15" spans="1:11" ht="15" customHeight="1" x14ac:dyDescent="0.25">
      <c r="A15" s="11"/>
    </row>
    <row r="16" spans="1:11" ht="15" customHeight="1" x14ac:dyDescent="0.25">
      <c r="A16" s="11"/>
    </row>
    <row r="17" spans="1:11" s="4" customFormat="1" ht="55.5" customHeight="1" x14ac:dyDescent="0.35">
      <c r="A17" s="13" t="s">
        <v>112</v>
      </c>
      <c r="B17" s="12" t="s">
        <v>111</v>
      </c>
      <c r="C17" s="1" t="s">
        <v>174</v>
      </c>
      <c r="D17" s="1" t="s">
        <v>175</v>
      </c>
      <c r="E17" s="27" t="s">
        <v>162</v>
      </c>
      <c r="F17" s="28" t="s">
        <v>163</v>
      </c>
      <c r="G17" s="28" t="s">
        <v>164</v>
      </c>
      <c r="H17" s="3"/>
      <c r="I17" s="46"/>
      <c r="J17" s="47" t="s">
        <v>187</v>
      </c>
      <c r="K17" s="48" t="s">
        <v>243</v>
      </c>
    </row>
    <row r="18" spans="1:11" s="4" customFormat="1" ht="15" customHeight="1" x14ac:dyDescent="0.3">
      <c r="A18" s="22" t="s">
        <v>167</v>
      </c>
      <c r="B18" s="25" t="s">
        <v>77</v>
      </c>
      <c r="C18" s="24">
        <v>0.68334795593124342</v>
      </c>
      <c r="D18" s="24">
        <v>16.043593363038578</v>
      </c>
      <c r="E18" s="36"/>
      <c r="F18" s="37" t="str">
        <f t="shared" ref="F18" si="0">IF(ISTEXT(C18),"No cancer RB-CSV",IF(E18="","Analyte conc. &lt; RL",(0.000001*$E18)/$C18))</f>
        <v>Analyte conc. &lt; RL</v>
      </c>
      <c r="G18" s="37" t="str">
        <f t="shared" ref="G18:G78" si="1">IF(ISTEXT(D18),"No noncancer RB-CSV",IF(E18="","Analyte conc. &lt; RL",(1*$E18)/$D18))</f>
        <v>Analyte conc. &lt; RL</v>
      </c>
      <c r="H18" s="3"/>
      <c r="I18" s="61"/>
      <c r="J18" s="61">
        <f>VLOOKUP(B18,'Attachment 3b_CRA'!A:L,12,FALSE)</f>
        <v>16.043593363038578</v>
      </c>
      <c r="K18" s="62" t="str">
        <f>VLOOKUP(Table134[[#This Row],[CASRN]],'Attachment 3b_CRA'!A:O,15,FALSE)</f>
        <v>-</v>
      </c>
    </row>
    <row r="19" spans="1:11" s="4" customFormat="1" ht="15" customHeight="1" x14ac:dyDescent="0.3">
      <c r="A19" s="22" t="s">
        <v>166</v>
      </c>
      <c r="B19" s="25" t="s">
        <v>19</v>
      </c>
      <c r="C19" s="30">
        <v>1.5381565502721986</v>
      </c>
      <c r="D19" s="24">
        <v>193.75863158421828</v>
      </c>
      <c r="E19" s="36"/>
      <c r="F19" s="35" t="s">
        <v>170</v>
      </c>
      <c r="G19" s="37" t="str">
        <f t="shared" si="1"/>
        <v>Analyte conc. &lt; RL</v>
      </c>
      <c r="H19" s="3"/>
      <c r="I19" s="61"/>
      <c r="J19" s="61">
        <f>VLOOKUP(B19,'Attachment 3b_CRA'!A:L,12,FALSE)</f>
        <v>193.75863158421828</v>
      </c>
      <c r="K19" s="62" t="str">
        <f>VLOOKUP(Table134[[#This Row],[CASRN]],'Attachment 3b_CRA'!A:O,15,FALSE)</f>
        <v>-</v>
      </c>
    </row>
    <row r="20" spans="1:11" s="4" customFormat="1" ht="15" customHeight="1" x14ac:dyDescent="0.3">
      <c r="A20" s="22" t="s">
        <v>165</v>
      </c>
      <c r="B20" s="29" t="s">
        <v>172</v>
      </c>
      <c r="C20" s="24">
        <v>1.5671144670003349E-5</v>
      </c>
      <c r="D20" s="24">
        <v>6.3333278814902414E-4</v>
      </c>
      <c r="E20" s="36"/>
      <c r="F20" s="37" t="str">
        <f>IF(ISTEXT(C20),"No cancer RB-CSV",IF(E20="","Analyte conc. &lt; RL",(0.000001*$E20)/$C20))</f>
        <v>Analyte conc. &lt; RL</v>
      </c>
      <c r="G20" s="37" t="str">
        <f t="shared" si="1"/>
        <v>Analyte conc. &lt; RL</v>
      </c>
      <c r="H20" s="3"/>
      <c r="I20" s="61"/>
      <c r="J20" s="61">
        <f>VLOOKUP(B20,'Attachment 3b_CRA'!A:L,12,FALSE)</f>
        <v>6.3333278814902414E-4</v>
      </c>
      <c r="K20" s="62" t="str">
        <f>VLOOKUP(Table134[[#This Row],[CASRN]],'Attachment 3b_CRA'!A:O,15,FALSE)</f>
        <v>-</v>
      </c>
    </row>
    <row r="21" spans="1:11" s="4" customFormat="1" ht="15" customHeight="1" x14ac:dyDescent="0.3">
      <c r="A21" s="33" t="s">
        <v>0</v>
      </c>
      <c r="B21" s="34" t="s">
        <v>1</v>
      </c>
      <c r="C21" s="35" t="s">
        <v>2</v>
      </c>
      <c r="D21" s="35">
        <v>14361.597481802086</v>
      </c>
      <c r="E21" s="21"/>
      <c r="F21" s="37" t="str">
        <f t="shared" ref="F21:F82" si="2">IF(ISTEXT(C21),"No cancer RB-CSV",IF(E21="","Analyte conc. &lt; RL",(0.000001*$E21)/$C21))</f>
        <v>No cancer RB-CSV</v>
      </c>
      <c r="G21" s="37" t="str">
        <f t="shared" si="1"/>
        <v>Analyte conc. &lt; RL</v>
      </c>
      <c r="H21" s="3"/>
      <c r="I21" s="61"/>
      <c r="J21" s="61">
        <f>VLOOKUP(B21,'Attachment 3b_CRA'!A:L,12,FALSE)</f>
        <v>14361.597481802086</v>
      </c>
      <c r="K21" s="62" t="str">
        <f>VLOOKUP(Table134[[#This Row],[CASRN]],'Attachment 3b_CRA'!A:O,15,FALSE)</f>
        <v>-</v>
      </c>
    </row>
    <row r="22" spans="1:11" s="4" customFormat="1" ht="15" customHeight="1" x14ac:dyDescent="0.3">
      <c r="A22" s="23" t="s">
        <v>3</v>
      </c>
      <c r="B22" s="25" t="s">
        <v>4</v>
      </c>
      <c r="C22" s="24" t="s">
        <v>2</v>
      </c>
      <c r="D22" s="24">
        <v>816169.34582225652</v>
      </c>
      <c r="E22" s="26"/>
      <c r="F22" s="37" t="str">
        <f t="shared" si="2"/>
        <v>No cancer RB-CSV</v>
      </c>
      <c r="G22" s="37" t="str">
        <f t="shared" si="1"/>
        <v>Analyte conc. &lt; RL</v>
      </c>
      <c r="H22" s="3"/>
      <c r="I22" s="61"/>
      <c r="J22" s="61">
        <f>VLOOKUP(B22,'Attachment 3b_CRA'!A:L,12,FALSE)</f>
        <v>816169.34582225652</v>
      </c>
      <c r="K22" s="62" t="str">
        <f>VLOOKUP(Table134[[#This Row],[CASRN]],'Attachment 3b_CRA'!A:O,15,FALSE)</f>
        <v>-</v>
      </c>
    </row>
    <row r="23" spans="1:11" s="4" customFormat="1" ht="15" customHeight="1" x14ac:dyDescent="0.3">
      <c r="A23" s="23" t="s">
        <v>5</v>
      </c>
      <c r="B23" s="25" t="s">
        <v>6</v>
      </c>
      <c r="C23" s="35">
        <v>29.919994753754349</v>
      </c>
      <c r="D23" s="24">
        <v>7180.7987409010429</v>
      </c>
      <c r="E23" s="26"/>
      <c r="F23" s="37" t="str">
        <f t="shared" si="2"/>
        <v>Analyte conc. &lt; RL</v>
      </c>
      <c r="G23" s="37" t="str">
        <f t="shared" si="1"/>
        <v>Analyte conc. &lt; RL</v>
      </c>
      <c r="H23" s="3"/>
      <c r="I23" s="61"/>
      <c r="J23" s="61">
        <f>VLOOKUP(B23,'Attachment 3b_CRA'!A:L,12,FALSE)</f>
        <v>7180.7987409010429</v>
      </c>
      <c r="K23" s="62" t="str">
        <f>VLOOKUP(Table134[[#This Row],[CASRN]],'Attachment 3b_CRA'!A:O,15,FALSE)</f>
        <v>-</v>
      </c>
    </row>
    <row r="24" spans="1:11" s="4" customFormat="1" ht="15" customHeight="1" x14ac:dyDescent="0.3">
      <c r="A24" s="23" t="s">
        <v>7</v>
      </c>
      <c r="B24" s="25" t="s">
        <v>8</v>
      </c>
      <c r="C24" s="24">
        <v>9.7563843669224187E-2</v>
      </c>
      <c r="D24" s="24">
        <v>28.723194963604175</v>
      </c>
      <c r="E24" s="26"/>
      <c r="F24" s="37" t="str">
        <f t="shared" si="2"/>
        <v>Analyte conc. &lt; RL</v>
      </c>
      <c r="G24" s="37" t="str">
        <f t="shared" si="1"/>
        <v>Analyte conc. &lt; RL</v>
      </c>
      <c r="H24" s="3"/>
      <c r="I24" s="61"/>
      <c r="J24" s="61">
        <f>VLOOKUP(B24,'Attachment 3b_CRA'!A:L,12,FALSE)</f>
        <v>28.723194963604175</v>
      </c>
      <c r="K24" s="62" t="str">
        <f>VLOOKUP(Table134[[#This Row],[CASRN]],'Attachment 3b_CRA'!A:O,15,FALSE)</f>
        <v>-</v>
      </c>
    </row>
    <row r="25" spans="1:11" s="4" customFormat="1" ht="15" customHeight="1" x14ac:dyDescent="0.3">
      <c r="A25" s="23" t="s">
        <v>9</v>
      </c>
      <c r="B25" s="25" t="s">
        <v>10</v>
      </c>
      <c r="C25" s="35" t="s">
        <v>2</v>
      </c>
      <c r="D25" s="24">
        <v>941747.86611591117</v>
      </c>
      <c r="E25" s="26"/>
      <c r="F25" s="37" t="str">
        <f t="shared" si="2"/>
        <v>No cancer RB-CSV</v>
      </c>
      <c r="G25" s="37" t="str">
        <f t="shared" si="1"/>
        <v>Analyte conc. &lt; RL</v>
      </c>
      <c r="H25" s="3"/>
      <c r="I25" s="61"/>
      <c r="J25" s="61">
        <f>VLOOKUP(B25,'Attachment 3b_CRA'!A:L,12,FALSE)</f>
        <v>941747.86611591117</v>
      </c>
      <c r="K25" s="62" t="str">
        <f>VLOOKUP(Table134[[#This Row],[CASRN]],'Attachment 3b_CRA'!A:O,15,FALSE)</f>
        <v>-</v>
      </c>
    </row>
    <row r="26" spans="1:11" s="4" customFormat="1" ht="15" customHeight="1" x14ac:dyDescent="0.3">
      <c r="A26" s="23" t="s">
        <v>11</v>
      </c>
      <c r="B26" s="25" t="s">
        <v>12</v>
      </c>
      <c r="C26" s="24" t="s">
        <v>2</v>
      </c>
      <c r="D26" s="24">
        <v>392.09294031477901</v>
      </c>
      <c r="E26" s="26"/>
      <c r="F26" s="37" t="str">
        <f t="shared" si="2"/>
        <v>No cancer RB-CSV</v>
      </c>
      <c r="G26" s="37" t="str">
        <f t="shared" si="1"/>
        <v>Analyte conc. &lt; RL</v>
      </c>
      <c r="H26" s="3"/>
      <c r="I26" s="61"/>
      <c r="J26" s="61">
        <f>VLOOKUP(B26,'Attachment 3b_CRA'!A:L,12,FALSE)</f>
        <v>392.09294031477901</v>
      </c>
      <c r="K26" s="62" t="str">
        <f>VLOOKUP(Table134[[#This Row],[CASRN]],'Attachment 3b_CRA'!A:O,15,FALSE)</f>
        <v>-</v>
      </c>
    </row>
    <row r="27" spans="1:11" s="4" customFormat="1" ht="15" customHeight="1" x14ac:dyDescent="0.3">
      <c r="A27" s="23" t="s">
        <v>13</v>
      </c>
      <c r="B27" s="25" t="s">
        <v>14</v>
      </c>
      <c r="C27" s="24" t="s">
        <v>2</v>
      </c>
      <c r="D27" s="24">
        <v>127381.50350770986</v>
      </c>
      <c r="E27" s="26"/>
      <c r="F27" s="37" t="str">
        <f t="shared" si="2"/>
        <v>No cancer RB-CSV</v>
      </c>
      <c r="G27" s="37" t="str">
        <f t="shared" si="1"/>
        <v>Analyte conc. &lt; RL</v>
      </c>
      <c r="H27" s="3"/>
      <c r="I27" s="61"/>
      <c r="J27" s="61">
        <f>VLOOKUP(B27,'Attachment 3b_CRA'!A:L,12,FALSE)</f>
        <v>127381.50350770986</v>
      </c>
      <c r="K27" s="62" t="str">
        <f>VLOOKUP(Table134[[#This Row],[CASRN]],'Attachment 3b_CRA'!A:O,15,FALSE)</f>
        <v>-</v>
      </c>
    </row>
    <row r="28" spans="1:11" s="4" customFormat="1" ht="15" customHeight="1" x14ac:dyDescent="0.3">
      <c r="A28" s="23" t="s">
        <v>15</v>
      </c>
      <c r="B28" s="25" t="s">
        <v>16</v>
      </c>
      <c r="C28" s="24">
        <v>701.05427038085486</v>
      </c>
      <c r="D28" s="24">
        <v>9335.0383631713576</v>
      </c>
      <c r="E28" s="26"/>
      <c r="F28" s="37" t="str">
        <f t="shared" si="2"/>
        <v>Analyte conc. &lt; RL</v>
      </c>
      <c r="G28" s="37" t="str">
        <f t="shared" si="1"/>
        <v>Analyte conc. &lt; RL</v>
      </c>
      <c r="H28" s="3"/>
      <c r="I28" s="61"/>
      <c r="J28" s="61">
        <f>VLOOKUP(B28,'Attachment 3b_CRA'!A:L,12,FALSE)</f>
        <v>9335.0383631713576</v>
      </c>
      <c r="K28" s="62" t="str">
        <f>VLOOKUP(Table134[[#This Row],[CASRN]],'Attachment 3b_CRA'!A:O,15,FALSE)</f>
        <v>-</v>
      </c>
    </row>
    <row r="29" spans="1:11" s="4" customFormat="1" ht="15" customHeight="1" x14ac:dyDescent="0.3">
      <c r="A29" s="23" t="s">
        <v>17</v>
      </c>
      <c r="B29" s="25" t="s">
        <v>18</v>
      </c>
      <c r="C29" s="24">
        <v>4.1934350785502774</v>
      </c>
      <c r="D29" s="24">
        <v>417.64475258480394</v>
      </c>
      <c r="E29" s="26"/>
      <c r="F29" s="37" t="str">
        <f t="shared" si="2"/>
        <v>Analyte conc. &lt; RL</v>
      </c>
      <c r="G29" s="37" t="str">
        <f t="shared" si="1"/>
        <v>Analyte conc. &lt; RL</v>
      </c>
      <c r="H29" s="3"/>
      <c r="I29" s="61"/>
      <c r="J29" s="61">
        <f>VLOOKUP(B29,'Attachment 3b_CRA'!A:L,12,FALSE)</f>
        <v>417.64475258480394</v>
      </c>
      <c r="K29" s="62" t="str">
        <f>VLOOKUP(Table134[[#This Row],[CASRN]],'Attachment 3b_CRA'!A:O,15,FALSE)</f>
        <v>-</v>
      </c>
    </row>
    <row r="30" spans="1:11" s="4" customFormat="1" ht="15" customHeight="1" x14ac:dyDescent="0.3">
      <c r="A30" s="23" t="s">
        <v>20</v>
      </c>
      <c r="B30" s="25" t="s">
        <v>21</v>
      </c>
      <c r="C30" s="24">
        <v>4633.0666666666666</v>
      </c>
      <c r="D30" s="24">
        <v>289.20169298249698</v>
      </c>
      <c r="E30" s="26"/>
      <c r="F30" s="37" t="str">
        <f t="shared" si="2"/>
        <v>Analyte conc. &lt; RL</v>
      </c>
      <c r="G30" s="37" t="str">
        <f t="shared" si="1"/>
        <v>Analyte conc. &lt; RL</v>
      </c>
      <c r="H30" s="3"/>
      <c r="I30" s="61"/>
      <c r="J30" s="61">
        <f>VLOOKUP(B30,'Attachment 3b_CRA'!A:L,12,FALSE)</f>
        <v>289.20169298249698</v>
      </c>
      <c r="K30" s="62" t="str">
        <f>VLOOKUP(Table134[[#This Row],[CASRN]],'Attachment 3b_CRA'!A:O,15,FALSE)</f>
        <v>-</v>
      </c>
    </row>
    <row r="31" spans="1:11" s="4" customFormat="1" ht="15" customHeight="1" x14ac:dyDescent="0.3">
      <c r="A31" s="23" t="s">
        <v>22</v>
      </c>
      <c r="B31" s="25" t="s">
        <v>23</v>
      </c>
      <c r="C31" s="24" t="s">
        <v>2</v>
      </c>
      <c r="D31" s="24">
        <v>36274.193147655846</v>
      </c>
      <c r="E31" s="26"/>
      <c r="F31" s="37" t="str">
        <f t="shared" si="2"/>
        <v>No cancer RB-CSV</v>
      </c>
      <c r="G31" s="37" t="str">
        <f t="shared" si="1"/>
        <v>Analyte conc. &lt; RL</v>
      </c>
      <c r="H31" s="3"/>
      <c r="I31" s="61"/>
      <c r="J31" s="61">
        <f>VLOOKUP(B31,'Attachment 3b_CRA'!A:L,12,FALSE)</f>
        <v>36274.193147655846</v>
      </c>
      <c r="K31" s="62" t="str">
        <f>VLOOKUP(Table134[[#This Row],[CASRN]],'Attachment 3b_CRA'!A:O,15,FALSE)</f>
        <v>-</v>
      </c>
    </row>
    <row r="32" spans="1:11" s="4" customFormat="1" ht="15" customHeight="1" x14ac:dyDescent="0.3">
      <c r="A32" s="23" t="s">
        <v>24</v>
      </c>
      <c r="B32" s="25" t="s">
        <v>25</v>
      </c>
      <c r="C32" s="35" t="s">
        <v>2</v>
      </c>
      <c r="D32" s="24">
        <v>195697.60016252944</v>
      </c>
      <c r="E32" s="26"/>
      <c r="F32" s="37" t="str">
        <f t="shared" si="2"/>
        <v>No cancer RB-CSV</v>
      </c>
      <c r="G32" s="37" t="str">
        <f t="shared" si="1"/>
        <v>Analyte conc. &lt; RL</v>
      </c>
      <c r="H32" s="3"/>
      <c r="I32" s="61"/>
      <c r="J32" s="61">
        <f>VLOOKUP(B32,'Attachment 3b_CRA'!A:L,12,FALSE)</f>
        <v>195697.60016252944</v>
      </c>
      <c r="K32" s="62" t="str">
        <f>VLOOKUP(Table134[[#This Row],[CASRN]],'Attachment 3b_CRA'!A:O,15,FALSE)</f>
        <v>-</v>
      </c>
    </row>
    <row r="33" spans="1:11" s="4" customFormat="1" ht="15" customHeight="1" x14ac:dyDescent="0.3">
      <c r="A33" s="23" t="s">
        <v>26</v>
      </c>
      <c r="B33" s="25" t="s">
        <v>27</v>
      </c>
      <c r="C33" s="24">
        <v>3.268337548273538</v>
      </c>
      <c r="D33" s="24">
        <v>3922.0050579282452</v>
      </c>
      <c r="E33" s="26"/>
      <c r="F33" s="37" t="str">
        <f t="shared" si="2"/>
        <v>Analyte conc. &lt; RL</v>
      </c>
      <c r="G33" s="37" t="str">
        <f t="shared" si="1"/>
        <v>Analyte conc. &lt; RL</v>
      </c>
      <c r="H33" s="3"/>
      <c r="I33" s="61"/>
      <c r="J33" s="61">
        <f>VLOOKUP(B33,'Attachment 3b_CRA'!A:L,12,FALSE)</f>
        <v>3922.0050579282452</v>
      </c>
      <c r="K33" s="62" t="str">
        <f>VLOOKUP(Table134[[#This Row],[CASRN]],'Attachment 3b_CRA'!A:O,15,FALSE)</f>
        <v>-</v>
      </c>
    </row>
    <row r="34" spans="1:11" s="4" customFormat="1" ht="15" customHeight="1" x14ac:dyDescent="0.3">
      <c r="A34" s="23" t="s">
        <v>28</v>
      </c>
      <c r="B34" s="25" t="s">
        <v>29</v>
      </c>
      <c r="C34" s="35" t="s">
        <v>2</v>
      </c>
      <c r="D34" s="24">
        <v>597.42508789900774</v>
      </c>
      <c r="E34" s="26"/>
      <c r="F34" s="37" t="str">
        <f t="shared" si="2"/>
        <v>No cancer RB-CSV</v>
      </c>
      <c r="G34" s="37" t="str">
        <f t="shared" si="1"/>
        <v>Analyte conc. &lt; RL</v>
      </c>
      <c r="H34" s="3"/>
      <c r="I34" s="61"/>
      <c r="J34" s="61">
        <f>VLOOKUP(B34,'Attachment 3b_CRA'!A:L,12,FALSE)</f>
        <v>597.42508789900774</v>
      </c>
      <c r="K34" s="62" t="str">
        <f>VLOOKUP(Table134[[#This Row],[CASRN]],'Attachment 3b_CRA'!A:O,15,FALSE)</f>
        <v>-</v>
      </c>
    </row>
    <row r="35" spans="1:11" s="4" customFormat="1" ht="15" customHeight="1" x14ac:dyDescent="0.3">
      <c r="A35" s="23" t="s">
        <v>30</v>
      </c>
      <c r="B35" s="25" t="s">
        <v>31</v>
      </c>
      <c r="C35" s="24">
        <v>16.267181613691683</v>
      </c>
      <c r="D35" s="24">
        <v>10771.198111351565</v>
      </c>
      <c r="E35" s="26"/>
      <c r="F35" s="37" t="str">
        <f t="shared" si="2"/>
        <v>Analyte conc. &lt; RL</v>
      </c>
      <c r="G35" s="37" t="str">
        <f t="shared" si="1"/>
        <v>Analyte conc. &lt; RL</v>
      </c>
      <c r="H35" s="3"/>
      <c r="I35" s="61"/>
      <c r="J35" s="61">
        <f>VLOOKUP(B35,'Attachment 3b_CRA'!A:L,12,FALSE)</f>
        <v>10771.198111351565</v>
      </c>
      <c r="K35" s="62" t="str">
        <f>VLOOKUP(Table134[[#This Row],[CASRN]],'Attachment 3b_CRA'!A:O,15,FALSE)</f>
        <v>-</v>
      </c>
    </row>
    <row r="36" spans="1:11" s="4" customFormat="1" ht="15" customHeight="1" x14ac:dyDescent="0.3">
      <c r="A36" s="23" t="s">
        <v>117</v>
      </c>
      <c r="B36" s="25" t="s">
        <v>118</v>
      </c>
      <c r="C36" s="35" t="s">
        <v>2</v>
      </c>
      <c r="D36" s="24">
        <v>45342.741434569813</v>
      </c>
      <c r="E36" s="26"/>
      <c r="F36" s="37" t="str">
        <f t="shared" si="2"/>
        <v>No cancer RB-CSV</v>
      </c>
      <c r="G36" s="37" t="str">
        <f t="shared" si="1"/>
        <v>Analyte conc. &lt; RL</v>
      </c>
      <c r="H36" s="3"/>
      <c r="I36" s="61"/>
      <c r="J36" s="61">
        <f>VLOOKUP(B36,'Attachment 3b_CRA'!A:L,12,FALSE)</f>
        <v>45342.741434569813</v>
      </c>
      <c r="K36" s="62" t="str">
        <f>VLOOKUP(Table134[[#This Row],[CASRN]],'Attachment 3b_CRA'!A:O,15,FALSE)</f>
        <v>-</v>
      </c>
    </row>
    <row r="37" spans="1:11" s="4" customFormat="1" ht="15" customHeight="1" x14ac:dyDescent="0.3">
      <c r="A37" s="23" t="s">
        <v>119</v>
      </c>
      <c r="B37" s="25" t="s">
        <v>121</v>
      </c>
      <c r="C37" s="24" t="s">
        <v>2</v>
      </c>
      <c r="D37" s="24">
        <v>90685.482869139625</v>
      </c>
      <c r="E37" s="26"/>
      <c r="F37" s="37" t="str">
        <f t="shared" si="2"/>
        <v>No cancer RB-CSV</v>
      </c>
      <c r="G37" s="37" t="str">
        <f t="shared" si="1"/>
        <v>Analyte conc. &lt; RL</v>
      </c>
      <c r="H37" s="3"/>
      <c r="I37" s="61"/>
      <c r="J37" s="61">
        <f>VLOOKUP(B37,'Attachment 3b_CRA'!A:L,12,FALSE)</f>
        <v>90685.482869139625</v>
      </c>
      <c r="K37" s="62" t="str">
        <f>VLOOKUP(Table134[[#This Row],[CASRN]],'Attachment 3b_CRA'!A:O,15,FALSE)</f>
        <v>-</v>
      </c>
    </row>
    <row r="38" spans="1:11" s="4" customFormat="1" ht="15" customHeight="1" x14ac:dyDescent="0.3">
      <c r="A38" s="23" t="s">
        <v>120</v>
      </c>
      <c r="B38" s="25" t="s">
        <v>122</v>
      </c>
      <c r="C38" s="35" t="s">
        <v>2</v>
      </c>
      <c r="D38" s="24">
        <v>90685.482869139625</v>
      </c>
      <c r="E38" s="26"/>
      <c r="F38" s="37" t="str">
        <f t="shared" si="2"/>
        <v>No cancer RB-CSV</v>
      </c>
      <c r="G38" s="37" t="str">
        <f t="shared" si="1"/>
        <v>Analyte conc. &lt; RL</v>
      </c>
      <c r="H38" s="3"/>
      <c r="I38" s="61"/>
      <c r="J38" s="61">
        <f>VLOOKUP(B38,'Attachment 3b_CRA'!A:L,12,FALSE)</f>
        <v>90685.482869139625</v>
      </c>
      <c r="K38" s="62" t="str">
        <f>VLOOKUP(Table134[[#This Row],[CASRN]],'Attachment 3b_CRA'!A:O,15,FALSE)</f>
        <v>-</v>
      </c>
    </row>
    <row r="39" spans="1:11" s="4" customFormat="1" ht="15" customHeight="1" x14ac:dyDescent="0.3">
      <c r="A39" s="23" t="s">
        <v>32</v>
      </c>
      <c r="B39" s="25" t="s">
        <v>33</v>
      </c>
      <c r="C39" s="24">
        <v>6177.4222222222224</v>
      </c>
      <c r="D39" s="24">
        <v>87.243006018180651</v>
      </c>
      <c r="E39" s="26"/>
      <c r="F39" s="37" t="str">
        <f t="shared" si="2"/>
        <v>Analyte conc. &lt; RL</v>
      </c>
      <c r="G39" s="37" t="str">
        <f t="shared" si="1"/>
        <v>Analyte conc. &lt; RL</v>
      </c>
      <c r="H39" s="3"/>
      <c r="I39" s="61"/>
      <c r="J39" s="61">
        <f>VLOOKUP(B39,'Attachment 3b_CRA'!A:L,12,FALSE)</f>
        <v>87.243006018180651</v>
      </c>
      <c r="K39" s="62" t="str">
        <f>VLOOKUP(Table134[[#This Row],[CASRN]],'Attachment 3b_CRA'!A:O,15,FALSE)</f>
        <v>-</v>
      </c>
    </row>
    <row r="40" spans="1:11" s="4" customFormat="1" ht="15" customHeight="1" x14ac:dyDescent="0.3">
      <c r="A40" s="23" t="s">
        <v>34</v>
      </c>
      <c r="B40" s="25" t="s">
        <v>35</v>
      </c>
      <c r="C40" s="24">
        <v>1914.8796642402783</v>
      </c>
      <c r="D40" s="24">
        <v>71807.987409010442</v>
      </c>
      <c r="E40" s="26"/>
      <c r="F40" s="37" t="str">
        <f t="shared" si="2"/>
        <v>Analyte conc. &lt; RL</v>
      </c>
      <c r="G40" s="37" t="str">
        <f t="shared" si="1"/>
        <v>Analyte conc. &lt; RL</v>
      </c>
      <c r="H40" s="3"/>
      <c r="I40" s="61"/>
      <c r="J40" s="61">
        <f>VLOOKUP(B40,'Attachment 3b_CRA'!A:L,12,FALSE)</f>
        <v>71807.987409010442</v>
      </c>
      <c r="K40" s="62" t="str">
        <f>VLOOKUP(Table134[[#This Row],[CASRN]],'Attachment 3b_CRA'!A:O,15,FALSE)</f>
        <v>-</v>
      </c>
    </row>
    <row r="41" spans="1:11" s="4" customFormat="1" ht="15" customHeight="1" x14ac:dyDescent="0.3">
      <c r="A41" s="33" t="s">
        <v>206</v>
      </c>
      <c r="B41" s="25" t="s">
        <v>124</v>
      </c>
      <c r="C41" s="24" t="s">
        <v>2</v>
      </c>
      <c r="D41" s="24">
        <v>3217.4528201650978</v>
      </c>
      <c r="E41" s="26"/>
      <c r="F41" s="37" t="str">
        <f t="shared" si="2"/>
        <v>No cancer RB-CSV</v>
      </c>
      <c r="G41" s="37" t="str">
        <f t="shared" si="1"/>
        <v>Analyte conc. &lt; RL</v>
      </c>
      <c r="H41" s="3"/>
      <c r="I41" s="61"/>
      <c r="J41" s="61">
        <f>VLOOKUP(B41,'Attachment 3b_CRA'!A:L,12,FALSE)</f>
        <v>3217.4528201650978</v>
      </c>
      <c r="K41" s="62" t="str">
        <f>VLOOKUP(Table134[[#This Row],[CASRN]],'Attachment 3b_CRA'!A:O,15,FALSE)</f>
        <v>Csat</v>
      </c>
    </row>
    <row r="42" spans="1:11" s="4" customFormat="1" ht="15" customHeight="1" x14ac:dyDescent="0.3">
      <c r="A42" s="22" t="s">
        <v>241</v>
      </c>
      <c r="B42" s="25" t="s">
        <v>37</v>
      </c>
      <c r="C42" s="24">
        <v>2.2336916873463051</v>
      </c>
      <c r="D42" s="24">
        <v>529.64909847174977</v>
      </c>
      <c r="E42" s="26"/>
      <c r="F42" s="37" t="str">
        <f t="shared" si="2"/>
        <v>Analyte conc. &lt; RL</v>
      </c>
      <c r="G42" s="37" t="str">
        <f t="shared" si="1"/>
        <v>Analyte conc. &lt; RL</v>
      </c>
      <c r="H42" s="3"/>
      <c r="I42" s="61"/>
      <c r="J42" s="61">
        <f>VLOOKUP(B42,'Attachment 3b_CRA'!A:L,12,FALSE)</f>
        <v>529.64909847174977</v>
      </c>
      <c r="K42" s="62" t="str">
        <f>VLOOKUP(Table134[[#This Row],[CASRN]],'Attachment 3b_CRA'!A:O,15,FALSE)</f>
        <v>Csat</v>
      </c>
    </row>
    <row r="43" spans="1:11" s="4" customFormat="1" ht="15" customHeight="1" x14ac:dyDescent="0.3">
      <c r="A43" s="22" t="s">
        <v>242</v>
      </c>
      <c r="B43" s="25" t="s">
        <v>39</v>
      </c>
      <c r="C43" s="24" t="s">
        <v>2</v>
      </c>
      <c r="D43" s="24">
        <v>1219.9764430821604</v>
      </c>
      <c r="E43" s="26"/>
      <c r="F43" s="37" t="str">
        <f t="shared" si="2"/>
        <v>No cancer RB-CSV</v>
      </c>
      <c r="G43" s="37" t="str">
        <f t="shared" si="1"/>
        <v>Analyte conc. &lt; RL</v>
      </c>
      <c r="H43" s="3"/>
      <c r="I43" s="61"/>
      <c r="J43" s="61">
        <f>VLOOKUP(B43,'Attachment 3b_CRA'!A:L,12,FALSE)</f>
        <v>1219.9764430821604</v>
      </c>
      <c r="K43" s="62" t="str">
        <f>VLOOKUP(Table134[[#This Row],[CASRN]],'Attachment 3b_CRA'!A:O,15,FALSE)</f>
        <v>Csat</v>
      </c>
    </row>
    <row r="44" spans="1:11" s="4" customFormat="1" ht="15" customHeight="1" x14ac:dyDescent="0.3">
      <c r="A44" s="23" t="s">
        <v>40</v>
      </c>
      <c r="B44" s="25" t="s">
        <v>41</v>
      </c>
      <c r="C44" s="35" t="s">
        <v>2</v>
      </c>
      <c r="D44" s="24">
        <v>360223.41117778904</v>
      </c>
      <c r="E44" s="26"/>
      <c r="F44" s="37" t="str">
        <f t="shared" si="2"/>
        <v>No cancer RB-CSV</v>
      </c>
      <c r="G44" s="37" t="str">
        <f t="shared" si="1"/>
        <v>Analyte conc. &lt; RL</v>
      </c>
      <c r="H44" s="3"/>
      <c r="I44" s="61"/>
      <c r="J44" s="61">
        <f>VLOOKUP(B44,'Attachment 3b_CRA'!A:L,12,FALSE)</f>
        <v>360223.41117778904</v>
      </c>
      <c r="K44" s="62" t="str">
        <f>VLOOKUP(Table134[[#This Row],[CASRN]],'Attachment 3b_CRA'!A:O,15,FALSE)</f>
        <v>-</v>
      </c>
    </row>
    <row r="45" spans="1:11" s="4" customFormat="1" ht="15" customHeight="1" x14ac:dyDescent="0.3">
      <c r="A45" s="23" t="s">
        <v>42</v>
      </c>
      <c r="B45" s="25" t="s">
        <v>43</v>
      </c>
      <c r="C45" s="24">
        <v>1.7476554920926706</v>
      </c>
      <c r="D45" s="24">
        <v>1135.8105561608113</v>
      </c>
      <c r="E45" s="26"/>
      <c r="F45" s="37" t="str">
        <f t="shared" si="2"/>
        <v>Analyte conc. &lt; RL</v>
      </c>
      <c r="G45" s="37" t="str">
        <f t="shared" si="1"/>
        <v>Analyte conc. &lt; RL</v>
      </c>
      <c r="H45" s="3"/>
      <c r="I45" s="61"/>
      <c r="J45" s="61">
        <f>VLOOKUP(B45,'Attachment 3b_CRA'!A:L,12,FALSE)</f>
        <v>1135.8105561608113</v>
      </c>
      <c r="K45" s="62" t="str">
        <f>VLOOKUP(Table134[[#This Row],[CASRN]],'Attachment 3b_CRA'!A:O,15,FALSE)</f>
        <v>-</v>
      </c>
    </row>
    <row r="46" spans="1:11" s="4" customFormat="1" ht="15" customHeight="1" x14ac:dyDescent="0.3">
      <c r="A46" s="23" t="s">
        <v>44</v>
      </c>
      <c r="B46" s="25" t="s">
        <v>45</v>
      </c>
      <c r="C46" s="24">
        <v>1235.4844444444448</v>
      </c>
      <c r="D46" s="24">
        <v>291.15508479883005</v>
      </c>
      <c r="E46" s="26"/>
      <c r="F46" s="37" t="str">
        <f t="shared" si="2"/>
        <v>Analyte conc. &lt; RL</v>
      </c>
      <c r="G46" s="37" t="str">
        <f t="shared" si="1"/>
        <v>Analyte conc. &lt; RL</v>
      </c>
      <c r="H46" s="3"/>
      <c r="I46" s="61"/>
      <c r="J46" s="61">
        <f>VLOOKUP(B46,'Attachment 3b_CRA'!A:L,12,FALSE)</f>
        <v>291.15508479883005</v>
      </c>
      <c r="K46" s="62" t="str">
        <f>VLOOKUP(Table134[[#This Row],[CASRN]],'Attachment 3b_CRA'!A:O,15,FALSE)</f>
        <v>-</v>
      </c>
    </row>
    <row r="47" spans="1:11" s="4" customFormat="1" ht="15" customHeight="1" x14ac:dyDescent="0.3">
      <c r="A47" s="23" t="s">
        <v>46</v>
      </c>
      <c r="B47" s="25" t="s">
        <v>47</v>
      </c>
      <c r="C47" s="24" t="s">
        <v>2</v>
      </c>
      <c r="D47" s="24">
        <v>139231.1795564527</v>
      </c>
      <c r="E47" s="26"/>
      <c r="F47" s="37" t="str">
        <f t="shared" si="2"/>
        <v>No cancer RB-CSV</v>
      </c>
      <c r="G47" s="37" t="str">
        <f t="shared" si="1"/>
        <v>Analyte conc. &lt; RL</v>
      </c>
      <c r="H47" s="3"/>
      <c r="I47" s="61"/>
      <c r="J47" s="61">
        <f>VLOOKUP(B47,'Attachment 3b_CRA'!A:L,12,FALSE)</f>
        <v>139231.1795564527</v>
      </c>
      <c r="K47" s="62" t="str">
        <f>VLOOKUP(Table134[[#This Row],[CASRN]],'Attachment 3b_CRA'!A:O,15,FALSE)</f>
        <v>-</v>
      </c>
    </row>
    <row r="48" spans="1:11" s="4" customFormat="1" ht="15" customHeight="1" x14ac:dyDescent="0.3">
      <c r="A48" s="23" t="s">
        <v>54</v>
      </c>
      <c r="B48" s="25" t="s">
        <v>55</v>
      </c>
      <c r="C48" s="24">
        <v>119.67688755779865</v>
      </c>
      <c r="D48" s="24">
        <v>14361.597481802086</v>
      </c>
      <c r="E48" s="26"/>
      <c r="F48" s="37" t="str">
        <f t="shared" si="2"/>
        <v>Analyte conc. &lt; RL</v>
      </c>
      <c r="G48" s="37" t="str">
        <f t="shared" si="1"/>
        <v>Analyte conc. &lt; RL</v>
      </c>
      <c r="H48" s="3"/>
      <c r="I48" s="61"/>
      <c r="J48" s="61">
        <f>VLOOKUP(B48,'Attachment 3b_CRA'!A:L,12,FALSE)</f>
        <v>14361.597481802086</v>
      </c>
      <c r="K48" s="62" t="str">
        <f>VLOOKUP(Table134[[#This Row],[CASRN]],'Attachment 3b_CRA'!A:O,15,FALSE)</f>
        <v>-</v>
      </c>
    </row>
    <row r="49" spans="1:11" s="4" customFormat="1" ht="15" customHeight="1" x14ac:dyDescent="0.3">
      <c r="A49" s="23" t="s">
        <v>48</v>
      </c>
      <c r="B49" s="25" t="s">
        <v>49</v>
      </c>
      <c r="C49" s="24">
        <v>6.1489558301805788E-2</v>
      </c>
      <c r="D49" s="24">
        <v>27.471944910281721</v>
      </c>
      <c r="E49" s="26"/>
      <c r="F49" s="37" t="str">
        <f t="shared" si="2"/>
        <v>Analyte conc. &lt; RL</v>
      </c>
      <c r="G49" s="37" t="str">
        <f t="shared" si="1"/>
        <v>Analyte conc. &lt; RL</v>
      </c>
      <c r="H49" s="3"/>
      <c r="I49" s="61"/>
      <c r="J49" s="61">
        <f>VLOOKUP(B49,'Attachment 3b_CRA'!A:L,12,FALSE)</f>
        <v>27.471944910281721</v>
      </c>
      <c r="K49" s="62" t="str">
        <f>VLOOKUP(Table134[[#This Row],[CASRN]],'Attachment 3b_CRA'!A:O,15,FALSE)</f>
        <v>-</v>
      </c>
    </row>
    <row r="50" spans="1:11" s="4" customFormat="1" ht="15" customHeight="1" x14ac:dyDescent="0.3">
      <c r="A50" s="23" t="s">
        <v>125</v>
      </c>
      <c r="B50" s="25" t="s">
        <v>126</v>
      </c>
      <c r="C50" s="24">
        <v>0.13648923005449037</v>
      </c>
      <c r="D50" s="24">
        <v>347.23185259055651</v>
      </c>
      <c r="E50" s="26"/>
      <c r="F50" s="37" t="str">
        <f t="shared" si="2"/>
        <v>Analyte conc. &lt; RL</v>
      </c>
      <c r="G50" s="37" t="str">
        <f t="shared" si="1"/>
        <v>Analyte conc. &lt; RL</v>
      </c>
      <c r="H50" s="3"/>
      <c r="I50" s="61"/>
      <c r="J50" s="61">
        <f>VLOOKUP(B50,'Attachment 3b_CRA'!A:L,12,FALSE)</f>
        <v>347.23185259055651</v>
      </c>
      <c r="K50" s="62" t="str">
        <f>VLOOKUP(Table134[[#This Row],[CASRN]],'Attachment 3b_CRA'!A:O,15,FALSE)</f>
        <v>-</v>
      </c>
    </row>
    <row r="51" spans="1:11" s="4" customFormat="1" ht="15" customHeight="1" x14ac:dyDescent="0.3">
      <c r="A51" s="23" t="s">
        <v>133</v>
      </c>
      <c r="B51" s="25" t="s">
        <v>134</v>
      </c>
      <c r="C51" s="24">
        <v>12.588601954373628</v>
      </c>
      <c r="D51" s="24">
        <v>181370.96573827925</v>
      </c>
      <c r="E51" s="26"/>
      <c r="F51" s="37" t="str">
        <f t="shared" si="2"/>
        <v>Analyte conc. &lt; RL</v>
      </c>
      <c r="G51" s="37" t="str">
        <f t="shared" si="1"/>
        <v>Analyte conc. &lt; RL</v>
      </c>
      <c r="H51" s="3"/>
      <c r="I51" s="61"/>
      <c r="J51" s="61">
        <f>VLOOKUP(B51,'Attachment 3b_CRA'!A:L,12,FALSE)</f>
        <v>181370.96573827925</v>
      </c>
      <c r="K51" s="62" t="str">
        <f>VLOOKUP(Table134[[#This Row],[CASRN]],'Attachment 3b_CRA'!A:O,15,FALSE)</f>
        <v>-</v>
      </c>
    </row>
    <row r="52" spans="1:11" s="4" customFormat="1" ht="15" customHeight="1" x14ac:dyDescent="0.3">
      <c r="A52" s="23" t="s">
        <v>135</v>
      </c>
      <c r="B52" s="25" t="s">
        <v>50</v>
      </c>
      <c r="C52" s="24">
        <v>1.7128241314081165</v>
      </c>
      <c r="D52" s="24">
        <v>143.08621204794949</v>
      </c>
      <c r="E52" s="26"/>
      <c r="F52" s="37" t="str">
        <f t="shared" si="2"/>
        <v>Analyte conc. &lt; RL</v>
      </c>
      <c r="G52" s="37" t="str">
        <f t="shared" si="1"/>
        <v>Analyte conc. &lt; RL</v>
      </c>
      <c r="H52" s="3"/>
      <c r="I52" s="61"/>
      <c r="J52" s="61">
        <f>VLOOKUP(B52,'Attachment 3b_CRA'!A:L,12,FALSE)</f>
        <v>143.08621204794949</v>
      </c>
      <c r="K52" s="62" t="str">
        <f>VLOOKUP(Table134[[#This Row],[CASRN]],'Attachment 3b_CRA'!A:O,15,FALSE)</f>
        <v>-</v>
      </c>
    </row>
    <row r="53" spans="1:11" s="4" customFormat="1" ht="15" customHeight="1" x14ac:dyDescent="0.3">
      <c r="A53" s="23" t="s">
        <v>136</v>
      </c>
      <c r="B53" s="25" t="s">
        <v>51</v>
      </c>
      <c r="C53" s="24" t="s">
        <v>2</v>
      </c>
      <c r="D53" s="24">
        <v>352.34526667630695</v>
      </c>
      <c r="E53" s="26"/>
      <c r="F53" s="37" t="str">
        <f t="shared" si="2"/>
        <v>No cancer RB-CSV</v>
      </c>
      <c r="G53" s="37" t="str">
        <f t="shared" si="1"/>
        <v>Analyte conc. &lt; RL</v>
      </c>
      <c r="H53" s="3"/>
      <c r="I53" s="61"/>
      <c r="J53" s="61">
        <f>VLOOKUP(B53,'Attachment 3b_CRA'!A:L,12,FALSE)</f>
        <v>352.34526667630695</v>
      </c>
      <c r="K53" s="62" t="str">
        <f>VLOOKUP(Table134[[#This Row],[CASRN]],'Attachment 3b_CRA'!A:O,15,FALSE)</f>
        <v>-</v>
      </c>
    </row>
    <row r="54" spans="1:11" s="4" customFormat="1" ht="15" customHeight="1" x14ac:dyDescent="0.3">
      <c r="A54" s="23" t="s">
        <v>137</v>
      </c>
      <c r="B54" s="25" t="s">
        <v>52</v>
      </c>
      <c r="C54" s="35" t="s">
        <v>2</v>
      </c>
      <c r="D54" s="24">
        <v>296.41859944516358</v>
      </c>
      <c r="E54" s="26"/>
      <c r="F54" s="37" t="str">
        <f t="shared" si="2"/>
        <v>No cancer RB-CSV</v>
      </c>
      <c r="G54" s="37" t="str">
        <f t="shared" si="1"/>
        <v>Analyte conc. &lt; RL</v>
      </c>
      <c r="H54" s="3"/>
      <c r="I54" s="61"/>
      <c r="J54" s="61">
        <f>VLOOKUP(B54,'Attachment 3b_CRA'!A:L,12,FALSE)</f>
        <v>296.41859944516358</v>
      </c>
      <c r="K54" s="62" t="str">
        <f>VLOOKUP(Table134[[#This Row],[CASRN]],'Attachment 3b_CRA'!A:O,15,FALSE)</f>
        <v>-</v>
      </c>
    </row>
    <row r="55" spans="1:11" s="4" customFormat="1" ht="15" customHeight="1" x14ac:dyDescent="0.3">
      <c r="A55" s="23" t="s">
        <v>138</v>
      </c>
      <c r="B55" s="25" t="s">
        <v>53</v>
      </c>
      <c r="C55" s="24">
        <v>9.0570643149143244</v>
      </c>
      <c r="D55" s="24">
        <v>68.129475354973451</v>
      </c>
      <c r="E55" s="26"/>
      <c r="F55" s="37" t="str">
        <f t="shared" si="2"/>
        <v>Analyte conc. &lt; RL</v>
      </c>
      <c r="G55" s="37" t="str">
        <f t="shared" si="1"/>
        <v>Analyte conc. &lt; RL</v>
      </c>
      <c r="H55" s="3"/>
      <c r="I55" s="61"/>
      <c r="J55" s="61">
        <f>VLOOKUP(B55,'Attachment 3b_CRA'!A:L,12,FALSE)</f>
        <v>68.129475354973451</v>
      </c>
      <c r="K55" s="62" t="str">
        <f>VLOOKUP(Table134[[#This Row],[CASRN]],'Attachment 3b_CRA'!A:O,15,FALSE)</f>
        <v>-</v>
      </c>
    </row>
    <row r="56" spans="1:11" s="4" customFormat="1" ht="15" customHeight="1" x14ac:dyDescent="0.3">
      <c r="A56" s="23" t="s">
        <v>139</v>
      </c>
      <c r="B56" s="25" t="s">
        <v>56</v>
      </c>
      <c r="C56" s="24">
        <v>16.890805672241996</v>
      </c>
      <c r="D56" s="24">
        <v>4493.0970000114503</v>
      </c>
      <c r="E56" s="26"/>
      <c r="F56" s="37" t="str">
        <f t="shared" si="2"/>
        <v>Analyte conc. &lt; RL</v>
      </c>
      <c r="G56" s="37" t="str">
        <f t="shared" si="1"/>
        <v>Analyte conc. &lt; RL</v>
      </c>
      <c r="H56" s="3"/>
      <c r="I56" s="61"/>
      <c r="J56" s="61">
        <f>VLOOKUP(B56,'Attachment 3b_CRA'!A:L,12,FALSE)</f>
        <v>4493.0970000114503</v>
      </c>
      <c r="K56" s="62" t="str">
        <f>VLOOKUP(Table134[[#This Row],[CASRN]],'Attachment 3b_CRA'!A:O,15,FALSE)</f>
        <v>-</v>
      </c>
    </row>
    <row r="57" spans="1:11" s="4" customFormat="1" ht="15" customHeight="1" x14ac:dyDescent="0.3">
      <c r="A57" s="33" t="s">
        <v>207</v>
      </c>
      <c r="B57" s="25" t="s">
        <v>58</v>
      </c>
      <c r="C57" s="24">
        <v>22.113439323553347</v>
      </c>
      <c r="D57" s="24">
        <v>16832.488159992485</v>
      </c>
      <c r="E57" s="26"/>
      <c r="F57" s="37" t="str">
        <f t="shared" si="2"/>
        <v>Analyte conc. &lt; RL</v>
      </c>
      <c r="G57" s="37" t="str">
        <f t="shared" si="1"/>
        <v>Analyte conc. &lt; RL</v>
      </c>
      <c r="H57" s="3"/>
      <c r="I57" s="61"/>
      <c r="J57" s="61">
        <f>VLOOKUP(B57,'Attachment 3b_CRA'!A:L,12,FALSE)</f>
        <v>16832.488159992485</v>
      </c>
      <c r="K57" s="62" t="str">
        <f>VLOOKUP(Table134[[#This Row],[CASRN]],'Attachment 3b_CRA'!A:O,15,FALSE)</f>
        <v>Csat</v>
      </c>
    </row>
    <row r="58" spans="1:11" s="4" customFormat="1" ht="15" customHeight="1" x14ac:dyDescent="0.3">
      <c r="A58" s="23" t="s">
        <v>140</v>
      </c>
      <c r="B58" s="25" t="s">
        <v>141</v>
      </c>
      <c r="C58" s="35" t="s">
        <v>2</v>
      </c>
      <c r="D58" s="24">
        <v>26370.586732653344</v>
      </c>
      <c r="E58" s="26"/>
      <c r="F58" s="37" t="str">
        <f t="shared" si="2"/>
        <v>No cancer RB-CSV</v>
      </c>
      <c r="G58" s="37" t="str">
        <f t="shared" si="1"/>
        <v>Analyte conc. &lt; RL</v>
      </c>
      <c r="H58" s="3"/>
      <c r="I58" s="61"/>
      <c r="J58" s="61">
        <f>VLOOKUP(B58,'Attachment 3b_CRA'!A:L,12,FALSE)</f>
        <v>26370.586732653344</v>
      </c>
      <c r="K58" s="62" t="str">
        <f>VLOOKUP(Table134[[#This Row],[CASRN]],'Attachment 3b_CRA'!A:O,15,FALSE)</f>
        <v>-</v>
      </c>
    </row>
    <row r="59" spans="1:11" s="4" customFormat="1" ht="15" customHeight="1" x14ac:dyDescent="0.3">
      <c r="A59" s="23" t="s">
        <v>142</v>
      </c>
      <c r="B59" s="25" t="s">
        <v>143</v>
      </c>
      <c r="C59" s="24" t="s">
        <v>2</v>
      </c>
      <c r="D59" s="24">
        <v>26370.586732653344</v>
      </c>
      <c r="E59" s="26"/>
      <c r="F59" s="37" t="str">
        <f t="shared" si="2"/>
        <v>No cancer RB-CSV</v>
      </c>
      <c r="G59" s="37" t="str">
        <f t="shared" si="1"/>
        <v>Analyte conc. &lt; RL</v>
      </c>
      <c r="H59" s="3"/>
      <c r="I59" s="61"/>
      <c r="J59" s="61">
        <f>VLOOKUP(B59,'Attachment 3b_CRA'!A:L,12,FALSE)</f>
        <v>26370.586732653344</v>
      </c>
      <c r="K59" s="62" t="str">
        <f>VLOOKUP(Table134[[#This Row],[CASRN]],'Attachment 3b_CRA'!A:O,15,FALSE)</f>
        <v>-</v>
      </c>
    </row>
    <row r="60" spans="1:11" s="4" customFormat="1" ht="15" customHeight="1" x14ac:dyDescent="0.3">
      <c r="A60" s="23" t="s">
        <v>59</v>
      </c>
      <c r="B60" s="25" t="s">
        <v>60</v>
      </c>
      <c r="C60" s="24">
        <v>0.68619565326356702</v>
      </c>
      <c r="D60" s="24">
        <v>7.1807987409010439</v>
      </c>
      <c r="E60" s="26"/>
      <c r="F60" s="37" t="str">
        <f t="shared" si="2"/>
        <v>Analyte conc. &lt; RL</v>
      </c>
      <c r="G60" s="37" t="str">
        <f t="shared" si="1"/>
        <v>Analyte conc. &lt; RL</v>
      </c>
      <c r="H60" s="3"/>
      <c r="I60" s="61"/>
      <c r="J60" s="61">
        <f>VLOOKUP(B60,'Attachment 3b_CRA'!A:L,12,FALSE)</f>
        <v>7.1807987409010439</v>
      </c>
      <c r="K60" s="62" t="str">
        <f>VLOOKUP(Table134[[#This Row],[CASRN]],'Attachment 3b_CRA'!A:O,15,FALSE)</f>
        <v>-</v>
      </c>
    </row>
    <row r="61" spans="1:11" s="4" customFormat="1" ht="15" customHeight="1" x14ac:dyDescent="0.3">
      <c r="A61" s="23" t="s">
        <v>144</v>
      </c>
      <c r="B61" s="25" t="s">
        <v>85</v>
      </c>
      <c r="C61" s="24">
        <v>28.028891149797303</v>
      </c>
      <c r="D61" s="24">
        <v>3843.9622148293442</v>
      </c>
      <c r="E61" s="26"/>
      <c r="F61" s="37" t="str">
        <f t="shared" si="2"/>
        <v>Analyte conc. &lt; RL</v>
      </c>
      <c r="G61" s="37" t="str">
        <f t="shared" si="1"/>
        <v>Analyte conc. &lt; RL</v>
      </c>
      <c r="H61" s="3"/>
      <c r="I61" s="61"/>
      <c r="J61" s="61">
        <f>VLOOKUP(B61,'Attachment 3b_CRA'!A:L,12,FALSE)</f>
        <v>3843.9622148293442</v>
      </c>
      <c r="K61" s="62" t="str">
        <f>VLOOKUP(Table134[[#This Row],[CASRN]],'Attachment 3b_CRA'!A:O,15,FALSE)</f>
        <v>-</v>
      </c>
    </row>
    <row r="62" spans="1:11" s="4" customFormat="1" ht="15" customHeight="1" x14ac:dyDescent="0.3">
      <c r="A62" s="23" t="s">
        <v>62</v>
      </c>
      <c r="B62" s="25" t="s">
        <v>63</v>
      </c>
      <c r="C62" s="35" t="s">
        <v>2</v>
      </c>
      <c r="D62" s="24">
        <v>686350.88513744297</v>
      </c>
      <c r="E62" s="26"/>
      <c r="F62" s="37" t="str">
        <f t="shared" si="2"/>
        <v>No cancer RB-CSV</v>
      </c>
      <c r="G62" s="37" t="str">
        <f t="shared" si="1"/>
        <v>Analyte conc. &lt; RL</v>
      </c>
      <c r="H62" s="3"/>
      <c r="I62" s="61"/>
      <c r="J62" s="61">
        <f>VLOOKUP(B62,'Attachment 3b_CRA'!A:L,12,FALSE)</f>
        <v>686350.88513744297</v>
      </c>
      <c r="K62" s="62" t="str">
        <f>VLOOKUP(Table134[[#This Row],[CASRN]],'Attachment 3b_CRA'!A:O,15,FALSE)</f>
        <v>-</v>
      </c>
    </row>
    <row r="63" spans="1:11" s="4" customFormat="1" ht="15" customHeight="1" x14ac:dyDescent="0.3">
      <c r="A63" s="33" t="s">
        <v>208</v>
      </c>
      <c r="B63" s="25" t="s">
        <v>128</v>
      </c>
      <c r="C63" s="24" t="s">
        <v>2</v>
      </c>
      <c r="D63" s="24">
        <v>11217.311491726205</v>
      </c>
      <c r="E63" s="26"/>
      <c r="F63" s="37" t="str">
        <f t="shared" si="2"/>
        <v>No cancer RB-CSV</v>
      </c>
      <c r="G63" s="37" t="str">
        <f t="shared" si="1"/>
        <v>Analyte conc. &lt; RL</v>
      </c>
      <c r="H63" s="3"/>
      <c r="I63" s="61"/>
      <c r="J63" s="61">
        <f>VLOOKUP(B63,'Attachment 3b_CRA'!A:L,12,FALSE)</f>
        <v>11217.311491726205</v>
      </c>
      <c r="K63" s="62" t="str">
        <f>VLOOKUP(Table134[[#This Row],[CASRN]],'Attachment 3b_CRA'!A:O,15,FALSE)</f>
        <v>Csat</v>
      </c>
    </row>
    <row r="64" spans="1:11" s="4" customFormat="1" ht="15" customHeight="1" x14ac:dyDescent="0.3">
      <c r="A64" s="23" t="s">
        <v>64</v>
      </c>
      <c r="B64" s="25" t="s">
        <v>65</v>
      </c>
      <c r="C64" s="35" t="s">
        <v>2</v>
      </c>
      <c r="D64" s="24">
        <v>11350.084518083606</v>
      </c>
      <c r="E64" s="26"/>
      <c r="F64" s="37" t="str">
        <f t="shared" si="2"/>
        <v>No cancer RB-CSV</v>
      </c>
      <c r="G64" s="37" t="str">
        <f t="shared" si="1"/>
        <v>Analyte conc. &lt; RL</v>
      </c>
      <c r="H64" s="3"/>
      <c r="I64" s="61"/>
      <c r="J64" s="61">
        <f>VLOOKUP(B64,'Attachment 3b_CRA'!A:L,12,FALSE)</f>
        <v>11350.084518083606</v>
      </c>
      <c r="K64" s="62" t="str">
        <f>VLOOKUP(Table134[[#This Row],[CASRN]],'Attachment 3b_CRA'!A:O,15,FALSE)</f>
        <v>-</v>
      </c>
    </row>
    <row r="65" spans="1:11" s="4" customFormat="1" ht="15" customHeight="1" x14ac:dyDescent="0.3">
      <c r="A65" s="33" t="s">
        <v>209</v>
      </c>
      <c r="B65" s="25" t="s">
        <v>67</v>
      </c>
      <c r="C65" s="24" t="s">
        <v>2</v>
      </c>
      <c r="D65" s="24">
        <v>56.026764245195388</v>
      </c>
      <c r="E65" s="26"/>
      <c r="F65" s="37" t="str">
        <f t="shared" si="2"/>
        <v>No cancer RB-CSV</v>
      </c>
      <c r="G65" s="37" t="str">
        <f t="shared" si="1"/>
        <v>Analyte conc. &lt; RL</v>
      </c>
      <c r="H65" s="3"/>
      <c r="I65" s="61"/>
      <c r="J65" s="61">
        <f>VLOOKUP(B65,'Attachment 3b_CRA'!A:L,12,FALSE)</f>
        <v>56.026764245195388</v>
      </c>
      <c r="K65" s="62" t="str">
        <f>VLOOKUP(Table134[[#This Row],[CASRN]],'Attachment 3b_CRA'!A:O,15,FALSE)</f>
        <v>Csat</v>
      </c>
    </row>
    <row r="66" spans="1:11" s="4" customFormat="1" ht="15" customHeight="1" x14ac:dyDescent="0.3">
      <c r="A66" s="33" t="s">
        <v>210</v>
      </c>
      <c r="B66" s="25" t="s">
        <v>69</v>
      </c>
      <c r="C66" s="35" t="s">
        <v>2</v>
      </c>
      <c r="D66" s="24">
        <v>182701.34676134415</v>
      </c>
      <c r="E66" s="26"/>
      <c r="F66" s="37" t="str">
        <f t="shared" si="2"/>
        <v>No cancer RB-CSV</v>
      </c>
      <c r="G66" s="37" t="str">
        <f t="shared" si="1"/>
        <v>Analyte conc. &lt; RL</v>
      </c>
      <c r="H66" s="3"/>
      <c r="I66" s="61"/>
      <c r="J66" s="61">
        <f>VLOOKUP(B66,'Attachment 3b_CRA'!A:L,12,FALSE)</f>
        <v>182701.34676134415</v>
      </c>
      <c r="K66" s="62" t="str">
        <f>VLOOKUP(Table134[[#This Row],[CASRN]],'Attachment 3b_CRA'!A:O,15,FALSE)</f>
        <v>Csat</v>
      </c>
    </row>
    <row r="67" spans="1:11" s="4" customFormat="1" ht="15" customHeight="1" x14ac:dyDescent="0.3">
      <c r="A67" s="33" t="s">
        <v>211</v>
      </c>
      <c r="B67" s="25" t="s">
        <v>72</v>
      </c>
      <c r="C67" s="24">
        <v>164.67881975382068</v>
      </c>
      <c r="D67" s="24">
        <v>7943.3234335371235</v>
      </c>
      <c r="E67" s="26"/>
      <c r="F67" s="37" t="str">
        <f t="shared" si="2"/>
        <v>Analyte conc. &lt; RL</v>
      </c>
      <c r="G67" s="37" t="str">
        <f t="shared" si="1"/>
        <v>Analyte conc. &lt; RL</v>
      </c>
      <c r="H67" s="3"/>
      <c r="I67" s="61"/>
      <c r="J67" s="61">
        <f>VLOOKUP(B67,'Attachment 3b_CRA'!A:L,12,FALSE)</f>
        <v>7943.3234335371235</v>
      </c>
      <c r="K67" s="62" t="str">
        <f>VLOOKUP(Table134[[#This Row],[CASRN]],'Attachment 3b_CRA'!A:O,15,FALSE)</f>
        <v>Csat</v>
      </c>
    </row>
    <row r="68" spans="1:11" s="4" customFormat="1" ht="15" customHeight="1" x14ac:dyDescent="0.3">
      <c r="A68" s="23" t="s">
        <v>70</v>
      </c>
      <c r="B68" s="25" t="s">
        <v>71</v>
      </c>
      <c r="C68" s="35" t="s">
        <v>2</v>
      </c>
      <c r="D68" s="24">
        <v>4899.9858613757415</v>
      </c>
      <c r="E68" s="26"/>
      <c r="F68" s="37" t="str">
        <f t="shared" si="2"/>
        <v>No cancer RB-CSV</v>
      </c>
      <c r="G68" s="37" t="str">
        <f t="shared" si="1"/>
        <v>Analyte conc. &lt; RL</v>
      </c>
      <c r="H68" s="3"/>
      <c r="I68" s="61"/>
      <c r="J68" s="61">
        <f>VLOOKUP(B68,'Attachment 3b_CRA'!A:L,12,FALSE)</f>
        <v>4899.9858613757415</v>
      </c>
      <c r="K68" s="62" t="str">
        <f>VLOOKUP(Table134[[#This Row],[CASRN]],'Attachment 3b_CRA'!A:O,15,FALSE)</f>
        <v>-</v>
      </c>
    </row>
    <row r="69" spans="1:11" s="4" customFormat="1" ht="15" customHeight="1" x14ac:dyDescent="0.3">
      <c r="A69" s="23" t="s">
        <v>73</v>
      </c>
      <c r="B69" s="25" t="s">
        <v>74</v>
      </c>
      <c r="C69" s="24">
        <v>7.1856297409217387</v>
      </c>
      <c r="D69" s="24">
        <v>678.02428147237936</v>
      </c>
      <c r="E69" s="26"/>
      <c r="F69" s="37" t="str">
        <f t="shared" si="2"/>
        <v>Analyte conc. &lt; RL</v>
      </c>
      <c r="G69" s="37" t="str">
        <f t="shared" si="1"/>
        <v>Analyte conc. &lt; RL</v>
      </c>
      <c r="H69" s="3"/>
      <c r="I69" s="61"/>
      <c r="J69" s="61">
        <f>VLOOKUP(B69,'Attachment 3b_CRA'!A:L,12,FALSE)</f>
        <v>678.02428147237936</v>
      </c>
      <c r="K69" s="62" t="str">
        <f>VLOOKUP(Table134[[#This Row],[CASRN]],'Attachment 3b_CRA'!A:O,15,FALSE)</f>
        <v>-</v>
      </c>
    </row>
    <row r="70" spans="1:11" s="4" customFormat="1" ht="15" customHeight="1" x14ac:dyDescent="0.3">
      <c r="A70" s="23" t="s">
        <v>75</v>
      </c>
      <c r="B70" s="25" t="s">
        <v>76</v>
      </c>
      <c r="C70" s="24">
        <v>42766.769230769241</v>
      </c>
      <c r="D70" s="24">
        <v>9706.7186567714707</v>
      </c>
      <c r="E70" s="26"/>
      <c r="F70" s="37" t="str">
        <f t="shared" si="2"/>
        <v>Analyte conc. &lt; RL</v>
      </c>
      <c r="G70" s="37" t="str">
        <f t="shared" si="1"/>
        <v>Analyte conc. &lt; RL</v>
      </c>
      <c r="H70" s="3"/>
      <c r="I70" s="61"/>
      <c r="J70" s="61">
        <f>VLOOKUP(B70,'Attachment 3b_CRA'!A:L,12,FALSE)</f>
        <v>9706.7186567714707</v>
      </c>
      <c r="K70" s="62" t="str">
        <f>VLOOKUP(Table134[[#This Row],[CASRN]],'Attachment 3b_CRA'!A:O,15,FALSE)</f>
        <v>-</v>
      </c>
    </row>
    <row r="71" spans="1:11" s="4" customFormat="1" ht="15" customHeight="1" x14ac:dyDescent="0.3">
      <c r="A71" s="23" t="s">
        <v>146</v>
      </c>
      <c r="B71" s="25" t="s">
        <v>61</v>
      </c>
      <c r="C71" s="24" t="s">
        <v>2</v>
      </c>
      <c r="D71" s="24">
        <v>49834.48319983024</v>
      </c>
      <c r="E71" s="26"/>
      <c r="F71" s="37" t="str">
        <f t="shared" si="2"/>
        <v>No cancer RB-CSV</v>
      </c>
      <c r="G71" s="37" t="str">
        <f t="shared" si="1"/>
        <v>Analyte conc. &lt; RL</v>
      </c>
      <c r="H71" s="3"/>
      <c r="I71" s="61"/>
      <c r="J71" s="61">
        <f>VLOOKUP(B71,'Attachment 3b_CRA'!A:L,12,FALSE)</f>
        <v>49834.48319983024</v>
      </c>
      <c r="K71" s="62" t="str">
        <f>VLOOKUP(Table134[[#This Row],[CASRN]],'Attachment 3b_CRA'!A:O,15,FALSE)</f>
        <v>-</v>
      </c>
    </row>
    <row r="72" spans="1:11" s="4" customFormat="1" ht="15" customHeight="1" x14ac:dyDescent="0.3">
      <c r="A72" s="23" t="s">
        <v>78</v>
      </c>
      <c r="B72" s="25" t="s">
        <v>79</v>
      </c>
      <c r="C72" s="24">
        <v>2.8966807959064753</v>
      </c>
      <c r="D72" s="24">
        <v>2482.8725523541134</v>
      </c>
      <c r="E72" s="26"/>
      <c r="F72" s="37" t="str">
        <f t="shared" si="2"/>
        <v>Analyte conc. &lt; RL</v>
      </c>
      <c r="G72" s="37" t="str">
        <f t="shared" si="1"/>
        <v>Analyte conc. &lt; RL</v>
      </c>
      <c r="H72" s="3"/>
      <c r="I72" s="61"/>
      <c r="J72" s="61">
        <f>VLOOKUP(B72,'Attachment 3b_CRA'!A:L,12,FALSE)</f>
        <v>2482.8725523541134</v>
      </c>
      <c r="K72" s="62" t="str">
        <f>VLOOKUP(Table134[[#This Row],[CASRN]],'Attachment 3b_CRA'!A:O,15,FALSE)</f>
        <v>-</v>
      </c>
    </row>
    <row r="73" spans="1:11" s="4" customFormat="1" ht="15" customHeight="1" x14ac:dyDescent="0.3">
      <c r="A73" s="23" t="s">
        <v>147</v>
      </c>
      <c r="B73" s="25" t="s">
        <v>82</v>
      </c>
      <c r="C73" s="24">
        <v>389.65574563028918</v>
      </c>
      <c r="D73" s="24">
        <v>6462.7188668109384</v>
      </c>
      <c r="E73" s="26"/>
      <c r="F73" s="37" t="str">
        <f t="shared" si="2"/>
        <v>Analyte conc. &lt; RL</v>
      </c>
      <c r="G73" s="37" t="str">
        <f t="shared" si="1"/>
        <v>Analyte conc. &lt; RL</v>
      </c>
      <c r="H73" s="3"/>
      <c r="I73" s="61"/>
      <c r="J73" s="61">
        <f>VLOOKUP(B73,'Attachment 3b_CRA'!A:L,12,FALSE)</f>
        <v>6462.7188668109384</v>
      </c>
      <c r="K73" s="62" t="str">
        <f>VLOOKUP(Table134[[#This Row],[CASRN]],'Attachment 3b_CRA'!A:O,15,FALSE)</f>
        <v>-</v>
      </c>
    </row>
    <row r="74" spans="1:11" s="4" customFormat="1" ht="15" customHeight="1" x14ac:dyDescent="0.3">
      <c r="A74" s="23" t="s">
        <v>80</v>
      </c>
      <c r="B74" s="25" t="s">
        <v>81</v>
      </c>
      <c r="C74" s="35" t="s">
        <v>2</v>
      </c>
      <c r="D74" s="24">
        <v>686.3508851374429</v>
      </c>
      <c r="E74" s="26"/>
      <c r="F74" s="37" t="str">
        <f t="shared" si="2"/>
        <v>No cancer RB-CSV</v>
      </c>
      <c r="G74" s="37" t="str">
        <f t="shared" si="1"/>
        <v>Analyte conc. &lt; RL</v>
      </c>
      <c r="H74" s="3"/>
      <c r="I74" s="61"/>
      <c r="J74" s="61">
        <f>VLOOKUP(B74,'Attachment 3b_CRA'!A:L,12,FALSE)</f>
        <v>686.3508851374429</v>
      </c>
      <c r="K74" s="62" t="str">
        <f>VLOOKUP(Table134[[#This Row],[CASRN]],'Attachment 3b_CRA'!A:O,15,FALSE)</f>
        <v>-</v>
      </c>
    </row>
    <row r="75" spans="1:11" s="4" customFormat="1" ht="15" customHeight="1" x14ac:dyDescent="0.3">
      <c r="A75" s="23" t="s">
        <v>148</v>
      </c>
      <c r="B75" s="25" t="s">
        <v>149</v>
      </c>
      <c r="C75" s="35" t="s">
        <v>2</v>
      </c>
      <c r="D75" s="24">
        <v>14.361597481802088</v>
      </c>
      <c r="E75" s="26"/>
      <c r="F75" s="37" t="str">
        <f t="shared" si="2"/>
        <v>No cancer RB-CSV</v>
      </c>
      <c r="G75" s="37" t="str">
        <f t="shared" si="1"/>
        <v>Analyte conc. &lt; RL</v>
      </c>
      <c r="H75" s="3"/>
      <c r="I75" s="61"/>
      <c r="J75" s="61">
        <f>VLOOKUP(B75,'Attachment 3b_CRA'!A:L,12,FALSE)</f>
        <v>14.361597481802088</v>
      </c>
      <c r="K75" s="62" t="str">
        <f>VLOOKUP(Table134[[#This Row],[CASRN]],'Attachment 3b_CRA'!A:O,15,FALSE)</f>
        <v>-</v>
      </c>
    </row>
    <row r="76" spans="1:11" s="4" customFormat="1" ht="15" customHeight="1" x14ac:dyDescent="0.3">
      <c r="A76" s="23" t="s">
        <v>150</v>
      </c>
      <c r="B76" s="25" t="s">
        <v>151</v>
      </c>
      <c r="C76" s="24" t="s">
        <v>2</v>
      </c>
      <c r="D76" s="24">
        <v>2.1542396222703135</v>
      </c>
      <c r="E76" s="26"/>
      <c r="F76" s="37" t="str">
        <f t="shared" si="2"/>
        <v>No cancer RB-CSV</v>
      </c>
      <c r="G76" s="37" t="str">
        <f t="shared" si="1"/>
        <v>Analyte conc. &lt; RL</v>
      </c>
      <c r="H76" s="3"/>
      <c r="I76" s="61"/>
      <c r="J76" s="61">
        <f>VLOOKUP(B76,'Attachment 3b_CRA'!A:L,12,FALSE)</f>
        <v>2.1542396222703135</v>
      </c>
      <c r="K76" s="62" t="str">
        <f>VLOOKUP(Table134[[#This Row],[CASRN]],'Attachment 3b_CRA'!A:O,15,FALSE)</f>
        <v>-</v>
      </c>
    </row>
    <row r="77" spans="1:11" s="4" customFormat="1" ht="15" customHeight="1" x14ac:dyDescent="0.3">
      <c r="A77" s="23" t="s">
        <v>152</v>
      </c>
      <c r="B77" s="25" t="s">
        <v>153</v>
      </c>
      <c r="C77" s="35" t="s">
        <v>2</v>
      </c>
      <c r="D77" s="24">
        <v>1.4361597481802086</v>
      </c>
      <c r="E77" s="26"/>
      <c r="F77" s="37" t="str">
        <f t="shared" si="2"/>
        <v>No cancer RB-CSV</v>
      </c>
      <c r="G77" s="37" t="str">
        <f t="shared" si="1"/>
        <v>Analyte conc. &lt; RL</v>
      </c>
      <c r="H77" s="3"/>
      <c r="I77" s="61"/>
      <c r="J77" s="61">
        <f>VLOOKUP(B77,'Attachment 3b_CRA'!A:L,12,FALSE)</f>
        <v>1.4361597481802086</v>
      </c>
      <c r="K77" s="62" t="str">
        <f>VLOOKUP(Table134[[#This Row],[CASRN]],'Attachment 3b_CRA'!A:O,15,FALSE)</f>
        <v>-</v>
      </c>
    </row>
    <row r="78" spans="1:11" s="4" customFormat="1" ht="15" customHeight="1" x14ac:dyDescent="0.3">
      <c r="A78" s="23" t="s">
        <v>176</v>
      </c>
      <c r="B78" s="25" t="s">
        <v>154</v>
      </c>
      <c r="C78" s="24">
        <v>23.935995803003475</v>
      </c>
      <c r="D78" s="24">
        <v>2.1542396222703135</v>
      </c>
      <c r="E78" s="26"/>
      <c r="F78" s="37" t="str">
        <f t="shared" si="2"/>
        <v>Analyte conc. &lt; RL</v>
      </c>
      <c r="G78" s="37" t="str">
        <f t="shared" si="1"/>
        <v>Analyte conc. &lt; RL</v>
      </c>
      <c r="H78" s="3"/>
      <c r="I78" s="61"/>
      <c r="J78" s="61">
        <f>VLOOKUP(B78,'Attachment 3b_CRA'!A:L,12,FALSE)</f>
        <v>2.1542396222703135</v>
      </c>
      <c r="K78" s="62" t="str">
        <f>VLOOKUP(Table134[[#This Row],[CASRN]],'Attachment 3b_CRA'!A:O,15,FALSE)</f>
        <v>-</v>
      </c>
    </row>
    <row r="79" spans="1:11" s="4" customFormat="1" ht="15" customHeight="1" x14ac:dyDescent="0.3">
      <c r="A79" s="23" t="s">
        <v>83</v>
      </c>
      <c r="B79" s="25" t="s">
        <v>84</v>
      </c>
      <c r="C79" s="24">
        <v>475.99991653700096</v>
      </c>
      <c r="D79" s="24">
        <v>2872.3194963604178</v>
      </c>
      <c r="E79" s="26"/>
      <c r="F79" s="37" t="str">
        <f t="shared" si="2"/>
        <v>Analyte conc. &lt; RL</v>
      </c>
      <c r="G79" s="37" t="str">
        <f t="shared" ref="G79:G97" si="3">IF(ISTEXT(D79),"No noncancer RB-CSV",IF(E79="","Analyte conc. &lt; RL",(1*$E79)/$D79))</f>
        <v>Analyte conc. &lt; RL</v>
      </c>
      <c r="H79" s="3"/>
      <c r="I79" s="61"/>
      <c r="J79" s="61">
        <f>VLOOKUP(B79,'Attachment 3b_CRA'!A:L,12,FALSE)</f>
        <v>2872.3194963604178</v>
      </c>
      <c r="K79" s="62" t="str">
        <f>VLOOKUP(Table134[[#This Row],[CASRN]],'Attachment 3b_CRA'!A:O,15,FALSE)</f>
        <v>-</v>
      </c>
    </row>
    <row r="80" spans="1:11" s="4" customFormat="1" ht="15" customHeight="1" x14ac:dyDescent="0.3">
      <c r="A80" s="33" t="s">
        <v>212</v>
      </c>
      <c r="B80" s="25" t="s">
        <v>130</v>
      </c>
      <c r="C80" s="24" t="s">
        <v>2</v>
      </c>
      <c r="D80" s="24">
        <v>8172.2924508592905</v>
      </c>
      <c r="E80" s="26"/>
      <c r="F80" s="37" t="str">
        <f t="shared" si="2"/>
        <v>No cancer RB-CSV</v>
      </c>
      <c r="G80" s="37" t="str">
        <f t="shared" si="3"/>
        <v>Analyte conc. &lt; RL</v>
      </c>
      <c r="H80" s="3"/>
      <c r="I80" s="61"/>
      <c r="J80" s="61">
        <f>VLOOKUP(B80,'Attachment 3b_CRA'!A:L,12,FALSE)</f>
        <v>8172.2924508592905</v>
      </c>
      <c r="K80" s="62" t="str">
        <f>VLOOKUP(Table134[[#This Row],[CASRN]],'Attachment 3b_CRA'!A:O,15,FALSE)</f>
        <v>Csat</v>
      </c>
    </row>
    <row r="81" spans="1:11" s="4" customFormat="1" ht="15" customHeight="1" x14ac:dyDescent="0.3">
      <c r="A81" s="23" t="s">
        <v>86</v>
      </c>
      <c r="B81" s="25" t="s">
        <v>87</v>
      </c>
      <c r="C81" s="35" t="s">
        <v>2</v>
      </c>
      <c r="D81" s="24">
        <v>4899.705970117263</v>
      </c>
      <c r="E81" s="26"/>
      <c r="F81" s="37" t="str">
        <f t="shared" si="2"/>
        <v>No cancer RB-CSV</v>
      </c>
      <c r="G81" s="37" t="str">
        <f t="shared" si="3"/>
        <v>Analyte conc. &lt; RL</v>
      </c>
      <c r="H81" s="3"/>
      <c r="I81" s="61"/>
      <c r="J81" s="61">
        <f>VLOOKUP(B81,'Attachment 3b_CRA'!A:L,12,FALSE)</f>
        <v>4899.705970117263</v>
      </c>
      <c r="K81" s="62" t="str">
        <f>VLOOKUP(Table134[[#This Row],[CASRN]],'Attachment 3b_CRA'!A:O,15,FALSE)</f>
        <v>-</v>
      </c>
    </row>
    <row r="82" spans="1:11" s="4" customFormat="1" ht="15" customHeight="1" x14ac:dyDescent="0.3">
      <c r="A82" s="23" t="s">
        <v>88</v>
      </c>
      <c r="B82" s="25" t="s">
        <v>89</v>
      </c>
      <c r="C82" s="24" t="s">
        <v>2</v>
      </c>
      <c r="D82" s="24">
        <v>2482.8725523541134</v>
      </c>
      <c r="E82" s="26"/>
      <c r="F82" s="37" t="str">
        <f t="shared" si="2"/>
        <v>No cancer RB-CSV</v>
      </c>
      <c r="G82" s="37" t="str">
        <f t="shared" si="3"/>
        <v>Analyte conc. &lt; RL</v>
      </c>
      <c r="H82" s="3"/>
      <c r="I82" s="61"/>
      <c r="J82" s="61">
        <f>VLOOKUP(B82,'Attachment 3b_CRA'!A:L,12,FALSE)</f>
        <v>2482.8725523541134</v>
      </c>
      <c r="K82" s="62" t="str">
        <f>VLOOKUP(Table134[[#This Row],[CASRN]],'Attachment 3b_CRA'!A:O,15,FALSE)</f>
        <v>-</v>
      </c>
    </row>
    <row r="83" spans="1:11" s="4" customFormat="1" ht="15" customHeight="1" x14ac:dyDescent="0.3">
      <c r="A83" s="23" t="s">
        <v>155</v>
      </c>
      <c r="B83" s="25" t="s">
        <v>156</v>
      </c>
      <c r="C83" s="24">
        <v>7.9099707512610262</v>
      </c>
      <c r="D83" s="24">
        <v>27205.64486074189</v>
      </c>
      <c r="E83" s="26"/>
      <c r="F83" s="37" t="str">
        <f t="shared" ref="F83:F97" si="4">IF(ISTEXT(C83),"No cancer RB-CSV",IF(E83="","Analyte conc. &lt; RL",(0.000001*$E83)/$C83))</f>
        <v>Analyte conc. &lt; RL</v>
      </c>
      <c r="G83" s="37" t="str">
        <f t="shared" si="3"/>
        <v>Analyte conc. &lt; RL</v>
      </c>
      <c r="H83" s="3"/>
      <c r="I83" s="61"/>
      <c r="J83" s="61">
        <f>VLOOKUP(B83,'Attachment 3b_CRA'!A:L,12,FALSE)</f>
        <v>27205.64486074189</v>
      </c>
      <c r="K83" s="62" t="str">
        <f>VLOOKUP(Table134[[#This Row],[CASRN]],'Attachment 3b_CRA'!A:O,15,FALSE)</f>
        <v>-</v>
      </c>
    </row>
    <row r="84" spans="1:11" s="4" customFormat="1" ht="15" customHeight="1" x14ac:dyDescent="0.3">
      <c r="A84" s="22" t="s">
        <v>250</v>
      </c>
      <c r="B84" s="25" t="s">
        <v>91</v>
      </c>
      <c r="C84" s="24">
        <v>14.286077603844696</v>
      </c>
      <c r="D84" s="24">
        <v>392.73053635493278</v>
      </c>
      <c r="E84" s="26"/>
      <c r="F84" s="37" t="str">
        <f t="shared" si="4"/>
        <v>Analyte conc. &lt; RL</v>
      </c>
      <c r="G84" s="37" t="str">
        <f t="shared" si="3"/>
        <v>Analyte conc. &lt; RL</v>
      </c>
      <c r="H84" s="3"/>
      <c r="I84" s="61"/>
      <c r="J84" s="61">
        <f>VLOOKUP(B84,'Attachment 3b_CRA'!A:L,12,FALSE)</f>
        <v>392.73053635493278</v>
      </c>
      <c r="K84" s="62" t="str">
        <f>VLOOKUP(Table134[[#This Row],[CASRN]],'Attachment 3b_CRA'!A:O,15,FALSE)</f>
        <v>Csat</v>
      </c>
    </row>
    <row r="85" spans="1:11" s="4" customFormat="1" ht="15" customHeight="1" x14ac:dyDescent="0.3">
      <c r="A85" s="23" t="s">
        <v>92</v>
      </c>
      <c r="B85" s="29" t="s">
        <v>185</v>
      </c>
      <c r="C85" s="35" t="s">
        <v>2</v>
      </c>
      <c r="D85" s="24">
        <v>9.8050126448206143</v>
      </c>
      <c r="E85" s="26"/>
      <c r="F85" s="37" t="str">
        <f t="shared" si="4"/>
        <v>No cancer RB-CSV</v>
      </c>
      <c r="G85" s="37" t="str">
        <f t="shared" si="3"/>
        <v>Analyte conc. &lt; RL</v>
      </c>
      <c r="H85" s="3"/>
      <c r="I85" s="61"/>
      <c r="J85" s="61">
        <f>VLOOKUP(B85,'Attachment 3b_CRA'!A:L,12,FALSE)</f>
        <v>9.8050126448206143</v>
      </c>
      <c r="K85" s="62" t="str">
        <f>VLOOKUP(Table134[[#This Row],[CASRN]],'Attachment 3b_CRA'!A:O,15,FALSE)</f>
        <v>-</v>
      </c>
    </row>
    <row r="86" spans="1:11" s="4" customFormat="1" ht="15" customHeight="1" x14ac:dyDescent="0.3">
      <c r="A86" s="33" t="s">
        <v>213</v>
      </c>
      <c r="B86" s="25" t="s">
        <v>94</v>
      </c>
      <c r="C86" s="24" t="s">
        <v>2</v>
      </c>
      <c r="D86" s="24">
        <v>41739.343758009825</v>
      </c>
      <c r="E86" s="26"/>
      <c r="F86" s="37" t="str">
        <f t="shared" si="4"/>
        <v>No cancer RB-CSV</v>
      </c>
      <c r="G86" s="37" t="str">
        <f t="shared" si="3"/>
        <v>Analyte conc. &lt; RL</v>
      </c>
      <c r="H86" s="3"/>
      <c r="I86" s="61"/>
      <c r="J86" s="61">
        <f>VLOOKUP(B86,'Attachment 3b_CRA'!A:L,12,FALSE)</f>
        <v>41739.343758009825</v>
      </c>
      <c r="K86" s="62" t="str">
        <f>VLOOKUP(Table134[[#This Row],[CASRN]],'Attachment 3b_CRA'!A:O,15,FALSE)</f>
        <v>Csat</v>
      </c>
    </row>
    <row r="87" spans="1:11" s="4" customFormat="1" ht="15" customHeight="1" x14ac:dyDescent="0.3">
      <c r="A87" s="22" t="s">
        <v>110</v>
      </c>
      <c r="B87" s="25" t="s">
        <v>95</v>
      </c>
      <c r="C87" s="24">
        <v>6.4741264305309389</v>
      </c>
      <c r="D87" s="24">
        <v>18.615168445391529</v>
      </c>
      <c r="E87" s="26"/>
      <c r="F87" s="37" t="str">
        <f t="shared" si="4"/>
        <v>Analyte conc. &lt; RL</v>
      </c>
      <c r="G87" s="37" t="str">
        <f t="shared" si="3"/>
        <v>Analyte conc. &lt; RL</v>
      </c>
      <c r="H87" s="3"/>
      <c r="I87" s="61"/>
      <c r="J87" s="61">
        <f>VLOOKUP(B87,'Attachment 3b_CRA'!A:L,12,FALSE)</f>
        <v>18.615168445391529</v>
      </c>
      <c r="K87" s="62" t="str">
        <f>VLOOKUP(Table134[[#This Row],[CASRN]],'Attachment 3b_CRA'!A:O,15,FALSE)</f>
        <v>-</v>
      </c>
    </row>
    <row r="88" spans="1:11" s="4" customFormat="1" ht="15" customHeight="1" x14ac:dyDescent="0.3">
      <c r="A88" s="23" t="s">
        <v>157</v>
      </c>
      <c r="B88" s="25" t="s">
        <v>96</v>
      </c>
      <c r="C88" s="24">
        <v>7.0533153342664148E-2</v>
      </c>
      <c r="D88" s="24">
        <v>22.962617679170481</v>
      </c>
      <c r="E88" s="26"/>
      <c r="F88" s="37" t="str">
        <f t="shared" si="4"/>
        <v>Analyte conc. &lt; RL</v>
      </c>
      <c r="G88" s="37" t="str">
        <f t="shared" si="3"/>
        <v>Analyte conc. &lt; RL</v>
      </c>
      <c r="H88" s="3"/>
      <c r="I88" s="61"/>
      <c r="J88" s="61">
        <f>VLOOKUP(B88,'Attachment 3b_CRA'!A:L,12,FALSE)</f>
        <v>22.962617679170481</v>
      </c>
      <c r="K88" s="62" t="str">
        <f>VLOOKUP(Table134[[#This Row],[CASRN]],'Attachment 3b_CRA'!A:O,15,FALSE)</f>
        <v>-</v>
      </c>
    </row>
    <row r="89" spans="1:11" s="4" customFormat="1" ht="15" customHeight="1" x14ac:dyDescent="0.3">
      <c r="A89" s="33" t="s">
        <v>214</v>
      </c>
      <c r="B89" s="25" t="s">
        <v>97</v>
      </c>
      <c r="C89" s="35" t="s">
        <v>2</v>
      </c>
      <c r="D89" s="24">
        <v>2281.5055668590812</v>
      </c>
      <c r="E89" s="26"/>
      <c r="F89" s="37" t="str">
        <f t="shared" si="4"/>
        <v>No cancer RB-CSV</v>
      </c>
      <c r="G89" s="37" t="str">
        <f t="shared" si="3"/>
        <v>Analyte conc. &lt; RL</v>
      </c>
      <c r="H89" s="3"/>
      <c r="I89" s="61"/>
      <c r="J89" s="61">
        <f>VLOOKUP(B89,'Attachment 3b_CRA'!A:L,12,FALSE)</f>
        <v>2281.5055668590812</v>
      </c>
      <c r="K89" s="62" t="str">
        <f>VLOOKUP(Table134[[#This Row],[CASRN]],'Attachment 3b_CRA'!A:O,15,FALSE)</f>
        <v>Csat</v>
      </c>
    </row>
    <row r="90" spans="1:11" s="4" customFormat="1" ht="15" customHeight="1" x14ac:dyDescent="0.3">
      <c r="A90" s="33" t="s">
        <v>216</v>
      </c>
      <c r="B90" s="25" t="s">
        <v>98</v>
      </c>
      <c r="C90" s="24" t="s">
        <v>2</v>
      </c>
      <c r="D90" s="24">
        <v>1869.3005807530326</v>
      </c>
      <c r="E90" s="26"/>
      <c r="F90" s="37" t="str">
        <f t="shared" si="4"/>
        <v>No cancer RB-CSV</v>
      </c>
      <c r="G90" s="37" t="str">
        <f t="shared" si="3"/>
        <v>Analyte conc. &lt; RL</v>
      </c>
      <c r="H90" s="3"/>
      <c r="I90" s="61"/>
      <c r="J90" s="61">
        <f>VLOOKUP(B90,'Attachment 3b_CRA'!A:L,12,FALSE)</f>
        <v>1869.3005807530326</v>
      </c>
      <c r="K90" s="62" t="str">
        <f>VLOOKUP(Table134[[#This Row],[CASRN]],'Attachment 3b_CRA'!A:O,15,FALSE)</f>
        <v>Csat</v>
      </c>
    </row>
    <row r="91" spans="1:11" s="4" customFormat="1" ht="15" customHeight="1" x14ac:dyDescent="0.3">
      <c r="A91" s="33" t="s">
        <v>215</v>
      </c>
      <c r="B91" s="25" t="s">
        <v>99</v>
      </c>
      <c r="C91" s="35" t="s">
        <v>2</v>
      </c>
      <c r="D91" s="24">
        <v>1612.6991415321363</v>
      </c>
      <c r="E91" s="26"/>
      <c r="F91" s="37" t="str">
        <f t="shared" si="4"/>
        <v>No cancer RB-CSV</v>
      </c>
      <c r="G91" s="37" t="str">
        <f t="shared" si="3"/>
        <v>Analyte conc. &lt; RL</v>
      </c>
      <c r="H91" s="3"/>
      <c r="I91" s="61"/>
      <c r="J91" s="61">
        <f>VLOOKUP(B91,'Attachment 3b_CRA'!A:L,12,FALSE)</f>
        <v>1612.6991415321363</v>
      </c>
      <c r="K91" s="62" t="str">
        <f>VLOOKUP(Table134[[#This Row],[CASRN]],'Attachment 3b_CRA'!A:O,15,FALSE)</f>
        <v>Csat</v>
      </c>
    </row>
    <row r="92" spans="1:11" s="4" customFormat="1" ht="15" customHeight="1" x14ac:dyDescent="0.3">
      <c r="A92" s="23" t="s">
        <v>161</v>
      </c>
      <c r="B92" s="25" t="s">
        <v>100</v>
      </c>
      <c r="C92" s="24">
        <v>70.007321313602759</v>
      </c>
      <c r="D92" s="24">
        <v>450.04706558744613</v>
      </c>
      <c r="E92" s="26"/>
      <c r="F92" s="37" t="str">
        <f t="shared" si="4"/>
        <v>Analyte conc. &lt; RL</v>
      </c>
      <c r="G92" s="37" t="str">
        <f t="shared" si="3"/>
        <v>Analyte conc. &lt; RL</v>
      </c>
      <c r="H92" s="3"/>
      <c r="I92" s="61"/>
      <c r="J92" s="61">
        <f>VLOOKUP(B92,'Attachment 3b_CRA'!A:L,12,FALSE)</f>
        <v>450.04706558744613</v>
      </c>
      <c r="K92" s="62" t="str">
        <f>VLOOKUP(Table134[[#This Row],[CASRN]],'Attachment 3b_CRA'!A:O,15,FALSE)</f>
        <v>-</v>
      </c>
    </row>
    <row r="93" spans="1:11" s="4" customFormat="1" ht="15" customHeight="1" x14ac:dyDescent="0.3">
      <c r="A93" s="23" t="s">
        <v>101</v>
      </c>
      <c r="B93" s="25" t="s">
        <v>186</v>
      </c>
      <c r="C93" s="35" t="s">
        <v>2</v>
      </c>
      <c r="D93" s="24">
        <v>588.30075868923677</v>
      </c>
      <c r="E93" s="26"/>
      <c r="F93" s="37" t="str">
        <f t="shared" si="4"/>
        <v>No cancer RB-CSV</v>
      </c>
      <c r="G93" s="37" t="str">
        <f t="shared" si="3"/>
        <v>Analyte conc. &lt; RL</v>
      </c>
      <c r="H93" s="3"/>
      <c r="I93" s="61"/>
      <c r="J93" s="61">
        <f>VLOOKUP(B93,'Attachment 3b_CRA'!A:L,12,FALSE)</f>
        <v>588.30075868923677</v>
      </c>
      <c r="K93" s="62" t="str">
        <f>VLOOKUP(Table134[[#This Row],[CASRN]],'Attachment 3b_CRA'!A:O,15,FALSE)</f>
        <v>-</v>
      </c>
    </row>
    <row r="94" spans="1:11" s="4" customFormat="1" ht="15" customHeight="1" x14ac:dyDescent="0.3">
      <c r="A94" s="23" t="s">
        <v>102</v>
      </c>
      <c r="B94" s="25" t="s">
        <v>103</v>
      </c>
      <c r="C94" s="24" t="s">
        <v>2</v>
      </c>
      <c r="D94" s="24">
        <v>27.222260793356803</v>
      </c>
      <c r="E94" s="26"/>
      <c r="F94" s="37" t="str">
        <f t="shared" si="4"/>
        <v>No cancer RB-CSV</v>
      </c>
      <c r="G94" s="37" t="str">
        <f t="shared" si="3"/>
        <v>Analyte conc. &lt; RL</v>
      </c>
      <c r="H94" s="3"/>
      <c r="I94" s="61"/>
      <c r="J94" s="61">
        <f>VLOOKUP(B94,'Attachment 3b_CRA'!A:L,12,FALSE)</f>
        <v>27.222260793356803</v>
      </c>
      <c r="K94" s="62" t="str">
        <f>VLOOKUP(Table134[[#This Row],[CASRN]],'Attachment 3b_CRA'!A:O,15,FALSE)</f>
        <v>-</v>
      </c>
    </row>
    <row r="95" spans="1:11" s="4" customFormat="1" ht="15" customHeight="1" x14ac:dyDescent="0.3">
      <c r="A95" s="23" t="s">
        <v>104</v>
      </c>
      <c r="B95" s="25" t="s">
        <v>105</v>
      </c>
      <c r="C95" s="24">
        <v>0.59287515251835543</v>
      </c>
      <c r="D95" s="24">
        <v>2.7933188745447968</v>
      </c>
      <c r="E95" s="26"/>
      <c r="F95" s="37" t="str">
        <f t="shared" si="4"/>
        <v>Analyte conc. &lt; RL</v>
      </c>
      <c r="G95" s="37" t="str">
        <f t="shared" si="3"/>
        <v>Analyte conc. &lt; RL</v>
      </c>
      <c r="H95" s="3"/>
      <c r="I95" s="61"/>
      <c r="J95" s="61">
        <f>VLOOKUP(B95,'Attachment 3b_CRA'!A:L,12,FALSE)</f>
        <v>2.7933188745447968</v>
      </c>
      <c r="K95" s="62" t="str">
        <f>VLOOKUP(Table134[[#This Row],[CASRN]],'Attachment 3b_CRA'!A:O,15,FALSE)</f>
        <v>-</v>
      </c>
    </row>
    <row r="96" spans="1:11" s="4" customFormat="1" ht="15" customHeight="1" x14ac:dyDescent="0.3">
      <c r="A96" s="33" t="s">
        <v>217</v>
      </c>
      <c r="B96" s="25" t="s">
        <v>107</v>
      </c>
      <c r="C96" s="24" t="s">
        <v>2</v>
      </c>
      <c r="D96" s="24">
        <v>2675.5251112461151</v>
      </c>
      <c r="E96" s="26"/>
      <c r="F96" s="37" t="str">
        <f t="shared" si="4"/>
        <v>No cancer RB-CSV</v>
      </c>
      <c r="G96" s="37" t="str">
        <f t="shared" si="3"/>
        <v>Analyte conc. &lt; RL</v>
      </c>
      <c r="H96" s="3"/>
      <c r="I96" s="61"/>
      <c r="J96" s="61">
        <f>VLOOKUP(B96,'Attachment 3b_CRA'!A:L,12,FALSE)</f>
        <v>2675.5251112461151</v>
      </c>
      <c r="K96" s="62" t="str">
        <f>VLOOKUP(Table134[[#This Row],[CASRN]],'Attachment 3b_CRA'!A:O,15,FALSE)</f>
        <v>Csat</v>
      </c>
    </row>
    <row r="97" spans="1:11" s="4" customFormat="1" ht="15" customHeight="1" x14ac:dyDescent="0.3">
      <c r="A97" s="23" t="s">
        <v>108</v>
      </c>
      <c r="B97" s="25" t="s">
        <v>109</v>
      </c>
      <c r="C97" s="35" t="s">
        <v>2</v>
      </c>
      <c r="D97" s="24">
        <v>294150.37934461841</v>
      </c>
      <c r="E97" s="26"/>
      <c r="F97" s="37" t="str">
        <f t="shared" si="4"/>
        <v>No cancer RB-CSV</v>
      </c>
      <c r="G97" s="37" t="str">
        <f t="shared" si="3"/>
        <v>Analyte conc. &lt; RL</v>
      </c>
      <c r="H97" s="3"/>
      <c r="I97" s="61"/>
      <c r="J97" s="61">
        <f>VLOOKUP(B97,'Attachment 3b_CRA'!A:L,12,FALSE)</f>
        <v>294150.37934461841</v>
      </c>
      <c r="K97" s="62" t="str">
        <f>VLOOKUP(Table134[[#This Row],[CASRN]],'Attachment 3b_CRA'!A:O,15,FALSE)</f>
        <v>-</v>
      </c>
    </row>
    <row r="98" spans="1:11" s="4" customFormat="1" ht="32.25" customHeight="1" x14ac:dyDescent="0.3">
      <c r="A98" s="105"/>
      <c r="B98" s="105"/>
      <c r="C98" s="105"/>
      <c r="D98" s="105"/>
      <c r="E98" s="106"/>
      <c r="F98" s="38" t="s">
        <v>131</v>
      </c>
      <c r="G98" s="39" t="s">
        <v>132</v>
      </c>
      <c r="H98" s="3"/>
      <c r="I98" s="62"/>
      <c r="J98" s="62"/>
    </row>
    <row r="99" spans="1:11" s="4" customFormat="1" ht="15" customHeight="1" x14ac:dyDescent="0.3">
      <c r="A99" s="6"/>
      <c r="B99" s="7"/>
      <c r="C99" s="5"/>
      <c r="D99" s="5"/>
      <c r="E99" s="5"/>
      <c r="F99" s="35">
        <f>SUM(F18:F97)</f>
        <v>0</v>
      </c>
      <c r="G99" s="40">
        <f>SUM(G18:G97)</f>
        <v>0</v>
      </c>
      <c r="H99" s="3"/>
      <c r="I99" s="62"/>
      <c r="J99" s="62"/>
    </row>
    <row r="100" spans="1:11" s="4" customFormat="1" ht="15" customHeight="1" x14ac:dyDescent="0.3">
      <c r="A100" s="63" t="s">
        <v>203</v>
      </c>
      <c r="B100" s="7"/>
      <c r="C100" s="5"/>
      <c r="D100" s="5"/>
      <c r="E100" s="5"/>
      <c r="F100" s="5"/>
      <c r="G100" s="5"/>
      <c r="H100" s="3"/>
      <c r="I100" s="62"/>
      <c r="J100" s="62"/>
    </row>
    <row r="101" spans="1:11" s="4" customFormat="1" ht="15" customHeight="1" x14ac:dyDescent="0.3">
      <c r="A101" s="8" t="s">
        <v>173</v>
      </c>
      <c r="B101" s="7"/>
      <c r="C101" s="5"/>
      <c r="D101" s="5"/>
      <c r="E101" s="5"/>
      <c r="F101" s="5"/>
      <c r="G101" s="5"/>
      <c r="H101" s="3"/>
      <c r="I101" s="62"/>
      <c r="J101" s="62"/>
    </row>
    <row r="102" spans="1:11" s="4" customFormat="1" ht="15" customHeight="1" x14ac:dyDescent="0.3">
      <c r="A102" s="8" t="s">
        <v>113</v>
      </c>
      <c r="B102" s="7"/>
      <c r="C102" s="5"/>
      <c r="D102" s="5"/>
      <c r="E102" s="5"/>
      <c r="F102" s="5"/>
      <c r="G102" s="5"/>
      <c r="H102" s="3"/>
      <c r="I102" s="62"/>
      <c r="J102" s="62"/>
    </row>
    <row r="103" spans="1:11" s="4" customFormat="1" ht="15" customHeight="1" x14ac:dyDescent="0.3">
      <c r="A103" s="8" t="s">
        <v>114</v>
      </c>
      <c r="B103" s="7"/>
      <c r="C103" s="5"/>
      <c r="D103" s="5"/>
      <c r="E103" s="5" t="s">
        <v>238</v>
      </c>
      <c r="F103" s="5"/>
      <c r="G103" s="5"/>
      <c r="H103" s="3"/>
      <c r="I103" s="62"/>
      <c r="J103" s="62"/>
    </row>
    <row r="104" spans="1:11" s="4" customFormat="1" ht="15" customHeight="1" x14ac:dyDescent="0.3">
      <c r="A104" s="8" t="s">
        <v>115</v>
      </c>
      <c r="B104" s="7"/>
      <c r="C104" s="5"/>
      <c r="D104" s="5"/>
      <c r="E104" s="5"/>
      <c r="F104" s="5"/>
      <c r="G104" s="5"/>
      <c r="H104" s="3"/>
      <c r="I104" s="62"/>
      <c r="J104" s="62"/>
    </row>
    <row r="105" spans="1:11" s="4" customFormat="1" ht="15" customHeight="1" x14ac:dyDescent="0.35">
      <c r="A105" s="15" t="s">
        <v>177</v>
      </c>
      <c r="B105" s="7"/>
      <c r="C105" s="5"/>
      <c r="D105" s="5"/>
      <c r="E105" s="5"/>
      <c r="F105" s="5"/>
      <c r="G105" s="7"/>
      <c r="H105" s="3"/>
      <c r="I105" s="62"/>
      <c r="J105" s="62"/>
    </row>
    <row r="106" spans="1:11" s="4" customFormat="1" ht="15" customHeight="1" x14ac:dyDescent="0.35">
      <c r="A106" s="15" t="s">
        <v>178</v>
      </c>
      <c r="B106" s="7"/>
      <c r="C106" s="5"/>
      <c r="D106" s="5"/>
      <c r="E106" s="5"/>
      <c r="F106" s="5"/>
      <c r="G106" s="7"/>
      <c r="H106" s="3"/>
      <c r="I106" s="62"/>
      <c r="J106" s="62"/>
    </row>
    <row r="107" spans="1:11" s="4" customFormat="1" ht="14.25" customHeight="1" x14ac:dyDescent="0.35">
      <c r="A107" s="15" t="s">
        <v>244</v>
      </c>
      <c r="B107" s="7"/>
      <c r="C107" s="5"/>
      <c r="D107" s="3"/>
      <c r="E107" s="5"/>
      <c r="F107" s="5"/>
      <c r="G107" s="5"/>
      <c r="H107" s="3"/>
      <c r="I107" s="62"/>
      <c r="J107" s="62"/>
    </row>
    <row r="108" spans="1:11" s="4" customFormat="1" ht="15" customHeight="1" x14ac:dyDescent="0.35">
      <c r="A108" s="20" t="s">
        <v>204</v>
      </c>
      <c r="B108" s="5"/>
      <c r="C108" s="5"/>
      <c r="D108" s="5"/>
      <c r="E108" s="7"/>
      <c r="F108" s="5"/>
      <c r="G108" s="5"/>
      <c r="H108" s="3"/>
      <c r="I108" s="62"/>
      <c r="J108" s="62"/>
    </row>
    <row r="109" spans="1:11" s="4" customFormat="1" ht="15" customHeight="1" x14ac:dyDescent="0.3">
      <c r="A109" s="97" t="s">
        <v>202</v>
      </c>
      <c r="B109" s="98"/>
      <c r="C109" s="98"/>
      <c r="D109" s="98"/>
      <c r="E109" s="98"/>
      <c r="F109" s="98"/>
      <c r="G109" s="98"/>
      <c r="H109" s="3"/>
      <c r="I109" s="62"/>
      <c r="J109" s="62"/>
    </row>
    <row r="110" spans="1:11" s="4" customFormat="1" ht="15" customHeight="1" x14ac:dyDescent="0.3">
      <c r="A110" s="97" t="s">
        <v>171</v>
      </c>
      <c r="B110" s="98"/>
      <c r="C110" s="98"/>
      <c r="D110" s="98"/>
      <c r="E110" s="98"/>
      <c r="F110" s="98"/>
      <c r="G110" s="98"/>
      <c r="H110" s="3"/>
      <c r="I110" s="62"/>
      <c r="J110" s="62"/>
    </row>
    <row r="111" spans="1:11" s="4" customFormat="1" ht="15" customHeight="1" x14ac:dyDescent="0.3">
      <c r="A111" s="97" t="s">
        <v>168</v>
      </c>
      <c r="B111" s="98"/>
      <c r="C111" s="98"/>
      <c r="D111" s="98"/>
      <c r="E111" s="98"/>
      <c r="F111" s="98"/>
      <c r="G111" s="98"/>
      <c r="H111" s="3"/>
      <c r="I111" s="62"/>
      <c r="J111" s="62"/>
    </row>
    <row r="112" spans="1:11" s="4" customFormat="1" ht="13.5" customHeight="1" x14ac:dyDescent="0.3">
      <c r="A112" s="97" t="s">
        <v>169</v>
      </c>
      <c r="B112" s="98"/>
      <c r="C112" s="98"/>
      <c r="D112" s="98"/>
      <c r="E112" s="98"/>
      <c r="F112" s="98"/>
      <c r="G112" s="98"/>
      <c r="H112" s="3"/>
      <c r="I112" s="62"/>
      <c r="J112" s="62"/>
    </row>
    <row r="113" spans="1:10" s="4" customFormat="1" ht="15" customHeight="1" x14ac:dyDescent="0.3">
      <c r="A113" s="97" t="s">
        <v>205</v>
      </c>
      <c r="B113" s="98"/>
      <c r="C113" s="98"/>
      <c r="D113" s="98"/>
      <c r="E113" s="98"/>
      <c r="F113" s="98"/>
      <c r="G113" s="98"/>
      <c r="H113" s="3"/>
      <c r="I113" s="62"/>
      <c r="J113" s="62"/>
    </row>
    <row r="114" spans="1:10" s="4" customFormat="1" ht="15" customHeight="1" x14ac:dyDescent="0.3">
      <c r="A114" s="31" t="s">
        <v>245</v>
      </c>
      <c r="B114" s="9"/>
      <c r="C114" s="2"/>
      <c r="D114" s="2"/>
      <c r="E114" s="2"/>
      <c r="F114" s="2"/>
      <c r="G114" s="2"/>
      <c r="H114" s="3"/>
      <c r="I114" s="62"/>
      <c r="J114" s="62"/>
    </row>
    <row r="115" spans="1:10" s="4" customFormat="1" ht="15" customHeight="1" x14ac:dyDescent="0.3">
      <c r="A115" s="32"/>
      <c r="B115" s="9"/>
      <c r="C115" s="2"/>
      <c r="D115" s="2"/>
      <c r="E115" s="2"/>
      <c r="F115" s="2"/>
      <c r="G115" s="2"/>
      <c r="H115" s="3"/>
      <c r="I115" s="62"/>
      <c r="J115" s="62"/>
    </row>
    <row r="116" spans="1:10" s="4" customFormat="1" ht="15" customHeight="1" x14ac:dyDescent="0.3">
      <c r="A116" s="2"/>
      <c r="B116" s="9"/>
      <c r="C116" s="2"/>
      <c r="D116" s="2"/>
      <c r="E116" s="2"/>
      <c r="F116" s="2"/>
      <c r="G116" s="2"/>
      <c r="H116" s="3"/>
      <c r="I116" s="62"/>
      <c r="J116" s="62"/>
    </row>
    <row r="117" spans="1:10" s="4" customFormat="1" ht="15" customHeight="1" x14ac:dyDescent="0.3">
      <c r="A117" s="2"/>
      <c r="B117" s="9"/>
      <c r="C117" s="2"/>
      <c r="D117" s="2"/>
      <c r="E117" s="2"/>
      <c r="F117" s="2"/>
      <c r="G117" s="2"/>
      <c r="H117" s="3"/>
      <c r="I117" s="62"/>
      <c r="J117" s="62"/>
    </row>
    <row r="118" spans="1:10" s="4" customFormat="1" ht="15" customHeight="1" x14ac:dyDescent="0.3">
      <c r="A118" s="2"/>
      <c r="B118" s="9"/>
      <c r="C118" s="2"/>
      <c r="D118" s="2"/>
      <c r="E118" s="2"/>
      <c r="F118" s="2"/>
      <c r="G118" s="2"/>
      <c r="H118" s="3"/>
      <c r="I118" s="62"/>
      <c r="J118" s="62"/>
    </row>
    <row r="119" spans="1:10" s="4" customFormat="1" ht="15.75" customHeight="1" x14ac:dyDescent="0.3">
      <c r="A119" s="2"/>
      <c r="B119" s="9"/>
      <c r="C119" s="2"/>
      <c r="D119" s="2"/>
      <c r="E119" s="2"/>
      <c r="F119" s="2"/>
      <c r="G119" s="2"/>
      <c r="H119" s="3"/>
      <c r="I119" s="62"/>
      <c r="J119" s="62"/>
    </row>
    <row r="120" spans="1:10" s="4" customFormat="1" ht="15.75" customHeight="1" x14ac:dyDescent="0.3">
      <c r="A120" s="2"/>
      <c r="B120" s="9"/>
      <c r="C120" s="2"/>
      <c r="D120" s="2"/>
      <c r="E120" s="2"/>
      <c r="F120" s="2"/>
      <c r="G120" s="2"/>
      <c r="H120" s="3"/>
      <c r="I120" s="62"/>
      <c r="J120" s="62"/>
    </row>
    <row r="121" spans="1:10" s="4" customFormat="1" ht="15.75" customHeight="1" x14ac:dyDescent="0.3">
      <c r="A121" s="2"/>
      <c r="B121" s="9"/>
      <c r="C121" s="2"/>
      <c r="D121" s="2"/>
      <c r="E121" s="2"/>
      <c r="F121" s="2"/>
      <c r="G121" s="2"/>
      <c r="H121" s="3"/>
      <c r="I121" s="62"/>
      <c r="J121" s="62"/>
    </row>
    <row r="122" spans="1:10" s="4" customFormat="1" ht="15.75" customHeight="1" x14ac:dyDescent="0.3">
      <c r="A122" s="2"/>
      <c r="B122" s="9"/>
      <c r="C122" s="2"/>
      <c r="D122" s="2"/>
      <c r="E122" s="2"/>
      <c r="F122" s="2"/>
      <c r="G122" s="2"/>
      <c r="H122" s="3"/>
      <c r="I122" s="62"/>
      <c r="J122" s="62"/>
    </row>
    <row r="123" spans="1:10" s="4" customFormat="1" ht="15.75" customHeight="1" x14ac:dyDescent="0.3">
      <c r="A123" s="2"/>
      <c r="B123" s="9"/>
      <c r="C123" s="2"/>
      <c r="D123" s="2"/>
      <c r="E123" s="2"/>
      <c r="F123" s="2"/>
      <c r="G123" s="2"/>
      <c r="H123" s="3"/>
      <c r="I123" s="62"/>
      <c r="J123" s="62"/>
    </row>
    <row r="124" spans="1:10" s="4" customFormat="1" ht="15.75" customHeight="1" x14ac:dyDescent="0.3">
      <c r="A124" s="2"/>
      <c r="B124" s="9"/>
      <c r="C124" s="2"/>
      <c r="D124" s="2"/>
      <c r="E124" s="2"/>
      <c r="F124" s="2"/>
      <c r="G124" s="2"/>
      <c r="H124" s="3"/>
      <c r="I124" s="62"/>
      <c r="J124" s="62"/>
    </row>
    <row r="125" spans="1:10" s="4" customFormat="1" ht="16.5" customHeight="1" x14ac:dyDescent="0.3">
      <c r="A125" s="2"/>
      <c r="B125" s="9"/>
      <c r="C125" s="2"/>
      <c r="D125" s="2"/>
      <c r="E125" s="2"/>
      <c r="F125" s="2"/>
      <c r="G125" s="2"/>
      <c r="H125" s="3"/>
      <c r="I125" s="62"/>
      <c r="J125" s="62"/>
    </row>
    <row r="126" spans="1:10" ht="14.4" x14ac:dyDescent="0.3">
      <c r="H126" s="5"/>
    </row>
    <row r="127" spans="1:10" ht="14.4" x14ac:dyDescent="0.3">
      <c r="H127" s="5"/>
    </row>
    <row r="128" spans="1:10" ht="14.4" x14ac:dyDescent="0.3">
      <c r="H128" s="5"/>
    </row>
    <row r="129" spans="8:8" ht="14.4" x14ac:dyDescent="0.3">
      <c r="H129" s="5"/>
    </row>
    <row r="130" spans="8:8" ht="14.4" x14ac:dyDescent="0.3">
      <c r="H130" s="5"/>
    </row>
    <row r="131" spans="8:8" ht="14.4" x14ac:dyDescent="0.3">
      <c r="H131" s="5"/>
    </row>
    <row r="132" spans="8:8" ht="14.4" x14ac:dyDescent="0.3">
      <c r="H132" s="5"/>
    </row>
    <row r="133" spans="8:8" ht="14.4" x14ac:dyDescent="0.3">
      <c r="H133" s="5"/>
    </row>
    <row r="134" spans="8:8" ht="14.4" x14ac:dyDescent="0.3">
      <c r="H134" s="5"/>
    </row>
    <row r="135" spans="8:8" ht="14.4" x14ac:dyDescent="0.3">
      <c r="H135" s="5"/>
    </row>
    <row r="136" spans="8:8" ht="14.4" x14ac:dyDescent="0.3">
      <c r="H136" s="5"/>
    </row>
    <row r="137" spans="8:8" ht="14.4" x14ac:dyDescent="0.3">
      <c r="H137" s="5"/>
    </row>
    <row r="138" spans="8:8" ht="14.4" x14ac:dyDescent="0.3">
      <c r="H138" s="5"/>
    </row>
    <row r="139" spans="8:8" ht="14.4" x14ac:dyDescent="0.3">
      <c r="H139" s="5"/>
    </row>
    <row r="140" spans="8:8" ht="14.4" x14ac:dyDescent="0.3">
      <c r="H140" s="5"/>
    </row>
    <row r="141" spans="8:8" ht="14.4" x14ac:dyDescent="0.3">
      <c r="H141" s="5"/>
    </row>
    <row r="142" spans="8:8" ht="14.4" x14ac:dyDescent="0.3">
      <c r="H142" s="5"/>
    </row>
    <row r="143" spans="8:8" ht="14.4" x14ac:dyDescent="0.3">
      <c r="H143" s="5"/>
    </row>
    <row r="144" spans="8:8" ht="14.4" x14ac:dyDescent="0.3">
      <c r="H144" s="5"/>
    </row>
    <row r="145" spans="8:8" ht="14.4" x14ac:dyDescent="0.3">
      <c r="H145" s="5"/>
    </row>
    <row r="146" spans="8:8" ht="14.4" x14ac:dyDescent="0.3">
      <c r="H146" s="5"/>
    </row>
    <row r="147" spans="8:8" ht="14.4" x14ac:dyDescent="0.3">
      <c r="H147" s="5"/>
    </row>
    <row r="148" spans="8:8" ht="14.4" x14ac:dyDescent="0.3">
      <c r="H148" s="5"/>
    </row>
    <row r="149" spans="8:8" ht="14.4" x14ac:dyDescent="0.3">
      <c r="H149" s="5"/>
    </row>
    <row r="150" spans="8:8" ht="14.4" x14ac:dyDescent="0.3">
      <c r="H150" s="5"/>
    </row>
    <row r="151" spans="8:8" ht="14.4" x14ac:dyDescent="0.3">
      <c r="H151" s="5"/>
    </row>
    <row r="152" spans="8:8" ht="14.4" x14ac:dyDescent="0.3">
      <c r="H152" s="5"/>
    </row>
    <row r="153" spans="8:8" ht="14.4" x14ac:dyDescent="0.3">
      <c r="H153" s="5"/>
    </row>
    <row r="154" spans="8:8" ht="14.4" x14ac:dyDescent="0.3">
      <c r="H154" s="5"/>
    </row>
    <row r="155" spans="8:8" ht="14.4" x14ac:dyDescent="0.3">
      <c r="H155" s="5"/>
    </row>
    <row r="156" spans="8:8" ht="14.4" x14ac:dyDescent="0.3">
      <c r="H156" s="5"/>
    </row>
    <row r="157" spans="8:8" ht="14.4" x14ac:dyDescent="0.3">
      <c r="H157" s="5"/>
    </row>
    <row r="158" spans="8:8" ht="14.4" x14ac:dyDescent="0.3">
      <c r="H158" s="5"/>
    </row>
    <row r="159" spans="8:8" ht="14.4" x14ac:dyDescent="0.3">
      <c r="H159" s="5"/>
    </row>
    <row r="160" spans="8:8" ht="14.4" x14ac:dyDescent="0.3">
      <c r="H160" s="5"/>
    </row>
    <row r="161" spans="8:8" ht="14.4" x14ac:dyDescent="0.3">
      <c r="H161" s="5"/>
    </row>
    <row r="162" spans="8:8" ht="14.4" x14ac:dyDescent="0.3">
      <c r="H162" s="5"/>
    </row>
    <row r="163" spans="8:8" ht="14.4" x14ac:dyDescent="0.3">
      <c r="H163" s="5"/>
    </row>
    <row r="164" spans="8:8" ht="14.4" x14ac:dyDescent="0.3">
      <c r="H164" s="5"/>
    </row>
    <row r="165" spans="8:8" ht="14.4" x14ac:dyDescent="0.3">
      <c r="H165" s="5"/>
    </row>
    <row r="166" spans="8:8" ht="14.4" x14ac:dyDescent="0.3">
      <c r="H166" s="5"/>
    </row>
    <row r="167" spans="8:8" ht="14.4" x14ac:dyDescent="0.3">
      <c r="H167" s="5"/>
    </row>
    <row r="168" spans="8:8" ht="14.4" x14ac:dyDescent="0.3">
      <c r="H168" s="5"/>
    </row>
    <row r="169" spans="8:8" ht="14.4" x14ac:dyDescent="0.3">
      <c r="H169" s="5"/>
    </row>
    <row r="170" spans="8:8" ht="14.4" x14ac:dyDescent="0.3">
      <c r="H170" s="5"/>
    </row>
    <row r="171" spans="8:8" ht="14.4" x14ac:dyDescent="0.3">
      <c r="H171" s="5"/>
    </row>
    <row r="172" spans="8:8" ht="14.4" x14ac:dyDescent="0.3">
      <c r="H172" s="5"/>
    </row>
    <row r="173" spans="8:8" ht="14.4" x14ac:dyDescent="0.3">
      <c r="H173" s="5"/>
    </row>
    <row r="174" spans="8:8" ht="14.4" x14ac:dyDescent="0.3">
      <c r="H174" s="5"/>
    </row>
    <row r="175" spans="8:8" ht="14.4" x14ac:dyDescent="0.3">
      <c r="H175" s="5"/>
    </row>
    <row r="176" spans="8:8" ht="14.4" x14ac:dyDescent="0.3">
      <c r="H176" s="5"/>
    </row>
    <row r="177" spans="1:10" ht="14.4" x14ac:dyDescent="0.3">
      <c r="H177" s="5"/>
    </row>
    <row r="178" spans="1:10" ht="14.4" x14ac:dyDescent="0.3">
      <c r="H178" s="5"/>
    </row>
    <row r="179" spans="1:10" ht="14.4" x14ac:dyDescent="0.3">
      <c r="H179" s="5"/>
    </row>
    <row r="180" spans="1:10" ht="14.4" x14ac:dyDescent="0.3">
      <c r="H180" s="5"/>
    </row>
    <row r="181" spans="1:10" ht="14.4" x14ac:dyDescent="0.3">
      <c r="H181" s="5"/>
    </row>
    <row r="182" spans="1:10" ht="14.4" x14ac:dyDescent="0.3">
      <c r="H182" s="5"/>
    </row>
    <row r="183" spans="1:10" ht="14.4" x14ac:dyDescent="0.3">
      <c r="H183" s="5"/>
    </row>
    <row r="184" spans="1:10" ht="14.4" x14ac:dyDescent="0.3">
      <c r="H184" s="5"/>
    </row>
    <row r="185" spans="1:10" ht="14.4" x14ac:dyDescent="0.3">
      <c r="H185" s="5"/>
    </row>
    <row r="186" spans="1:10" ht="14.4" x14ac:dyDescent="0.3">
      <c r="H186" s="5"/>
    </row>
    <row r="187" spans="1:10" ht="14.4" x14ac:dyDescent="0.3">
      <c r="H187" s="5"/>
    </row>
    <row r="188" spans="1:10" ht="14.4" x14ac:dyDescent="0.3">
      <c r="H188" s="5"/>
    </row>
    <row r="189" spans="1:10" ht="14.4" x14ac:dyDescent="0.3">
      <c r="H189" s="5"/>
    </row>
    <row r="190" spans="1:10" ht="14.4" x14ac:dyDescent="0.3">
      <c r="H190" s="5"/>
    </row>
    <row r="191" spans="1:10" s="5" customFormat="1" ht="16.5" customHeight="1" x14ac:dyDescent="0.3">
      <c r="A191" s="2"/>
      <c r="B191" s="9"/>
      <c r="C191" s="2"/>
      <c r="D191" s="2"/>
      <c r="E191" s="2"/>
      <c r="F191" s="2"/>
      <c r="G191" s="2"/>
      <c r="I191" s="7"/>
      <c r="J191" s="7"/>
    </row>
    <row r="192" spans="1:10" s="5" customFormat="1" ht="14.4" x14ac:dyDescent="0.3">
      <c r="A192" s="2"/>
      <c r="B192" s="9"/>
      <c r="C192" s="2"/>
      <c r="D192" s="2"/>
      <c r="E192" s="2"/>
      <c r="F192" s="2"/>
      <c r="G192" s="2"/>
      <c r="I192" s="7"/>
      <c r="J192" s="7"/>
    </row>
    <row r="193" spans="1:10" s="5" customFormat="1" ht="14.4" x14ac:dyDescent="0.3">
      <c r="A193" s="2"/>
      <c r="B193" s="9"/>
      <c r="C193" s="2"/>
      <c r="D193" s="2"/>
      <c r="E193" s="2"/>
      <c r="F193" s="2"/>
      <c r="G193" s="2"/>
      <c r="I193" s="7"/>
      <c r="J193" s="7"/>
    </row>
    <row r="194" spans="1:10" s="5" customFormat="1" ht="14.4" x14ac:dyDescent="0.3">
      <c r="A194" s="2"/>
      <c r="B194" s="9"/>
      <c r="C194" s="2"/>
      <c r="D194" s="2"/>
      <c r="E194" s="2"/>
      <c r="F194" s="2"/>
      <c r="G194" s="2"/>
      <c r="I194" s="7"/>
      <c r="J194" s="7"/>
    </row>
    <row r="195" spans="1:10" s="5" customFormat="1" ht="14.4" x14ac:dyDescent="0.3">
      <c r="A195" s="2"/>
      <c r="B195" s="9"/>
      <c r="C195" s="2"/>
      <c r="D195" s="2"/>
      <c r="E195" s="2"/>
      <c r="F195" s="2"/>
      <c r="G195" s="2"/>
      <c r="I195" s="7"/>
      <c r="J195" s="7"/>
    </row>
    <row r="196" spans="1:10" s="5" customFormat="1" ht="14.4" x14ac:dyDescent="0.3">
      <c r="A196" s="2"/>
      <c r="B196" s="9"/>
      <c r="C196" s="2"/>
      <c r="D196" s="2"/>
      <c r="E196" s="2"/>
      <c r="F196" s="2"/>
      <c r="G196" s="2"/>
      <c r="I196" s="7"/>
      <c r="J196" s="7"/>
    </row>
    <row r="197" spans="1:10" s="5" customFormat="1" ht="14.4" x14ac:dyDescent="0.3">
      <c r="A197" s="2"/>
      <c r="B197" s="9"/>
      <c r="C197" s="2"/>
      <c r="D197" s="2"/>
      <c r="E197" s="2"/>
      <c r="F197" s="2"/>
      <c r="G197" s="2"/>
      <c r="I197" s="7"/>
      <c r="J197" s="7"/>
    </row>
    <row r="198" spans="1:10" s="7" customFormat="1" ht="14.4" x14ac:dyDescent="0.3">
      <c r="A198" s="2"/>
      <c r="B198" s="9"/>
      <c r="C198" s="2"/>
      <c r="D198" s="2"/>
      <c r="E198" s="2"/>
      <c r="F198" s="2"/>
      <c r="G198" s="2"/>
    </row>
    <row r="199" spans="1:10" s="7" customFormat="1" ht="14.4" x14ac:dyDescent="0.3">
      <c r="A199" s="2"/>
      <c r="B199" s="9"/>
      <c r="C199" s="2"/>
      <c r="D199" s="2"/>
      <c r="E199" s="2"/>
      <c r="F199" s="2"/>
      <c r="G199" s="2"/>
    </row>
    <row r="200" spans="1:10" s="5" customFormat="1" ht="14.4" x14ac:dyDescent="0.3">
      <c r="A200" s="2"/>
      <c r="B200" s="9"/>
      <c r="C200" s="2"/>
      <c r="D200" s="2"/>
      <c r="E200" s="2"/>
      <c r="F200" s="2"/>
      <c r="G200" s="2"/>
      <c r="I200" s="7"/>
      <c r="J200" s="7"/>
    </row>
    <row r="202" spans="1:10" ht="18" customHeight="1" x14ac:dyDescent="0.25"/>
    <row r="203" spans="1:10" s="9" customFormat="1" x14ac:dyDescent="0.25">
      <c r="A203" s="2"/>
      <c r="C203" s="2"/>
      <c r="D203" s="2"/>
      <c r="E203" s="2"/>
      <c r="F203" s="2"/>
      <c r="G203" s="2"/>
    </row>
    <row r="205" spans="1:10" s="9" customFormat="1" x14ac:dyDescent="0.25">
      <c r="A205" s="2"/>
      <c r="C205" s="2"/>
      <c r="D205" s="2"/>
      <c r="E205" s="2"/>
      <c r="F205" s="2"/>
      <c r="G205" s="2"/>
    </row>
  </sheetData>
  <sheetProtection autoFilter="0"/>
  <autoFilter ref="I17:K97" xr:uid="{00000000-0001-0000-0000-000000000000}"/>
  <mergeCells count="19">
    <mergeCell ref="A113:G113"/>
    <mergeCell ref="B8:C8"/>
    <mergeCell ref="D8:G8"/>
    <mergeCell ref="A112:G112"/>
    <mergeCell ref="A98:E98"/>
    <mergeCell ref="J11:K11"/>
    <mergeCell ref="A1:D1"/>
    <mergeCell ref="A109:G109"/>
    <mergeCell ref="A110:G110"/>
    <mergeCell ref="A111:G111"/>
    <mergeCell ref="B3:G3"/>
    <mergeCell ref="B4:C4"/>
    <mergeCell ref="D4:G4"/>
    <mergeCell ref="B5:C5"/>
    <mergeCell ref="D5:G5"/>
    <mergeCell ref="B6:C6"/>
    <mergeCell ref="D6:G6"/>
    <mergeCell ref="B7:C7"/>
    <mergeCell ref="D7:G7"/>
  </mergeCells>
  <conditionalFormatting sqref="F99">
    <cfRule type="cellIs" dxfId="3" priority="4" operator="greaterThan">
      <formula>0.000001</formula>
    </cfRule>
  </conditionalFormatting>
  <conditionalFormatting sqref="G99">
    <cfRule type="cellIs" dxfId="2" priority="1" operator="greaterThan">
      <formula>1</formula>
    </cfRule>
    <cfRule type="cellIs" dxfId="1" priority="2" operator="greaterThan">
      <formula>1</formula>
    </cfRule>
    <cfRule type="cellIs" dxfId="0" priority="3" operator="greaterThan">
      <formula>1</formula>
    </cfRule>
  </conditionalFormatting>
  <pageMargins left="0.7" right="0.7" top="0.75" bottom="0.75" header="0.3" footer="0.3"/>
  <pageSetup scale="40" orientation="portrait" verticalDpi="90" r:id="rId1"/>
  <rowBreaks count="2" manualBreakCount="2">
    <brk id="51" max="7" man="1"/>
    <brk id="115" max="7" man="1"/>
  </rowBreaks>
  <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7A83D1-4019-46F2-BD40-50AD0AD55FCA}">
  <sheetPr>
    <tabColor rgb="FFFFC000"/>
    <pageSetUpPr fitToPage="1"/>
  </sheetPr>
  <dimension ref="A1:O94"/>
  <sheetViews>
    <sheetView showGridLines="0" topLeftCell="A53" workbookViewId="0">
      <selection activeCell="C80" sqref="C80"/>
    </sheetView>
  </sheetViews>
  <sheetFormatPr defaultColWidth="11.44140625" defaultRowHeight="13.8" x14ac:dyDescent="0.25"/>
  <cols>
    <col min="1" max="1" width="18.33203125" style="50" customWidth="1"/>
    <col min="2" max="2" width="32" style="50" customWidth="1"/>
    <col min="3" max="5" width="15" style="50" customWidth="1"/>
    <col min="6" max="6" width="14.109375" style="50" customWidth="1"/>
    <col min="7" max="12" width="15" style="50" customWidth="1"/>
    <col min="13" max="13" width="15" style="51" customWidth="1"/>
    <col min="14" max="14" width="15" style="52" customWidth="1"/>
    <col min="15" max="16384" width="11.44140625" style="52"/>
  </cols>
  <sheetData>
    <row r="1" spans="1:15" s="88" customFormat="1" x14ac:dyDescent="0.25">
      <c r="A1" s="64" t="s">
        <v>218</v>
      </c>
      <c r="C1" s="89"/>
      <c r="D1" s="89"/>
      <c r="E1" s="90" t="s">
        <v>247</v>
      </c>
      <c r="F1" s="90"/>
      <c r="G1" s="91"/>
      <c r="H1" s="91"/>
    </row>
    <row r="2" spans="1:15" s="88" customFormat="1" x14ac:dyDescent="0.25">
      <c r="A2" s="65" t="s">
        <v>219</v>
      </c>
      <c r="C2" s="89"/>
      <c r="D2" s="89"/>
    </row>
    <row r="3" spans="1:15" s="88" customFormat="1" ht="25.2" x14ac:dyDescent="0.25">
      <c r="A3" s="64" t="s">
        <v>220</v>
      </c>
      <c r="C3" s="89"/>
      <c r="D3" s="89"/>
      <c r="E3" s="60" t="s">
        <v>201</v>
      </c>
      <c r="F3" s="60"/>
      <c r="G3" s="60"/>
    </row>
    <row r="4" spans="1:15" s="88" customFormat="1" x14ac:dyDescent="0.25">
      <c r="A4" s="64" t="s">
        <v>221</v>
      </c>
      <c r="C4" s="89"/>
      <c r="D4" s="89"/>
    </row>
    <row r="5" spans="1:15" x14ac:dyDescent="0.25">
      <c r="A5" s="49"/>
      <c r="H5" s="50" t="s">
        <v>239</v>
      </c>
      <c r="M5" s="50"/>
      <c r="N5" s="50"/>
      <c r="O5" s="50"/>
    </row>
    <row r="6" spans="1:15" x14ac:dyDescent="0.25">
      <c r="A6" s="49"/>
      <c r="M6" s="50"/>
      <c r="N6" s="50"/>
      <c r="O6" s="50"/>
    </row>
    <row r="7" spans="1:15" x14ac:dyDescent="0.25">
      <c r="M7" s="50"/>
      <c r="N7" s="50"/>
      <c r="O7" s="50"/>
    </row>
    <row r="8" spans="1:15" x14ac:dyDescent="0.25">
      <c r="M8" s="50"/>
      <c r="N8" s="50"/>
      <c r="O8" s="50"/>
    </row>
    <row r="9" spans="1:15" s="50" customFormat="1" x14ac:dyDescent="0.25">
      <c r="A9" s="49"/>
      <c r="C9" s="107" t="s">
        <v>222</v>
      </c>
      <c r="D9" s="107"/>
      <c r="E9" s="107"/>
      <c r="F9" s="107"/>
      <c r="G9" s="107"/>
      <c r="H9" s="107"/>
      <c r="I9" s="107"/>
      <c r="J9" s="107"/>
      <c r="K9" s="107"/>
      <c r="L9" s="107"/>
    </row>
    <row r="10" spans="1:15" s="49" customFormat="1" ht="16.8" x14ac:dyDescent="0.25">
      <c r="C10" s="107" t="s">
        <v>223</v>
      </c>
      <c r="D10" s="107"/>
      <c r="E10" s="107"/>
      <c r="F10" s="107"/>
      <c r="G10" s="107"/>
      <c r="H10" s="107" t="s">
        <v>224</v>
      </c>
      <c r="I10" s="107"/>
      <c r="J10" s="107"/>
      <c r="K10" s="107"/>
      <c r="L10" s="108"/>
      <c r="M10" s="109" t="s">
        <v>225</v>
      </c>
      <c r="N10" s="110"/>
    </row>
    <row r="11" spans="1:15" s="49" customFormat="1" ht="41.4" x14ac:dyDescent="0.25">
      <c r="A11" s="66" t="s">
        <v>188</v>
      </c>
      <c r="B11" s="66" t="s">
        <v>189</v>
      </c>
      <c r="C11" s="67" t="s">
        <v>226</v>
      </c>
      <c r="D11" s="67" t="s">
        <v>227</v>
      </c>
      <c r="E11" s="67" t="s">
        <v>228</v>
      </c>
      <c r="F11" s="67" t="s">
        <v>229</v>
      </c>
      <c r="G11" s="67" t="s">
        <v>230</v>
      </c>
      <c r="H11" s="67" t="s">
        <v>226</v>
      </c>
      <c r="I11" s="67" t="s">
        <v>227</v>
      </c>
      <c r="J11" s="67" t="s">
        <v>228</v>
      </c>
      <c r="K11" s="67" t="s">
        <v>229</v>
      </c>
      <c r="L11" s="68" t="s">
        <v>230</v>
      </c>
      <c r="M11" s="69" t="s">
        <v>231</v>
      </c>
      <c r="N11" s="70" t="s">
        <v>232</v>
      </c>
      <c r="O11" s="67" t="s">
        <v>240</v>
      </c>
    </row>
    <row r="12" spans="1:15" x14ac:dyDescent="0.25">
      <c r="A12" s="53" t="s">
        <v>1</v>
      </c>
      <c r="B12" s="54" t="s">
        <v>0</v>
      </c>
      <c r="C12" s="71" t="s">
        <v>248</v>
      </c>
      <c r="D12" s="71" t="s">
        <v>248</v>
      </c>
      <c r="E12" s="71" t="str">
        <f t="shared" ref="E12:E43" si="0">IF(AND(ISERROR(1/(1/C12+1/D12)),ISERROR(1/(1/C12))),"-",IF(ISERROR(1/(1/C12+1/D12)),(1/(1/C12)),((1/(1/C12+1/D12)))))</f>
        <v>-</v>
      </c>
      <c r="F12" s="71" t="s">
        <v>248</v>
      </c>
      <c r="G12" s="71" t="s">
        <v>248</v>
      </c>
      <c r="H12" s="71">
        <v>20440.000000000004</v>
      </c>
      <c r="I12" s="71">
        <v>48294.112087704387</v>
      </c>
      <c r="J12" s="71">
        <f t="shared" ref="J12:J43" si="1">IF(AND(ISERROR(1/(1/H12+1/I12)),ISERROR(1/(1/H12))),"-",IF(ISERROR(1/(1/H12+1/I12)),(1/(1/H12)),((1/(1/H12+1/I12)))))</f>
        <v>14361.597481802086</v>
      </c>
      <c r="K12" s="71" t="s">
        <v>248</v>
      </c>
      <c r="L12" s="72">
        <v>14361.597481802086</v>
      </c>
      <c r="M12" s="55">
        <f t="shared" ref="M12:M43" si="2">MIN(L12,G12)</f>
        <v>14361.597481802086</v>
      </c>
      <c r="N12" s="73" t="str">
        <f t="shared" ref="N12:N43" si="3">IF(G12="-","nc",IF(G12&gt;L12,"nc",IF(L12&gt;G12,"ca")))</f>
        <v>nc</v>
      </c>
      <c r="O12" s="55" t="s">
        <v>248</v>
      </c>
    </row>
    <row r="13" spans="1:15" x14ac:dyDescent="0.25">
      <c r="A13" s="56" t="s">
        <v>4</v>
      </c>
      <c r="B13" s="54" t="s">
        <v>3</v>
      </c>
      <c r="C13" s="71" t="s">
        <v>248</v>
      </c>
      <c r="D13" s="71" t="s">
        <v>248</v>
      </c>
      <c r="E13" s="71" t="str">
        <f t="shared" si="0"/>
        <v>-</v>
      </c>
      <c r="F13" s="71" t="s">
        <v>248</v>
      </c>
      <c r="G13" s="71" t="s">
        <v>248</v>
      </c>
      <c r="H13" s="71">
        <v>919800.00000000012</v>
      </c>
      <c r="I13" s="71">
        <v>7244116.8131556567</v>
      </c>
      <c r="J13" s="71">
        <f t="shared" si="1"/>
        <v>816169.34582225652</v>
      </c>
      <c r="K13" s="71" t="s">
        <v>248</v>
      </c>
      <c r="L13" s="72">
        <v>816169.34582225652</v>
      </c>
      <c r="M13" s="55">
        <f t="shared" si="2"/>
        <v>816169.34582225652</v>
      </c>
      <c r="N13" s="73" t="str">
        <f t="shared" si="3"/>
        <v>nc</v>
      </c>
      <c r="O13" s="55" t="s">
        <v>248</v>
      </c>
    </row>
    <row r="14" spans="1:15" x14ac:dyDescent="0.25">
      <c r="A14" s="56" t="s">
        <v>6</v>
      </c>
      <c r="B14" s="54" t="s">
        <v>5</v>
      </c>
      <c r="C14" s="71">
        <v>42.583333333333336</v>
      </c>
      <c r="D14" s="71">
        <v>100.61273351605077</v>
      </c>
      <c r="E14" s="71">
        <f t="shared" si="0"/>
        <v>29.919994753754349</v>
      </c>
      <c r="F14" s="71" t="s">
        <v>248</v>
      </c>
      <c r="G14" s="71">
        <v>29.919994753754349</v>
      </c>
      <c r="H14" s="71">
        <v>10220.000000000002</v>
      </c>
      <c r="I14" s="71">
        <v>24147.056043852193</v>
      </c>
      <c r="J14" s="71">
        <f t="shared" si="1"/>
        <v>7180.7987409010429</v>
      </c>
      <c r="K14" s="71" t="s">
        <v>248</v>
      </c>
      <c r="L14" s="72">
        <v>7180.7987409010429</v>
      </c>
      <c r="M14" s="55">
        <f t="shared" si="2"/>
        <v>29.919994753754349</v>
      </c>
      <c r="N14" s="73" t="str">
        <f t="shared" si="3"/>
        <v>ca</v>
      </c>
      <c r="O14" s="55" t="s">
        <v>248</v>
      </c>
    </row>
    <row r="15" spans="1:15" x14ac:dyDescent="0.25">
      <c r="A15" s="56" t="s">
        <v>8</v>
      </c>
      <c r="B15" s="54" t="s">
        <v>7</v>
      </c>
      <c r="C15" s="71">
        <v>0.14027450980392159</v>
      </c>
      <c r="D15" s="71">
        <v>0.33143018099404964</v>
      </c>
      <c r="E15" s="71">
        <f t="shared" si="0"/>
        <v>9.8559982718249603E-2</v>
      </c>
      <c r="F15" s="71">
        <v>9.6531611278289091</v>
      </c>
      <c r="G15" s="71">
        <v>9.7563843669224187E-2</v>
      </c>
      <c r="H15" s="71">
        <v>40.88000000000001</v>
      </c>
      <c r="I15" s="71">
        <v>96.588224175408783</v>
      </c>
      <c r="J15" s="71">
        <f t="shared" si="1"/>
        <v>28.723194963604175</v>
      </c>
      <c r="K15" s="71" t="s">
        <v>248</v>
      </c>
      <c r="L15" s="72">
        <v>28.723194963604175</v>
      </c>
      <c r="M15" s="55">
        <f t="shared" si="2"/>
        <v>9.7563843669224187E-2</v>
      </c>
      <c r="N15" s="73" t="str">
        <f t="shared" si="3"/>
        <v>ca</v>
      </c>
      <c r="O15" s="55" t="s">
        <v>248</v>
      </c>
    </row>
    <row r="16" spans="1:15" x14ac:dyDescent="0.25">
      <c r="A16" s="56" t="s">
        <v>10</v>
      </c>
      <c r="B16" s="54" t="s">
        <v>9</v>
      </c>
      <c r="C16" s="71" t="s">
        <v>248</v>
      </c>
      <c r="D16" s="71" t="s">
        <v>248</v>
      </c>
      <c r="E16" s="71" t="str">
        <f t="shared" si="0"/>
        <v>-</v>
      </c>
      <c r="F16" s="71" t="s">
        <v>248</v>
      </c>
      <c r="G16" s="71" t="s">
        <v>248</v>
      </c>
      <c r="H16" s="71">
        <v>1022000.0000000001</v>
      </c>
      <c r="I16" s="71">
        <v>24147056.043852188</v>
      </c>
      <c r="J16" s="71">
        <f t="shared" si="1"/>
        <v>980501.26448206138</v>
      </c>
      <c r="K16" s="71">
        <v>23827200.000000004</v>
      </c>
      <c r="L16" s="72">
        <v>941747.86611591117</v>
      </c>
      <c r="M16" s="55">
        <f t="shared" si="2"/>
        <v>941747.86611591117</v>
      </c>
      <c r="N16" s="73" t="str">
        <f t="shared" si="3"/>
        <v>nc</v>
      </c>
      <c r="O16" s="55" t="s">
        <v>248</v>
      </c>
    </row>
    <row r="17" spans="1:15" x14ac:dyDescent="0.25">
      <c r="A17" s="56" t="s">
        <v>12</v>
      </c>
      <c r="B17" s="54" t="s">
        <v>11</v>
      </c>
      <c r="C17" s="71" t="s">
        <v>248</v>
      </c>
      <c r="D17" s="71" t="s">
        <v>248</v>
      </c>
      <c r="E17" s="71" t="str">
        <f t="shared" si="0"/>
        <v>-</v>
      </c>
      <c r="F17" s="71" t="s">
        <v>248</v>
      </c>
      <c r="G17" s="71" t="s">
        <v>248</v>
      </c>
      <c r="H17" s="71">
        <v>408.80000000000007</v>
      </c>
      <c r="I17" s="71">
        <v>9658.8224175408759</v>
      </c>
      <c r="J17" s="71">
        <f t="shared" si="1"/>
        <v>392.20050579282463</v>
      </c>
      <c r="K17" s="71">
        <v>1429632</v>
      </c>
      <c r="L17" s="72">
        <v>392.09294031477901</v>
      </c>
      <c r="M17" s="55">
        <f t="shared" si="2"/>
        <v>392.09294031477901</v>
      </c>
      <c r="N17" s="73" t="str">
        <f t="shared" si="3"/>
        <v>nc</v>
      </c>
      <c r="O17" s="55" t="s">
        <v>248</v>
      </c>
    </row>
    <row r="18" spans="1:15" x14ac:dyDescent="0.25">
      <c r="A18" s="57" t="s">
        <v>190</v>
      </c>
      <c r="B18" s="54" t="s">
        <v>191</v>
      </c>
      <c r="C18" s="71">
        <v>1.589777777777778</v>
      </c>
      <c r="D18" s="71">
        <v>12.520695726441875</v>
      </c>
      <c r="E18" s="71">
        <f t="shared" si="0"/>
        <v>1.4106630668532829</v>
      </c>
      <c r="F18" s="71">
        <v>2585.8976744186043</v>
      </c>
      <c r="G18" s="71">
        <v>1.409893939239325</v>
      </c>
      <c r="H18" s="71">
        <v>306.60000000000002</v>
      </c>
      <c r="I18" s="71">
        <v>2414.705604385219</v>
      </c>
      <c r="J18" s="71">
        <f t="shared" si="1"/>
        <v>272.05644860741887</v>
      </c>
      <c r="K18" s="71">
        <v>71481.599999999991</v>
      </c>
      <c r="L18" s="72">
        <v>271.0249372546574</v>
      </c>
      <c r="M18" s="55">
        <f t="shared" si="2"/>
        <v>1.409893939239325</v>
      </c>
      <c r="N18" s="73" t="str">
        <f t="shared" si="3"/>
        <v>ca</v>
      </c>
      <c r="O18" s="55" t="s">
        <v>248</v>
      </c>
    </row>
    <row r="19" spans="1:15" x14ac:dyDescent="0.25">
      <c r="A19" s="56" t="s">
        <v>14</v>
      </c>
      <c r="B19" s="54" t="s">
        <v>13</v>
      </c>
      <c r="C19" s="71" t="s">
        <v>248</v>
      </c>
      <c r="D19" s="71" t="s">
        <v>248</v>
      </c>
      <c r="E19" s="71" t="str">
        <f t="shared" si="0"/>
        <v>-</v>
      </c>
      <c r="F19" s="71" t="s">
        <v>248</v>
      </c>
      <c r="G19" s="71" t="s">
        <v>248</v>
      </c>
      <c r="H19" s="71">
        <v>204400.00000000003</v>
      </c>
      <c r="I19" s="71">
        <v>338058.78461393068</v>
      </c>
      <c r="J19" s="71">
        <f t="shared" si="1"/>
        <v>127381.50350770986</v>
      </c>
      <c r="K19" s="71" t="s">
        <v>248</v>
      </c>
      <c r="L19" s="72">
        <v>127381.50350770986</v>
      </c>
      <c r="M19" s="55">
        <f t="shared" si="2"/>
        <v>127381.50350770986</v>
      </c>
      <c r="N19" s="73" t="str">
        <f t="shared" si="3"/>
        <v>nc</v>
      </c>
      <c r="O19" s="55" t="s">
        <v>248</v>
      </c>
    </row>
    <row r="20" spans="1:15" x14ac:dyDescent="0.25">
      <c r="A20" s="56" t="s">
        <v>16</v>
      </c>
      <c r="B20" s="54" t="s">
        <v>15</v>
      </c>
      <c r="C20" s="71">
        <v>997.76847977684793</v>
      </c>
      <c r="D20" s="71">
        <v>2357.4531702505619</v>
      </c>
      <c r="E20" s="71">
        <f t="shared" si="0"/>
        <v>701.05427038085486</v>
      </c>
      <c r="F20" s="71" t="s">
        <v>248</v>
      </c>
      <c r="G20" s="71">
        <v>701.05427038085486</v>
      </c>
      <c r="H20" s="71">
        <v>13286.000000000002</v>
      </c>
      <c r="I20" s="71">
        <v>31391.172857007852</v>
      </c>
      <c r="J20" s="71">
        <f t="shared" si="1"/>
        <v>9335.0383631713576</v>
      </c>
      <c r="K20" s="71" t="s">
        <v>248</v>
      </c>
      <c r="L20" s="72">
        <v>9335.0383631713576</v>
      </c>
      <c r="M20" s="55">
        <f t="shared" si="2"/>
        <v>701.05427038085486</v>
      </c>
      <c r="N20" s="73" t="str">
        <f t="shared" si="3"/>
        <v>ca</v>
      </c>
      <c r="O20" s="55" t="s">
        <v>248</v>
      </c>
    </row>
    <row r="21" spans="1:15" x14ac:dyDescent="0.25">
      <c r="A21" s="56" t="s">
        <v>18</v>
      </c>
      <c r="B21" s="54" t="s">
        <v>17</v>
      </c>
      <c r="C21" s="71">
        <v>43.357575757575766</v>
      </c>
      <c r="D21" s="71">
        <v>341.47351981205117</v>
      </c>
      <c r="E21" s="71">
        <f t="shared" si="0"/>
        <v>38.472629095998627</v>
      </c>
      <c r="F21" s="71">
        <v>4.7064254875157028</v>
      </c>
      <c r="G21" s="71">
        <v>4.1934350785502774</v>
      </c>
      <c r="H21" s="71">
        <v>4088.0000000000005</v>
      </c>
      <c r="I21" s="71">
        <v>32196.074725136252</v>
      </c>
      <c r="J21" s="71">
        <f t="shared" si="1"/>
        <v>3627.4193147655847</v>
      </c>
      <c r="K21" s="71">
        <v>471.98724174800333</v>
      </c>
      <c r="L21" s="72">
        <v>417.64475258480394</v>
      </c>
      <c r="M21" s="55">
        <f t="shared" si="2"/>
        <v>4.1934350785502774</v>
      </c>
      <c r="N21" s="73" t="str">
        <f t="shared" si="3"/>
        <v>ca</v>
      </c>
      <c r="O21" s="55" t="s">
        <v>248</v>
      </c>
    </row>
    <row r="22" spans="1:15" x14ac:dyDescent="0.25">
      <c r="A22" s="56" t="s">
        <v>19</v>
      </c>
      <c r="B22" s="54" t="s">
        <v>192</v>
      </c>
      <c r="C22" s="71">
        <v>2.3846666666666669</v>
      </c>
      <c r="D22" s="71">
        <v>4.3340869822298798</v>
      </c>
      <c r="E22" s="71">
        <f t="shared" si="0"/>
        <v>1.5382842260714449</v>
      </c>
      <c r="F22" s="71">
        <v>18532.266666666666</v>
      </c>
      <c r="G22" s="71">
        <v>1.5381565502721986</v>
      </c>
      <c r="H22" s="71">
        <v>306.60000000000002</v>
      </c>
      <c r="I22" s="71">
        <v>557.23975485812741</v>
      </c>
      <c r="J22" s="71">
        <f t="shared" si="1"/>
        <v>197.77940049490007</v>
      </c>
      <c r="K22" s="71">
        <v>9530.880000000001</v>
      </c>
      <c r="L22" s="72">
        <v>193.75863158421828</v>
      </c>
      <c r="M22" s="55">
        <f t="shared" si="2"/>
        <v>1.5381565502721986</v>
      </c>
      <c r="N22" s="73" t="str">
        <f t="shared" si="3"/>
        <v>ca</v>
      </c>
      <c r="O22" s="55" t="s">
        <v>248</v>
      </c>
    </row>
    <row r="23" spans="1:15" x14ac:dyDescent="0.25">
      <c r="A23" s="56" t="s">
        <v>21</v>
      </c>
      <c r="B23" s="54" t="s">
        <v>20</v>
      </c>
      <c r="C23" s="71" t="s">
        <v>248</v>
      </c>
      <c r="D23" s="71" t="s">
        <v>248</v>
      </c>
      <c r="E23" s="71" t="str">
        <f t="shared" si="0"/>
        <v>-</v>
      </c>
      <c r="F23" s="71">
        <v>4633.0666666666666</v>
      </c>
      <c r="G23" s="71">
        <v>4633.0666666666666</v>
      </c>
      <c r="H23" s="71">
        <v>2044.0000000000002</v>
      </c>
      <c r="I23" s="71">
        <v>338.05878461393064</v>
      </c>
      <c r="J23" s="71">
        <f t="shared" si="1"/>
        <v>290.0819073878842</v>
      </c>
      <c r="K23" s="71">
        <v>95308.800000000032</v>
      </c>
      <c r="L23" s="72">
        <v>289.20169298249698</v>
      </c>
      <c r="M23" s="55">
        <f t="shared" si="2"/>
        <v>289.20169298249698</v>
      </c>
      <c r="N23" s="73" t="str">
        <f t="shared" si="3"/>
        <v>nc</v>
      </c>
      <c r="O23" s="55" t="s">
        <v>248</v>
      </c>
    </row>
    <row r="24" spans="1:15" x14ac:dyDescent="0.25">
      <c r="A24" s="56" t="s">
        <v>23</v>
      </c>
      <c r="B24" s="54" t="s">
        <v>22</v>
      </c>
      <c r="C24" s="71" t="s">
        <v>248</v>
      </c>
      <c r="D24" s="71" t="s">
        <v>248</v>
      </c>
      <c r="E24" s="71" t="str">
        <f t="shared" si="0"/>
        <v>-</v>
      </c>
      <c r="F24" s="71" t="s">
        <v>248</v>
      </c>
      <c r="G24" s="71" t="s">
        <v>248</v>
      </c>
      <c r="H24" s="71">
        <v>40880.000000000007</v>
      </c>
      <c r="I24" s="71">
        <v>321960.74725136254</v>
      </c>
      <c r="J24" s="71">
        <f t="shared" si="1"/>
        <v>36274.193147655846</v>
      </c>
      <c r="K24" s="71" t="s">
        <v>248</v>
      </c>
      <c r="L24" s="72">
        <v>36274.193147655846</v>
      </c>
      <c r="M24" s="55">
        <f t="shared" si="2"/>
        <v>36274.193147655846</v>
      </c>
      <c r="N24" s="73" t="str">
        <f t="shared" si="3"/>
        <v>nc</v>
      </c>
      <c r="O24" s="55" t="s">
        <v>248</v>
      </c>
    </row>
    <row r="25" spans="1:15" x14ac:dyDescent="0.25">
      <c r="A25" s="56" t="s">
        <v>25</v>
      </c>
      <c r="B25" s="54" t="s">
        <v>24</v>
      </c>
      <c r="C25" s="71" t="s">
        <v>248</v>
      </c>
      <c r="D25" s="71" t="s">
        <v>248</v>
      </c>
      <c r="E25" s="71" t="str">
        <f t="shared" si="0"/>
        <v>-</v>
      </c>
      <c r="F25" s="71" t="s">
        <v>248</v>
      </c>
      <c r="G25" s="71" t="s">
        <v>248</v>
      </c>
      <c r="H25" s="71">
        <v>204400.00000000003</v>
      </c>
      <c r="I25" s="71">
        <v>4829411.2087704372</v>
      </c>
      <c r="J25" s="71">
        <f t="shared" si="1"/>
        <v>196100.25289641228</v>
      </c>
      <c r="K25" s="71">
        <v>95308800.000000015</v>
      </c>
      <c r="L25" s="72">
        <v>195697.60016252944</v>
      </c>
      <c r="M25" s="55">
        <f t="shared" si="2"/>
        <v>195697.60016252944</v>
      </c>
      <c r="N25" s="73" t="str">
        <f t="shared" si="3"/>
        <v>nc</v>
      </c>
      <c r="O25" s="55" t="s">
        <v>248</v>
      </c>
    </row>
    <row r="26" spans="1:15" x14ac:dyDescent="0.25">
      <c r="A26" s="56" t="s">
        <v>27</v>
      </c>
      <c r="B26" s="54" t="s">
        <v>26</v>
      </c>
      <c r="C26" s="71">
        <v>3.4066666666666667</v>
      </c>
      <c r="D26" s="71">
        <v>80.490186812840619</v>
      </c>
      <c r="E26" s="71">
        <f t="shared" si="0"/>
        <v>3.268337548273538</v>
      </c>
      <c r="F26" s="71" t="s">
        <v>248</v>
      </c>
      <c r="G26" s="71">
        <v>3.268337548273538</v>
      </c>
      <c r="H26" s="71">
        <v>4088.0000000000005</v>
      </c>
      <c r="I26" s="71">
        <v>96588.224175408744</v>
      </c>
      <c r="J26" s="71">
        <f t="shared" si="1"/>
        <v>3922.0050579282452</v>
      </c>
      <c r="K26" s="71" t="s">
        <v>248</v>
      </c>
      <c r="L26" s="72">
        <v>3922.0050579282452</v>
      </c>
      <c r="M26" s="55">
        <f t="shared" si="2"/>
        <v>3.268337548273538</v>
      </c>
      <c r="N26" s="73" t="str">
        <f t="shared" si="3"/>
        <v>ca</v>
      </c>
      <c r="O26" s="55" t="s">
        <v>248</v>
      </c>
    </row>
    <row r="27" spans="1:15" x14ac:dyDescent="0.25">
      <c r="A27" s="56" t="s">
        <v>29</v>
      </c>
      <c r="B27" s="54" t="s">
        <v>28</v>
      </c>
      <c r="C27" s="71" t="s">
        <v>248</v>
      </c>
      <c r="D27" s="71" t="s">
        <v>248</v>
      </c>
      <c r="E27" s="71" t="str">
        <f t="shared" si="0"/>
        <v>-</v>
      </c>
      <c r="F27" s="71" t="s">
        <v>248</v>
      </c>
      <c r="G27" s="71" t="s">
        <v>248</v>
      </c>
      <c r="H27" s="71">
        <v>13286.000000000002</v>
      </c>
      <c r="I27" s="71">
        <v>104637.24285669281</v>
      </c>
      <c r="J27" s="71">
        <f t="shared" si="1"/>
        <v>11789.11277298815</v>
      </c>
      <c r="K27" s="71">
        <v>629.31632233067114</v>
      </c>
      <c r="L27" s="72">
        <v>597.42508789900774</v>
      </c>
      <c r="M27" s="55">
        <f t="shared" si="2"/>
        <v>597.42508789900774</v>
      </c>
      <c r="N27" s="73" t="str">
        <f t="shared" si="3"/>
        <v>nc</v>
      </c>
      <c r="O27" s="55" t="s">
        <v>248</v>
      </c>
    </row>
    <row r="28" spans="1:15" x14ac:dyDescent="0.25">
      <c r="A28" s="56" t="s">
        <v>31</v>
      </c>
      <c r="B28" s="54" t="s">
        <v>30</v>
      </c>
      <c r="C28" s="71">
        <v>23.152103559870554</v>
      </c>
      <c r="D28" s="71">
        <v>54.702068707755764</v>
      </c>
      <c r="E28" s="71">
        <f t="shared" si="0"/>
        <v>16.267181613691683</v>
      </c>
      <c r="F28" s="71" t="s">
        <v>248</v>
      </c>
      <c r="G28" s="71">
        <v>16.267181613691683</v>
      </c>
      <c r="H28" s="71">
        <v>15330.000000000002</v>
      </c>
      <c r="I28" s="71">
        <v>36220.58406577829</v>
      </c>
      <c r="J28" s="71">
        <f t="shared" si="1"/>
        <v>10771.198111351565</v>
      </c>
      <c r="K28" s="71" t="s">
        <v>248</v>
      </c>
      <c r="L28" s="72">
        <v>10771.198111351565</v>
      </c>
      <c r="M28" s="55">
        <f t="shared" si="2"/>
        <v>16.267181613691683</v>
      </c>
      <c r="N28" s="73" t="str">
        <f t="shared" si="3"/>
        <v>ca</v>
      </c>
      <c r="O28" s="55" t="s">
        <v>248</v>
      </c>
    </row>
    <row r="29" spans="1:15" x14ac:dyDescent="0.25">
      <c r="A29" s="57" t="s">
        <v>118</v>
      </c>
      <c r="B29" s="54" t="s">
        <v>117</v>
      </c>
      <c r="C29" s="71" t="s">
        <v>248</v>
      </c>
      <c r="D29" s="71" t="s">
        <v>248</v>
      </c>
      <c r="E29" s="71" t="str">
        <f t="shared" si="0"/>
        <v>-</v>
      </c>
      <c r="F29" s="71" t="s">
        <v>248</v>
      </c>
      <c r="G29" s="71" t="s">
        <v>248</v>
      </c>
      <c r="H29" s="71">
        <v>51100.000000000007</v>
      </c>
      <c r="I29" s="71">
        <v>402450.93406420317</v>
      </c>
      <c r="J29" s="71">
        <f t="shared" si="1"/>
        <v>45342.741434569813</v>
      </c>
      <c r="K29" s="71" t="s">
        <v>248</v>
      </c>
      <c r="L29" s="72">
        <v>45342.741434569813</v>
      </c>
      <c r="M29" s="55">
        <f t="shared" si="2"/>
        <v>45342.741434569813</v>
      </c>
      <c r="N29" s="73" t="str">
        <f t="shared" si="3"/>
        <v>nc</v>
      </c>
      <c r="O29" s="55" t="s">
        <v>248</v>
      </c>
    </row>
    <row r="30" spans="1:15" x14ac:dyDescent="0.25">
      <c r="A30" s="57" t="s">
        <v>121</v>
      </c>
      <c r="B30" s="54" t="s">
        <v>119</v>
      </c>
      <c r="C30" s="71" t="s">
        <v>248</v>
      </c>
      <c r="D30" s="71" t="s">
        <v>248</v>
      </c>
      <c r="E30" s="71" t="str">
        <f t="shared" si="0"/>
        <v>-</v>
      </c>
      <c r="F30" s="71" t="s">
        <v>248</v>
      </c>
      <c r="G30" s="71" t="s">
        <v>248</v>
      </c>
      <c r="H30" s="71">
        <v>102200.00000000001</v>
      </c>
      <c r="I30" s="71">
        <v>804901.86812840635</v>
      </c>
      <c r="J30" s="71">
        <f t="shared" si="1"/>
        <v>90685.482869139625</v>
      </c>
      <c r="K30" s="71" t="s">
        <v>248</v>
      </c>
      <c r="L30" s="72">
        <v>90685.482869139625</v>
      </c>
      <c r="M30" s="55">
        <f t="shared" si="2"/>
        <v>90685.482869139625</v>
      </c>
      <c r="N30" s="73" t="str">
        <f t="shared" si="3"/>
        <v>nc</v>
      </c>
      <c r="O30" s="55" t="s">
        <v>248</v>
      </c>
    </row>
    <row r="31" spans="1:15" x14ac:dyDescent="0.25">
      <c r="A31" s="57" t="s">
        <v>122</v>
      </c>
      <c r="B31" s="54" t="s">
        <v>120</v>
      </c>
      <c r="C31" s="71" t="s">
        <v>248</v>
      </c>
      <c r="D31" s="71" t="s">
        <v>248</v>
      </c>
      <c r="E31" s="71" t="str">
        <f t="shared" si="0"/>
        <v>-</v>
      </c>
      <c r="F31" s="71" t="s">
        <v>248</v>
      </c>
      <c r="G31" s="71" t="s">
        <v>248</v>
      </c>
      <c r="H31" s="71">
        <v>102200.00000000001</v>
      </c>
      <c r="I31" s="71">
        <v>804901.86812840635</v>
      </c>
      <c r="J31" s="71">
        <f t="shared" si="1"/>
        <v>90685.482869139625</v>
      </c>
      <c r="K31" s="71" t="s">
        <v>248</v>
      </c>
      <c r="L31" s="72">
        <v>90685.482869139625</v>
      </c>
      <c r="M31" s="55">
        <f t="shared" si="2"/>
        <v>90685.482869139625</v>
      </c>
      <c r="N31" s="73" t="str">
        <f t="shared" si="3"/>
        <v>nc</v>
      </c>
      <c r="O31" s="55" t="s">
        <v>248</v>
      </c>
    </row>
    <row r="32" spans="1:15" x14ac:dyDescent="0.25">
      <c r="A32" s="56" t="s">
        <v>33</v>
      </c>
      <c r="B32" s="54" t="s">
        <v>32</v>
      </c>
      <c r="C32" s="71" t="s">
        <v>248</v>
      </c>
      <c r="D32" s="71" t="s">
        <v>248</v>
      </c>
      <c r="E32" s="71" t="str">
        <f t="shared" si="0"/>
        <v>-</v>
      </c>
      <c r="F32" s="71">
        <v>6177.4222222222224</v>
      </c>
      <c r="G32" s="71">
        <v>6177.4222222222224</v>
      </c>
      <c r="H32" s="71">
        <v>102.20000000000002</v>
      </c>
      <c r="I32" s="71">
        <v>603.67640109630486</v>
      </c>
      <c r="J32" s="71">
        <f t="shared" si="1"/>
        <v>87.403018568437787</v>
      </c>
      <c r="K32" s="71">
        <v>47654.400000000016</v>
      </c>
      <c r="L32" s="72">
        <v>87.243006018180651</v>
      </c>
      <c r="M32" s="55">
        <f t="shared" si="2"/>
        <v>87.243006018180651</v>
      </c>
      <c r="N32" s="73" t="str">
        <f t="shared" si="3"/>
        <v>nc</v>
      </c>
      <c r="O32" s="55" t="s">
        <v>248</v>
      </c>
    </row>
    <row r="33" spans="1:15" x14ac:dyDescent="0.25">
      <c r="A33" s="56" t="s">
        <v>35</v>
      </c>
      <c r="B33" s="54" t="s">
        <v>34</v>
      </c>
      <c r="C33" s="71">
        <v>2725.3333333333335</v>
      </c>
      <c r="D33" s="71">
        <v>6439.2149450272491</v>
      </c>
      <c r="E33" s="71">
        <f t="shared" si="0"/>
        <v>1914.8796642402783</v>
      </c>
      <c r="F33" s="71" t="s">
        <v>248</v>
      </c>
      <c r="G33" s="71">
        <v>1914.8796642402783</v>
      </c>
      <c r="H33" s="71">
        <v>102200.00000000001</v>
      </c>
      <c r="I33" s="71">
        <v>241470.56043852193</v>
      </c>
      <c r="J33" s="71">
        <f t="shared" si="1"/>
        <v>71807.987409010442</v>
      </c>
      <c r="K33" s="71" t="s">
        <v>248</v>
      </c>
      <c r="L33" s="72">
        <v>71807.987409010442</v>
      </c>
      <c r="M33" s="55">
        <f t="shared" si="2"/>
        <v>1914.8796642402783</v>
      </c>
      <c r="N33" s="73" t="str">
        <f t="shared" si="3"/>
        <v>ca</v>
      </c>
      <c r="O33" s="55" t="s">
        <v>248</v>
      </c>
    </row>
    <row r="34" spans="1:15" x14ac:dyDescent="0.25">
      <c r="A34" s="57" t="s">
        <v>124</v>
      </c>
      <c r="B34" s="54" t="s">
        <v>123</v>
      </c>
      <c r="C34" s="71" t="s">
        <v>248</v>
      </c>
      <c r="D34" s="71" t="s">
        <v>248</v>
      </c>
      <c r="E34" s="71" t="str">
        <f t="shared" si="0"/>
        <v>-</v>
      </c>
      <c r="F34" s="71" t="s">
        <v>248</v>
      </c>
      <c r="G34" s="71" t="s">
        <v>248</v>
      </c>
      <c r="H34" s="71">
        <v>102200.00000000001</v>
      </c>
      <c r="I34" s="71">
        <v>804901.86812840635</v>
      </c>
      <c r="J34" s="71">
        <f t="shared" si="1"/>
        <v>90685.482869139625</v>
      </c>
      <c r="K34" s="71">
        <v>3335.8046641953351</v>
      </c>
      <c r="L34" s="72">
        <v>3217.4528201650978</v>
      </c>
      <c r="M34" s="55">
        <f t="shared" si="2"/>
        <v>3217.4528201650978</v>
      </c>
      <c r="N34" s="73" t="str">
        <f t="shared" si="3"/>
        <v>nc</v>
      </c>
      <c r="O34" s="55" t="s">
        <v>249</v>
      </c>
    </row>
    <row r="35" spans="1:15" x14ac:dyDescent="0.25">
      <c r="A35" s="56" t="s">
        <v>37</v>
      </c>
      <c r="B35" s="54" t="s">
        <v>36</v>
      </c>
      <c r="C35" s="71">
        <v>34.066666666666663</v>
      </c>
      <c r="D35" s="71">
        <v>268.30062270946871</v>
      </c>
      <c r="E35" s="71">
        <f t="shared" si="0"/>
        <v>30.228494289713201</v>
      </c>
      <c r="F35" s="71">
        <v>2.4119168609611439</v>
      </c>
      <c r="G35" s="71">
        <v>2.2336916873463051</v>
      </c>
      <c r="H35" s="71">
        <v>4088.0000000000005</v>
      </c>
      <c r="I35" s="71">
        <v>32196.074725136252</v>
      </c>
      <c r="J35" s="71">
        <f t="shared" si="1"/>
        <v>3627.4193147655847</v>
      </c>
      <c r="K35" s="71">
        <v>620.20719281857987</v>
      </c>
      <c r="L35" s="72">
        <v>529.64909847174977</v>
      </c>
      <c r="M35" s="55">
        <f t="shared" si="2"/>
        <v>2.2336916873463051</v>
      </c>
      <c r="N35" s="73" t="str">
        <f t="shared" si="3"/>
        <v>ca</v>
      </c>
      <c r="O35" s="55" t="s">
        <v>249</v>
      </c>
    </row>
    <row r="36" spans="1:15" x14ac:dyDescent="0.25">
      <c r="A36" s="56" t="s">
        <v>39</v>
      </c>
      <c r="B36" s="54" t="s">
        <v>38</v>
      </c>
      <c r="C36" s="71" t="s">
        <v>248</v>
      </c>
      <c r="D36" s="71" t="s">
        <v>248</v>
      </c>
      <c r="E36" s="71" t="str">
        <f t="shared" si="0"/>
        <v>-</v>
      </c>
      <c r="F36" s="71" t="s">
        <v>248</v>
      </c>
      <c r="G36" s="71" t="s">
        <v>248</v>
      </c>
      <c r="H36" s="71">
        <v>7154.0000000000009</v>
      </c>
      <c r="I36" s="71">
        <v>56343.130768988442</v>
      </c>
      <c r="J36" s="71">
        <f t="shared" si="1"/>
        <v>6347.9838008397737</v>
      </c>
      <c r="K36" s="71">
        <v>1510.2144279056113</v>
      </c>
      <c r="L36" s="72">
        <v>1219.9764430821604</v>
      </c>
      <c r="M36" s="55">
        <f t="shared" si="2"/>
        <v>1219.9764430821604</v>
      </c>
      <c r="N36" s="73" t="str">
        <f t="shared" si="3"/>
        <v>nc</v>
      </c>
      <c r="O36" s="55" t="s">
        <v>249</v>
      </c>
    </row>
    <row r="37" spans="1:15" x14ac:dyDescent="0.25">
      <c r="A37" s="56" t="s">
        <v>41</v>
      </c>
      <c r="B37" s="54" t="s">
        <v>40</v>
      </c>
      <c r="C37" s="71" t="s">
        <v>248</v>
      </c>
      <c r="D37" s="71" t="s">
        <v>248</v>
      </c>
      <c r="E37" s="71" t="str">
        <f t="shared" si="0"/>
        <v>-</v>
      </c>
      <c r="F37" s="71" t="s">
        <v>248</v>
      </c>
      <c r="G37" s="71" t="s">
        <v>248</v>
      </c>
      <c r="H37" s="71">
        <v>1533000.0000000002</v>
      </c>
      <c r="I37" s="71">
        <v>470867.59285511763</v>
      </c>
      <c r="J37" s="71">
        <f t="shared" si="1"/>
        <v>360223.41117778904</v>
      </c>
      <c r="K37" s="71" t="s">
        <v>248</v>
      </c>
      <c r="L37" s="72">
        <v>360223.41117778904</v>
      </c>
      <c r="M37" s="55">
        <f t="shared" si="2"/>
        <v>360223.41117778904</v>
      </c>
      <c r="N37" s="73" t="str">
        <f t="shared" si="3"/>
        <v>nc</v>
      </c>
      <c r="O37" s="55" t="s">
        <v>248</v>
      </c>
    </row>
    <row r="38" spans="1:15" x14ac:dyDescent="0.25">
      <c r="A38" s="56" t="s">
        <v>43</v>
      </c>
      <c r="B38" s="54" t="s">
        <v>42</v>
      </c>
      <c r="C38" s="71">
        <v>4.7693333333333339</v>
      </c>
      <c r="D38" s="71">
        <v>2.8171565384494222</v>
      </c>
      <c r="E38" s="71">
        <f t="shared" si="0"/>
        <v>1.7710375695640983</v>
      </c>
      <c r="F38" s="71">
        <v>132.37333333333333</v>
      </c>
      <c r="G38" s="71">
        <v>1.7476554920926706</v>
      </c>
      <c r="H38" s="71">
        <v>3066.0000000000005</v>
      </c>
      <c r="I38" s="71">
        <v>1811.0292032889142</v>
      </c>
      <c r="J38" s="71">
        <f t="shared" si="1"/>
        <v>1138.5241518626347</v>
      </c>
      <c r="K38" s="71">
        <v>476544.00000000006</v>
      </c>
      <c r="L38" s="72">
        <v>1135.8105561608113</v>
      </c>
      <c r="M38" s="55">
        <f t="shared" si="2"/>
        <v>1.7476554920926706</v>
      </c>
      <c r="N38" s="73" t="str">
        <f t="shared" si="3"/>
        <v>ca</v>
      </c>
      <c r="O38" s="55" t="s">
        <v>248</v>
      </c>
    </row>
    <row r="39" spans="1:15" x14ac:dyDescent="0.25">
      <c r="A39" s="56" t="s">
        <v>45</v>
      </c>
      <c r="B39" s="54" t="s">
        <v>44</v>
      </c>
      <c r="C39" s="71" t="s">
        <v>248</v>
      </c>
      <c r="D39" s="71" t="s">
        <v>248</v>
      </c>
      <c r="E39" s="71" t="str">
        <f t="shared" si="0"/>
        <v>-</v>
      </c>
      <c r="F39" s="71">
        <v>1235.4844444444448</v>
      </c>
      <c r="G39" s="71">
        <v>1235.4844444444448</v>
      </c>
      <c r="H39" s="71">
        <v>306.60000000000002</v>
      </c>
      <c r="I39" s="71">
        <v>7244.116813155656</v>
      </c>
      <c r="J39" s="71">
        <f t="shared" si="1"/>
        <v>294.15037934461839</v>
      </c>
      <c r="K39" s="71">
        <v>28592.640000000003</v>
      </c>
      <c r="L39" s="72">
        <v>291.15508479883005</v>
      </c>
      <c r="M39" s="55">
        <f t="shared" si="2"/>
        <v>291.15508479883005</v>
      </c>
      <c r="N39" s="73" t="str">
        <f t="shared" si="3"/>
        <v>nc</v>
      </c>
      <c r="O39" s="55" t="s">
        <v>248</v>
      </c>
    </row>
    <row r="40" spans="1:15" x14ac:dyDescent="0.25">
      <c r="A40" s="56" t="s">
        <v>47</v>
      </c>
      <c r="B40" s="54" t="s">
        <v>46</v>
      </c>
      <c r="C40" s="71" t="s">
        <v>248</v>
      </c>
      <c r="D40" s="71" t="s">
        <v>248</v>
      </c>
      <c r="E40" s="71" t="str">
        <f t="shared" si="0"/>
        <v>-</v>
      </c>
      <c r="F40" s="71" t="s">
        <v>248</v>
      </c>
      <c r="G40" s="71" t="s">
        <v>248</v>
      </c>
      <c r="H40" s="71">
        <v>145124</v>
      </c>
      <c r="I40" s="71">
        <v>3428881.95822701</v>
      </c>
      <c r="J40" s="71">
        <f t="shared" si="1"/>
        <v>139231.1795564527</v>
      </c>
      <c r="K40" s="71" t="s">
        <v>248</v>
      </c>
      <c r="L40" s="72">
        <v>139231.1795564527</v>
      </c>
      <c r="M40" s="55">
        <f t="shared" si="2"/>
        <v>139231.1795564527</v>
      </c>
      <c r="N40" s="73" t="str">
        <f t="shared" si="3"/>
        <v>nc</v>
      </c>
      <c r="O40" s="55" t="s">
        <v>248</v>
      </c>
    </row>
    <row r="41" spans="1:15" x14ac:dyDescent="0.25">
      <c r="A41" s="56" t="s">
        <v>55</v>
      </c>
      <c r="B41" s="54" t="s">
        <v>54</v>
      </c>
      <c r="C41" s="71">
        <v>170.33333333333334</v>
      </c>
      <c r="D41" s="71">
        <v>402.45093406420307</v>
      </c>
      <c r="E41" s="71">
        <f t="shared" si="0"/>
        <v>119.67997901501739</v>
      </c>
      <c r="F41" s="71">
        <v>4633066.666666667</v>
      </c>
      <c r="G41" s="71">
        <v>119.67688755779865</v>
      </c>
      <c r="H41" s="71">
        <v>20440.000000000004</v>
      </c>
      <c r="I41" s="71">
        <v>48294.112087704387</v>
      </c>
      <c r="J41" s="71">
        <f t="shared" si="1"/>
        <v>14361.597481802086</v>
      </c>
      <c r="K41" s="71" t="s">
        <v>248</v>
      </c>
      <c r="L41" s="72">
        <v>14361.597481802086</v>
      </c>
      <c r="M41" s="55">
        <f t="shared" si="2"/>
        <v>119.67688755779865</v>
      </c>
      <c r="N41" s="73" t="str">
        <f t="shared" si="3"/>
        <v>ca</v>
      </c>
      <c r="O41" s="55" t="s">
        <v>248</v>
      </c>
    </row>
    <row r="42" spans="1:15" x14ac:dyDescent="0.25">
      <c r="A42" s="56" t="s">
        <v>49</v>
      </c>
      <c r="B42" s="54" t="s">
        <v>48</v>
      </c>
      <c r="C42" s="71">
        <v>2.9808333333333339</v>
      </c>
      <c r="D42" s="71">
        <v>23.476304487078519</v>
      </c>
      <c r="E42" s="71">
        <f t="shared" si="0"/>
        <v>2.6449932503499056</v>
      </c>
      <c r="F42" s="71">
        <v>6.2953061447471426E-2</v>
      </c>
      <c r="G42" s="71">
        <v>6.1489558301805788E-2</v>
      </c>
      <c r="H42" s="71">
        <v>204.40000000000003</v>
      </c>
      <c r="I42" s="71">
        <v>1609.8037362568127</v>
      </c>
      <c r="J42" s="71">
        <f t="shared" si="1"/>
        <v>181.37096573827927</v>
      </c>
      <c r="K42" s="71">
        <v>32.375860172985305</v>
      </c>
      <c r="L42" s="72">
        <v>27.471944910281721</v>
      </c>
      <c r="M42" s="55">
        <f t="shared" si="2"/>
        <v>6.1489558301805788E-2</v>
      </c>
      <c r="N42" s="73" t="str">
        <f t="shared" si="3"/>
        <v>ca</v>
      </c>
      <c r="O42" s="55" t="s">
        <v>248</v>
      </c>
    </row>
    <row r="43" spans="1:15" x14ac:dyDescent="0.25">
      <c r="A43" s="57" t="s">
        <v>126</v>
      </c>
      <c r="B43" s="54" t="s">
        <v>125</v>
      </c>
      <c r="C43" s="71">
        <v>1.1923333333333335</v>
      </c>
      <c r="D43" s="71">
        <v>9.3905217948314075</v>
      </c>
      <c r="E43" s="71">
        <f t="shared" si="0"/>
        <v>1.0579973001399623</v>
      </c>
      <c r="F43" s="71">
        <v>0.15670534158473415</v>
      </c>
      <c r="G43" s="71">
        <v>0.13648923005449037</v>
      </c>
      <c r="H43" s="71">
        <v>9198</v>
      </c>
      <c r="I43" s="71">
        <v>72441.168131556566</v>
      </c>
      <c r="J43" s="71">
        <f t="shared" si="1"/>
        <v>8161.6934582225658</v>
      </c>
      <c r="K43" s="71">
        <v>362.66093338181321</v>
      </c>
      <c r="L43" s="72">
        <v>347.23185259055651</v>
      </c>
      <c r="M43" s="55">
        <f t="shared" si="2"/>
        <v>0.13648923005449037</v>
      </c>
      <c r="N43" s="73" t="str">
        <f t="shared" si="3"/>
        <v>ca</v>
      </c>
      <c r="O43" s="55" t="s">
        <v>248</v>
      </c>
    </row>
    <row r="44" spans="1:15" x14ac:dyDescent="0.25">
      <c r="A44" s="57" t="s">
        <v>134</v>
      </c>
      <c r="B44" s="54" t="s">
        <v>133</v>
      </c>
      <c r="C44" s="71">
        <v>418.36257309941527</v>
      </c>
      <c r="D44" s="71">
        <v>3294.9199280110201</v>
      </c>
      <c r="E44" s="71">
        <f t="shared" ref="E44:E74" si="4">IF(AND(ISERROR(1/(1/C44+1/D44)),ISERROR(1/(1/C44))),"-",IF(ISERROR(1/(1/C44+1/D44)),(1/(1/C44)),((1/(1/C44+1/D44)))))</f>
        <v>371.2271228561271</v>
      </c>
      <c r="F44" s="71">
        <v>13.030475567858312</v>
      </c>
      <c r="G44" s="71">
        <v>12.588601954373628</v>
      </c>
      <c r="H44" s="71">
        <v>204400.00000000003</v>
      </c>
      <c r="I44" s="71">
        <v>1609803.7362568127</v>
      </c>
      <c r="J44" s="71">
        <f t="shared" ref="J44:J74" si="5">IF(AND(ISERROR(1/(1/H44+1/I44)),ISERROR(1/(1/H44))),"-",IF(ISERROR(1/(1/H44+1/I44)),(1/(1/H44)),((1/(1/H44+1/I44)))))</f>
        <v>181370.96573827925</v>
      </c>
      <c r="K44" s="71" t="s">
        <v>248</v>
      </c>
      <c r="L44" s="72">
        <v>181370.96573827925</v>
      </c>
      <c r="M44" s="55">
        <f t="shared" ref="M44:M74" si="6">MIN(L44,G44)</f>
        <v>12.588601954373628</v>
      </c>
      <c r="N44" s="73" t="str">
        <f t="shared" ref="N44:N74" si="7">IF(G44="-","nc",IF(G44&gt;L44,"nc",IF(L44&gt;G44,"ca")))</f>
        <v>ca</v>
      </c>
      <c r="O44" s="55" t="s">
        <v>248</v>
      </c>
    </row>
    <row r="45" spans="1:15" x14ac:dyDescent="0.25">
      <c r="A45" s="56" t="s">
        <v>50</v>
      </c>
      <c r="B45" s="54" t="s">
        <v>135</v>
      </c>
      <c r="C45" s="71">
        <v>26.205128205128208</v>
      </c>
      <c r="D45" s="71">
        <v>206.38509439189903</v>
      </c>
      <c r="E45" s="71">
        <f t="shared" si="4"/>
        <v>23.252687915164003</v>
      </c>
      <c r="F45" s="71">
        <v>1.8490258518361931</v>
      </c>
      <c r="G45" s="71">
        <v>1.7128241314081165</v>
      </c>
      <c r="H45" s="71">
        <v>20440.000000000004</v>
      </c>
      <c r="I45" s="71">
        <v>160980.37362568127</v>
      </c>
      <c r="J45" s="71">
        <f t="shared" si="5"/>
        <v>18137.096573827923</v>
      </c>
      <c r="K45" s="71">
        <v>144.22401644322304</v>
      </c>
      <c r="L45" s="72">
        <v>143.08621204794949</v>
      </c>
      <c r="M45" s="55">
        <f t="shared" si="6"/>
        <v>1.7128241314081165</v>
      </c>
      <c r="N45" s="73" t="str">
        <f t="shared" si="7"/>
        <v>ca</v>
      </c>
      <c r="O45" s="55" t="s">
        <v>248</v>
      </c>
    </row>
    <row r="46" spans="1:15" x14ac:dyDescent="0.25">
      <c r="A46" s="56" t="s">
        <v>51</v>
      </c>
      <c r="B46" s="54" t="s">
        <v>136</v>
      </c>
      <c r="C46" s="71" t="s">
        <v>248</v>
      </c>
      <c r="D46" s="71" t="s">
        <v>248</v>
      </c>
      <c r="E46" s="71" t="str">
        <f t="shared" si="4"/>
        <v>-</v>
      </c>
      <c r="F46" s="71" t="s">
        <v>248</v>
      </c>
      <c r="G46" s="71" t="s">
        <v>248</v>
      </c>
      <c r="H46" s="71">
        <v>2044.0000000000002</v>
      </c>
      <c r="I46" s="71">
        <v>16098.037362568126</v>
      </c>
      <c r="J46" s="71">
        <f t="shared" si="5"/>
        <v>1813.7096573827923</v>
      </c>
      <c r="K46" s="71">
        <v>437.29819678648971</v>
      </c>
      <c r="L46" s="72">
        <v>352.34526667630695</v>
      </c>
      <c r="M46" s="55">
        <f t="shared" si="6"/>
        <v>352.34526667630695</v>
      </c>
      <c r="N46" s="73" t="str">
        <f t="shared" si="7"/>
        <v>nc</v>
      </c>
      <c r="O46" s="55" t="s">
        <v>248</v>
      </c>
    </row>
    <row r="47" spans="1:15" x14ac:dyDescent="0.25">
      <c r="A47" s="56" t="s">
        <v>52</v>
      </c>
      <c r="B47" s="54" t="s">
        <v>137</v>
      </c>
      <c r="C47" s="71" t="s">
        <v>248</v>
      </c>
      <c r="D47" s="71" t="s">
        <v>248</v>
      </c>
      <c r="E47" s="71" t="str">
        <f t="shared" si="4"/>
        <v>-</v>
      </c>
      <c r="F47" s="71" t="s">
        <v>248</v>
      </c>
      <c r="G47" s="71" t="s">
        <v>248</v>
      </c>
      <c r="H47" s="71">
        <v>20440.000000000004</v>
      </c>
      <c r="I47" s="71">
        <v>160980.37362568127</v>
      </c>
      <c r="J47" s="71">
        <f t="shared" si="5"/>
        <v>18137.096573827923</v>
      </c>
      <c r="K47" s="71">
        <v>301.34352361134131</v>
      </c>
      <c r="L47" s="72">
        <v>296.41859944516358</v>
      </c>
      <c r="M47" s="55">
        <f t="shared" si="6"/>
        <v>296.41859944516358</v>
      </c>
      <c r="N47" s="73" t="str">
        <f t="shared" si="7"/>
        <v>nc</v>
      </c>
      <c r="O47" s="55" t="s">
        <v>248</v>
      </c>
    </row>
    <row r="48" spans="1:15" x14ac:dyDescent="0.25">
      <c r="A48" s="56" t="s">
        <v>53</v>
      </c>
      <c r="B48" s="54" t="s">
        <v>138</v>
      </c>
      <c r="C48" s="71">
        <v>64.450450450450461</v>
      </c>
      <c r="D48" s="71">
        <v>507.59577269358971</v>
      </c>
      <c r="E48" s="71">
        <f t="shared" si="4"/>
        <v>57.18904325080878</v>
      </c>
      <c r="F48" s="71">
        <v>10.761345248672489</v>
      </c>
      <c r="G48" s="71">
        <v>9.0570643149143244</v>
      </c>
      <c r="H48" s="71">
        <v>40880.000000000007</v>
      </c>
      <c r="I48" s="71">
        <v>321960.74725136254</v>
      </c>
      <c r="J48" s="71">
        <f t="shared" si="5"/>
        <v>36274.193147655846</v>
      </c>
      <c r="K48" s="71">
        <v>68.25767557729408</v>
      </c>
      <c r="L48" s="72">
        <v>68.129475354973451</v>
      </c>
      <c r="M48" s="55">
        <f t="shared" si="6"/>
        <v>9.0570643149143244</v>
      </c>
      <c r="N48" s="73" t="str">
        <f t="shared" si="7"/>
        <v>ca</v>
      </c>
      <c r="O48" s="55" t="s">
        <v>248</v>
      </c>
    </row>
    <row r="49" spans="1:15" x14ac:dyDescent="0.25">
      <c r="A49" s="56" t="s">
        <v>56</v>
      </c>
      <c r="B49" s="54" t="s">
        <v>139</v>
      </c>
      <c r="C49" s="71">
        <v>23.846666666666671</v>
      </c>
      <c r="D49" s="71">
        <v>187.81043589662815</v>
      </c>
      <c r="E49" s="71">
        <f t="shared" si="4"/>
        <v>21.159946002799245</v>
      </c>
      <c r="F49" s="71">
        <v>83.719088222561041</v>
      </c>
      <c r="G49" s="71">
        <v>16.890805672241996</v>
      </c>
      <c r="H49" s="71">
        <v>30660.000000000004</v>
      </c>
      <c r="I49" s="71">
        <v>241470.5604385219</v>
      </c>
      <c r="J49" s="71">
        <f t="shared" si="5"/>
        <v>27205.64486074189</v>
      </c>
      <c r="K49" s="71">
        <v>5381.941385736066</v>
      </c>
      <c r="L49" s="72">
        <v>4493.0970000114503</v>
      </c>
      <c r="M49" s="55">
        <f t="shared" si="6"/>
        <v>16.890805672241996</v>
      </c>
      <c r="N49" s="73" t="str">
        <f t="shared" si="7"/>
        <v>ca</v>
      </c>
      <c r="O49" s="55" t="s">
        <v>248</v>
      </c>
    </row>
    <row r="50" spans="1:15" x14ac:dyDescent="0.25">
      <c r="A50" s="56" t="s">
        <v>58</v>
      </c>
      <c r="B50" s="54" t="s">
        <v>57</v>
      </c>
      <c r="C50" s="71">
        <v>216.78787878787881</v>
      </c>
      <c r="D50" s="71">
        <v>1707.367599060256</v>
      </c>
      <c r="E50" s="71">
        <f t="shared" si="4"/>
        <v>192.36314547999311</v>
      </c>
      <c r="F50" s="71">
        <v>24.985715639068026</v>
      </c>
      <c r="G50" s="71">
        <v>22.113439323553347</v>
      </c>
      <c r="H50" s="71">
        <v>51100.000000000007</v>
      </c>
      <c r="I50" s="71">
        <v>402450.93406420317</v>
      </c>
      <c r="J50" s="71">
        <f t="shared" si="5"/>
        <v>45342.741434569813</v>
      </c>
      <c r="K50" s="71">
        <v>26770.409613287171</v>
      </c>
      <c r="L50" s="72">
        <v>16832.488159992485</v>
      </c>
      <c r="M50" s="55">
        <f t="shared" si="6"/>
        <v>22.113439323553347</v>
      </c>
      <c r="N50" s="73" t="str">
        <f t="shared" si="7"/>
        <v>ca</v>
      </c>
      <c r="O50" s="55" t="s">
        <v>249</v>
      </c>
    </row>
    <row r="51" spans="1:15" x14ac:dyDescent="0.25">
      <c r="A51" s="57" t="s">
        <v>141</v>
      </c>
      <c r="B51" s="54" t="s">
        <v>140</v>
      </c>
      <c r="C51" s="71" t="s">
        <v>248</v>
      </c>
      <c r="D51" s="71" t="s">
        <v>248</v>
      </c>
      <c r="E51" s="71" t="str">
        <f t="shared" si="4"/>
        <v>-</v>
      </c>
      <c r="F51" s="71" t="s">
        <v>248</v>
      </c>
      <c r="G51" s="71" t="s">
        <v>248</v>
      </c>
      <c r="H51" s="71">
        <v>40880.000000000007</v>
      </c>
      <c r="I51" s="71">
        <v>74298.633981083665</v>
      </c>
      <c r="J51" s="71">
        <f t="shared" si="5"/>
        <v>26370.586732653344</v>
      </c>
      <c r="K51" s="71" t="s">
        <v>248</v>
      </c>
      <c r="L51" s="72">
        <v>26370.586732653344</v>
      </c>
      <c r="M51" s="55">
        <f t="shared" si="6"/>
        <v>26370.586732653344</v>
      </c>
      <c r="N51" s="73" t="str">
        <f t="shared" si="7"/>
        <v>nc</v>
      </c>
      <c r="O51" s="55" t="s">
        <v>248</v>
      </c>
    </row>
    <row r="52" spans="1:15" x14ac:dyDescent="0.25">
      <c r="A52" s="57" t="s">
        <v>143</v>
      </c>
      <c r="B52" s="54" t="s">
        <v>142</v>
      </c>
      <c r="C52" s="71" t="s">
        <v>248</v>
      </c>
      <c r="D52" s="71" t="s">
        <v>248</v>
      </c>
      <c r="E52" s="71" t="str">
        <f t="shared" si="4"/>
        <v>-</v>
      </c>
      <c r="F52" s="71" t="s">
        <v>248</v>
      </c>
      <c r="G52" s="71" t="s">
        <v>248</v>
      </c>
      <c r="H52" s="71">
        <v>40880.000000000007</v>
      </c>
      <c r="I52" s="71">
        <v>74298.633981083665</v>
      </c>
      <c r="J52" s="71">
        <f t="shared" si="5"/>
        <v>26370.586732653344</v>
      </c>
      <c r="K52" s="71" t="s">
        <v>248</v>
      </c>
      <c r="L52" s="72">
        <v>26370.586732653344</v>
      </c>
      <c r="M52" s="55">
        <f t="shared" si="6"/>
        <v>26370.586732653344</v>
      </c>
      <c r="N52" s="73" t="str">
        <f t="shared" si="7"/>
        <v>nc</v>
      </c>
      <c r="O52" s="55" t="s">
        <v>248</v>
      </c>
    </row>
    <row r="53" spans="1:15" x14ac:dyDescent="0.25">
      <c r="A53" s="56" t="s">
        <v>60</v>
      </c>
      <c r="B53" s="54" t="s">
        <v>59</v>
      </c>
      <c r="C53" s="71">
        <v>1.4904166666666669</v>
      </c>
      <c r="D53" s="71">
        <v>3.5214456730617774</v>
      </c>
      <c r="E53" s="71">
        <f t="shared" si="4"/>
        <v>1.0471998163814022</v>
      </c>
      <c r="F53" s="71">
        <v>1.9905143361595286</v>
      </c>
      <c r="G53" s="71">
        <v>0.68619565326356702</v>
      </c>
      <c r="H53" s="71">
        <v>10.220000000000002</v>
      </c>
      <c r="I53" s="71">
        <v>24.147056043852196</v>
      </c>
      <c r="J53" s="71">
        <f t="shared" si="5"/>
        <v>7.1807987409010439</v>
      </c>
      <c r="K53" s="71" t="s">
        <v>248</v>
      </c>
      <c r="L53" s="72">
        <v>7.1807987409010439</v>
      </c>
      <c r="M53" s="55">
        <f t="shared" si="6"/>
        <v>0.68619565326356702</v>
      </c>
      <c r="N53" s="73" t="str">
        <f t="shared" si="7"/>
        <v>ca</v>
      </c>
      <c r="O53" s="55" t="s">
        <v>248</v>
      </c>
    </row>
    <row r="54" spans="1:15" x14ac:dyDescent="0.25">
      <c r="A54" s="57" t="s">
        <v>193</v>
      </c>
      <c r="B54" s="54" t="s">
        <v>194</v>
      </c>
      <c r="C54" s="71" t="s">
        <v>248</v>
      </c>
      <c r="D54" s="71" t="s">
        <v>248</v>
      </c>
      <c r="E54" s="71" t="str">
        <f t="shared" si="4"/>
        <v>-</v>
      </c>
      <c r="F54" s="71" t="s">
        <v>248</v>
      </c>
      <c r="G54" s="71" t="s">
        <v>248</v>
      </c>
      <c r="H54" s="71">
        <v>3.0660000000000007</v>
      </c>
      <c r="I54" s="71" t="s">
        <v>248</v>
      </c>
      <c r="J54" s="71">
        <f t="shared" si="5"/>
        <v>3.0660000000000007</v>
      </c>
      <c r="K54" s="71" t="s">
        <v>248</v>
      </c>
      <c r="L54" s="72">
        <v>3.0660000000000007</v>
      </c>
      <c r="M54" s="55">
        <f t="shared" si="6"/>
        <v>3.0660000000000007</v>
      </c>
      <c r="N54" s="73" t="str">
        <f t="shared" si="7"/>
        <v>nc</v>
      </c>
      <c r="O54" s="55" t="s">
        <v>248</v>
      </c>
    </row>
    <row r="55" spans="1:15" x14ac:dyDescent="0.25">
      <c r="A55" s="56" t="s">
        <v>85</v>
      </c>
      <c r="B55" s="54" t="s">
        <v>144</v>
      </c>
      <c r="C55" s="71">
        <v>29.808333333333334</v>
      </c>
      <c r="D55" s="71">
        <v>469.52608974157033</v>
      </c>
      <c r="E55" s="71">
        <f t="shared" si="4"/>
        <v>28.028891149797303</v>
      </c>
      <c r="F55" s="71" t="s">
        <v>248</v>
      </c>
      <c r="G55" s="71">
        <v>28.028891149797303</v>
      </c>
      <c r="H55" s="71">
        <v>4088.0000000000005</v>
      </c>
      <c r="I55" s="71">
        <v>64392.149450272504</v>
      </c>
      <c r="J55" s="71">
        <f t="shared" si="5"/>
        <v>3843.9622148293442</v>
      </c>
      <c r="K55" s="71" t="s">
        <v>248</v>
      </c>
      <c r="L55" s="72">
        <v>3843.9622148293442</v>
      </c>
      <c r="M55" s="55">
        <f t="shared" si="6"/>
        <v>28.028891149797303</v>
      </c>
      <c r="N55" s="73" t="str">
        <f t="shared" si="7"/>
        <v>ca</v>
      </c>
      <c r="O55" s="55" t="s">
        <v>248</v>
      </c>
    </row>
    <row r="56" spans="1:15" x14ac:dyDescent="0.25">
      <c r="A56" s="56" t="s">
        <v>63</v>
      </c>
      <c r="B56" s="54" t="s">
        <v>62</v>
      </c>
      <c r="C56" s="71" t="s">
        <v>248</v>
      </c>
      <c r="D56" s="71" t="s">
        <v>248</v>
      </c>
      <c r="E56" s="71" t="str">
        <f t="shared" si="4"/>
        <v>-</v>
      </c>
      <c r="F56" s="71" t="s">
        <v>248</v>
      </c>
      <c r="G56" s="71" t="s">
        <v>248</v>
      </c>
      <c r="H56" s="71">
        <v>715400.00000000012</v>
      </c>
      <c r="I56" s="71">
        <v>16902939.230696533</v>
      </c>
      <c r="J56" s="71">
        <f t="shared" si="5"/>
        <v>686350.88513744297</v>
      </c>
      <c r="K56" s="71" t="s">
        <v>248</v>
      </c>
      <c r="L56" s="72">
        <v>686350.88513744297</v>
      </c>
      <c r="M56" s="55">
        <f t="shared" si="6"/>
        <v>686350.88513744297</v>
      </c>
      <c r="N56" s="73" t="str">
        <f t="shared" si="7"/>
        <v>nc</v>
      </c>
      <c r="O56" s="55" t="s">
        <v>248</v>
      </c>
    </row>
    <row r="57" spans="1:15" x14ac:dyDescent="0.25">
      <c r="A57" s="57" t="s">
        <v>128</v>
      </c>
      <c r="B57" s="54" t="s">
        <v>127</v>
      </c>
      <c r="C57" s="71" t="s">
        <v>248</v>
      </c>
      <c r="D57" s="71" t="s">
        <v>248</v>
      </c>
      <c r="E57" s="71" t="str">
        <f t="shared" si="4"/>
        <v>-</v>
      </c>
      <c r="F57" s="71" t="s">
        <v>248</v>
      </c>
      <c r="G57" s="71" t="s">
        <v>248</v>
      </c>
      <c r="H57" s="71">
        <v>102200.00000000001</v>
      </c>
      <c r="I57" s="71" t="s">
        <v>248</v>
      </c>
      <c r="J57" s="71">
        <f t="shared" si="5"/>
        <v>102200.00000000001</v>
      </c>
      <c r="K57" s="71">
        <v>12600.300708306346</v>
      </c>
      <c r="L57" s="72">
        <v>11217.311491726205</v>
      </c>
      <c r="M57" s="55">
        <f t="shared" si="6"/>
        <v>11217.311491726205</v>
      </c>
      <c r="N57" s="73" t="str">
        <f t="shared" si="7"/>
        <v>nc</v>
      </c>
      <c r="O57" s="55" t="s">
        <v>249</v>
      </c>
    </row>
    <row r="58" spans="1:15" x14ac:dyDescent="0.25">
      <c r="A58" s="56" t="s">
        <v>65</v>
      </c>
      <c r="B58" s="54" t="s">
        <v>64</v>
      </c>
      <c r="C58" s="71" t="s">
        <v>248</v>
      </c>
      <c r="D58" s="71" t="s">
        <v>248</v>
      </c>
      <c r="E58" s="71" t="str">
        <f t="shared" si="4"/>
        <v>-</v>
      </c>
      <c r="F58" s="71" t="s">
        <v>248</v>
      </c>
      <c r="G58" s="71" t="s">
        <v>248</v>
      </c>
      <c r="H58" s="71">
        <v>24528.000000000004</v>
      </c>
      <c r="I58" s="71">
        <v>23181.173802098103</v>
      </c>
      <c r="J58" s="71">
        <f t="shared" si="5"/>
        <v>11917.788251299744</v>
      </c>
      <c r="K58" s="71">
        <v>238272.00000000003</v>
      </c>
      <c r="L58" s="72">
        <v>11350.084518083606</v>
      </c>
      <c r="M58" s="55">
        <f t="shared" si="6"/>
        <v>11350.084518083606</v>
      </c>
      <c r="N58" s="73" t="str">
        <f t="shared" si="7"/>
        <v>nc</v>
      </c>
      <c r="O58" s="55" t="s">
        <v>248</v>
      </c>
    </row>
    <row r="59" spans="1:15" x14ac:dyDescent="0.25">
      <c r="A59" s="56" t="s">
        <v>67</v>
      </c>
      <c r="B59" s="54" t="s">
        <v>66</v>
      </c>
      <c r="C59" s="71" t="s">
        <v>248</v>
      </c>
      <c r="D59" s="71" t="s">
        <v>248</v>
      </c>
      <c r="E59" s="71" t="str">
        <f t="shared" si="4"/>
        <v>-</v>
      </c>
      <c r="F59" s="71" t="s">
        <v>248</v>
      </c>
      <c r="G59" s="71" t="s">
        <v>248</v>
      </c>
      <c r="H59" s="71" t="s">
        <v>248</v>
      </c>
      <c r="I59" s="71" t="s">
        <v>248</v>
      </c>
      <c r="J59" s="71" t="str">
        <f t="shared" si="5"/>
        <v>-</v>
      </c>
      <c r="K59" s="71">
        <v>56.026764245195388</v>
      </c>
      <c r="L59" s="72">
        <v>56.026764245195388</v>
      </c>
      <c r="M59" s="55">
        <f t="shared" si="6"/>
        <v>56.026764245195388</v>
      </c>
      <c r="N59" s="73" t="str">
        <f t="shared" si="7"/>
        <v>nc</v>
      </c>
      <c r="O59" s="55" t="s">
        <v>249</v>
      </c>
    </row>
    <row r="60" spans="1:15" x14ac:dyDescent="0.25">
      <c r="A60" s="56" t="s">
        <v>69</v>
      </c>
      <c r="B60" s="54" t="s">
        <v>68</v>
      </c>
      <c r="C60" s="71" t="s">
        <v>248</v>
      </c>
      <c r="D60" s="71" t="s">
        <v>248</v>
      </c>
      <c r="E60" s="71" t="str">
        <f t="shared" si="4"/>
        <v>-</v>
      </c>
      <c r="F60" s="71" t="s">
        <v>248</v>
      </c>
      <c r="G60" s="71" t="s">
        <v>248</v>
      </c>
      <c r="H60" s="71">
        <v>613200.00000000012</v>
      </c>
      <c r="I60" s="71">
        <v>4829411.2087704381</v>
      </c>
      <c r="J60" s="71">
        <f t="shared" si="5"/>
        <v>544112.89721483772</v>
      </c>
      <c r="K60" s="71">
        <v>275060.82466547994</v>
      </c>
      <c r="L60" s="72">
        <v>182701.34676134415</v>
      </c>
      <c r="M60" s="55">
        <f t="shared" si="6"/>
        <v>182701.34676134415</v>
      </c>
      <c r="N60" s="73" t="str">
        <f t="shared" si="7"/>
        <v>nc</v>
      </c>
      <c r="O60" s="55" t="s">
        <v>249</v>
      </c>
    </row>
    <row r="61" spans="1:15" x14ac:dyDescent="0.25">
      <c r="A61" s="56" t="s">
        <v>72</v>
      </c>
      <c r="B61" s="54" t="s">
        <v>145</v>
      </c>
      <c r="C61" s="71">
        <v>1324.814814814815</v>
      </c>
      <c r="D61" s="71">
        <v>10433.91310536823</v>
      </c>
      <c r="E61" s="71">
        <f t="shared" si="4"/>
        <v>1175.5525557110691</v>
      </c>
      <c r="F61" s="71">
        <v>191.50621936949165</v>
      </c>
      <c r="G61" s="71">
        <v>164.67881975382068</v>
      </c>
      <c r="H61" s="71">
        <v>10220.000000000002</v>
      </c>
      <c r="I61" s="71">
        <v>80490.186812840635</v>
      </c>
      <c r="J61" s="71">
        <f t="shared" si="5"/>
        <v>9068.5482869139614</v>
      </c>
      <c r="K61" s="71">
        <v>64017.793332087218</v>
      </c>
      <c r="L61" s="72">
        <v>7943.3234335371235</v>
      </c>
      <c r="M61" s="55">
        <f t="shared" si="6"/>
        <v>164.67881975382068</v>
      </c>
      <c r="N61" s="73" t="str">
        <f t="shared" si="7"/>
        <v>ca</v>
      </c>
      <c r="O61" s="55" t="s">
        <v>249</v>
      </c>
    </row>
    <row r="62" spans="1:15" x14ac:dyDescent="0.25">
      <c r="A62" s="56" t="s">
        <v>71</v>
      </c>
      <c r="B62" s="54" t="s">
        <v>70</v>
      </c>
      <c r="C62" s="71" t="s">
        <v>248</v>
      </c>
      <c r="D62" s="71" t="s">
        <v>248</v>
      </c>
      <c r="E62" s="71" t="str">
        <f t="shared" si="4"/>
        <v>-</v>
      </c>
      <c r="F62" s="71" t="s">
        <v>248</v>
      </c>
      <c r="G62" s="71" t="s">
        <v>248</v>
      </c>
      <c r="H62" s="71">
        <v>5110.0000000000009</v>
      </c>
      <c r="I62" s="71">
        <v>120735.28021926094</v>
      </c>
      <c r="J62" s="71">
        <f t="shared" si="5"/>
        <v>4902.5063224103069</v>
      </c>
      <c r="K62" s="71">
        <v>9530880.0000000019</v>
      </c>
      <c r="L62" s="72">
        <v>4899.9858613757415</v>
      </c>
      <c r="M62" s="55">
        <f t="shared" si="6"/>
        <v>4899.9858613757415</v>
      </c>
      <c r="N62" s="73" t="str">
        <f t="shared" si="7"/>
        <v>nc</v>
      </c>
      <c r="O62" s="55" t="s">
        <v>248</v>
      </c>
    </row>
    <row r="63" spans="1:15" x14ac:dyDescent="0.25">
      <c r="A63" s="56" t="s">
        <v>74</v>
      </c>
      <c r="B63" s="54" t="s">
        <v>73</v>
      </c>
      <c r="C63" s="71">
        <v>19.872222222222227</v>
      </c>
      <c r="D63" s="71">
        <v>36.11739151858233</v>
      </c>
      <c r="E63" s="71">
        <f t="shared" si="4"/>
        <v>12.819035217262043</v>
      </c>
      <c r="F63" s="71">
        <v>16.351182440877956</v>
      </c>
      <c r="G63" s="71">
        <v>7.1856297409217387</v>
      </c>
      <c r="H63" s="71">
        <v>20440.000000000004</v>
      </c>
      <c r="I63" s="71">
        <v>37149.316990541833</v>
      </c>
      <c r="J63" s="71">
        <f t="shared" si="5"/>
        <v>13185.293366326672</v>
      </c>
      <c r="K63" s="71">
        <v>714.78026098695068</v>
      </c>
      <c r="L63" s="72">
        <v>678.02428147237936</v>
      </c>
      <c r="M63" s="55">
        <f t="shared" si="6"/>
        <v>7.1856297409217387</v>
      </c>
      <c r="N63" s="73" t="str">
        <f t="shared" si="7"/>
        <v>ca</v>
      </c>
      <c r="O63" s="55" t="s">
        <v>248</v>
      </c>
    </row>
    <row r="64" spans="1:15" x14ac:dyDescent="0.25">
      <c r="A64" s="56" t="s">
        <v>76</v>
      </c>
      <c r="B64" s="54" t="s">
        <v>75</v>
      </c>
      <c r="C64" s="71" t="s">
        <v>248</v>
      </c>
      <c r="D64" s="71" t="s">
        <v>248</v>
      </c>
      <c r="E64" s="71" t="str">
        <f t="shared" si="4"/>
        <v>-</v>
      </c>
      <c r="F64" s="71">
        <v>42766.769230769241</v>
      </c>
      <c r="G64" s="71">
        <v>42766.769230769241</v>
      </c>
      <c r="H64" s="71">
        <v>20440.000000000004</v>
      </c>
      <c r="I64" s="71">
        <v>19317.644835081752</v>
      </c>
      <c r="J64" s="71">
        <f t="shared" si="5"/>
        <v>9931.4902094164536</v>
      </c>
      <c r="K64" s="71">
        <v>428889.60000000003</v>
      </c>
      <c r="L64" s="72">
        <v>9706.7186567714707</v>
      </c>
      <c r="M64" s="55">
        <f t="shared" si="6"/>
        <v>9706.7186567714707</v>
      </c>
      <c r="N64" s="73" t="str">
        <f t="shared" si="7"/>
        <v>nc</v>
      </c>
      <c r="O64" s="55" t="s">
        <v>248</v>
      </c>
    </row>
    <row r="65" spans="1:15" x14ac:dyDescent="0.25">
      <c r="A65" s="56" t="s">
        <v>61</v>
      </c>
      <c r="B65" s="54" t="s">
        <v>146</v>
      </c>
      <c r="C65" s="71" t="s">
        <v>248</v>
      </c>
      <c r="D65" s="71" t="s">
        <v>248</v>
      </c>
      <c r="E65" s="71" t="str">
        <f t="shared" si="4"/>
        <v>-</v>
      </c>
      <c r="F65" s="71" t="s">
        <v>248</v>
      </c>
      <c r="G65" s="71" t="s">
        <v>248</v>
      </c>
      <c r="H65" s="71">
        <v>51100.000000000007</v>
      </c>
      <c r="I65" s="71">
        <v>2012254.6703210154</v>
      </c>
      <c r="J65" s="71">
        <f t="shared" si="5"/>
        <v>49834.48319983024</v>
      </c>
      <c r="K65" s="71" t="s">
        <v>248</v>
      </c>
      <c r="L65" s="72">
        <v>49834.48319983024</v>
      </c>
      <c r="M65" s="55">
        <f t="shared" si="6"/>
        <v>49834.48319983024</v>
      </c>
      <c r="N65" s="73" t="str">
        <f t="shared" si="7"/>
        <v>nc</v>
      </c>
      <c r="O65" s="55" t="s">
        <v>248</v>
      </c>
    </row>
    <row r="66" spans="1:15" x14ac:dyDescent="0.25">
      <c r="A66" s="56" t="s">
        <v>79</v>
      </c>
      <c r="B66" s="54" t="s">
        <v>78</v>
      </c>
      <c r="C66" s="71">
        <v>5.9616666666666678</v>
      </c>
      <c r="D66" s="71">
        <v>5.6343130768988443</v>
      </c>
      <c r="E66" s="71">
        <f t="shared" si="4"/>
        <v>2.8966846444131322</v>
      </c>
      <c r="F66" s="71">
        <v>2180266.6666666665</v>
      </c>
      <c r="G66" s="71">
        <v>2.8966807959064753</v>
      </c>
      <c r="H66" s="71">
        <v>5110.0000000000009</v>
      </c>
      <c r="I66" s="71">
        <v>4829.411208770438</v>
      </c>
      <c r="J66" s="71">
        <f t="shared" si="5"/>
        <v>2482.8725523541134</v>
      </c>
      <c r="K66" s="71" t="s">
        <v>248</v>
      </c>
      <c r="L66" s="72">
        <v>2482.8725523541134</v>
      </c>
      <c r="M66" s="55">
        <f t="shared" si="6"/>
        <v>2.8966807959064753</v>
      </c>
      <c r="N66" s="73" t="str">
        <f t="shared" si="7"/>
        <v>ca</v>
      </c>
      <c r="O66" s="55" t="s">
        <v>248</v>
      </c>
    </row>
    <row r="67" spans="1:15" x14ac:dyDescent="0.25">
      <c r="A67" s="56" t="s">
        <v>82</v>
      </c>
      <c r="B67" s="54" t="s">
        <v>147</v>
      </c>
      <c r="C67" s="71">
        <v>554.57364341085281</v>
      </c>
      <c r="D67" s="71">
        <v>1310.3053667206616</v>
      </c>
      <c r="E67" s="71">
        <f t="shared" si="4"/>
        <v>389.65574563028918</v>
      </c>
      <c r="F67" s="71" t="s">
        <v>248</v>
      </c>
      <c r="G67" s="71">
        <v>389.65574563028918</v>
      </c>
      <c r="H67" s="71">
        <v>9198</v>
      </c>
      <c r="I67" s="71">
        <v>21732.350439466969</v>
      </c>
      <c r="J67" s="71">
        <f t="shared" si="5"/>
        <v>6462.7188668109384</v>
      </c>
      <c r="K67" s="71" t="s">
        <v>248</v>
      </c>
      <c r="L67" s="72">
        <v>6462.7188668109384</v>
      </c>
      <c r="M67" s="55">
        <f t="shared" si="6"/>
        <v>389.65574563028918</v>
      </c>
      <c r="N67" s="73" t="str">
        <f t="shared" si="7"/>
        <v>ca</v>
      </c>
      <c r="O67" s="55" t="s">
        <v>248</v>
      </c>
    </row>
    <row r="68" spans="1:15" x14ac:dyDescent="0.25">
      <c r="A68" s="56" t="s">
        <v>81</v>
      </c>
      <c r="B68" s="54" t="s">
        <v>80</v>
      </c>
      <c r="C68" s="71" t="s">
        <v>248</v>
      </c>
      <c r="D68" s="71" t="s">
        <v>248</v>
      </c>
      <c r="E68" s="71" t="str">
        <f t="shared" si="4"/>
        <v>-</v>
      </c>
      <c r="F68" s="71" t="s">
        <v>248</v>
      </c>
      <c r="G68" s="71" t="s">
        <v>248</v>
      </c>
      <c r="H68" s="71">
        <v>715.40000000000009</v>
      </c>
      <c r="I68" s="71">
        <v>16902.939230696531</v>
      </c>
      <c r="J68" s="71">
        <f t="shared" si="5"/>
        <v>686.3508851374429</v>
      </c>
      <c r="K68" s="71" t="s">
        <v>248</v>
      </c>
      <c r="L68" s="72">
        <v>686.3508851374429</v>
      </c>
      <c r="M68" s="55">
        <f t="shared" si="6"/>
        <v>686.3508851374429</v>
      </c>
      <c r="N68" s="73" t="str">
        <f t="shared" si="7"/>
        <v>nc</v>
      </c>
      <c r="O68" s="55" t="s">
        <v>248</v>
      </c>
    </row>
    <row r="69" spans="1:15" x14ac:dyDescent="0.25">
      <c r="A69" s="56" t="s">
        <v>195</v>
      </c>
      <c r="B69" s="54" t="s">
        <v>196</v>
      </c>
      <c r="C69" s="71" t="s">
        <v>248</v>
      </c>
      <c r="D69" s="71" t="s">
        <v>248</v>
      </c>
      <c r="E69" s="71" t="str">
        <f t="shared" si="4"/>
        <v>-</v>
      </c>
      <c r="F69" s="71" t="s">
        <v>248</v>
      </c>
      <c r="G69" s="71" t="s">
        <v>248</v>
      </c>
      <c r="H69" s="71">
        <v>306.60000000000002</v>
      </c>
      <c r="I69" s="71">
        <v>724.41168131556572</v>
      </c>
      <c r="J69" s="71">
        <f t="shared" si="5"/>
        <v>215.4239622270313</v>
      </c>
      <c r="K69" s="71" t="s">
        <v>248</v>
      </c>
      <c r="L69" s="72">
        <v>215.4239622270313</v>
      </c>
      <c r="M69" s="55">
        <f t="shared" si="6"/>
        <v>215.4239622270313</v>
      </c>
      <c r="N69" s="73" t="str">
        <f t="shared" si="7"/>
        <v>nc</v>
      </c>
      <c r="O69" s="55" t="s">
        <v>248</v>
      </c>
    </row>
    <row r="70" spans="1:15" x14ac:dyDescent="0.25">
      <c r="A70" s="57" t="s">
        <v>149</v>
      </c>
      <c r="B70" s="54" t="s">
        <v>148</v>
      </c>
      <c r="C70" s="71" t="s">
        <v>248</v>
      </c>
      <c r="D70" s="71" t="s">
        <v>248</v>
      </c>
      <c r="E70" s="71" t="str">
        <f t="shared" si="4"/>
        <v>-</v>
      </c>
      <c r="F70" s="71" t="s">
        <v>248</v>
      </c>
      <c r="G70" s="71" t="s">
        <v>248</v>
      </c>
      <c r="H70" s="71">
        <v>20.440000000000005</v>
      </c>
      <c r="I70" s="71">
        <v>48.294112087704391</v>
      </c>
      <c r="J70" s="71">
        <f t="shared" si="5"/>
        <v>14.361597481802088</v>
      </c>
      <c r="K70" s="71" t="s">
        <v>248</v>
      </c>
      <c r="L70" s="72">
        <v>14.361597481802088</v>
      </c>
      <c r="M70" s="55">
        <f t="shared" si="6"/>
        <v>14.361597481802088</v>
      </c>
      <c r="N70" s="73" t="str">
        <f t="shared" si="7"/>
        <v>nc</v>
      </c>
      <c r="O70" s="55" t="s">
        <v>248</v>
      </c>
    </row>
    <row r="71" spans="1:15" x14ac:dyDescent="0.25">
      <c r="A71" s="57" t="s">
        <v>151</v>
      </c>
      <c r="B71" s="54" t="s">
        <v>150</v>
      </c>
      <c r="C71" s="71" t="s">
        <v>248</v>
      </c>
      <c r="D71" s="71" t="s">
        <v>248</v>
      </c>
      <c r="E71" s="71" t="str">
        <f t="shared" si="4"/>
        <v>-</v>
      </c>
      <c r="F71" s="71" t="s">
        <v>248</v>
      </c>
      <c r="G71" s="71" t="s">
        <v>248</v>
      </c>
      <c r="H71" s="71">
        <v>3.0660000000000007</v>
      </c>
      <c r="I71" s="71">
        <v>7.2441168131556584</v>
      </c>
      <c r="J71" s="71">
        <f t="shared" si="5"/>
        <v>2.1542396222703135</v>
      </c>
      <c r="K71" s="71" t="s">
        <v>248</v>
      </c>
      <c r="L71" s="72">
        <v>2.1542396222703135</v>
      </c>
      <c r="M71" s="55">
        <f t="shared" si="6"/>
        <v>2.1542396222703135</v>
      </c>
      <c r="N71" s="73" t="str">
        <f t="shared" si="7"/>
        <v>nc</v>
      </c>
      <c r="O71" s="55" t="s">
        <v>248</v>
      </c>
    </row>
    <row r="72" spans="1:15" x14ac:dyDescent="0.25">
      <c r="A72" s="57" t="s">
        <v>153</v>
      </c>
      <c r="B72" s="54" t="s">
        <v>152</v>
      </c>
      <c r="C72" s="71" t="s">
        <v>248</v>
      </c>
      <c r="D72" s="71" t="s">
        <v>248</v>
      </c>
      <c r="E72" s="71" t="str">
        <f t="shared" si="4"/>
        <v>-</v>
      </c>
      <c r="F72" s="71" t="s">
        <v>248</v>
      </c>
      <c r="G72" s="71" t="s">
        <v>248</v>
      </c>
      <c r="H72" s="71">
        <v>2.044</v>
      </c>
      <c r="I72" s="71">
        <v>4.8294112087704386</v>
      </c>
      <c r="J72" s="71">
        <f t="shared" si="5"/>
        <v>1.4361597481802086</v>
      </c>
      <c r="K72" s="71" t="s">
        <v>248</v>
      </c>
      <c r="L72" s="72">
        <v>1.4361597481802086</v>
      </c>
      <c r="M72" s="55">
        <f t="shared" si="6"/>
        <v>1.4361597481802086</v>
      </c>
      <c r="N72" s="73" t="str">
        <f t="shared" si="7"/>
        <v>nc</v>
      </c>
      <c r="O72" s="55" t="s">
        <v>248</v>
      </c>
    </row>
    <row r="73" spans="1:15" x14ac:dyDescent="0.25">
      <c r="A73" s="57" t="s">
        <v>154</v>
      </c>
      <c r="B73" s="54" t="s">
        <v>176</v>
      </c>
      <c r="C73" s="71">
        <v>34.066666666666663</v>
      </c>
      <c r="D73" s="71">
        <v>80.490186812840619</v>
      </c>
      <c r="E73" s="71">
        <f t="shared" si="4"/>
        <v>23.935995803003475</v>
      </c>
      <c r="F73" s="71" t="s">
        <v>248</v>
      </c>
      <c r="G73" s="71">
        <v>23.935995803003475</v>
      </c>
      <c r="H73" s="71">
        <v>3.0660000000000007</v>
      </c>
      <c r="I73" s="71">
        <v>7.2441168131556584</v>
      </c>
      <c r="J73" s="71">
        <f t="shared" si="5"/>
        <v>2.1542396222703135</v>
      </c>
      <c r="K73" s="71" t="s">
        <v>248</v>
      </c>
      <c r="L73" s="72">
        <v>2.1542396222703135</v>
      </c>
      <c r="M73" s="55">
        <f t="shared" si="6"/>
        <v>2.1542396222703135</v>
      </c>
      <c r="N73" s="73" t="str">
        <f t="shared" si="7"/>
        <v>nc</v>
      </c>
      <c r="O73" s="55" t="s">
        <v>248</v>
      </c>
    </row>
    <row r="74" spans="1:15" s="50" customFormat="1" x14ac:dyDescent="0.25">
      <c r="A74" s="58" t="s">
        <v>77</v>
      </c>
      <c r="B74" s="59" t="s">
        <v>197</v>
      </c>
      <c r="C74" s="74">
        <v>1.1923333333333335</v>
      </c>
      <c r="D74" s="74">
        <v>2.0122546703210156</v>
      </c>
      <c r="E74" s="74">
        <f t="shared" si="4"/>
        <v>0.74870102360846691</v>
      </c>
      <c r="F74" s="74">
        <v>7.8286044140019015</v>
      </c>
      <c r="G74" s="74">
        <v>0.68334795593124342</v>
      </c>
      <c r="H74" s="71">
        <v>25.550000000000004</v>
      </c>
      <c r="I74" s="71">
        <v>43.11974293545034</v>
      </c>
      <c r="J74" s="71">
        <f t="shared" si="5"/>
        <v>16.043593363038578</v>
      </c>
      <c r="K74" s="71" t="s">
        <v>248</v>
      </c>
      <c r="L74" s="72">
        <v>16.043593363038578</v>
      </c>
      <c r="M74" s="55">
        <f t="shared" si="6"/>
        <v>0.68334795593124342</v>
      </c>
      <c r="N74" s="73" t="str">
        <f t="shared" si="7"/>
        <v>ca</v>
      </c>
      <c r="O74" s="55" t="s">
        <v>248</v>
      </c>
    </row>
    <row r="75" spans="1:15" x14ac:dyDescent="0.25">
      <c r="A75" s="56" t="s">
        <v>84</v>
      </c>
      <c r="B75" s="54" t="s">
        <v>83</v>
      </c>
      <c r="C75" s="71">
        <v>677.46212121212125</v>
      </c>
      <c r="D75" s="71">
        <v>1600.6571241189895</v>
      </c>
      <c r="E75" s="71">
        <f t="shared" ref="E75:E94" si="8">IF(AND(ISERROR(1/(1/C75+1/D75)),ISERROR(1/(1/C75))),"-",IF(ISERROR(1/(1/C75+1/D75)),(1/(1/C75)),((1/(1/C75+1/D75)))))</f>
        <v>475.99991653700096</v>
      </c>
      <c r="F75" s="71" t="s">
        <v>248</v>
      </c>
      <c r="G75" s="71">
        <v>475.99991653700096</v>
      </c>
      <c r="H75" s="71">
        <v>4088.0000000000005</v>
      </c>
      <c r="I75" s="71">
        <v>9658.8224175408777</v>
      </c>
      <c r="J75" s="71">
        <f t="shared" ref="J75:J94" si="9">IF(AND(ISERROR(1/(1/H75+1/I75)),ISERROR(1/(1/H75))),"-",IF(ISERROR(1/(1/H75+1/I75)),(1/(1/H75)),((1/(1/H75+1/I75)))))</f>
        <v>2872.3194963604178</v>
      </c>
      <c r="K75" s="71" t="s">
        <v>248</v>
      </c>
      <c r="L75" s="72">
        <v>2872.3194963604178</v>
      </c>
      <c r="M75" s="55">
        <f t="shared" ref="M75:M94" si="10">MIN(L75,G75)</f>
        <v>475.99991653700096</v>
      </c>
      <c r="N75" s="73" t="str">
        <f t="shared" ref="N75:N94" si="11">IF(G75="-","nc",IF(G75&gt;L75,"nc",IF(L75&gt;G75,"ca")))</f>
        <v>ca</v>
      </c>
      <c r="O75" s="55" t="s">
        <v>248</v>
      </c>
    </row>
    <row r="76" spans="1:15" x14ac:dyDescent="0.25">
      <c r="A76" s="57" t="s">
        <v>130</v>
      </c>
      <c r="B76" s="54" t="s">
        <v>129</v>
      </c>
      <c r="C76" s="71" t="s">
        <v>248</v>
      </c>
      <c r="D76" s="71" t="s">
        <v>248</v>
      </c>
      <c r="E76" s="71" t="str">
        <f t="shared" si="8"/>
        <v>-</v>
      </c>
      <c r="F76" s="71" t="s">
        <v>248</v>
      </c>
      <c r="G76" s="71" t="s">
        <v>248</v>
      </c>
      <c r="H76" s="71">
        <v>102200.00000000001</v>
      </c>
      <c r="I76" s="71" t="s">
        <v>248</v>
      </c>
      <c r="J76" s="71">
        <f t="shared" si="9"/>
        <v>102200.00000000001</v>
      </c>
      <c r="K76" s="71">
        <v>8882.5763197653559</v>
      </c>
      <c r="L76" s="72">
        <v>8172.2924508592905</v>
      </c>
      <c r="M76" s="55">
        <f t="shared" si="10"/>
        <v>8172.2924508592905</v>
      </c>
      <c r="N76" s="73" t="str">
        <f t="shared" si="11"/>
        <v>nc</v>
      </c>
      <c r="O76" s="55" t="s">
        <v>249</v>
      </c>
    </row>
    <row r="77" spans="1:15" x14ac:dyDescent="0.25">
      <c r="A77" s="56" t="s">
        <v>87</v>
      </c>
      <c r="B77" s="54" t="s">
        <v>86</v>
      </c>
      <c r="C77" s="71" t="s">
        <v>248</v>
      </c>
      <c r="D77" s="71" t="s">
        <v>248</v>
      </c>
      <c r="E77" s="71" t="str">
        <f t="shared" si="8"/>
        <v>-</v>
      </c>
      <c r="F77" s="71" t="s">
        <v>248</v>
      </c>
      <c r="G77" s="71" t="s">
        <v>248</v>
      </c>
      <c r="H77" s="71">
        <v>5110.0000000000009</v>
      </c>
      <c r="I77" s="71">
        <v>120735.28021926094</v>
      </c>
      <c r="J77" s="71">
        <f t="shared" si="9"/>
        <v>4902.5063224103069</v>
      </c>
      <c r="K77" s="71">
        <v>8577792.0000000019</v>
      </c>
      <c r="L77" s="72">
        <v>4899.705970117263</v>
      </c>
      <c r="M77" s="55">
        <f t="shared" si="10"/>
        <v>4899.705970117263</v>
      </c>
      <c r="N77" s="73" t="str">
        <f t="shared" si="11"/>
        <v>nc</v>
      </c>
      <c r="O77" s="55" t="s">
        <v>248</v>
      </c>
    </row>
    <row r="78" spans="1:15" s="88" customFormat="1" x14ac:dyDescent="0.25">
      <c r="A78" s="56" t="s">
        <v>89</v>
      </c>
      <c r="B78" s="54" t="s">
        <v>88</v>
      </c>
      <c r="C78" s="71" t="s">
        <v>248</v>
      </c>
      <c r="D78" s="71" t="s">
        <v>248</v>
      </c>
      <c r="E78" s="71" t="str">
        <f t="shared" si="8"/>
        <v>-</v>
      </c>
      <c r="F78" s="71" t="s">
        <v>248</v>
      </c>
      <c r="G78" s="71" t="s">
        <v>248</v>
      </c>
      <c r="H78" s="71">
        <v>5110.0000000000009</v>
      </c>
      <c r="I78" s="71">
        <v>4829.411208770438</v>
      </c>
      <c r="J78" s="71">
        <f t="shared" si="9"/>
        <v>2482.8725523541134</v>
      </c>
      <c r="K78" s="71" t="s">
        <v>248</v>
      </c>
      <c r="L78" s="72">
        <v>2482.8725523541134</v>
      </c>
      <c r="M78" s="55">
        <f t="shared" si="10"/>
        <v>2482.8725523541134</v>
      </c>
      <c r="N78" s="73" t="str">
        <f t="shared" si="11"/>
        <v>nc</v>
      </c>
      <c r="O78" s="55" t="s">
        <v>248</v>
      </c>
    </row>
    <row r="79" spans="1:15" s="88" customFormat="1" x14ac:dyDescent="0.25">
      <c r="A79" s="56" t="s">
        <v>198</v>
      </c>
      <c r="B79" s="54" t="s">
        <v>199</v>
      </c>
      <c r="C79" s="71">
        <v>1.8343589743589741E-5</v>
      </c>
      <c r="D79" s="71">
        <v>1.4446956607432935E-4</v>
      </c>
      <c r="E79" s="71">
        <f t="shared" si="8"/>
        <v>1.6276881540614799E-5</v>
      </c>
      <c r="F79" s="71">
        <v>4.21102590539022E-4</v>
      </c>
      <c r="G79" s="71">
        <v>1.5671144670003349E-5</v>
      </c>
      <c r="H79" s="71">
        <v>7.1540000000000015E-4</v>
      </c>
      <c r="I79" s="71">
        <v>5.6343130768988442E-3</v>
      </c>
      <c r="J79" s="71">
        <f t="shared" si="9"/>
        <v>6.3479838008397742E-4</v>
      </c>
      <c r="K79" s="71">
        <v>0.2743182589797058</v>
      </c>
      <c r="L79" s="72">
        <v>6.3333278814902414E-4</v>
      </c>
      <c r="M79" s="55">
        <f t="shared" si="10"/>
        <v>1.5671144670003349E-5</v>
      </c>
      <c r="N79" s="73" t="str">
        <f t="shared" si="11"/>
        <v>ca</v>
      </c>
      <c r="O79" s="55" t="s">
        <v>248</v>
      </c>
    </row>
    <row r="80" spans="1:15" s="88" customFormat="1" x14ac:dyDescent="0.25">
      <c r="A80" s="57" t="s">
        <v>156</v>
      </c>
      <c r="B80" s="54" t="s">
        <v>155</v>
      </c>
      <c r="C80" s="71">
        <v>91.71794871794873</v>
      </c>
      <c r="D80" s="71">
        <v>722.34783037164675</v>
      </c>
      <c r="E80" s="71">
        <f t="shared" si="8"/>
        <v>81.384407703074018</v>
      </c>
      <c r="F80" s="71">
        <v>8.761527290943512</v>
      </c>
      <c r="G80" s="71">
        <v>7.9099707512610262</v>
      </c>
      <c r="H80" s="71">
        <v>30660.000000000004</v>
      </c>
      <c r="I80" s="71">
        <v>241470.5604385219</v>
      </c>
      <c r="J80" s="71">
        <f t="shared" si="9"/>
        <v>27205.64486074189</v>
      </c>
      <c r="K80" s="71" t="s">
        <v>248</v>
      </c>
      <c r="L80" s="72">
        <v>27205.64486074189</v>
      </c>
      <c r="M80" s="55">
        <f t="shared" si="10"/>
        <v>7.9099707512610262</v>
      </c>
      <c r="N80" s="73" t="str">
        <f t="shared" si="11"/>
        <v>ca</v>
      </c>
      <c r="O80" s="55" t="s">
        <v>248</v>
      </c>
    </row>
    <row r="81" spans="1:15" s="88" customFormat="1" x14ac:dyDescent="0.25">
      <c r="A81" s="56" t="s">
        <v>91</v>
      </c>
      <c r="B81" s="54" t="s">
        <v>90</v>
      </c>
      <c r="C81" s="71">
        <v>216.78787878787881</v>
      </c>
      <c r="D81" s="71">
        <v>1707.367599060256</v>
      </c>
      <c r="E81" s="71">
        <f t="shared" si="8"/>
        <v>192.36314547999311</v>
      </c>
      <c r="F81" s="71">
        <v>15.432165731514331</v>
      </c>
      <c r="G81" s="71">
        <v>14.286077603844696</v>
      </c>
      <c r="H81" s="71">
        <v>6132.0000000000009</v>
      </c>
      <c r="I81" s="71">
        <v>48294.11208770438</v>
      </c>
      <c r="J81" s="71">
        <f t="shared" si="9"/>
        <v>5441.1289721483781</v>
      </c>
      <c r="K81" s="71">
        <v>423.28226006439309</v>
      </c>
      <c r="L81" s="72">
        <v>392.73053635493278</v>
      </c>
      <c r="M81" s="55">
        <f t="shared" si="10"/>
        <v>14.286077603844696</v>
      </c>
      <c r="N81" s="73" t="str">
        <f t="shared" si="11"/>
        <v>ca</v>
      </c>
      <c r="O81" s="55" t="s">
        <v>249</v>
      </c>
    </row>
    <row r="82" spans="1:15" s="88" customFormat="1" x14ac:dyDescent="0.25">
      <c r="A82" s="56" t="s">
        <v>185</v>
      </c>
      <c r="B82" s="54" t="s">
        <v>92</v>
      </c>
      <c r="C82" s="71" t="s">
        <v>248</v>
      </c>
      <c r="D82" s="71" t="s">
        <v>248</v>
      </c>
      <c r="E82" s="71" t="str">
        <f t="shared" si="8"/>
        <v>-</v>
      </c>
      <c r="F82" s="71" t="s">
        <v>248</v>
      </c>
      <c r="G82" s="71" t="s">
        <v>248</v>
      </c>
      <c r="H82" s="71">
        <v>10.220000000000002</v>
      </c>
      <c r="I82" s="71">
        <v>241.47056043852191</v>
      </c>
      <c r="J82" s="71">
        <f t="shared" si="9"/>
        <v>9.8050126448206143</v>
      </c>
      <c r="K82" s="71" t="s">
        <v>248</v>
      </c>
      <c r="L82" s="72">
        <v>9.8050126448206143</v>
      </c>
      <c r="M82" s="55">
        <f t="shared" si="10"/>
        <v>9.8050126448206143</v>
      </c>
      <c r="N82" s="73" t="str">
        <f t="shared" si="11"/>
        <v>nc</v>
      </c>
      <c r="O82" s="55" t="s">
        <v>248</v>
      </c>
    </row>
    <row r="83" spans="1:15" s="88" customFormat="1" x14ac:dyDescent="0.25">
      <c r="A83" s="56" t="s">
        <v>94</v>
      </c>
      <c r="B83" s="54" t="s">
        <v>93</v>
      </c>
      <c r="C83" s="71" t="s">
        <v>248</v>
      </c>
      <c r="D83" s="71" t="s">
        <v>248</v>
      </c>
      <c r="E83" s="71" t="str">
        <f t="shared" si="8"/>
        <v>-</v>
      </c>
      <c r="F83" s="71" t="s">
        <v>248</v>
      </c>
      <c r="G83" s="71" t="s">
        <v>248</v>
      </c>
      <c r="H83" s="71">
        <v>81760.000000000015</v>
      </c>
      <c r="I83" s="71">
        <v>643921.49450272508</v>
      </c>
      <c r="J83" s="71">
        <f t="shared" si="9"/>
        <v>72548.386295311691</v>
      </c>
      <c r="K83" s="71">
        <v>98286.794566972414</v>
      </c>
      <c r="L83" s="72">
        <v>41739.343758009825</v>
      </c>
      <c r="M83" s="55">
        <f t="shared" si="10"/>
        <v>41739.343758009825</v>
      </c>
      <c r="N83" s="73" t="str">
        <f t="shared" si="11"/>
        <v>nc</v>
      </c>
      <c r="O83" s="55" t="s">
        <v>249</v>
      </c>
    </row>
    <row r="84" spans="1:15" s="88" customFormat="1" x14ac:dyDescent="0.25">
      <c r="A84" s="56" t="s">
        <v>95</v>
      </c>
      <c r="B84" s="54" t="s">
        <v>200</v>
      </c>
      <c r="C84" s="71">
        <v>64.103942652329749</v>
      </c>
      <c r="D84" s="71">
        <v>504.86676316297894</v>
      </c>
      <c r="E84" s="71">
        <f t="shared" si="8"/>
        <v>56.881575276342048</v>
      </c>
      <c r="F84" s="71">
        <v>7.305636733040175</v>
      </c>
      <c r="G84" s="71">
        <v>6.4741264305309389</v>
      </c>
      <c r="H84" s="71">
        <v>511.00000000000006</v>
      </c>
      <c r="I84" s="71">
        <v>4024.5093406420315</v>
      </c>
      <c r="J84" s="71">
        <f t="shared" si="9"/>
        <v>453.42741434569808</v>
      </c>
      <c r="K84" s="71">
        <v>19.412120462078178</v>
      </c>
      <c r="L84" s="72">
        <v>18.615168445391529</v>
      </c>
      <c r="M84" s="55">
        <f t="shared" si="10"/>
        <v>6.4741264305309389</v>
      </c>
      <c r="N84" s="73" t="str">
        <f t="shared" si="11"/>
        <v>ca</v>
      </c>
      <c r="O84" s="55" t="s">
        <v>248</v>
      </c>
    </row>
    <row r="85" spans="1:15" s="88" customFormat="1" x14ac:dyDescent="0.25">
      <c r="A85" s="56" t="s">
        <v>96</v>
      </c>
      <c r="B85" s="54" t="s">
        <v>157</v>
      </c>
      <c r="C85" s="71">
        <v>7.9488888888888901E-2</v>
      </c>
      <c r="D85" s="71">
        <v>0.62603478632209386</v>
      </c>
      <c r="E85" s="71">
        <f t="shared" si="8"/>
        <v>7.0533153342664148E-2</v>
      </c>
      <c r="F85" s="71" t="s">
        <v>248</v>
      </c>
      <c r="G85" s="71">
        <v>7.0533153342664148E-2</v>
      </c>
      <c r="H85" s="71">
        <v>10220.000000000002</v>
      </c>
      <c r="I85" s="71">
        <v>80490.186812840635</v>
      </c>
      <c r="J85" s="71">
        <f t="shared" si="9"/>
        <v>9068.5482869139614</v>
      </c>
      <c r="K85" s="71">
        <v>23.02090929565178</v>
      </c>
      <c r="L85" s="72">
        <v>22.962617679170481</v>
      </c>
      <c r="M85" s="55">
        <f t="shared" si="10"/>
        <v>7.0533153342664148E-2</v>
      </c>
      <c r="N85" s="73" t="str">
        <f t="shared" si="11"/>
        <v>ca</v>
      </c>
      <c r="O85" s="55" t="s">
        <v>248</v>
      </c>
    </row>
    <row r="86" spans="1:15" s="88" customFormat="1" x14ac:dyDescent="0.25">
      <c r="A86" s="56" t="s">
        <v>97</v>
      </c>
      <c r="B86" s="54" t="s">
        <v>158</v>
      </c>
      <c r="C86" s="71" t="s">
        <v>248</v>
      </c>
      <c r="D86" s="71" t="s">
        <v>248</v>
      </c>
      <c r="E86" s="71" t="str">
        <f t="shared" si="8"/>
        <v>-</v>
      </c>
      <c r="F86" s="71" t="s">
        <v>248</v>
      </c>
      <c r="G86" s="71" t="s">
        <v>248</v>
      </c>
      <c r="H86" s="71">
        <v>10220.000000000002</v>
      </c>
      <c r="I86" s="71">
        <v>80490.186812840635</v>
      </c>
      <c r="J86" s="71">
        <f t="shared" si="9"/>
        <v>9068.5482869139614</v>
      </c>
      <c r="K86" s="71">
        <v>3048.4474981700555</v>
      </c>
      <c r="L86" s="72">
        <v>2281.5055668590812</v>
      </c>
      <c r="M86" s="55">
        <f t="shared" si="10"/>
        <v>2281.5055668590812</v>
      </c>
      <c r="N86" s="73" t="str">
        <f t="shared" si="11"/>
        <v>nc</v>
      </c>
      <c r="O86" s="55" t="s">
        <v>249</v>
      </c>
    </row>
    <row r="87" spans="1:15" s="88" customFormat="1" x14ac:dyDescent="0.25">
      <c r="A87" s="56" t="s">
        <v>98</v>
      </c>
      <c r="B87" s="54" t="s">
        <v>159</v>
      </c>
      <c r="C87" s="71" t="s">
        <v>248</v>
      </c>
      <c r="D87" s="71" t="s">
        <v>248</v>
      </c>
      <c r="E87" s="71" t="str">
        <f t="shared" si="8"/>
        <v>-</v>
      </c>
      <c r="F87" s="71" t="s">
        <v>248</v>
      </c>
      <c r="G87" s="71" t="s">
        <v>248</v>
      </c>
      <c r="H87" s="71">
        <v>10220.000000000002</v>
      </c>
      <c r="I87" s="71">
        <v>80490.186812840635</v>
      </c>
      <c r="J87" s="71">
        <f t="shared" si="9"/>
        <v>9068.5482869139614</v>
      </c>
      <c r="K87" s="71">
        <v>2354.6686086114582</v>
      </c>
      <c r="L87" s="72">
        <v>1869.3005807530326</v>
      </c>
      <c r="M87" s="55">
        <f t="shared" si="10"/>
        <v>1869.3005807530326</v>
      </c>
      <c r="N87" s="73" t="str">
        <f t="shared" si="11"/>
        <v>nc</v>
      </c>
      <c r="O87" s="55" t="s">
        <v>249</v>
      </c>
    </row>
    <row r="88" spans="1:15" s="88" customFormat="1" x14ac:dyDescent="0.25">
      <c r="A88" s="56" t="s">
        <v>99</v>
      </c>
      <c r="B88" s="54" t="s">
        <v>160</v>
      </c>
      <c r="C88" s="71" t="s">
        <v>248</v>
      </c>
      <c r="D88" s="71" t="s">
        <v>248</v>
      </c>
      <c r="E88" s="71" t="str">
        <f t="shared" si="8"/>
        <v>-</v>
      </c>
      <c r="F88" s="71" t="s">
        <v>248</v>
      </c>
      <c r="G88" s="71" t="s">
        <v>248</v>
      </c>
      <c r="H88" s="71">
        <v>10220.000000000002</v>
      </c>
      <c r="I88" s="71">
        <v>80490.186812840635</v>
      </c>
      <c r="J88" s="71">
        <f t="shared" si="9"/>
        <v>9068.5482869139614</v>
      </c>
      <c r="K88" s="71">
        <v>1961.5257433564811</v>
      </c>
      <c r="L88" s="72">
        <v>1612.6991415321363</v>
      </c>
      <c r="M88" s="55">
        <f t="shared" si="10"/>
        <v>1612.6991415321363</v>
      </c>
      <c r="N88" s="73" t="str">
        <f t="shared" si="11"/>
        <v>nc</v>
      </c>
      <c r="O88" s="55" t="s">
        <v>249</v>
      </c>
    </row>
    <row r="89" spans="1:15" s="88" customFormat="1" x14ac:dyDescent="0.25">
      <c r="A89" s="56" t="s">
        <v>100</v>
      </c>
      <c r="B89" s="54" t="s">
        <v>161</v>
      </c>
      <c r="C89" s="71">
        <v>79.488888888888908</v>
      </c>
      <c r="D89" s="71">
        <v>586.90761217696286</v>
      </c>
      <c r="E89" s="71">
        <f t="shared" si="8"/>
        <v>70.007321313602759</v>
      </c>
      <c r="F89" s="71" t="s">
        <v>248</v>
      </c>
      <c r="G89" s="71">
        <v>70.007321313602759</v>
      </c>
      <c r="H89" s="71">
        <v>511.00000000000006</v>
      </c>
      <c r="I89" s="71">
        <v>3772.9775068519048</v>
      </c>
      <c r="J89" s="71">
        <f t="shared" si="9"/>
        <v>450.04706558744613</v>
      </c>
      <c r="K89" s="71" t="s">
        <v>248</v>
      </c>
      <c r="L89" s="72">
        <v>450.04706558744613</v>
      </c>
      <c r="M89" s="55">
        <f t="shared" si="10"/>
        <v>70.007321313602759</v>
      </c>
      <c r="N89" s="73" t="str">
        <f t="shared" si="11"/>
        <v>ca</v>
      </c>
      <c r="O89" s="55" t="s">
        <v>248</v>
      </c>
    </row>
    <row r="90" spans="1:15" s="88" customFormat="1" x14ac:dyDescent="0.25">
      <c r="A90" s="56" t="s">
        <v>186</v>
      </c>
      <c r="B90" s="54" t="s">
        <v>101</v>
      </c>
      <c r="C90" s="71" t="s">
        <v>248</v>
      </c>
      <c r="D90" s="71" t="s">
        <v>248</v>
      </c>
      <c r="E90" s="71" t="str">
        <f t="shared" si="8"/>
        <v>-</v>
      </c>
      <c r="F90" s="71" t="s">
        <v>248</v>
      </c>
      <c r="G90" s="71" t="s">
        <v>248</v>
      </c>
      <c r="H90" s="71">
        <v>613.20000000000005</v>
      </c>
      <c r="I90" s="71">
        <v>14488.233626311312</v>
      </c>
      <c r="J90" s="71">
        <f t="shared" si="9"/>
        <v>588.30075868923677</v>
      </c>
      <c r="K90" s="71" t="s">
        <v>248</v>
      </c>
      <c r="L90" s="72">
        <v>588.30075868923677</v>
      </c>
      <c r="M90" s="55">
        <f t="shared" si="10"/>
        <v>588.30075868923677</v>
      </c>
      <c r="N90" s="73" t="str">
        <f t="shared" si="11"/>
        <v>nc</v>
      </c>
      <c r="O90" s="55" t="s">
        <v>248</v>
      </c>
    </row>
    <row r="91" spans="1:15" s="88" customFormat="1" x14ac:dyDescent="0.25">
      <c r="A91" s="56" t="s">
        <v>103</v>
      </c>
      <c r="B91" s="54" t="s">
        <v>102</v>
      </c>
      <c r="C91" s="71" t="s">
        <v>248</v>
      </c>
      <c r="D91" s="71" t="s">
        <v>248</v>
      </c>
      <c r="E91" s="71" t="str">
        <f t="shared" si="8"/>
        <v>-</v>
      </c>
      <c r="F91" s="71" t="s">
        <v>248</v>
      </c>
      <c r="G91" s="71" t="s">
        <v>248</v>
      </c>
      <c r="H91" s="71">
        <v>71.540000000000006</v>
      </c>
      <c r="I91" s="71">
        <v>43.947641999810976</v>
      </c>
      <c r="J91" s="71">
        <f t="shared" si="9"/>
        <v>27.223815935835137</v>
      </c>
      <c r="K91" s="71">
        <v>476544.00000000006</v>
      </c>
      <c r="L91" s="72">
        <v>27.222260793356803</v>
      </c>
      <c r="M91" s="55">
        <f t="shared" si="10"/>
        <v>27.222260793356803</v>
      </c>
      <c r="N91" s="73" t="str">
        <f t="shared" si="11"/>
        <v>nc</v>
      </c>
      <c r="O91" s="55" t="s">
        <v>248</v>
      </c>
    </row>
    <row r="92" spans="1:15" s="88" customFormat="1" x14ac:dyDescent="0.25">
      <c r="A92" s="75" t="s">
        <v>105</v>
      </c>
      <c r="B92" s="76" t="s">
        <v>104</v>
      </c>
      <c r="C92" s="71">
        <v>1.7033333333333334</v>
      </c>
      <c r="D92" s="71">
        <v>13.415031135473438</v>
      </c>
      <c r="E92" s="71">
        <f t="shared" si="8"/>
        <v>1.5114247144856601</v>
      </c>
      <c r="F92" s="71">
        <v>0.97554470136756011</v>
      </c>
      <c r="G92" s="77">
        <v>0.59287515251835543</v>
      </c>
      <c r="H92" s="71">
        <v>3066.0000000000005</v>
      </c>
      <c r="I92" s="71">
        <v>24147.05604385219</v>
      </c>
      <c r="J92" s="71">
        <f t="shared" si="9"/>
        <v>2720.5644860741891</v>
      </c>
      <c r="K92" s="71">
        <v>2.796189841176961</v>
      </c>
      <c r="L92" s="78">
        <v>2.7933188745447968</v>
      </c>
      <c r="M92" s="55">
        <f t="shared" si="10"/>
        <v>0.59287515251835543</v>
      </c>
      <c r="N92" s="55" t="str">
        <f t="shared" si="11"/>
        <v>ca</v>
      </c>
      <c r="O92" s="55" t="s">
        <v>248</v>
      </c>
    </row>
    <row r="93" spans="1:15" s="88" customFormat="1" x14ac:dyDescent="0.25">
      <c r="A93" s="56" t="s">
        <v>107</v>
      </c>
      <c r="B93" s="54" t="s">
        <v>106</v>
      </c>
      <c r="C93" s="71" t="s">
        <v>248</v>
      </c>
      <c r="D93" s="71" t="s">
        <v>248</v>
      </c>
      <c r="E93" s="71" t="str">
        <f t="shared" si="8"/>
        <v>-</v>
      </c>
      <c r="F93" s="71" t="s">
        <v>248</v>
      </c>
      <c r="G93" s="71" t="s">
        <v>248</v>
      </c>
      <c r="H93" s="71">
        <v>204400.00000000003</v>
      </c>
      <c r="I93" s="71">
        <v>1609803.7362568127</v>
      </c>
      <c r="J93" s="71">
        <f t="shared" si="9"/>
        <v>181370.96573827925</v>
      </c>
      <c r="K93" s="71">
        <v>2715.5845251617134</v>
      </c>
      <c r="L93" s="72">
        <v>2675.5251112461151</v>
      </c>
      <c r="M93" s="55">
        <f t="shared" si="10"/>
        <v>2675.5251112461151</v>
      </c>
      <c r="N93" s="55" t="str">
        <f t="shared" si="11"/>
        <v>nc</v>
      </c>
      <c r="O93" s="55" t="s">
        <v>249</v>
      </c>
    </row>
    <row r="94" spans="1:15" s="88" customFormat="1" x14ac:dyDescent="0.25">
      <c r="A94" s="56" t="s">
        <v>109</v>
      </c>
      <c r="B94" s="54" t="s">
        <v>108</v>
      </c>
      <c r="C94" s="71" t="s">
        <v>248</v>
      </c>
      <c r="D94" s="71" t="s">
        <v>248</v>
      </c>
      <c r="E94" s="71" t="str">
        <f t="shared" si="8"/>
        <v>-</v>
      </c>
      <c r="F94" s="71" t="s">
        <v>248</v>
      </c>
      <c r="G94" s="71" t="s">
        <v>248</v>
      </c>
      <c r="H94" s="71">
        <v>306600.00000000006</v>
      </c>
      <c r="I94" s="71">
        <v>7244116.8131556567</v>
      </c>
      <c r="J94" s="71">
        <f t="shared" si="9"/>
        <v>294150.37934461841</v>
      </c>
      <c r="K94" s="71" t="s">
        <v>248</v>
      </c>
      <c r="L94" s="72">
        <v>294150.37934461841</v>
      </c>
      <c r="M94" s="55">
        <f t="shared" si="10"/>
        <v>294150.37934461841</v>
      </c>
      <c r="N94" s="55" t="str">
        <f t="shared" si="11"/>
        <v>nc</v>
      </c>
      <c r="O94" s="55" t="s">
        <v>248</v>
      </c>
    </row>
  </sheetData>
  <autoFilter ref="A11:O94" xr:uid="{00000000-0009-0000-0000-000003000000}">
    <sortState xmlns:xlrd2="http://schemas.microsoft.com/office/spreadsheetml/2017/richdata2" ref="A12:O94">
      <sortCondition ref="B12:B94"/>
    </sortState>
  </autoFilter>
  <mergeCells count="4">
    <mergeCell ref="C9:L9"/>
    <mergeCell ref="C10:G10"/>
    <mergeCell ref="H10:L10"/>
    <mergeCell ref="M10:N10"/>
  </mergeCells>
  <pageMargins left="0.7" right="0.7" top="0.75" bottom="0.75" header="0.3" footer="0.3"/>
  <pageSetup scale="50" fitToHeight="0" orientation="landscape" r:id="rId1"/>
  <headerFooter>
    <oddFooter>&amp;L&amp;10&amp;F,&amp;A&amp;C&amp;10Page &amp;P of &amp;N&amp;R&amp;10&amp;D</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Directions</vt:lpstr>
      <vt:lpstr>Soil NonResidential Calculator </vt:lpstr>
      <vt:lpstr>Attachment 3b_CRA</vt:lpstr>
      <vt:lpstr>'Soil NonResidential Calculator '!Print_Area</vt:lpstr>
    </vt:vector>
  </TitlesOfParts>
  <Company>State of Vermont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Hoffman, Razelle</dc:creator>
  <cp:lastModifiedBy>Herzer, Kristi</cp:lastModifiedBy>
  <cp:lastPrinted>2025-01-03T17:01:22Z</cp:lastPrinted>
  <dcterms:created xsi:type="dcterms:W3CDTF">2017-12-08T19:12:59Z</dcterms:created>
  <dcterms:modified xsi:type="dcterms:W3CDTF">2025-01-17T18:21:14Z</dcterms:modified>
</cp:coreProperties>
</file>