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.kolb\OneDrive - State of Vermont\"/>
    </mc:Choice>
  </mc:AlternateContent>
  <xr:revisionPtr revIDLastSave="0" documentId="8_{57F37392-A482-4072-A517-ADD1603F7BED}" xr6:coauthVersionLast="47" xr6:coauthVersionMax="47" xr10:uidLastSave="{00000000-0000-0000-0000-000000000000}"/>
  <bookViews>
    <workbookView xWindow="0" yWindow="0" windowWidth="11520" windowHeight="12360" tabRatio="762" activeTab="5" xr2:uid="{00000000-000D-0000-FFFF-FFFF00000000}"/>
  </bookViews>
  <sheets>
    <sheet name="Monthly Parameters" sheetId="1" r:id="rId1"/>
    <sheet name="BOD Loading" sheetId="3" r:id="rId2"/>
    <sheet name="TSS Loading" sheetId="2" r:id="rId3"/>
    <sheet name="Phosphorus Loading" sheetId="8" r:id="rId4"/>
    <sheet name="{Other Parameter} Template" sheetId="6" state="hidden" r:id="rId5"/>
    <sheet name="Year's Influent Loading" sheetId="4" r:id="rId6"/>
    <sheet name="LOCKED REFERENCE TAB" sheetId="9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3" l="1"/>
  <c r="D16" i="3"/>
  <c r="D15" i="3"/>
  <c r="D14" i="3"/>
  <c r="D13" i="3"/>
  <c r="D12" i="3"/>
  <c r="D11" i="3"/>
  <c r="D10" i="3"/>
  <c r="H10" i="3" s="1"/>
  <c r="D9" i="3"/>
  <c r="D8" i="3"/>
  <c r="D7" i="3"/>
  <c r="D6" i="3"/>
  <c r="D17" i="8"/>
  <c r="D16" i="8"/>
  <c r="D15" i="8"/>
  <c r="D14" i="8"/>
  <c r="D13" i="8"/>
  <c r="D12" i="8"/>
  <c r="D11" i="8"/>
  <c r="D10" i="8"/>
  <c r="D9" i="8"/>
  <c r="D8" i="8"/>
  <c r="D7" i="8"/>
  <c r="D6" i="8"/>
  <c r="D16" i="2"/>
  <c r="D15" i="2"/>
  <c r="D14" i="2"/>
  <c r="D13" i="2"/>
  <c r="D12" i="2"/>
  <c r="D11" i="2"/>
  <c r="D10" i="2"/>
  <c r="H10" i="2" s="1"/>
  <c r="D9" i="2"/>
  <c r="D8" i="2"/>
  <c r="D7" i="2"/>
  <c r="D6" i="2"/>
  <c r="G7" i="6"/>
  <c r="G10" i="3"/>
  <c r="G11" i="3"/>
  <c r="G12" i="3"/>
  <c r="G13" i="3"/>
  <c r="G14" i="3"/>
  <c r="G15" i="3"/>
  <c r="G16" i="3"/>
  <c r="G17" i="3"/>
  <c r="G6" i="3"/>
  <c r="G10" i="2"/>
  <c r="G11" i="2"/>
  <c r="G12" i="2"/>
  <c r="G13" i="2"/>
  <c r="G14" i="2"/>
  <c r="G15" i="2"/>
  <c r="G16" i="2"/>
  <c r="G17" i="2"/>
  <c r="G6" i="2"/>
  <c r="G8" i="6"/>
  <c r="G9" i="6"/>
  <c r="G10" i="6"/>
  <c r="G11" i="6"/>
  <c r="G12" i="6"/>
  <c r="G13" i="6"/>
  <c r="G14" i="6"/>
  <c r="G15" i="6"/>
  <c r="G16" i="6"/>
  <c r="G17" i="6"/>
  <c r="G6" i="6"/>
  <c r="G10" i="8"/>
  <c r="G11" i="8"/>
  <c r="G12" i="8"/>
  <c r="G13" i="8"/>
  <c r="G14" i="8"/>
  <c r="G15" i="8"/>
  <c r="G16" i="8"/>
  <c r="G17" i="8"/>
  <c r="G6" i="8"/>
  <c r="D17" i="2"/>
  <c r="C13" i="4"/>
  <c r="C2" i="4"/>
  <c r="C3" i="4"/>
  <c r="C4" i="4"/>
  <c r="C5" i="4"/>
  <c r="C6" i="4"/>
  <c r="C7" i="4"/>
  <c r="C8" i="4"/>
  <c r="C9" i="4"/>
  <c r="C10" i="4"/>
  <c r="C11" i="4"/>
  <c r="C12" i="4"/>
  <c r="I7" i="4"/>
  <c r="I13" i="4"/>
  <c r="F8" i="4"/>
  <c r="F10" i="4"/>
  <c r="D17" i="6"/>
  <c r="D16" i="6"/>
  <c r="D15" i="6"/>
  <c r="D14" i="6"/>
  <c r="D13" i="6"/>
  <c r="D12" i="6"/>
  <c r="D11" i="6"/>
  <c r="D10" i="6"/>
  <c r="E3" i="4"/>
  <c r="F3" i="4" s="1"/>
  <c r="E4" i="4"/>
  <c r="F4" i="4" s="1"/>
  <c r="E5" i="4"/>
  <c r="F5" i="4" s="1"/>
  <c r="E6" i="4"/>
  <c r="F6" i="4" s="1"/>
  <c r="E7" i="4"/>
  <c r="F7" i="4" s="1"/>
  <c r="E8" i="4"/>
  <c r="E9" i="4"/>
  <c r="F9" i="4" s="1"/>
  <c r="E10" i="4"/>
  <c r="E11" i="4"/>
  <c r="F11" i="4" s="1"/>
  <c r="E12" i="4"/>
  <c r="F12" i="4" s="1"/>
  <c r="E13" i="4"/>
  <c r="F13" i="4" s="1"/>
  <c r="K7" i="4"/>
  <c r="K9" i="4"/>
  <c r="K11" i="4"/>
  <c r="K12" i="4"/>
  <c r="H3" i="4"/>
  <c r="I3" i="4" s="1"/>
  <c r="H4" i="4"/>
  <c r="I4" i="4" s="1"/>
  <c r="H5" i="4"/>
  <c r="K5" i="4" s="1"/>
  <c r="H6" i="4"/>
  <c r="K6" i="4" s="1"/>
  <c r="H7" i="4"/>
  <c r="H8" i="4"/>
  <c r="I8" i="4" s="1"/>
  <c r="H9" i="4"/>
  <c r="I9" i="4" s="1"/>
  <c r="H10" i="4"/>
  <c r="I10" i="4" s="1"/>
  <c r="H11" i="4"/>
  <c r="I11" i="4" s="1"/>
  <c r="H12" i="4"/>
  <c r="I12" i="4" s="1"/>
  <c r="H13" i="4"/>
  <c r="K13" i="4" s="1"/>
  <c r="H12" i="2" l="1"/>
  <c r="H17" i="2"/>
  <c r="H16" i="2"/>
  <c r="H10" i="8"/>
  <c r="H11" i="8"/>
  <c r="H15" i="2"/>
  <c r="H14" i="2"/>
  <c r="H13" i="2"/>
  <c r="H14" i="3"/>
  <c r="H15" i="3"/>
  <c r="H11" i="2"/>
  <c r="H12" i="8"/>
  <c r="H13" i="8"/>
  <c r="H16" i="3"/>
  <c r="H17" i="3"/>
  <c r="H11" i="3"/>
  <c r="H16" i="8"/>
  <c r="H12" i="3"/>
  <c r="H15" i="8"/>
  <c r="H13" i="3"/>
  <c r="H14" i="8"/>
  <c r="K4" i="4"/>
  <c r="K10" i="4"/>
  <c r="I6" i="4"/>
  <c r="I5" i="4"/>
  <c r="K8" i="4"/>
  <c r="B47" i="1" l="1"/>
  <c r="O13" i="4"/>
  <c r="P13" i="4" s="1"/>
  <c r="O12" i="4"/>
  <c r="P12" i="4" s="1"/>
  <c r="O11" i="4"/>
  <c r="P11" i="4" s="1"/>
  <c r="O10" i="4"/>
  <c r="P10" i="4" s="1"/>
  <c r="O9" i="4"/>
  <c r="P9" i="4" s="1"/>
  <c r="O8" i="4"/>
  <c r="P8" i="4" s="1"/>
  <c r="O7" i="4"/>
  <c r="P7" i="4" s="1"/>
  <c r="O6" i="4"/>
  <c r="P6" i="4" s="1"/>
  <c r="O5" i="4"/>
  <c r="P5" i="4" s="1"/>
  <c r="O4" i="4"/>
  <c r="P4" i="4" s="1"/>
  <c r="O3" i="4"/>
  <c r="P3" i="4" s="1"/>
  <c r="O2" i="4"/>
  <c r="C7" i="6"/>
  <c r="C8" i="6"/>
  <c r="C9" i="6"/>
  <c r="C10" i="6"/>
  <c r="C11" i="6"/>
  <c r="C12" i="6"/>
  <c r="C13" i="6"/>
  <c r="C14" i="6"/>
  <c r="C15" i="6"/>
  <c r="C16" i="6"/>
  <c r="C17" i="6"/>
  <c r="C7" i="8"/>
  <c r="C8" i="8"/>
  <c r="C9" i="8"/>
  <c r="C10" i="8"/>
  <c r="C11" i="8"/>
  <c r="C12" i="8"/>
  <c r="C13" i="8"/>
  <c r="C14" i="8"/>
  <c r="C15" i="8"/>
  <c r="C16" i="8"/>
  <c r="C17" i="8"/>
  <c r="C7" i="2"/>
  <c r="C8" i="2"/>
  <c r="C9" i="2"/>
  <c r="C10" i="2"/>
  <c r="C11" i="2"/>
  <c r="C12" i="2"/>
  <c r="C13" i="2"/>
  <c r="C14" i="2"/>
  <c r="C15" i="2"/>
  <c r="C16" i="2"/>
  <c r="C17" i="2"/>
  <c r="C6" i="2" l="1"/>
  <c r="C6" i="8"/>
  <c r="C6" i="6"/>
  <c r="C44" i="1" l="1"/>
  <c r="B44" i="1"/>
  <c r="P2" i="8"/>
  <c r="I15" i="8" s="1"/>
  <c r="B17" i="8"/>
  <c r="E16" i="8"/>
  <c r="B16" i="8"/>
  <c r="E15" i="8"/>
  <c r="B15" i="8"/>
  <c r="E14" i="8"/>
  <c r="B14" i="8"/>
  <c r="E13" i="8"/>
  <c r="B13" i="8"/>
  <c r="E12" i="8"/>
  <c r="B12" i="8"/>
  <c r="E11" i="8"/>
  <c r="B11" i="8"/>
  <c r="E10" i="8"/>
  <c r="B10" i="8"/>
  <c r="E9" i="8"/>
  <c r="B9" i="8"/>
  <c r="E8" i="8"/>
  <c r="B8" i="8"/>
  <c r="E7" i="8"/>
  <c r="B7" i="8"/>
  <c r="B6" i="8"/>
  <c r="P4" i="8"/>
  <c r="P5" i="8" s="1"/>
  <c r="I7" i="8" l="1"/>
  <c r="I6" i="8"/>
  <c r="I16" i="8"/>
  <c r="I12" i="8"/>
  <c r="I8" i="8"/>
  <c r="P3" i="8"/>
  <c r="I11" i="8"/>
  <c r="I13" i="8"/>
  <c r="I14" i="8"/>
  <c r="I9" i="8"/>
  <c r="I17" i="8"/>
  <c r="I10" i="8"/>
  <c r="B17" i="6" l="1"/>
  <c r="B16" i="6"/>
  <c r="B15" i="6"/>
  <c r="B14" i="6"/>
  <c r="B13" i="6"/>
  <c r="B12" i="6"/>
  <c r="B11" i="6"/>
  <c r="B10" i="6"/>
  <c r="B9" i="6"/>
  <c r="B8" i="6"/>
  <c r="B7" i="6"/>
  <c r="B6" i="6"/>
  <c r="B17" i="2"/>
  <c r="B16" i="2"/>
  <c r="B15" i="2"/>
  <c r="B14" i="2"/>
  <c r="B13" i="2"/>
  <c r="B12" i="2"/>
  <c r="B11" i="2"/>
  <c r="B10" i="2"/>
  <c r="B9" i="2"/>
  <c r="B8" i="2"/>
  <c r="B7" i="2"/>
  <c r="B6" i="2"/>
  <c r="B17" i="3"/>
  <c r="B16" i="3"/>
  <c r="B15" i="3"/>
  <c r="B14" i="3"/>
  <c r="B13" i="3"/>
  <c r="B12" i="3"/>
  <c r="B11" i="3"/>
  <c r="B10" i="3"/>
  <c r="B9" i="3"/>
  <c r="B8" i="3"/>
  <c r="B7" i="3"/>
  <c r="B6" i="3"/>
  <c r="P2" i="6" l="1"/>
  <c r="P3" i="6" s="1"/>
  <c r="E17" i="6"/>
  <c r="E16" i="6"/>
  <c r="E15" i="6"/>
  <c r="E14" i="6"/>
  <c r="E13" i="6"/>
  <c r="E12" i="6"/>
  <c r="E11" i="6"/>
  <c r="E10" i="6"/>
  <c r="P4" i="6"/>
  <c r="P5" i="6" s="1"/>
  <c r="E18" i="1"/>
  <c r="G35" i="1"/>
  <c r="I14" i="6" l="1"/>
  <c r="I10" i="6"/>
  <c r="I9" i="6"/>
  <c r="I17" i="6"/>
  <c r="I13" i="6"/>
  <c r="I16" i="6"/>
  <c r="I12" i="6"/>
  <c r="I8" i="6"/>
  <c r="I15" i="6"/>
  <c r="I11" i="6"/>
  <c r="I6" i="6"/>
  <c r="I7" i="6"/>
  <c r="P4" i="2"/>
  <c r="P5" i="2" s="1"/>
  <c r="P2" i="2"/>
  <c r="Q4" i="3"/>
  <c r="Q2" i="3"/>
  <c r="E17" i="8" l="1"/>
  <c r="H17" i="8"/>
  <c r="Q6" i="3"/>
  <c r="P6" i="8" s="1"/>
  <c r="Q3" i="3"/>
  <c r="I15" i="2"/>
  <c r="P3" i="2"/>
  <c r="I9" i="2"/>
  <c r="I17" i="2"/>
  <c r="I8" i="2"/>
  <c r="I16" i="2"/>
  <c r="I10" i="2"/>
  <c r="I11" i="2"/>
  <c r="I12" i="2"/>
  <c r="I13" i="2"/>
  <c r="I6" i="2"/>
  <c r="I14" i="2"/>
  <c r="I7" i="2"/>
  <c r="Q5" i="3"/>
  <c r="I17" i="3"/>
  <c r="I16" i="3"/>
  <c r="I15" i="3"/>
  <c r="I14" i="3"/>
  <c r="I13" i="3"/>
  <c r="I12" i="3"/>
  <c r="I11" i="3"/>
  <c r="I10" i="3"/>
  <c r="I9" i="3"/>
  <c r="I8" i="3"/>
  <c r="I7" i="3"/>
  <c r="I6" i="3"/>
  <c r="P2" i="4"/>
  <c r="H2" i="4"/>
  <c r="I2" i="4" s="1"/>
  <c r="E2" i="4"/>
  <c r="F2" i="4" s="1"/>
  <c r="P6" i="6" l="1"/>
  <c r="F10" i="8"/>
  <c r="F13" i="3"/>
  <c r="F10" i="3"/>
  <c r="L17" i="8"/>
  <c r="F11" i="3"/>
  <c r="F16" i="8"/>
  <c r="F15" i="8"/>
  <c r="L14" i="8"/>
  <c r="F13" i="8"/>
  <c r="F15" i="3"/>
  <c r="F12" i="8"/>
  <c r="F14" i="3"/>
  <c r="F16" i="3"/>
  <c r="L11" i="8"/>
  <c r="P6" i="2"/>
  <c r="K2" i="4"/>
  <c r="F11" i="2"/>
  <c r="H11" i="6"/>
  <c r="F10" i="2"/>
  <c r="H10" i="6"/>
  <c r="L16" i="2"/>
  <c r="H16" i="6"/>
  <c r="H15" i="6"/>
  <c r="L15" i="2"/>
  <c r="L14" i="2"/>
  <c r="H14" i="6"/>
  <c r="H13" i="6"/>
  <c r="F13" i="2"/>
  <c r="H17" i="6"/>
  <c r="H12" i="6"/>
  <c r="L15" i="8" l="1"/>
  <c r="L11" i="3"/>
  <c r="L15" i="3"/>
  <c r="L16" i="8"/>
  <c r="L16" i="3"/>
  <c r="L10" i="3"/>
  <c r="L10" i="8"/>
  <c r="F14" i="8"/>
  <c r="F17" i="8"/>
  <c r="F11" i="8"/>
  <c r="L12" i="8"/>
  <c r="L13" i="8"/>
  <c r="L14" i="3"/>
  <c r="L13" i="3"/>
  <c r="F15" i="2"/>
  <c r="F14" i="2"/>
  <c r="L13" i="2"/>
  <c r="L11" i="2"/>
  <c r="L10" i="2"/>
  <c r="F16" i="2"/>
  <c r="L12" i="6"/>
  <c r="F12" i="6"/>
  <c r="L14" i="6"/>
  <c r="F14" i="6"/>
  <c r="L10" i="6"/>
  <c r="F10" i="6"/>
  <c r="L16" i="6"/>
  <c r="F16" i="6"/>
  <c r="L13" i="6"/>
  <c r="F13" i="6"/>
  <c r="L15" i="6"/>
  <c r="F15" i="6"/>
  <c r="L11" i="6"/>
  <c r="F11" i="6"/>
  <c r="L17" i="6"/>
  <c r="F17" i="6"/>
  <c r="E10" i="3"/>
  <c r="E11" i="3"/>
  <c r="E13" i="3"/>
  <c r="E14" i="3"/>
  <c r="E15" i="3"/>
  <c r="E16" i="3"/>
  <c r="E17" i="3"/>
  <c r="E10" i="2"/>
  <c r="E11" i="2"/>
  <c r="E12" i="2"/>
  <c r="E13" i="2"/>
  <c r="E14" i="2"/>
  <c r="E15" i="2"/>
  <c r="E16" i="2"/>
  <c r="E17" i="2"/>
  <c r="N16" i="1"/>
  <c r="N18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7" i="1"/>
  <c r="N15" i="1"/>
  <c r="N14" i="1"/>
  <c r="N13" i="1"/>
  <c r="N12" i="1"/>
  <c r="M46" i="1"/>
  <c r="G12" i="1"/>
  <c r="G42" i="1"/>
  <c r="G41" i="1"/>
  <c r="G40" i="1"/>
  <c r="G39" i="1"/>
  <c r="G38" i="1"/>
  <c r="G37" i="1"/>
  <c r="G36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E13" i="1"/>
  <c r="E14" i="1"/>
  <c r="E15" i="1"/>
  <c r="E16" i="1"/>
  <c r="E17" i="1"/>
  <c r="E19" i="1"/>
  <c r="E20" i="1"/>
  <c r="E21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2" i="1"/>
  <c r="D43" i="1"/>
  <c r="F43" i="1"/>
  <c r="H43" i="1"/>
  <c r="I43" i="1"/>
  <c r="J43" i="1"/>
  <c r="D44" i="1"/>
  <c r="G9" i="3" s="1"/>
  <c r="F44" i="1"/>
  <c r="G9" i="2" s="1"/>
  <c r="H44" i="1"/>
  <c r="I44" i="1"/>
  <c r="J44" i="1"/>
  <c r="D45" i="1"/>
  <c r="F45" i="1"/>
  <c r="H45" i="1"/>
  <c r="I45" i="1"/>
  <c r="J45" i="1"/>
  <c r="D46" i="1"/>
  <c r="F46" i="1"/>
  <c r="H46" i="1"/>
  <c r="I46" i="1"/>
  <c r="J46" i="1"/>
  <c r="G8" i="2" l="1"/>
  <c r="G7" i="2"/>
  <c r="G8" i="3"/>
  <c r="G7" i="3"/>
  <c r="F12" i="2"/>
  <c r="F17" i="3"/>
  <c r="L12" i="2"/>
  <c r="G44" i="1"/>
  <c r="G43" i="1"/>
  <c r="N46" i="1"/>
  <c r="N45" i="1"/>
  <c r="N44" i="1"/>
  <c r="N43" i="1"/>
  <c r="G46" i="1"/>
  <c r="G45" i="1"/>
  <c r="E45" i="1"/>
  <c r="E44" i="1"/>
  <c r="E46" i="1"/>
  <c r="E43" i="1"/>
  <c r="L17" i="3" l="1"/>
  <c r="F17" i="2"/>
  <c r="L17" i="2"/>
  <c r="B46" i="1" l="1"/>
  <c r="B45" i="1"/>
  <c r="B43" i="1"/>
  <c r="D9" i="6" l="1"/>
  <c r="D8" i="6"/>
  <c r="H8" i="3"/>
  <c r="H8" i="2"/>
  <c r="H7" i="3"/>
  <c r="D7" i="6"/>
  <c r="D6" i="6"/>
  <c r="H6" i="2"/>
  <c r="H6" i="8"/>
  <c r="M45" i="1"/>
  <c r="M44" i="1"/>
  <c r="G9" i="8" s="1"/>
  <c r="H9" i="8" s="1"/>
  <c r="M43" i="1"/>
  <c r="E9" i="3" l="1"/>
  <c r="H9" i="3"/>
  <c r="E9" i="6"/>
  <c r="H9" i="6"/>
  <c r="E9" i="2"/>
  <c r="H9" i="2"/>
  <c r="F9" i="8"/>
  <c r="L9" i="8"/>
  <c r="E7" i="2"/>
  <c r="H7" i="2"/>
  <c r="F7" i="2" s="1"/>
  <c r="E6" i="3"/>
  <c r="H6" i="3"/>
  <c r="G8" i="8"/>
  <c r="E8" i="2"/>
  <c r="E8" i="3"/>
  <c r="E8" i="6"/>
  <c r="H8" i="6"/>
  <c r="E7" i="6"/>
  <c r="H7" i="6"/>
  <c r="E7" i="3"/>
  <c r="E6" i="8"/>
  <c r="K6" i="2"/>
  <c r="E6" i="2"/>
  <c r="E6" i="6"/>
  <c r="H6" i="6"/>
  <c r="E12" i="3"/>
  <c r="K3" i="4"/>
  <c r="L9" i="6" l="1"/>
  <c r="F9" i="6"/>
  <c r="F9" i="3"/>
  <c r="L9" i="3"/>
  <c r="L9" i="2"/>
  <c r="F9" i="2"/>
  <c r="H8" i="8"/>
  <c r="L8" i="8" s="1"/>
  <c r="K7" i="2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G7" i="8"/>
  <c r="L7" i="2"/>
  <c r="F8" i="6"/>
  <c r="L8" i="6"/>
  <c r="F8" i="3"/>
  <c r="L8" i="3"/>
  <c r="F8" i="2"/>
  <c r="L8" i="2"/>
  <c r="F7" i="3"/>
  <c r="L7" i="3"/>
  <c r="F7" i="6"/>
  <c r="L7" i="6"/>
  <c r="L6" i="2"/>
  <c r="P8" i="2"/>
  <c r="F6" i="2"/>
  <c r="P7" i="2"/>
  <c r="J6" i="2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L6" i="6"/>
  <c r="J6" i="6"/>
  <c r="J7" i="6" s="1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K6" i="6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P7" i="6"/>
  <c r="P8" i="6"/>
  <c r="F6" i="6"/>
  <c r="F6" i="8"/>
  <c r="L6" i="8"/>
  <c r="J6" i="8"/>
  <c r="K6" i="8"/>
  <c r="Q7" i="3"/>
  <c r="F6" i="3"/>
  <c r="J6" i="3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L6" i="3"/>
  <c r="K6" i="3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Q8" i="3"/>
  <c r="L12" i="3"/>
  <c r="F12" i="3"/>
  <c r="F8" i="8" l="1"/>
  <c r="H7" i="8"/>
  <c r="P7" i="8" s="1"/>
  <c r="K7" i="8" l="1"/>
  <c r="K8" i="8" s="1"/>
  <c r="K9" i="8" s="1"/>
  <c r="K10" i="8" s="1"/>
  <c r="K11" i="8" s="1"/>
  <c r="K12" i="8" s="1"/>
  <c r="K13" i="8" s="1"/>
  <c r="K14" i="8" s="1"/>
  <c r="K15" i="8" s="1"/>
  <c r="K16" i="8" s="1"/>
  <c r="K17" i="8" s="1"/>
  <c r="P8" i="8"/>
  <c r="L7" i="8"/>
  <c r="F7" i="8"/>
  <c r="J7" i="8"/>
  <c r="J8" i="8" s="1"/>
  <c r="J9" i="8" s="1"/>
  <c r="J10" i="8" s="1"/>
  <c r="J11" i="8" s="1"/>
  <c r="J12" i="8" s="1"/>
  <c r="J13" i="8" s="1"/>
  <c r="J14" i="8" s="1"/>
  <c r="J15" i="8" s="1"/>
  <c r="J16" i="8" s="1"/>
  <c r="J17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tc={55887EDD-FC52-41D9-8C99-A61ADB43A3F1}</author>
  </authors>
  <commentList>
    <comment ref="Q1" authorId="0" shapeId="0" xr:uid="{55887EDD-FC52-41D9-8C99-A61ADB43A3F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Garrett, re: your email comment:
This tab is needed for the loading sheets to self-populate, I could not figure out an alternate formula that did not result in circular references. 
I may try to incorporate those references into the "Monthly Parameters" sheet but not before receiving operator feedback on this version.
</t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<sst xmlns="http://schemas.openxmlformats.org/spreadsheetml/2006/main" count="347" uniqueCount="132">
  <si>
    <t>PERMITTEE:</t>
  </si>
  <si>
    <t>PERMIT No:</t>
  </si>
  <si>
    <t>INFLUENT</t>
  </si>
  <si>
    <t>DATE</t>
  </si>
  <si>
    <t>BOD</t>
  </si>
  <si>
    <t>TSS</t>
  </si>
  <si>
    <t>Total 
Phosphorous</t>
  </si>
  <si>
    <t>lbs</t>
  </si>
  <si>
    <t>MGD</t>
  </si>
  <si>
    <t>TOTAL</t>
  </si>
  <si>
    <t>Average</t>
  </si>
  <si>
    <t>Max</t>
  </si>
  <si>
    <t>Min</t>
  </si>
  <si>
    <t>Oil and Grease</t>
  </si>
  <si>
    <t>mg/L</t>
  </si>
  <si>
    <t>Influent
Flow*</t>
  </si>
  <si>
    <t>*Effluent Flow can be used if no influent flow is measured</t>
  </si>
  <si>
    <t>Priority Pollutants</t>
  </si>
  <si>
    <t>Total Lead</t>
  </si>
  <si>
    <t>Total Copper</t>
  </si>
  <si>
    <t>Other Parameter(s):</t>
  </si>
  <si>
    <t>Septage/ Hauled Waste</t>
  </si>
  <si>
    <t>Design Capacity:</t>
  </si>
  <si>
    <t>Monthly</t>
  </si>
  <si>
    <t>Year</t>
  </si>
  <si>
    <t>Total Flow</t>
  </si>
  <si>
    <t>Available</t>
  </si>
  <si>
    <t>(MGD)</t>
  </si>
  <si>
    <t>(mg/L)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</si>
  <si>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</si>
  <si>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</si>
  <si>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</si>
  <si>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</si>
  <si>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</si>
  <si>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</si>
  <si>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</si>
  <si>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</si>
  <si>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</si>
  <si>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</si>
  <si>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</si>
  <si>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</si>
  <si>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BOD Balance</t>
  </si>
  <si>
    <t>Annual BOD</t>
  </si>
  <si>
    <t>Monthly BOD</t>
  </si>
  <si>
    <t>Ave BOD</t>
  </si>
  <si>
    <t>TSS Balance</t>
  </si>
  <si>
    <t>Annual TSS</t>
  </si>
  <si>
    <t>Monthly TSS</t>
  </si>
  <si>
    <t>Ave TSS</t>
  </si>
  <si>
    <t>as % of Design Load</t>
  </si>
  <si>
    <t>Running Average Monthly Load:</t>
  </si>
  <si>
    <t>Running Average Monthly Load</t>
  </si>
  <si>
    <t>Conventional Pollutants</t>
  </si>
  <si>
    <t>Running 12 Month Total Load (lbs)</t>
  </si>
  <si>
    <t xml:space="preserve">Received </t>
  </si>
  <si>
    <t>Received</t>
  </si>
  <si>
    <t>TSS Received</t>
  </si>
  <si>
    <t>BOD Received</t>
  </si>
  <si>
    <t>FLOW MGD</t>
  </si>
  <si>
    <t>Hydraulic Capacity (MGD)</t>
  </si>
  <si>
    <t>% Hydraulic Design</t>
  </si>
  <si>
    <t>Months</t>
  </si>
  <si>
    <t>Month</t>
  </si>
  <si>
    <t>(Monthly)</t>
  </si>
  <si>
    <t>Hydraulic Capacity (MGD/Day)</t>
  </si>
  <si>
    <t>Annual Hydraulic Capacity (MGD)</t>
  </si>
  <si>
    <t>Daily</t>
  </si>
  <si>
    <t>(lbs)</t>
  </si>
  <si>
    <t>Ave Flow</t>
  </si>
  <si>
    <t>Yellows Cells are ≥80% and ≤100% of design or permit limits</t>
  </si>
  <si>
    <t>Ave</t>
  </si>
  <si>
    <t>Flow(MGD):</t>
  </si>
  <si>
    <t>BOD (lbs/day):</t>
  </si>
  <si>
    <t>TSS (lbs/day):</t>
  </si>
  <si>
    <t>TSS (lbs)</t>
  </si>
  <si>
    <t>TEST FACILITY</t>
  </si>
  <si>
    <t>3-XXXX</t>
  </si>
  <si>
    <t>Month:</t>
  </si>
  <si>
    <t>Capacity</t>
  </si>
  <si>
    <t>Columns &amp; Cells marked with :         are locked for editing</t>
  </si>
  <si>
    <t>{Other} (lbs)</t>
  </si>
  <si>
    <t>Ave {Other}</t>
  </si>
  <si>
    <t>Monthly {Other}</t>
  </si>
  <si>
    <t>Annual {Other}</t>
  </si>
  <si>
    <t>{Other} Balance</t>
  </si>
  <si>
    <t>{Other} Received</t>
  </si>
  <si>
    <t>Design {Other} (lbs/Day)</t>
  </si>
  <si>
    <t>Annual {Other} (lbs)</t>
  </si>
  <si>
    <t>Design {Other} (mg/L)</t>
  </si>
  <si>
    <t>Running 12 Month Total Load (lbs):</t>
  </si>
  <si>
    <t>Year:</t>
  </si>
  <si>
    <t>BOD mg/l</t>
  </si>
  <si>
    <t>Other Parameters</t>
  </si>
  <si>
    <t>TP Balance</t>
  </si>
  <si>
    <t>TP Received</t>
  </si>
  <si>
    <t>Ave TP</t>
  </si>
  <si>
    <t>TP (lbs)</t>
  </si>
  <si>
    <t>Monthly TP</t>
  </si>
  <si>
    <t>Annual TP</t>
  </si>
  <si>
    <t>TSS mg/l</t>
  </si>
  <si>
    <t>TP mg/l</t>
  </si>
  <si>
    <t>Annual TSS Capacity (lbs)</t>
  </si>
  <si>
    <t>Design TSS Capacity (lbs/Day)</t>
  </si>
  <si>
    <t>Design BOD Capacity (lbs/Day)</t>
  </si>
  <si>
    <t>Annual BOD Capacity (lbs)</t>
  </si>
  <si>
    <t>Design BOD Capacity (mg/L)</t>
  </si>
  <si>
    <t>Design TSS Capacity (mg/L)</t>
  </si>
  <si>
    <t>With Flow</t>
  </si>
  <si>
    <t>Days</t>
  </si>
  <si>
    <t># of</t>
  </si>
  <si>
    <t>{Other}</t>
  </si>
  <si>
    <t>{Other Capacity}</t>
  </si>
  <si>
    <t>Design TP Capacity (lbs/Day)</t>
  </si>
  <si>
    <t>Annual TP Capacity (lbs)</t>
  </si>
  <si>
    <t>Design TP Capacity (mg/L)</t>
  </si>
  <si>
    <t># of days with flow</t>
  </si>
  <si>
    <t>%Flow Cap</t>
  </si>
  <si>
    <t>%BOD Cap</t>
  </si>
  <si>
    <t>%TSS Cap</t>
  </si>
  <si>
    <t>%Other Cap</t>
  </si>
  <si>
    <t>Cells/Columns in magenta are calculated or drawn from other cells</t>
  </si>
  <si>
    <t>Orange Cells are &gt; 100% of design or permit limits</t>
  </si>
  <si>
    <t>Purple Cells are &lt;80% of design or permit limits</t>
  </si>
  <si>
    <t>Cells/Columns in blue must be entered manually</t>
  </si>
  <si>
    <t>SELECT MONTH</t>
  </si>
  <si>
    <t>Yellow Cells are ≥80% and ≤100% of design or permit limits</t>
  </si>
  <si>
    <t>Yellow Cell are ≥80% and ≤100% of design or permit limits</t>
  </si>
  <si>
    <t>INPUT YEAR</t>
  </si>
  <si>
    <t>BOD lbs/day</t>
  </si>
  <si>
    <t>TSS lbs/day</t>
  </si>
  <si>
    <t>TP lbs/day</t>
  </si>
  <si>
    <t>TP (lbs/day)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</si>
</sst>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0.0000"/>
    <numFmt numFmtId="167" formatCode="0.000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48FFF"/>
        <bgColor indexed="64"/>
      </patternFill>
    </fill>
    <fill>
      <patternFill patternType="solid">
        <fgColor rgb="FFDC267F"/>
        <bgColor indexed="64"/>
      </patternFill>
    </fill>
    <fill>
      <patternFill patternType="solid">
        <fgColor rgb="FF785EF0"/>
        <bgColor indexed="64"/>
      </patternFill>
    </fill>
    <fill>
      <patternFill patternType="solid">
        <fgColor rgb="FFFFB000"/>
        <bgColor indexed="64"/>
      </patternFill>
    </fill>
    <fill>
      <patternFill patternType="solid">
        <fgColor rgb="FFFE61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</cellStyleXfs>
  <cellXfs count="152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167" fontId="1" fillId="0" borderId="0" xfId="0" applyNumberFormat="1" applyFont="1" applyAlignment="1">
      <alignment horizontal="right"/>
    </xf>
    <xf numFmtId="0" fontId="7" fillId="0" borderId="7" xfId="0" applyFont="1" applyBorder="1"/>
    <xf numFmtId="0" fontId="3" fillId="0" borderId="0" xfId="0" applyFont="1"/>
    <xf numFmtId="0" fontId="7" fillId="0" borderId="24" xfId="0" applyFont="1" applyBorder="1"/>
    <xf numFmtId="0" fontId="8" fillId="5" borderId="1" xfId="4" applyFont="1" applyBorder="1" applyAlignment="1" applyProtection="1">
      <alignment horizontal="center" vertical="center"/>
      <protection locked="0"/>
    </xf>
    <xf numFmtId="0" fontId="9" fillId="0" borderId="5" xfId="0" applyFont="1" applyBorder="1"/>
    <xf numFmtId="0" fontId="8" fillId="0" borderId="0" xfId="0" applyFont="1"/>
    <xf numFmtId="0" fontId="9" fillId="0" borderId="0" xfId="0" applyFont="1"/>
    <xf numFmtId="0" fontId="7" fillId="6" borderId="1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1" fontId="3" fillId="0" borderId="0" xfId="0" applyNumberFormat="1" applyFont="1"/>
    <xf numFmtId="0" fontId="7" fillId="7" borderId="0" xfId="0" applyFont="1" applyFill="1" applyProtection="1">
      <protection locked="0"/>
    </xf>
    <xf numFmtId="0" fontId="7" fillId="0" borderId="0" xfId="0" applyFont="1"/>
    <xf numFmtId="2" fontId="3" fillId="0" borderId="0" xfId="0" applyNumberFormat="1" applyFont="1"/>
    <xf numFmtId="0" fontId="3" fillId="0" borderId="0" xfId="0" applyFont="1" applyProtection="1">
      <protection locked="0"/>
    </xf>
    <xf numFmtId="0" fontId="1" fillId="0" borderId="0" xfId="0" applyFont="1"/>
    <xf numFmtId="167" fontId="3" fillId="0" borderId="0" xfId="0" applyNumberFormat="1" applyFont="1"/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7" fontId="3" fillId="0" borderId="19" xfId="0" applyNumberFormat="1" applyFont="1" applyBorder="1"/>
    <xf numFmtId="0" fontId="3" fillId="0" borderId="19" xfId="0" applyFont="1" applyBorder="1"/>
    <xf numFmtId="0" fontId="3" fillId="0" borderId="19" xfId="0" applyFont="1" applyBorder="1" applyProtection="1">
      <protection locked="0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9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2" borderId="9" xfId="0" applyFont="1" applyFill="1" applyBorder="1"/>
    <xf numFmtId="0" fontId="7" fillId="2" borderId="15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165" fontId="3" fillId="0" borderId="0" xfId="0" applyNumberFormat="1" applyFont="1"/>
    <xf numFmtId="164" fontId="3" fillId="0" borderId="0" xfId="0" applyNumberFormat="1" applyFont="1"/>
    <xf numFmtId="0" fontId="9" fillId="0" borderId="0" xfId="0" applyFont="1" applyAlignment="1">
      <alignment horizontal="right"/>
    </xf>
    <xf numFmtId="0" fontId="10" fillId="0" borderId="0" xfId="0" applyFont="1"/>
    <xf numFmtId="167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167" fontId="2" fillId="2" borderId="1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7" fontId="7" fillId="2" borderId="5" xfId="0" applyNumberFormat="1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9" borderId="0" xfId="0" applyFont="1" applyFill="1"/>
    <xf numFmtId="1" fontId="3" fillId="9" borderId="0" xfId="0" applyNumberFormat="1" applyFont="1" applyFill="1"/>
    <xf numFmtId="0" fontId="8" fillId="9" borderId="1" xfId="4" applyFont="1" applyFill="1" applyBorder="1" applyAlignment="1" applyProtection="1">
      <alignment horizontal="center" vertical="center"/>
    </xf>
    <xf numFmtId="0" fontId="8" fillId="9" borderId="1" xfId="3" applyFont="1" applyFill="1" applyBorder="1" applyAlignment="1" applyProtection="1">
      <alignment horizontal="center" vertical="center"/>
    </xf>
    <xf numFmtId="0" fontId="2" fillId="9" borderId="0" xfId="0" applyFont="1" applyFill="1" applyAlignment="1">
      <alignment horizontal="center"/>
    </xf>
    <xf numFmtId="164" fontId="7" fillId="9" borderId="1" xfId="0" applyNumberFormat="1" applyFont="1" applyFill="1" applyBorder="1" applyAlignment="1">
      <alignment horizontal="center" vertical="center"/>
    </xf>
    <xf numFmtId="2" fontId="7" fillId="9" borderId="1" xfId="0" applyNumberFormat="1" applyFont="1" applyFill="1" applyBorder="1" applyAlignment="1">
      <alignment horizontal="center" vertical="center"/>
    </xf>
    <xf numFmtId="1" fontId="7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/>
    <xf numFmtId="1" fontId="3" fillId="9" borderId="1" xfId="0" applyNumberFormat="1" applyFont="1" applyFill="1" applyBorder="1" applyAlignment="1">
      <alignment horizontal="center" vertical="center"/>
    </xf>
    <xf numFmtId="0" fontId="3" fillId="9" borderId="1" xfId="3" applyFont="1" applyFill="1" applyBorder="1" applyAlignment="1" applyProtection="1">
      <alignment horizontal="center" vertical="center"/>
    </xf>
    <xf numFmtId="1" fontId="3" fillId="9" borderId="1" xfId="3" applyNumberFormat="1" applyFont="1" applyFill="1" applyBorder="1" applyAlignment="1" applyProtection="1">
      <alignment horizontal="center" vertical="center"/>
    </xf>
    <xf numFmtId="0" fontId="7" fillId="9" borderId="0" xfId="0" applyFont="1" applyFill="1"/>
    <xf numFmtId="0" fontId="7" fillId="9" borderId="1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/>
    </xf>
    <xf numFmtId="164" fontId="3" fillId="9" borderId="1" xfId="0" applyNumberFormat="1" applyFont="1" applyFill="1" applyBorder="1"/>
    <xf numFmtId="164" fontId="3" fillId="9" borderId="15" xfId="0" applyNumberFormat="1" applyFont="1" applyFill="1" applyBorder="1"/>
    <xf numFmtId="0" fontId="3" fillId="9" borderId="3" xfId="0" applyFont="1" applyFill="1" applyBorder="1"/>
    <xf numFmtId="0" fontId="3" fillId="9" borderId="16" xfId="0" applyFont="1" applyFill="1" applyBorder="1"/>
    <xf numFmtId="167" fontId="3" fillId="9" borderId="1" xfId="0" applyNumberFormat="1" applyFont="1" applyFill="1" applyBorder="1"/>
    <xf numFmtId="0" fontId="8" fillId="8" borderId="1" xfId="4" applyFont="1" applyFill="1" applyBorder="1" applyAlignment="1" applyProtection="1">
      <alignment horizontal="center" vertical="center"/>
      <protection locked="0"/>
    </xf>
    <xf numFmtId="0" fontId="7" fillId="8" borderId="0" xfId="0" applyFont="1" applyFill="1" applyAlignment="1" applyProtection="1">
      <alignment horizontal="center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8" borderId="0" xfId="0" applyFont="1" applyFill="1" applyProtection="1">
      <protection locked="0"/>
    </xf>
    <xf numFmtId="167" fontId="3" fillId="8" borderId="14" xfId="0" applyNumberFormat="1" applyFont="1" applyFill="1" applyBorder="1" applyProtection="1">
      <protection locked="0"/>
    </xf>
    <xf numFmtId="166" fontId="3" fillId="8" borderId="20" xfId="0" applyNumberFormat="1" applyFont="1" applyFill="1" applyBorder="1" applyProtection="1">
      <protection locked="0"/>
    </xf>
    <xf numFmtId="1" fontId="3" fillId="8" borderId="2" xfId="0" applyNumberFormat="1" applyFont="1" applyFill="1" applyBorder="1" applyProtection="1">
      <protection locked="0"/>
    </xf>
    <xf numFmtId="166" fontId="3" fillId="8" borderId="14" xfId="0" applyNumberFormat="1" applyFont="1" applyFill="1" applyBorder="1" applyProtection="1">
      <protection locked="0"/>
    </xf>
    <xf numFmtId="1" fontId="3" fillId="8" borderId="1" xfId="0" applyNumberFormat="1" applyFont="1" applyFill="1" applyBorder="1" applyProtection="1">
      <protection locked="0"/>
    </xf>
    <xf numFmtId="1" fontId="3" fillId="8" borderId="3" xfId="0" applyNumberFormat="1" applyFont="1" applyFill="1" applyBorder="1" applyProtection="1">
      <protection locked="0"/>
    </xf>
    <xf numFmtId="167" fontId="3" fillId="8" borderId="0" xfId="0" applyNumberFormat="1" applyFont="1" applyFill="1" applyProtection="1">
      <protection locked="0"/>
    </xf>
    <xf numFmtId="167" fontId="3" fillId="8" borderId="7" xfId="0" applyNumberFormat="1" applyFont="1" applyFill="1" applyBorder="1" applyProtection="1">
      <protection locked="0"/>
    </xf>
    <xf numFmtId="166" fontId="3" fillId="8" borderId="15" xfId="0" applyNumberFormat="1" applyFont="1" applyFill="1" applyBorder="1" applyProtection="1">
      <protection locked="0"/>
    </xf>
    <xf numFmtId="1" fontId="3" fillId="8" borderId="15" xfId="0" applyNumberFormat="1" applyFont="1" applyFill="1" applyBorder="1" applyProtection="1">
      <protection locked="0"/>
    </xf>
    <xf numFmtId="164" fontId="3" fillId="8" borderId="3" xfId="0" applyNumberFormat="1" applyFont="1" applyFill="1" applyBorder="1" applyProtection="1">
      <protection locked="0"/>
    </xf>
    <xf numFmtId="2" fontId="3" fillId="8" borderId="1" xfId="0" applyNumberFormat="1" applyFont="1" applyFill="1" applyBorder="1" applyProtection="1">
      <protection locked="0"/>
    </xf>
    <xf numFmtId="164" fontId="3" fillId="8" borderId="1" xfId="0" applyNumberFormat="1" applyFont="1" applyFill="1" applyBorder="1" applyProtection="1">
      <protection locked="0"/>
    </xf>
    <xf numFmtId="164" fontId="3" fillId="8" borderId="15" xfId="0" applyNumberFormat="1" applyFont="1" applyFill="1" applyBorder="1" applyProtection="1">
      <protection locked="0"/>
    </xf>
    <xf numFmtId="2" fontId="3" fillId="8" borderId="15" xfId="0" applyNumberFormat="1" applyFont="1" applyFill="1" applyBorder="1" applyProtection="1">
      <protection locked="0"/>
    </xf>
    <xf numFmtId="166" fontId="3" fillId="8" borderId="7" xfId="0" applyNumberFormat="1" applyFont="1" applyFill="1" applyBorder="1" applyProtection="1">
      <protection locked="0"/>
    </xf>
    <xf numFmtId="0" fontId="3" fillId="8" borderId="3" xfId="0" applyFont="1" applyFill="1" applyBorder="1" applyProtection="1">
      <protection locked="0"/>
    </xf>
    <xf numFmtId="0" fontId="3" fillId="8" borderId="1" xfId="0" applyFont="1" applyFill="1" applyBorder="1" applyProtection="1">
      <protection locked="0"/>
    </xf>
    <xf numFmtId="0" fontId="3" fillId="8" borderId="1" xfId="0" applyFont="1" applyFill="1" applyBorder="1" applyAlignment="1" applyProtection="1">
      <alignment wrapText="1"/>
      <protection locked="0"/>
    </xf>
    <xf numFmtId="0" fontId="3" fillId="8" borderId="15" xfId="0" applyFont="1" applyFill="1" applyBorder="1" applyProtection="1">
      <protection locked="0"/>
    </xf>
    <xf numFmtId="0" fontId="3" fillId="8" borderId="6" xfId="0" applyFont="1" applyFill="1" applyBorder="1" applyAlignment="1" applyProtection="1">
      <alignment horizontal="center"/>
      <protection locked="0"/>
    </xf>
    <xf numFmtId="0" fontId="3" fillId="8" borderId="6" xfId="0" applyFont="1" applyFill="1" applyBorder="1" applyAlignment="1" applyProtection="1">
      <alignment horizontal="center" vertical="center"/>
      <protection locked="0"/>
    </xf>
    <xf numFmtId="0" fontId="3" fillId="8" borderId="12" xfId="0" applyFont="1" applyFill="1" applyBorder="1" applyAlignment="1" applyProtection="1">
      <alignment horizontal="center" vertical="center"/>
      <protection locked="0"/>
    </xf>
    <xf numFmtId="14" fontId="1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8" borderId="0" xfId="0" applyFont="1" applyFill="1" applyProtection="1">
      <protection locked="0"/>
    </xf>
    <xf numFmtId="0" fontId="1" fillId="8" borderId="0" xfId="0" applyFont="1" applyFill="1" applyProtection="1">
      <protection locked="0"/>
    </xf>
    <xf numFmtId="165" fontId="3" fillId="9" borderId="0" xfId="1" applyNumberFormat="1" applyFont="1" applyFill="1" applyProtection="1"/>
    <xf numFmtId="165" fontId="3" fillId="9" borderId="0" xfId="1" applyNumberFormat="1" applyFont="1" applyFill="1"/>
    <xf numFmtId="2" fontId="3" fillId="9" borderId="0" xfId="0" applyNumberFormat="1" applyFont="1" applyFill="1"/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8" borderId="6" xfId="0" applyFont="1" applyFill="1" applyBorder="1" applyProtection="1">
      <protection locked="0"/>
    </xf>
    <xf numFmtId="0" fontId="3" fillId="8" borderId="6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32" xfId="0" applyFont="1" applyBorder="1"/>
    <xf numFmtId="0" fontId="0" fillId="0" borderId="33" xfId="0" applyBorder="1"/>
    <xf numFmtId="0" fontId="0" fillId="0" borderId="34" xfId="0" applyBorder="1"/>
    <xf numFmtId="0" fontId="3" fillId="9" borderId="30" xfId="2" applyNumberFormat="1" applyFont="1" applyFill="1" applyBorder="1" applyAlignment="1" applyProtection="1"/>
    <xf numFmtId="0" fontId="5" fillId="0" borderId="0" xfId="0" applyFont="1"/>
    <xf numFmtId="0" fontId="5" fillId="0" borderId="31" xfId="0" applyFont="1" applyBorder="1"/>
    <xf numFmtId="0" fontId="3" fillId="10" borderId="30" xfId="0" applyFont="1" applyFill="1" applyBorder="1"/>
    <xf numFmtId="0" fontId="3" fillId="8" borderId="27" xfId="4" applyFont="1" applyFill="1" applyBorder="1" applyAlignment="1" applyProtection="1"/>
    <xf numFmtId="0" fontId="5" fillId="0" borderId="28" xfId="0" applyFont="1" applyBorder="1"/>
    <xf numFmtId="0" fontId="5" fillId="0" borderId="29" xfId="0" applyFont="1" applyBorder="1"/>
    <xf numFmtId="0" fontId="3" fillId="11" borderId="30" xfId="0" applyFont="1" applyFill="1" applyBorder="1"/>
    <xf numFmtId="0" fontId="3" fillId="12" borderId="30" xfId="0" applyFont="1" applyFill="1" applyBorder="1"/>
    <xf numFmtId="0" fontId="8" fillId="0" borderId="5" xfId="0" applyFont="1" applyBorder="1"/>
    <xf numFmtId="0" fontId="8" fillId="0" borderId="0" xfId="0" applyFont="1"/>
    <xf numFmtId="0" fontId="9" fillId="0" borderId="5" xfId="0" applyFont="1" applyBorder="1"/>
    <xf numFmtId="0" fontId="3" fillId="0" borderId="0" xfId="0" applyFont="1"/>
    <xf numFmtId="0" fontId="6" fillId="0" borderId="0" xfId="0" applyFont="1"/>
    <xf numFmtId="0" fontId="9" fillId="0" borderId="0" xfId="0" applyFont="1"/>
  </cellXfs>
  <cellStyles count="5">
    <cellStyle name="20% - Accent2" xfId="2" builtinId="34"/>
    <cellStyle name="20% - Accent5" xfId="4" builtinId="46"/>
    <cellStyle name="40% - Accent2" xfId="3" builtinId="35"/>
    <cellStyle name="Normal" xfId="0" builtinId="0"/>
    <cellStyle name="Percent" xfId="1" builtinId="5"/>
  </cellStyles>
  <dxfs count="46">
    <dxf>
      <font>
        <color theme="1"/>
      </font>
      <fill>
        <patternFill>
          <bgColor rgb="FFFFB000"/>
        </patternFill>
      </fill>
    </dxf>
    <dxf>
      <fill>
        <patternFill>
          <bgColor rgb="FF785EF0"/>
        </patternFill>
      </fill>
    </dxf>
    <dxf>
      <fill>
        <patternFill>
          <bgColor rgb="FFFE6100"/>
        </patternFill>
      </fill>
    </dxf>
    <dxf>
      <fill>
        <patternFill>
          <bgColor rgb="FFFE6100"/>
        </patternFill>
      </fill>
    </dxf>
    <dxf>
      <fill>
        <patternFill>
          <bgColor rgb="FFFFB000"/>
        </patternFill>
      </fill>
    </dxf>
    <dxf>
      <fill>
        <patternFill>
          <bgColor rgb="FFFE6100"/>
        </patternFill>
      </fill>
    </dxf>
    <dxf>
      <fill>
        <patternFill>
          <bgColor rgb="FF785EF0"/>
        </patternFill>
      </fill>
    </dxf>
    <dxf>
      <font>
        <color theme="1"/>
      </font>
      <fill>
        <patternFill>
          <bgColor rgb="FFFFB000"/>
        </patternFill>
      </fill>
    </dxf>
    <dxf>
      <fill>
        <patternFill>
          <bgColor rgb="FF785EF0"/>
        </patternFill>
      </fill>
    </dxf>
    <dxf>
      <fill>
        <patternFill>
          <bgColor rgb="FFFE6100"/>
        </patternFill>
      </fill>
    </dxf>
    <dxf>
      <fill>
        <patternFill>
          <bgColor rgb="FFFE6100"/>
        </patternFill>
      </fill>
    </dxf>
    <dxf>
      <fill>
        <patternFill>
          <bgColor rgb="FFFFB000"/>
        </patternFill>
      </fill>
    </dxf>
    <dxf>
      <fill>
        <patternFill>
          <bgColor rgb="FFFE6100"/>
        </patternFill>
      </fill>
    </dxf>
    <dxf>
      <fill>
        <patternFill>
          <bgColor rgb="FF785EF0"/>
        </patternFill>
      </fill>
    </dxf>
    <dxf>
      <font>
        <color theme="1"/>
      </font>
      <fill>
        <patternFill>
          <bgColor rgb="FFFFB000"/>
        </patternFill>
      </fill>
    </dxf>
    <dxf>
      <fill>
        <patternFill>
          <bgColor rgb="FF785EF0"/>
        </patternFill>
      </fill>
    </dxf>
    <dxf>
      <fill>
        <patternFill>
          <bgColor rgb="FFFE6100"/>
        </patternFill>
      </fill>
    </dxf>
    <dxf>
      <fill>
        <patternFill>
          <bgColor rgb="FFFE6100"/>
        </patternFill>
      </fill>
    </dxf>
    <dxf>
      <fill>
        <patternFill>
          <bgColor rgb="FFFFB000"/>
        </patternFill>
      </fill>
    </dxf>
    <dxf>
      <fill>
        <patternFill>
          <bgColor rgb="FFFE6100"/>
        </patternFill>
      </fill>
    </dxf>
    <dxf>
      <fill>
        <patternFill>
          <bgColor rgb="FF785EF0"/>
        </patternFill>
      </fill>
    </dxf>
    <dxf>
      <font>
        <color theme="1"/>
      </font>
      <fill>
        <patternFill>
          <bgColor rgb="FFFFB000"/>
        </patternFill>
      </fill>
    </dxf>
    <dxf>
      <fill>
        <patternFill>
          <bgColor rgb="FF785EF0"/>
        </patternFill>
      </fill>
    </dxf>
    <dxf>
      <fill>
        <patternFill>
          <bgColor rgb="FFFE6100"/>
        </patternFill>
      </fill>
    </dxf>
    <dxf>
      <fill>
        <patternFill>
          <bgColor rgb="FFFFB000"/>
        </patternFill>
      </fill>
    </dxf>
    <dxf>
      <fill>
        <patternFill>
          <bgColor rgb="FFFE6100"/>
        </patternFill>
      </fill>
    </dxf>
    <dxf>
      <fill>
        <patternFill>
          <bgColor rgb="FF785E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rgb="FFDC267F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DC267F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DC267F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DC267F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648FFF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rgb="FFDC267F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648FFF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0.0%"/>
      <fill>
        <patternFill patternType="solid">
          <fgColor indexed="64"/>
          <bgColor rgb="FFDC267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rgb="FFDC267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648FFF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0.0%"/>
      <fill>
        <patternFill patternType="solid">
          <fgColor indexed="64"/>
          <bgColor rgb="FFDC267F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rgb="FFDC267F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648FFF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0.0%"/>
      <fill>
        <patternFill patternType="solid">
          <fgColor indexed="64"/>
          <bgColor rgb="FFDC267F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648FFF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DC267F"/>
      <color rgb="FFFE6100"/>
      <color rgb="FFFFB000"/>
      <color rgb="FF785EF0"/>
      <color rgb="FF64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22/10/relationships/richValueRel" Target="richData/richValueRel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281347</xdr:colOff>
      <xdr:row>13</xdr:row>
      <xdr:rowOff>189820</xdr:rowOff>
    </xdr:from>
    <xdr:to>
      <xdr:col>16</xdr:col>
      <xdr:colOff>497699</xdr:colOff>
      <xdr:row>14</xdr:row>
      <xdr:rowOff>204444</xdr:rowOff>
    </xdr:to>
    <xdr:pic>
      <xdr:nvPicPr>
        <xdr:cNvPr id="5" name="Graphic 4" descr="Lock with solid fill">
          <a:extLst>
            <a:ext uri="{FF2B5EF4-FFF2-40B4-BE49-F238E27FC236}">
              <a16:creationId xmlns:a16="http://schemas.microsoft.com/office/drawing/2014/main" id="{35AD681F-A089-0000-28F5-091946625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644922" y="2799670"/>
          <a:ext cx="216352" cy="214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328972</xdr:colOff>
      <xdr:row>14</xdr:row>
      <xdr:rowOff>8845</xdr:rowOff>
    </xdr:from>
    <xdr:to>
      <xdr:col>15</xdr:col>
      <xdr:colOff>545324</xdr:colOff>
      <xdr:row>15</xdr:row>
      <xdr:rowOff>13944</xdr:rowOff>
    </xdr:to>
    <xdr:pic>
      <xdr:nvPicPr>
        <xdr:cNvPr id="3" name="Graphic 2" descr="Lock with solid fill">
          <a:extLst>
            <a:ext uri="{FF2B5EF4-FFF2-40B4-BE49-F238E27FC236}">
              <a16:creationId xmlns:a16="http://schemas.microsoft.com/office/drawing/2014/main" id="{F9B11134-D632-4D79-887B-C3A724A12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006747" y="2818720"/>
          <a:ext cx="216352" cy="2146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367072</xdr:colOff>
      <xdr:row>14</xdr:row>
      <xdr:rowOff>8845</xdr:rowOff>
    </xdr:from>
    <xdr:to>
      <xdr:col>15</xdr:col>
      <xdr:colOff>583424</xdr:colOff>
      <xdr:row>15</xdr:row>
      <xdr:rowOff>13944</xdr:rowOff>
    </xdr:to>
    <xdr:pic>
      <xdr:nvPicPr>
        <xdr:cNvPr id="3" name="Graphic 2" descr="Lock with solid fill">
          <a:extLst>
            <a:ext uri="{FF2B5EF4-FFF2-40B4-BE49-F238E27FC236}">
              <a16:creationId xmlns:a16="http://schemas.microsoft.com/office/drawing/2014/main" id="{A5C7FB22-5834-4513-80A9-729E9FF53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501922" y="2818720"/>
          <a:ext cx="216352" cy="2146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357547</xdr:colOff>
      <xdr:row>13</xdr:row>
      <xdr:rowOff>199345</xdr:rowOff>
    </xdr:from>
    <xdr:to>
      <xdr:col>15</xdr:col>
      <xdr:colOff>573899</xdr:colOff>
      <xdr:row>15</xdr:row>
      <xdr:rowOff>4419</xdr:rowOff>
    </xdr:to>
    <xdr:pic>
      <xdr:nvPicPr>
        <xdr:cNvPr id="3" name="Graphic 2" descr="Lock with solid fill">
          <a:extLst>
            <a:ext uri="{FF2B5EF4-FFF2-40B4-BE49-F238E27FC236}">
              <a16:creationId xmlns:a16="http://schemas.microsoft.com/office/drawing/2014/main" id="{ACE0ACBE-E45A-4649-B113-9FB62388B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21072" y="2828245"/>
          <a:ext cx="216352" cy="21464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rymkowski, Aaron" id="{7611917E-EE4A-4BF6-90EA-15D5A9871897}" userId="S::Aaron.Krymkowski@vermont.gov::b42163e2-ee03-428a-a890-7fa7622b888e" providerId="AD"/>
</personList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Lock with solid fill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7D2D22-FFE8-4C95-9828-DB6F4DC47628}" name="Table1" displayName="Table1" ref="A1:P13" totalsRowShown="0" headerRowDxfId="45" dataDxfId="43" headerRowBorderDxfId="44">
  <autoFilter ref="A1:P13" xr:uid="{077D2D22-FFE8-4C95-9828-DB6F4DC47628}"/>
  <tableColumns count="16">
    <tableColumn id="1" xr3:uid="{BF39C199-22EE-406A-8019-A2786D567ADD}" name="Month" dataDxfId="42"/>
    <tableColumn id="2" xr3:uid="{AC3F63DE-04A6-4785-985F-40B6140ECE66}" name="FLOW MGD" dataDxfId="41"/>
    <tableColumn id="3" xr3:uid="{BA9BD104-663C-456D-8165-D31BC39A0156}" name="%Flow Cap" dataDxfId="40" dataCellStyle="Percent">
      <calculatedColumnFormula>B2/('Monthly Parameters'!E$3)</calculatedColumnFormula>
    </tableColumn>
    <tableColumn id="4" xr3:uid="{D9E4B765-39AD-4435-B7A9-FF1900604A53}" name="BOD mg/l" dataDxfId="39"/>
    <tableColumn id="5" xr3:uid="{EEF43A6E-9608-49C4-BFE7-3763BBE3BB2F}" name="BOD lbs/day" dataDxfId="38">
      <calculatedColumnFormula>B2*D2*8.34</calculatedColumnFormula>
    </tableColumn>
    <tableColumn id="6" xr3:uid="{2A773E89-95E9-4067-9629-3BFEBF648621}" name="%BOD Cap" dataDxfId="37" dataCellStyle="Percent">
      <calculatedColumnFormula>E2/('Monthly Parameters'!I$3)</calculatedColumnFormula>
    </tableColumn>
    <tableColumn id="7" xr3:uid="{A415B739-94D7-49FE-9EDE-31B324B664B0}" name="TSS mg/l" dataDxfId="36"/>
    <tableColumn id="8" xr3:uid="{A60851DD-DD97-491F-9A4B-D738EE9507F6}" name="TSS lbs/day" dataDxfId="35">
      <calculatedColumnFormula>G2*8.34*B2</calculatedColumnFormula>
    </tableColumn>
    <tableColumn id="9" xr3:uid="{7F232E55-3211-4503-8EF4-8554BA9A0FFB}" name="%TSS Cap" dataDxfId="34" dataCellStyle="Percent">
      <calculatedColumnFormula>H2/('Monthly Parameters'!M$3)</calculatedColumnFormula>
    </tableColumn>
    <tableColumn id="10" xr3:uid="{0767DA41-B768-4407-975E-F5243844B2EE}" name="TP mg/l" dataDxfId="33"/>
    <tableColumn id="11" xr3:uid="{1AA99EC7-6374-4299-8600-30F2B658E7B9}" name="TP lbs/day" dataDxfId="32">
      <calculatedColumnFormula>J2*8.34*H2</calculatedColumnFormula>
    </tableColumn>
    <tableColumn id="12" xr3:uid="{04AB7367-3B31-452C-80E8-B64298285004}" name="{Other}" dataDxfId="31"/>
    <tableColumn id="13" xr3:uid="{E6C2440B-A977-408E-9E37-4D0B1B71FCC5}" name="%Other Cap" dataDxfId="30"/>
    <tableColumn id="14" xr3:uid="{E0FB6B24-3BB0-4C26-99C4-B1DDC8496854}" name="{Other Capacity}" dataDxfId="29"/>
    <tableColumn id="15" xr3:uid="{4D4A16DD-5207-4932-9FA7-B2D2C95F0718}" name="Hydraulic Capacity (MGD)" dataDxfId="28"/>
    <tableColumn id="16" xr3:uid="{C3C91E6F-14F1-4E2B-B7EB-574D204B5084}" name="% Hydraulic Design" dataDxfId="27">
      <calculatedColumnFormula>B2/O2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1" dT="2024-01-15T22:16:26.92" personId="{7611917E-EE4A-4BF6-90EA-15D5A9871897}" id="{55887EDD-FC52-41D9-8C99-A61ADB43A3F1}">
    <text xml:space="preserve">Garrett, re: your email comment:
This tab is needed for the loading sheets to self-populate, I could not figure out an alternate formula that did not result in circular references. 
I may try to incorporate those references into the "Monthly Parameters" sheet but not before receiving operator feedback on this version.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1"/>
  <sheetViews>
    <sheetView workbookViewId="0">
      <pane xSplit="1" ySplit="11" topLeftCell="B12" activePane="bottomRight" state="frozen"/>
      <selection pane="topRight" activeCell="B1" sqref="B1"/>
      <selection pane="bottomLeft" activeCell="A9" sqref="A9"/>
      <selection pane="bottomRight" activeCell="C19" sqref="C19"/>
    </sheetView>
  </sheetViews>
  <sheetFormatPr defaultColWidth="9.109375" defaultRowHeight="15.6" x14ac:dyDescent="0.3"/>
  <cols>
    <col min="1" max="1" width="10.44140625" style="6" customWidth="1"/>
    <col min="2" max="2" width="11.88671875" style="23" customWidth="1"/>
    <col min="3" max="3" width="11.33203125" style="6" customWidth="1"/>
    <col min="4" max="4" width="11.5546875" style="6" customWidth="1"/>
    <col min="5" max="5" width="10.6640625" style="6" customWidth="1"/>
    <col min="6" max="6" width="9.109375" style="6"/>
    <col min="7" max="7" width="10" style="6" customWidth="1"/>
    <col min="8" max="8" width="8.5546875" style="6" customWidth="1"/>
    <col min="9" max="9" width="9.33203125" style="6" customWidth="1"/>
    <col min="10" max="13" width="9.109375" style="6"/>
    <col min="14" max="14" width="16.109375" style="6" customWidth="1"/>
    <col min="15" max="19" width="9.109375" style="6"/>
    <col min="20" max="21" width="8.88671875" style="6" customWidth="1"/>
    <col min="22" max="22" width="9.33203125" style="6" customWidth="1"/>
    <col min="23" max="25" width="10.6640625" style="6" customWidth="1"/>
    <col min="26" max="16384" width="9.109375" style="6"/>
  </cols>
  <sheetData>
    <row r="1" spans="1:24" ht="21" x14ac:dyDescent="0.3">
      <c r="B1" s="4" t="s">
        <v>0</v>
      </c>
      <c r="C1" s="129" t="s">
        <v>75</v>
      </c>
      <c r="D1" s="129"/>
      <c r="E1" s="129"/>
      <c r="F1" s="129"/>
      <c r="I1" s="1" t="s">
        <v>1</v>
      </c>
      <c r="J1" s="130" t="s">
        <v>76</v>
      </c>
      <c r="K1" s="130"/>
      <c r="L1" s="130"/>
      <c r="M1" s="130"/>
      <c r="Q1" s="1" t="s">
        <v>77</v>
      </c>
      <c r="R1" s="110" t="s">
        <v>61</v>
      </c>
      <c r="S1" s="132" t="s">
        <v>124</v>
      </c>
      <c r="T1" s="133"/>
      <c r="U1" s="133"/>
    </row>
    <row r="2" spans="1:24" ht="21" x14ac:dyDescent="0.3">
      <c r="B2" s="4"/>
      <c r="C2" s="21"/>
      <c r="D2" s="21"/>
      <c r="E2" s="21"/>
      <c r="F2" s="21"/>
      <c r="J2" s="22"/>
      <c r="K2" s="1"/>
      <c r="L2" s="21"/>
      <c r="M2" s="21"/>
      <c r="N2" s="21"/>
      <c r="O2" s="21"/>
      <c r="Q2" s="1" t="s">
        <v>90</v>
      </c>
      <c r="R2" s="111">
        <v>2024</v>
      </c>
      <c r="S2" s="132" t="s">
        <v>127</v>
      </c>
      <c r="T2" s="133"/>
      <c r="U2" s="133"/>
    </row>
    <row r="3" spans="1:24" x14ac:dyDescent="0.3">
      <c r="C3" s="1" t="s">
        <v>22</v>
      </c>
      <c r="D3" s="24" t="s">
        <v>71</v>
      </c>
      <c r="E3" s="109">
        <v>0.55000000000000004</v>
      </c>
      <c r="F3" s="109"/>
      <c r="G3" s="1"/>
      <c r="H3" s="24" t="s">
        <v>72</v>
      </c>
      <c r="I3" s="109"/>
      <c r="J3" s="109"/>
      <c r="K3" s="21"/>
      <c r="L3" s="2" t="s">
        <v>73</v>
      </c>
      <c r="M3" s="109"/>
      <c r="N3" s="109"/>
      <c r="O3" s="22"/>
      <c r="P3" s="2" t="s">
        <v>131</v>
      </c>
      <c r="Q3" s="109"/>
      <c r="R3" s="109"/>
      <c r="S3" s="21"/>
      <c r="T3" s="21"/>
    </row>
    <row r="4" spans="1:24" x14ac:dyDescent="0.3">
      <c r="C4" s="1"/>
      <c r="D4" s="24"/>
      <c r="E4" s="25"/>
      <c r="F4" s="25"/>
      <c r="G4" s="1"/>
      <c r="H4" s="24"/>
      <c r="I4" s="25"/>
      <c r="J4" s="25"/>
      <c r="K4" s="21"/>
      <c r="L4" s="2"/>
      <c r="M4" s="26"/>
      <c r="N4" s="26"/>
      <c r="O4" s="22"/>
      <c r="P4" s="2"/>
      <c r="Q4" s="25"/>
      <c r="R4" s="25"/>
      <c r="S4" s="21"/>
      <c r="T4" s="21"/>
      <c r="U4" s="2"/>
      <c r="V4" s="27"/>
      <c r="W4" s="27"/>
      <c r="X4" s="27"/>
    </row>
    <row r="5" spans="1:24" x14ac:dyDescent="0.3">
      <c r="C5" s="1"/>
      <c r="E5" s="2" t="s">
        <v>20</v>
      </c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2"/>
      <c r="Q5" s="25"/>
      <c r="R5" s="25"/>
      <c r="S5" s="21"/>
      <c r="T5" s="21"/>
      <c r="U5" s="2"/>
      <c r="V5" s="27"/>
      <c r="W5" s="27"/>
      <c r="X5" s="27"/>
    </row>
    <row r="6" spans="1:24" ht="16.2" thickBot="1" x14ac:dyDescent="0.35">
      <c r="B6" s="28"/>
      <c r="C6" s="29"/>
      <c r="D6" s="29"/>
      <c r="E6" s="6" t="e" vm="1">
        <v>#VALUE!</v>
      </c>
      <c r="F6" s="29"/>
      <c r="G6" s="6" t="e" vm="1">
        <v>#VALUE!</v>
      </c>
      <c r="H6" s="29"/>
      <c r="I6" s="29"/>
      <c r="J6" s="29"/>
      <c r="K6" s="29"/>
      <c r="L6" s="6" t="e" vm="1">
        <v>#VALUE!</v>
      </c>
      <c r="M6" s="29"/>
      <c r="N6" s="6" t="e" vm="1">
        <v>#VALUE!</v>
      </c>
      <c r="O6" s="29"/>
      <c r="P6" s="6" t="e" vm="1">
        <v>#VALUE!</v>
      </c>
      <c r="Q6" s="29"/>
      <c r="R6" s="6" t="e" vm="1">
        <v>#VALUE!</v>
      </c>
      <c r="S6" s="29"/>
      <c r="T6" s="6" t="e" vm="1">
        <v>#VALUE!</v>
      </c>
      <c r="U6" s="30"/>
      <c r="V6" s="21"/>
      <c r="W6" s="21"/>
    </row>
    <row r="7" spans="1:24" ht="24" customHeight="1" thickTop="1" x14ac:dyDescent="0.3">
      <c r="A7" s="31"/>
      <c r="B7" s="126" t="s">
        <v>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8"/>
      <c r="W7" s="22"/>
      <c r="X7" s="22"/>
    </row>
    <row r="8" spans="1:24" s="34" customFormat="1" ht="24" customHeight="1" x14ac:dyDescent="0.3">
      <c r="A8" s="32"/>
      <c r="B8" s="53"/>
      <c r="C8" s="54"/>
      <c r="D8" s="119" t="s">
        <v>52</v>
      </c>
      <c r="E8" s="120"/>
      <c r="F8" s="120"/>
      <c r="G8" s="120"/>
      <c r="H8" s="125"/>
      <c r="I8" s="119" t="s">
        <v>17</v>
      </c>
      <c r="J8" s="125"/>
      <c r="K8" s="119" t="s">
        <v>92</v>
      </c>
      <c r="L8" s="120"/>
      <c r="M8" s="120"/>
      <c r="N8" s="120"/>
      <c r="O8" s="120"/>
      <c r="P8" s="121"/>
      <c r="Q8" s="121"/>
      <c r="R8" s="121"/>
      <c r="S8" s="121"/>
      <c r="T8" s="121"/>
      <c r="U8" s="121"/>
      <c r="V8" s="122"/>
      <c r="W8" s="33"/>
      <c r="X8" s="33"/>
    </row>
    <row r="9" spans="1:24" s="37" customFormat="1" ht="46.8" x14ac:dyDescent="0.3">
      <c r="A9" s="35" t="s">
        <v>3</v>
      </c>
      <c r="B9" s="55" t="s">
        <v>15</v>
      </c>
      <c r="C9" s="56" t="s">
        <v>21</v>
      </c>
      <c r="D9" s="123" t="s">
        <v>4</v>
      </c>
      <c r="E9" s="124"/>
      <c r="F9" s="123" t="s">
        <v>5</v>
      </c>
      <c r="G9" s="124"/>
      <c r="H9" s="57" t="s">
        <v>13</v>
      </c>
      <c r="I9" s="57" t="s">
        <v>18</v>
      </c>
      <c r="J9" s="57" t="s">
        <v>19</v>
      </c>
      <c r="K9" s="123"/>
      <c r="L9" s="131"/>
      <c r="M9" s="123" t="s">
        <v>6</v>
      </c>
      <c r="N9" s="131"/>
      <c r="O9" s="56"/>
      <c r="P9" s="36"/>
      <c r="Q9" s="36"/>
      <c r="R9" s="36"/>
      <c r="S9" s="36"/>
      <c r="T9" s="36"/>
      <c r="U9" s="36"/>
      <c r="V9" s="36"/>
    </row>
    <row r="10" spans="1:24" x14ac:dyDescent="0.3">
      <c r="A10" s="38"/>
      <c r="B10" s="58" t="s">
        <v>8</v>
      </c>
      <c r="C10" s="59" t="s">
        <v>8</v>
      </c>
      <c r="D10" s="60" t="s">
        <v>14</v>
      </c>
      <c r="E10" s="60" t="s">
        <v>7</v>
      </c>
      <c r="F10" s="60" t="s">
        <v>14</v>
      </c>
      <c r="G10" s="60" t="s">
        <v>7</v>
      </c>
      <c r="H10" s="60" t="s">
        <v>14</v>
      </c>
      <c r="I10" s="60" t="s">
        <v>14</v>
      </c>
      <c r="J10" s="60" t="s">
        <v>14</v>
      </c>
      <c r="K10" s="60"/>
      <c r="L10" s="60"/>
      <c r="M10" s="60" t="s">
        <v>14</v>
      </c>
      <c r="N10" s="61" t="s">
        <v>7</v>
      </c>
      <c r="O10" s="59"/>
      <c r="P10" s="62"/>
      <c r="Q10" s="39"/>
      <c r="R10" s="39"/>
      <c r="S10" s="39"/>
      <c r="T10" s="39"/>
      <c r="U10" s="39"/>
      <c r="V10" s="40"/>
    </row>
    <row r="11" spans="1:24" ht="16.2" thickBot="1" x14ac:dyDescent="0.35">
      <c r="A11" s="41"/>
      <c r="B11" s="42">
        <v>1</v>
      </c>
      <c r="C11" s="42">
        <v>2</v>
      </c>
      <c r="D11" s="42">
        <v>3</v>
      </c>
      <c r="E11" s="42">
        <v>4</v>
      </c>
      <c r="F11" s="42">
        <v>5</v>
      </c>
      <c r="G11" s="42">
        <v>6</v>
      </c>
      <c r="H11" s="42">
        <v>7</v>
      </c>
      <c r="I11" s="42">
        <v>8</v>
      </c>
      <c r="J11" s="42">
        <v>9</v>
      </c>
      <c r="K11" s="42"/>
      <c r="L11" s="42"/>
      <c r="M11" s="42">
        <v>12</v>
      </c>
      <c r="N11" s="42">
        <v>13</v>
      </c>
      <c r="O11" s="42"/>
      <c r="P11" s="42"/>
      <c r="Q11" s="42"/>
      <c r="R11" s="42"/>
      <c r="S11" s="42"/>
      <c r="T11" s="42"/>
      <c r="U11" s="42"/>
      <c r="V11" s="43"/>
    </row>
    <row r="12" spans="1:24" ht="16.5" customHeight="1" thickTop="1" x14ac:dyDescent="0.3">
      <c r="A12" s="44">
        <v>1</v>
      </c>
      <c r="B12" s="89"/>
      <c r="C12" s="90"/>
      <c r="D12" s="91"/>
      <c r="E12" s="80" t="str">
        <f>IF(SUM(D12)=0, " ", $B12*D12*8.34)</f>
        <v xml:space="preserve"> </v>
      </c>
      <c r="F12" s="94"/>
      <c r="G12" s="80" t="str">
        <f>IF(SUM(F12)=0, " ", $B12*F12*8.34)</f>
        <v xml:space="preserve"> </v>
      </c>
      <c r="H12" s="99"/>
      <c r="I12" s="99"/>
      <c r="J12" s="99"/>
      <c r="K12" s="100"/>
      <c r="L12" s="80"/>
      <c r="M12" s="100"/>
      <c r="N12" s="80" t="str">
        <f t="shared" ref="N12:N40" si="0">IF(SUM(M12)=0, " ", $B12*M12*8.34)</f>
        <v xml:space="preserve"> </v>
      </c>
      <c r="O12" s="92"/>
      <c r="P12" s="82"/>
      <c r="Q12" s="105"/>
      <c r="R12" s="82"/>
      <c r="S12" s="105"/>
      <c r="T12" s="82"/>
      <c r="U12" s="105"/>
      <c r="V12" s="82"/>
    </row>
    <row r="13" spans="1:24" ht="16.5" customHeight="1" x14ac:dyDescent="0.3">
      <c r="A13" s="44">
        <v>2</v>
      </c>
      <c r="B13" s="89"/>
      <c r="C13" s="92"/>
      <c r="D13" s="93"/>
      <c r="E13" s="80" t="str">
        <f t="shared" ref="E13:G40" si="1">IF(SUM(D13)=0, " ", $B13*D13*8.34)</f>
        <v xml:space="preserve"> </v>
      </c>
      <c r="F13" s="93"/>
      <c r="G13" s="80" t="str">
        <f t="shared" si="1"/>
        <v xml:space="preserve"> </v>
      </c>
      <c r="H13" s="101"/>
      <c r="I13" s="101"/>
      <c r="J13" s="101"/>
      <c r="K13" s="100"/>
      <c r="L13" s="80"/>
      <c r="M13" s="100"/>
      <c r="N13" s="80" t="str">
        <f t="shared" si="0"/>
        <v xml:space="preserve"> </v>
      </c>
      <c r="O13" s="92"/>
      <c r="P13" s="82"/>
      <c r="Q13" s="106"/>
      <c r="R13" s="82"/>
      <c r="S13" s="106"/>
      <c r="T13" s="82"/>
      <c r="U13" s="106"/>
      <c r="V13" s="82"/>
    </row>
    <row r="14" spans="1:24" ht="16.5" customHeight="1" x14ac:dyDescent="0.3">
      <c r="A14" s="44">
        <v>3</v>
      </c>
      <c r="B14" s="89"/>
      <c r="C14" s="92"/>
      <c r="D14" s="93"/>
      <c r="E14" s="80" t="str">
        <f t="shared" si="1"/>
        <v xml:space="preserve"> </v>
      </c>
      <c r="F14" s="93"/>
      <c r="G14" s="80" t="str">
        <f t="shared" si="1"/>
        <v xml:space="preserve"> </v>
      </c>
      <c r="H14" s="101"/>
      <c r="I14" s="101"/>
      <c r="J14" s="101"/>
      <c r="K14" s="100"/>
      <c r="L14" s="80"/>
      <c r="M14" s="100"/>
      <c r="N14" s="80" t="str">
        <f t="shared" si="0"/>
        <v xml:space="preserve"> </v>
      </c>
      <c r="O14" s="92"/>
      <c r="P14" s="82"/>
      <c r="Q14" s="106"/>
      <c r="R14" s="82"/>
      <c r="S14" s="106"/>
      <c r="T14" s="82"/>
      <c r="U14" s="106"/>
      <c r="V14" s="82"/>
    </row>
    <row r="15" spans="1:24" ht="16.5" customHeight="1" x14ac:dyDescent="0.3">
      <c r="A15" s="44">
        <v>4</v>
      </c>
      <c r="B15" s="89"/>
      <c r="C15" s="92"/>
      <c r="D15" s="93"/>
      <c r="E15" s="80" t="str">
        <f t="shared" si="1"/>
        <v xml:space="preserve"> </v>
      </c>
      <c r="F15" s="93"/>
      <c r="G15" s="80" t="str">
        <f t="shared" si="1"/>
        <v xml:space="preserve"> </v>
      </c>
      <c r="H15" s="101"/>
      <c r="I15" s="101"/>
      <c r="J15" s="101"/>
      <c r="K15" s="100"/>
      <c r="L15" s="80"/>
      <c r="M15" s="100"/>
      <c r="N15" s="80" t="str">
        <f t="shared" si="0"/>
        <v xml:space="preserve"> </v>
      </c>
      <c r="O15" s="92"/>
      <c r="P15" s="82"/>
      <c r="Q15" s="106"/>
      <c r="R15" s="82"/>
      <c r="S15" s="106"/>
      <c r="T15" s="82"/>
      <c r="U15" s="106"/>
      <c r="V15" s="82"/>
    </row>
    <row r="16" spans="1:24" ht="16.5" customHeight="1" x14ac:dyDescent="0.3">
      <c r="A16" s="44">
        <v>5</v>
      </c>
      <c r="B16" s="89"/>
      <c r="C16" s="92"/>
      <c r="D16" s="93"/>
      <c r="E16" s="80" t="str">
        <f t="shared" si="1"/>
        <v xml:space="preserve"> </v>
      </c>
      <c r="F16" s="93"/>
      <c r="G16" s="80" t="str">
        <f t="shared" si="1"/>
        <v xml:space="preserve"> </v>
      </c>
      <c r="H16" s="101"/>
      <c r="I16" s="101"/>
      <c r="J16" s="101"/>
      <c r="K16" s="100"/>
      <c r="L16" s="80"/>
      <c r="M16" s="100"/>
      <c r="N16" s="80" t="str">
        <f t="shared" si="0"/>
        <v xml:space="preserve"> </v>
      </c>
      <c r="O16" s="92"/>
      <c r="P16" s="82"/>
      <c r="Q16" s="106"/>
      <c r="R16" s="82"/>
      <c r="S16" s="106"/>
      <c r="T16" s="82"/>
      <c r="U16" s="106"/>
      <c r="V16" s="82"/>
    </row>
    <row r="17" spans="1:22" ht="16.5" customHeight="1" x14ac:dyDescent="0.3">
      <c r="A17" s="44">
        <v>6</v>
      </c>
      <c r="B17" s="89"/>
      <c r="C17" s="92"/>
      <c r="D17" s="93"/>
      <c r="E17" s="80" t="str">
        <f t="shared" si="1"/>
        <v xml:space="preserve"> </v>
      </c>
      <c r="F17" s="93"/>
      <c r="G17" s="80" t="str">
        <f t="shared" si="1"/>
        <v xml:space="preserve"> </v>
      </c>
      <c r="H17" s="101"/>
      <c r="I17" s="101"/>
      <c r="J17" s="101"/>
      <c r="K17" s="100"/>
      <c r="L17" s="80"/>
      <c r="M17" s="100"/>
      <c r="N17" s="80" t="str">
        <f t="shared" si="0"/>
        <v xml:space="preserve"> </v>
      </c>
      <c r="O17" s="92"/>
      <c r="P17" s="82"/>
      <c r="Q17" s="106"/>
      <c r="R17" s="82"/>
      <c r="S17" s="106"/>
      <c r="T17" s="82"/>
      <c r="U17" s="106"/>
      <c r="V17" s="82"/>
    </row>
    <row r="18" spans="1:22" ht="16.5" customHeight="1" x14ac:dyDescent="0.3">
      <c r="A18" s="44">
        <v>7</v>
      </c>
      <c r="B18" s="89"/>
      <c r="C18" s="92"/>
      <c r="D18" s="93"/>
      <c r="E18" s="80" t="str">
        <f t="shared" si="1"/>
        <v xml:space="preserve"> </v>
      </c>
      <c r="F18" s="93"/>
      <c r="G18" s="80" t="str">
        <f t="shared" si="1"/>
        <v xml:space="preserve"> </v>
      </c>
      <c r="H18" s="101"/>
      <c r="I18" s="101"/>
      <c r="J18" s="101"/>
      <c r="K18" s="100"/>
      <c r="L18" s="80"/>
      <c r="M18" s="100"/>
      <c r="N18" s="80" t="str">
        <f t="shared" si="0"/>
        <v xml:space="preserve"> </v>
      </c>
      <c r="O18" s="92"/>
      <c r="P18" s="82"/>
      <c r="Q18" s="107"/>
      <c r="R18" s="82"/>
      <c r="S18" s="107"/>
      <c r="T18" s="82"/>
      <c r="U18" s="106"/>
      <c r="V18" s="82"/>
    </row>
    <row r="19" spans="1:22" ht="16.5" customHeight="1" x14ac:dyDescent="0.3">
      <c r="A19" s="44">
        <v>8</v>
      </c>
      <c r="B19" s="89"/>
      <c r="C19" s="92"/>
      <c r="D19" s="93"/>
      <c r="E19" s="80" t="str">
        <f t="shared" si="1"/>
        <v xml:space="preserve"> </v>
      </c>
      <c r="F19" s="93"/>
      <c r="G19" s="80" t="str">
        <f t="shared" si="1"/>
        <v xml:space="preserve"> </v>
      </c>
      <c r="H19" s="101"/>
      <c r="I19" s="101"/>
      <c r="J19" s="101"/>
      <c r="K19" s="100"/>
      <c r="L19" s="80"/>
      <c r="M19" s="100"/>
      <c r="N19" s="80" t="str">
        <f t="shared" si="0"/>
        <v xml:space="preserve"> </v>
      </c>
      <c r="O19" s="92"/>
      <c r="P19" s="82"/>
      <c r="Q19" s="107"/>
      <c r="R19" s="82"/>
      <c r="S19" s="107"/>
      <c r="T19" s="82"/>
      <c r="U19" s="106"/>
      <c r="V19" s="82"/>
    </row>
    <row r="20" spans="1:22" ht="16.5" customHeight="1" x14ac:dyDescent="0.3">
      <c r="A20" s="44">
        <v>9</v>
      </c>
      <c r="B20" s="89"/>
      <c r="C20" s="92"/>
      <c r="D20" s="93"/>
      <c r="E20" s="80" t="str">
        <f t="shared" si="1"/>
        <v xml:space="preserve"> </v>
      </c>
      <c r="F20" s="93"/>
      <c r="G20" s="80" t="str">
        <f t="shared" si="1"/>
        <v xml:space="preserve"> </v>
      </c>
      <c r="H20" s="101"/>
      <c r="I20" s="101"/>
      <c r="J20" s="101"/>
      <c r="K20" s="100"/>
      <c r="L20" s="80"/>
      <c r="M20" s="100"/>
      <c r="N20" s="80" t="str">
        <f t="shared" si="0"/>
        <v xml:space="preserve"> </v>
      </c>
      <c r="O20" s="92"/>
      <c r="P20" s="82"/>
      <c r="Q20" s="107"/>
      <c r="R20" s="82"/>
      <c r="S20" s="107"/>
      <c r="T20" s="82"/>
      <c r="U20" s="106"/>
      <c r="V20" s="82"/>
    </row>
    <row r="21" spans="1:22" ht="16.5" customHeight="1" x14ac:dyDescent="0.3">
      <c r="A21" s="44">
        <v>10</v>
      </c>
      <c r="B21" s="89"/>
      <c r="C21" s="92"/>
      <c r="D21" s="93"/>
      <c r="E21" s="80" t="str">
        <f t="shared" si="1"/>
        <v xml:space="preserve"> </v>
      </c>
      <c r="F21" s="93"/>
      <c r="G21" s="80" t="str">
        <f t="shared" si="1"/>
        <v xml:space="preserve"> </v>
      </c>
      <c r="H21" s="101"/>
      <c r="I21" s="101"/>
      <c r="J21" s="101"/>
      <c r="K21" s="100"/>
      <c r="L21" s="80"/>
      <c r="M21" s="100"/>
      <c r="N21" s="80" t="str">
        <f t="shared" si="0"/>
        <v xml:space="preserve"> </v>
      </c>
      <c r="O21" s="92"/>
      <c r="P21" s="82"/>
      <c r="Q21" s="107"/>
      <c r="R21" s="82"/>
      <c r="S21" s="107"/>
      <c r="T21" s="82"/>
      <c r="U21" s="106"/>
      <c r="V21" s="82"/>
    </row>
    <row r="22" spans="1:22" ht="16.5" customHeight="1" x14ac:dyDescent="0.3">
      <c r="A22" s="44">
        <v>11</v>
      </c>
      <c r="B22" s="89"/>
      <c r="C22" s="92"/>
      <c r="D22" s="93"/>
      <c r="E22" s="80"/>
      <c r="F22" s="93"/>
      <c r="G22" s="80" t="str">
        <f t="shared" si="1"/>
        <v xml:space="preserve"> </v>
      </c>
      <c r="H22" s="101"/>
      <c r="I22" s="101"/>
      <c r="J22" s="101"/>
      <c r="K22" s="100"/>
      <c r="L22" s="80"/>
      <c r="M22" s="100"/>
      <c r="N22" s="80" t="str">
        <f t="shared" si="0"/>
        <v xml:space="preserve"> </v>
      </c>
      <c r="O22" s="92"/>
      <c r="P22" s="82"/>
      <c r="Q22" s="107"/>
      <c r="R22" s="82"/>
      <c r="S22" s="107"/>
      <c r="T22" s="82"/>
      <c r="U22" s="106"/>
      <c r="V22" s="82"/>
    </row>
    <row r="23" spans="1:22" ht="16.5" customHeight="1" x14ac:dyDescent="0.3">
      <c r="A23" s="44">
        <v>12</v>
      </c>
      <c r="B23" s="89"/>
      <c r="C23" s="92"/>
      <c r="D23" s="93"/>
      <c r="E23" s="80" t="str">
        <f t="shared" si="1"/>
        <v xml:space="preserve"> </v>
      </c>
      <c r="F23" s="93"/>
      <c r="G23" s="80" t="str">
        <f t="shared" si="1"/>
        <v xml:space="preserve"> </v>
      </c>
      <c r="H23" s="101"/>
      <c r="I23" s="101"/>
      <c r="J23" s="101"/>
      <c r="K23" s="100"/>
      <c r="L23" s="80"/>
      <c r="M23" s="100"/>
      <c r="N23" s="80" t="str">
        <f t="shared" si="0"/>
        <v xml:space="preserve"> </v>
      </c>
      <c r="O23" s="92"/>
      <c r="P23" s="82"/>
      <c r="Q23" s="107"/>
      <c r="R23" s="82"/>
      <c r="S23" s="107"/>
      <c r="T23" s="82"/>
      <c r="U23" s="106"/>
      <c r="V23" s="82"/>
    </row>
    <row r="24" spans="1:22" ht="16.5" customHeight="1" x14ac:dyDescent="0.3">
      <c r="A24" s="44">
        <v>13</v>
      </c>
      <c r="B24" s="89"/>
      <c r="C24" s="92"/>
      <c r="D24" s="93"/>
      <c r="E24" s="80" t="str">
        <f t="shared" si="1"/>
        <v xml:space="preserve"> </v>
      </c>
      <c r="F24" s="93"/>
      <c r="G24" s="80" t="str">
        <f t="shared" si="1"/>
        <v xml:space="preserve"> </v>
      </c>
      <c r="H24" s="101"/>
      <c r="I24" s="101"/>
      <c r="J24" s="101"/>
      <c r="K24" s="100"/>
      <c r="L24" s="80"/>
      <c r="M24" s="100"/>
      <c r="N24" s="80" t="str">
        <f t="shared" si="0"/>
        <v xml:space="preserve"> </v>
      </c>
      <c r="O24" s="92"/>
      <c r="P24" s="82"/>
      <c r="Q24" s="107"/>
      <c r="R24" s="82"/>
      <c r="S24" s="107"/>
      <c r="T24" s="82"/>
      <c r="U24" s="106"/>
      <c r="V24" s="82"/>
    </row>
    <row r="25" spans="1:22" ht="16.5" customHeight="1" x14ac:dyDescent="0.3">
      <c r="A25" s="44">
        <v>14</v>
      </c>
      <c r="B25" s="89"/>
      <c r="C25" s="92"/>
      <c r="D25" s="93"/>
      <c r="E25" s="80" t="str">
        <f t="shared" si="1"/>
        <v xml:space="preserve"> </v>
      </c>
      <c r="F25" s="93"/>
      <c r="G25" s="80" t="str">
        <f t="shared" si="1"/>
        <v xml:space="preserve"> </v>
      </c>
      <c r="H25" s="101"/>
      <c r="I25" s="101"/>
      <c r="J25" s="101"/>
      <c r="K25" s="100"/>
      <c r="L25" s="80"/>
      <c r="M25" s="100"/>
      <c r="N25" s="80" t="str">
        <f t="shared" si="0"/>
        <v xml:space="preserve"> </v>
      </c>
      <c r="O25" s="92"/>
      <c r="P25" s="82"/>
      <c r="Q25" s="107"/>
      <c r="R25" s="82"/>
      <c r="S25" s="107"/>
      <c r="T25" s="82"/>
      <c r="U25" s="106"/>
      <c r="V25" s="82"/>
    </row>
    <row r="26" spans="1:22" ht="16.5" customHeight="1" x14ac:dyDescent="0.3">
      <c r="A26" s="44">
        <v>15</v>
      </c>
      <c r="B26" s="89"/>
      <c r="C26" s="92"/>
      <c r="D26" s="93"/>
      <c r="E26" s="80" t="str">
        <f t="shared" si="1"/>
        <v xml:space="preserve"> </v>
      </c>
      <c r="F26" s="93"/>
      <c r="G26" s="80" t="str">
        <f t="shared" si="1"/>
        <v xml:space="preserve"> </v>
      </c>
      <c r="H26" s="101"/>
      <c r="I26" s="101"/>
      <c r="J26" s="101"/>
      <c r="K26" s="100"/>
      <c r="L26" s="80"/>
      <c r="M26" s="100"/>
      <c r="N26" s="80" t="str">
        <f t="shared" si="0"/>
        <v xml:space="preserve"> </v>
      </c>
      <c r="O26" s="92"/>
      <c r="P26" s="82"/>
      <c r="Q26" s="107"/>
      <c r="R26" s="82"/>
      <c r="S26" s="107"/>
      <c r="T26" s="82"/>
      <c r="U26" s="106"/>
      <c r="V26" s="82"/>
    </row>
    <row r="27" spans="1:22" ht="16.5" customHeight="1" x14ac:dyDescent="0.3">
      <c r="A27" s="44">
        <v>16</v>
      </c>
      <c r="B27" s="89"/>
      <c r="C27" s="92"/>
      <c r="D27" s="93"/>
      <c r="E27" s="80" t="str">
        <f t="shared" si="1"/>
        <v xml:space="preserve"> </v>
      </c>
      <c r="F27" s="93"/>
      <c r="G27" s="80" t="str">
        <f t="shared" si="1"/>
        <v xml:space="preserve"> </v>
      </c>
      <c r="H27" s="101"/>
      <c r="I27" s="101"/>
      <c r="J27" s="101"/>
      <c r="K27" s="100"/>
      <c r="L27" s="80"/>
      <c r="M27" s="100"/>
      <c r="N27" s="80" t="str">
        <f t="shared" si="0"/>
        <v xml:space="preserve"> </v>
      </c>
      <c r="O27" s="92"/>
      <c r="P27" s="82"/>
      <c r="Q27" s="107"/>
      <c r="R27" s="82"/>
      <c r="S27" s="107"/>
      <c r="T27" s="82"/>
      <c r="U27" s="106"/>
      <c r="V27" s="82"/>
    </row>
    <row r="28" spans="1:22" ht="16.5" customHeight="1" x14ac:dyDescent="0.3">
      <c r="A28" s="44">
        <v>17</v>
      </c>
      <c r="B28" s="89"/>
      <c r="C28" s="92"/>
      <c r="D28" s="93"/>
      <c r="E28" s="80" t="str">
        <f t="shared" si="1"/>
        <v xml:space="preserve"> </v>
      </c>
      <c r="F28" s="93"/>
      <c r="G28" s="80" t="str">
        <f t="shared" si="1"/>
        <v xml:space="preserve"> </v>
      </c>
      <c r="H28" s="101"/>
      <c r="I28" s="101"/>
      <c r="J28" s="101"/>
      <c r="K28" s="100"/>
      <c r="L28" s="80"/>
      <c r="M28" s="100"/>
      <c r="N28" s="80" t="str">
        <f t="shared" si="0"/>
        <v xml:space="preserve"> </v>
      </c>
      <c r="O28" s="92"/>
      <c r="P28" s="82"/>
      <c r="Q28" s="107"/>
      <c r="R28" s="82"/>
      <c r="S28" s="107"/>
      <c r="T28" s="82"/>
      <c r="U28" s="106"/>
      <c r="V28" s="82"/>
    </row>
    <row r="29" spans="1:22" ht="16.5" customHeight="1" x14ac:dyDescent="0.3">
      <c r="A29" s="44">
        <v>18</v>
      </c>
      <c r="B29" s="89"/>
      <c r="C29" s="92"/>
      <c r="D29" s="93"/>
      <c r="E29" s="80" t="str">
        <f t="shared" si="1"/>
        <v xml:space="preserve"> </v>
      </c>
      <c r="F29" s="93"/>
      <c r="G29" s="80" t="str">
        <f t="shared" si="1"/>
        <v xml:space="preserve"> </v>
      </c>
      <c r="H29" s="101"/>
      <c r="I29" s="101"/>
      <c r="J29" s="101"/>
      <c r="K29" s="100"/>
      <c r="L29" s="80"/>
      <c r="M29" s="100"/>
      <c r="N29" s="80" t="str">
        <f t="shared" si="0"/>
        <v xml:space="preserve"> </v>
      </c>
      <c r="O29" s="92"/>
      <c r="P29" s="82"/>
      <c r="Q29" s="107"/>
      <c r="R29" s="82"/>
      <c r="S29" s="107"/>
      <c r="T29" s="82"/>
      <c r="U29" s="106"/>
      <c r="V29" s="82"/>
    </row>
    <row r="30" spans="1:22" ht="16.5" customHeight="1" x14ac:dyDescent="0.3">
      <c r="A30" s="44">
        <v>19</v>
      </c>
      <c r="B30" s="89"/>
      <c r="C30" s="92"/>
      <c r="D30" s="93"/>
      <c r="E30" s="80" t="str">
        <f t="shared" si="1"/>
        <v xml:space="preserve"> </v>
      </c>
      <c r="F30" s="93"/>
      <c r="G30" s="80" t="str">
        <f t="shared" si="1"/>
        <v xml:space="preserve"> </v>
      </c>
      <c r="H30" s="101"/>
      <c r="I30" s="101"/>
      <c r="J30" s="101"/>
      <c r="K30" s="100"/>
      <c r="L30" s="80"/>
      <c r="M30" s="100"/>
      <c r="N30" s="80" t="str">
        <f t="shared" si="0"/>
        <v xml:space="preserve"> </v>
      </c>
      <c r="O30" s="92"/>
      <c r="P30" s="82"/>
      <c r="Q30" s="107"/>
      <c r="R30" s="82"/>
      <c r="S30" s="107"/>
      <c r="T30" s="82"/>
      <c r="U30" s="106"/>
      <c r="V30" s="82"/>
    </row>
    <row r="31" spans="1:22" ht="16.5" customHeight="1" x14ac:dyDescent="0.3">
      <c r="A31" s="44">
        <v>20</v>
      </c>
      <c r="B31" s="89"/>
      <c r="C31" s="92"/>
      <c r="D31" s="93"/>
      <c r="E31" s="80" t="str">
        <f t="shared" si="1"/>
        <v xml:space="preserve"> </v>
      </c>
      <c r="F31" s="93"/>
      <c r="G31" s="80" t="str">
        <f t="shared" si="1"/>
        <v xml:space="preserve"> </v>
      </c>
      <c r="H31" s="101"/>
      <c r="I31" s="101"/>
      <c r="J31" s="101"/>
      <c r="K31" s="100"/>
      <c r="L31" s="80"/>
      <c r="M31" s="100"/>
      <c r="N31" s="80" t="str">
        <f t="shared" si="0"/>
        <v xml:space="preserve"> </v>
      </c>
      <c r="O31" s="92"/>
      <c r="P31" s="82"/>
      <c r="Q31" s="107"/>
      <c r="R31" s="82"/>
      <c r="S31" s="107"/>
      <c r="T31" s="82"/>
      <c r="U31" s="106"/>
      <c r="V31" s="82"/>
    </row>
    <row r="32" spans="1:22" ht="16.5" customHeight="1" x14ac:dyDescent="0.3">
      <c r="A32" s="44">
        <v>21</v>
      </c>
      <c r="B32" s="89"/>
      <c r="C32" s="92"/>
      <c r="D32" s="93"/>
      <c r="E32" s="80" t="str">
        <f t="shared" si="1"/>
        <v xml:space="preserve"> </v>
      </c>
      <c r="F32" s="93"/>
      <c r="G32" s="80" t="str">
        <f t="shared" si="1"/>
        <v xml:space="preserve"> </v>
      </c>
      <c r="H32" s="101"/>
      <c r="I32" s="101"/>
      <c r="J32" s="101"/>
      <c r="K32" s="100"/>
      <c r="L32" s="80"/>
      <c r="M32" s="100"/>
      <c r="N32" s="80" t="str">
        <f t="shared" si="0"/>
        <v xml:space="preserve"> </v>
      </c>
      <c r="O32" s="92"/>
      <c r="P32" s="82"/>
      <c r="Q32" s="107"/>
      <c r="R32" s="82"/>
      <c r="S32" s="107"/>
      <c r="T32" s="82"/>
      <c r="U32" s="106"/>
      <c r="V32" s="82"/>
    </row>
    <row r="33" spans="1:22" ht="16.5" customHeight="1" x14ac:dyDescent="0.3">
      <c r="A33" s="44">
        <v>22</v>
      </c>
      <c r="B33" s="89"/>
      <c r="C33" s="92"/>
      <c r="D33" s="93"/>
      <c r="E33" s="80" t="str">
        <f t="shared" si="1"/>
        <v xml:space="preserve"> </v>
      </c>
      <c r="F33" s="93"/>
      <c r="G33" s="80" t="str">
        <f t="shared" si="1"/>
        <v xml:space="preserve"> </v>
      </c>
      <c r="H33" s="101"/>
      <c r="I33" s="101"/>
      <c r="J33" s="101"/>
      <c r="K33" s="100"/>
      <c r="L33" s="80"/>
      <c r="M33" s="100"/>
      <c r="N33" s="80" t="str">
        <f t="shared" si="0"/>
        <v xml:space="preserve"> </v>
      </c>
      <c r="O33" s="92"/>
      <c r="P33" s="82"/>
      <c r="Q33" s="107"/>
      <c r="R33" s="82"/>
      <c r="S33" s="107"/>
      <c r="T33" s="82"/>
      <c r="U33" s="106"/>
      <c r="V33" s="82"/>
    </row>
    <row r="34" spans="1:22" ht="16.5" customHeight="1" x14ac:dyDescent="0.3">
      <c r="A34" s="44">
        <v>23</v>
      </c>
      <c r="B34" s="89"/>
      <c r="C34" s="92"/>
      <c r="D34" s="93"/>
      <c r="E34" s="80" t="str">
        <f t="shared" si="1"/>
        <v xml:space="preserve"> </v>
      </c>
      <c r="F34" s="93"/>
      <c r="G34" s="80" t="str">
        <f t="shared" si="1"/>
        <v xml:space="preserve"> </v>
      </c>
      <c r="H34" s="101"/>
      <c r="I34" s="101"/>
      <c r="J34" s="101"/>
      <c r="K34" s="100"/>
      <c r="L34" s="80"/>
      <c r="M34" s="100"/>
      <c r="N34" s="80" t="str">
        <f t="shared" si="0"/>
        <v xml:space="preserve"> </v>
      </c>
      <c r="O34" s="92"/>
      <c r="P34" s="82"/>
      <c r="Q34" s="107"/>
      <c r="R34" s="82"/>
      <c r="S34" s="107"/>
      <c r="T34" s="82"/>
      <c r="U34" s="106"/>
      <c r="V34" s="82"/>
    </row>
    <row r="35" spans="1:22" ht="16.5" customHeight="1" x14ac:dyDescent="0.3">
      <c r="A35" s="44">
        <v>24</v>
      </c>
      <c r="B35" s="89"/>
      <c r="C35" s="92"/>
      <c r="D35" s="93"/>
      <c r="E35" s="80" t="str">
        <f t="shared" si="1"/>
        <v xml:space="preserve"> </v>
      </c>
      <c r="F35" s="93"/>
      <c r="G35" s="80" t="str">
        <f t="shared" si="1"/>
        <v xml:space="preserve"> </v>
      </c>
      <c r="H35" s="101"/>
      <c r="I35" s="101"/>
      <c r="J35" s="101"/>
      <c r="K35" s="100"/>
      <c r="L35" s="80"/>
      <c r="M35" s="100"/>
      <c r="N35" s="80" t="str">
        <f t="shared" si="0"/>
        <v xml:space="preserve"> </v>
      </c>
      <c r="O35" s="92"/>
      <c r="P35" s="82"/>
      <c r="Q35" s="107"/>
      <c r="R35" s="82"/>
      <c r="S35" s="107"/>
      <c r="T35" s="82"/>
      <c r="U35" s="106"/>
      <c r="V35" s="82"/>
    </row>
    <row r="36" spans="1:22" ht="16.5" customHeight="1" x14ac:dyDescent="0.3">
      <c r="A36" s="44">
        <v>25</v>
      </c>
      <c r="B36" s="89"/>
      <c r="C36" s="92"/>
      <c r="D36" s="93"/>
      <c r="E36" s="80" t="str">
        <f t="shared" si="1"/>
        <v xml:space="preserve"> </v>
      </c>
      <c r="F36" s="93"/>
      <c r="G36" s="80" t="str">
        <f t="shared" si="1"/>
        <v xml:space="preserve"> </v>
      </c>
      <c r="H36" s="101"/>
      <c r="I36" s="101"/>
      <c r="J36" s="101"/>
      <c r="K36" s="100"/>
      <c r="L36" s="80"/>
      <c r="M36" s="100"/>
      <c r="N36" s="80" t="str">
        <f t="shared" si="0"/>
        <v xml:space="preserve"> </v>
      </c>
      <c r="O36" s="92"/>
      <c r="P36" s="82"/>
      <c r="Q36" s="107"/>
      <c r="R36" s="82"/>
      <c r="S36" s="107"/>
      <c r="T36" s="82"/>
      <c r="U36" s="106"/>
      <c r="V36" s="82"/>
    </row>
    <row r="37" spans="1:22" ht="16.5" customHeight="1" x14ac:dyDescent="0.3">
      <c r="A37" s="44">
        <v>26</v>
      </c>
      <c r="B37" s="89"/>
      <c r="C37" s="92"/>
      <c r="D37" s="93"/>
      <c r="E37" s="80" t="str">
        <f t="shared" si="1"/>
        <v xml:space="preserve"> </v>
      </c>
      <c r="F37" s="93"/>
      <c r="G37" s="80" t="str">
        <f t="shared" si="1"/>
        <v xml:space="preserve"> </v>
      </c>
      <c r="H37" s="101"/>
      <c r="I37" s="101"/>
      <c r="J37" s="101"/>
      <c r="K37" s="100"/>
      <c r="L37" s="80"/>
      <c r="M37" s="100"/>
      <c r="N37" s="80" t="str">
        <f t="shared" si="0"/>
        <v xml:space="preserve"> </v>
      </c>
      <c r="O37" s="92"/>
      <c r="P37" s="82"/>
      <c r="Q37" s="107"/>
      <c r="R37" s="82"/>
      <c r="S37" s="107"/>
      <c r="T37" s="82"/>
      <c r="U37" s="106"/>
      <c r="V37" s="82"/>
    </row>
    <row r="38" spans="1:22" ht="16.5" customHeight="1" x14ac:dyDescent="0.3">
      <c r="A38" s="44">
        <v>27</v>
      </c>
      <c r="B38" s="89"/>
      <c r="C38" s="90"/>
      <c r="D38" s="94"/>
      <c r="E38" s="80" t="str">
        <f t="shared" si="1"/>
        <v xml:space="preserve"> </v>
      </c>
      <c r="F38" s="93"/>
      <c r="G38" s="80" t="str">
        <f t="shared" si="1"/>
        <v xml:space="preserve"> </v>
      </c>
      <c r="H38" s="101"/>
      <c r="I38" s="101"/>
      <c r="J38" s="101"/>
      <c r="K38" s="100"/>
      <c r="L38" s="80"/>
      <c r="M38" s="100"/>
      <c r="N38" s="80" t="str">
        <f t="shared" si="0"/>
        <v xml:space="preserve"> </v>
      </c>
      <c r="O38" s="92"/>
      <c r="P38" s="82"/>
      <c r="Q38" s="107"/>
      <c r="R38" s="82"/>
      <c r="S38" s="107"/>
      <c r="T38" s="82"/>
      <c r="U38" s="106"/>
      <c r="V38" s="82"/>
    </row>
    <row r="39" spans="1:22" ht="16.5" customHeight="1" x14ac:dyDescent="0.3">
      <c r="A39" s="44">
        <v>28</v>
      </c>
      <c r="B39" s="89"/>
      <c r="C39" s="90"/>
      <c r="D39" s="94"/>
      <c r="E39" s="80" t="str">
        <f t="shared" si="1"/>
        <v xml:space="preserve"> </v>
      </c>
      <c r="F39" s="93"/>
      <c r="G39" s="80" t="str">
        <f t="shared" si="1"/>
        <v xml:space="preserve"> </v>
      </c>
      <c r="H39" s="101"/>
      <c r="I39" s="101"/>
      <c r="J39" s="101"/>
      <c r="K39" s="100"/>
      <c r="L39" s="80"/>
      <c r="M39" s="100"/>
      <c r="N39" s="80" t="str">
        <f t="shared" si="0"/>
        <v xml:space="preserve"> </v>
      </c>
      <c r="O39" s="92"/>
      <c r="P39" s="82"/>
      <c r="Q39" s="107"/>
      <c r="R39" s="82"/>
      <c r="S39" s="107"/>
      <c r="T39" s="82"/>
      <c r="U39" s="106"/>
      <c r="V39" s="82"/>
    </row>
    <row r="40" spans="1:22" ht="16.5" customHeight="1" x14ac:dyDescent="0.3">
      <c r="A40" s="44">
        <v>29</v>
      </c>
      <c r="B40" s="89"/>
      <c r="C40" s="90"/>
      <c r="D40" s="94"/>
      <c r="E40" s="80" t="str">
        <f t="shared" si="1"/>
        <v xml:space="preserve"> </v>
      </c>
      <c r="F40" s="93"/>
      <c r="G40" s="80" t="str">
        <f t="shared" si="1"/>
        <v xml:space="preserve"> </v>
      </c>
      <c r="H40" s="101"/>
      <c r="I40" s="101"/>
      <c r="J40" s="101"/>
      <c r="K40" s="100"/>
      <c r="L40" s="80"/>
      <c r="M40" s="100"/>
      <c r="N40" s="80" t="str">
        <f t="shared" si="0"/>
        <v xml:space="preserve"> </v>
      </c>
      <c r="O40" s="92"/>
      <c r="P40" s="82"/>
      <c r="Q40" s="107"/>
      <c r="R40" s="82"/>
      <c r="S40" s="107"/>
      <c r="T40" s="82"/>
      <c r="U40" s="106"/>
      <c r="V40" s="82"/>
    </row>
    <row r="41" spans="1:22" ht="16.5" customHeight="1" x14ac:dyDescent="0.3">
      <c r="A41" s="44">
        <v>30</v>
      </c>
      <c r="B41" s="95"/>
      <c r="C41" s="90"/>
      <c r="D41" s="94"/>
      <c r="E41" s="80" t="str">
        <f>IF(SUM(D41)=0, " ", $B42*D41*8.34)</f>
        <v xml:space="preserve"> </v>
      </c>
      <c r="F41" s="93"/>
      <c r="G41" s="80" t="str">
        <f>IF(SUM(F41)=0, " ", $B42*F41*8.34)</f>
        <v xml:space="preserve"> </v>
      </c>
      <c r="H41" s="101"/>
      <c r="I41" s="101"/>
      <c r="J41" s="101"/>
      <c r="K41" s="100"/>
      <c r="L41" s="80"/>
      <c r="M41" s="100"/>
      <c r="N41" s="80" t="str">
        <f>IF(SUM(M41)=0, " ", $B42*M41*8.34)</f>
        <v xml:space="preserve"> </v>
      </c>
      <c r="O41" s="92"/>
      <c r="P41" s="82"/>
      <c r="Q41" s="107"/>
      <c r="R41" s="82"/>
      <c r="S41" s="107"/>
      <c r="T41" s="82"/>
      <c r="U41" s="106"/>
      <c r="V41" s="82"/>
    </row>
    <row r="42" spans="1:22" ht="16.5" customHeight="1" x14ac:dyDescent="0.3">
      <c r="A42" s="45">
        <v>31</v>
      </c>
      <c r="B42" s="96"/>
      <c r="C42" s="97"/>
      <c r="D42" s="98"/>
      <c r="E42" s="81" t="str">
        <f>IF(SUM(D42)=0, " ",#REF!* D42*8.34)</f>
        <v xml:space="preserve"> </v>
      </c>
      <c r="F42" s="98"/>
      <c r="G42" s="81" t="str">
        <f>IF(SUM(F42)=0, " ",#REF!* F42*8.34)</f>
        <v xml:space="preserve"> </v>
      </c>
      <c r="H42" s="102"/>
      <c r="I42" s="102"/>
      <c r="J42" s="102"/>
      <c r="K42" s="103"/>
      <c r="L42" s="81"/>
      <c r="M42" s="103"/>
      <c r="N42" s="81" t="str">
        <f>IF(SUM(M42)=0, " ",#REF!* M42*8.34)</f>
        <v xml:space="preserve"> </v>
      </c>
      <c r="O42" s="104"/>
      <c r="P42" s="83"/>
      <c r="Q42" s="108"/>
      <c r="R42" s="83"/>
      <c r="S42" s="108"/>
      <c r="T42" s="83"/>
      <c r="U42" s="108"/>
      <c r="V42" s="83"/>
    </row>
    <row r="43" spans="1:22" ht="16.5" customHeight="1" x14ac:dyDescent="0.3">
      <c r="A43" s="46" t="s">
        <v>9</v>
      </c>
      <c r="B43" s="84" t="str">
        <f>IF(SUM(B$12:B$42)=0," ",SUM(B$12:B$42))</f>
        <v xml:space="preserve"> </v>
      </c>
      <c r="C43" s="80"/>
      <c r="D43" s="80" t="str">
        <f t="shared" ref="D43:N43" si="2">IF(SUM(D$12:D$42)=0," ",SUM(D$12:D$42))</f>
        <v xml:space="preserve"> </v>
      </c>
      <c r="E43" s="80" t="str">
        <f t="shared" si="2"/>
        <v xml:space="preserve"> </v>
      </c>
      <c r="F43" s="80" t="str">
        <f t="shared" si="2"/>
        <v xml:space="preserve"> </v>
      </c>
      <c r="G43" s="80" t="str">
        <f t="shared" si="2"/>
        <v xml:space="preserve"> </v>
      </c>
      <c r="H43" s="80" t="str">
        <f t="shared" si="2"/>
        <v xml:space="preserve"> </v>
      </c>
      <c r="I43" s="80" t="str">
        <f t="shared" si="2"/>
        <v xml:space="preserve"> </v>
      </c>
      <c r="J43" s="80" t="str">
        <f t="shared" si="2"/>
        <v xml:space="preserve"> </v>
      </c>
      <c r="K43" s="80"/>
      <c r="L43" s="80"/>
      <c r="M43" s="80" t="str">
        <f t="shared" si="2"/>
        <v xml:space="preserve"> </v>
      </c>
      <c r="N43" s="80" t="str">
        <f t="shared" si="2"/>
        <v xml:space="preserve"> </v>
      </c>
      <c r="O43" s="80"/>
      <c r="P43" s="80"/>
      <c r="Q43" s="80"/>
      <c r="R43" s="80"/>
      <c r="S43" s="80"/>
      <c r="T43" s="80"/>
      <c r="U43" s="80"/>
      <c r="V43" s="80"/>
    </row>
    <row r="44" spans="1:22" ht="16.5" customHeight="1" x14ac:dyDescent="0.3">
      <c r="A44" s="47" t="s">
        <v>10</v>
      </c>
      <c r="B44" s="84" t="str">
        <f t="shared" ref="B44:N44" si="3">IF(SUM(B$12:B$42)=0," ",AVERAGE(B$12:B$42))</f>
        <v xml:space="preserve"> </v>
      </c>
      <c r="C44" s="80" t="str">
        <f t="shared" si="3"/>
        <v xml:space="preserve"> </v>
      </c>
      <c r="D44" s="80" t="str">
        <f t="shared" si="3"/>
        <v xml:space="preserve"> </v>
      </c>
      <c r="E44" s="80" t="str">
        <f t="shared" si="3"/>
        <v xml:space="preserve"> </v>
      </c>
      <c r="F44" s="80" t="str">
        <f t="shared" si="3"/>
        <v xml:space="preserve"> </v>
      </c>
      <c r="G44" s="80" t="str">
        <f t="shared" si="3"/>
        <v xml:space="preserve"> </v>
      </c>
      <c r="H44" s="80" t="str">
        <f t="shared" si="3"/>
        <v xml:space="preserve"> </v>
      </c>
      <c r="I44" s="80" t="str">
        <f t="shared" si="3"/>
        <v xml:space="preserve"> </v>
      </c>
      <c r="J44" s="80" t="str">
        <f t="shared" si="3"/>
        <v xml:space="preserve"> </v>
      </c>
      <c r="K44" s="80"/>
      <c r="L44" s="80"/>
      <c r="M44" s="80" t="str">
        <f t="shared" si="3"/>
        <v xml:space="preserve"> </v>
      </c>
      <c r="N44" s="80" t="str">
        <f t="shared" si="3"/>
        <v xml:space="preserve"> </v>
      </c>
      <c r="O44" s="80"/>
      <c r="P44" s="80"/>
      <c r="Q44" s="80"/>
      <c r="R44" s="80"/>
      <c r="S44" s="80"/>
      <c r="T44" s="80"/>
      <c r="U44" s="80"/>
      <c r="V44" s="80"/>
    </row>
    <row r="45" spans="1:22" ht="16.5" customHeight="1" x14ac:dyDescent="0.3">
      <c r="A45" s="46" t="s">
        <v>11</v>
      </c>
      <c r="B45" s="84" t="str">
        <f>IF(SUM(B$12:B$42)=0," ",MAX(B$12:B$42))</f>
        <v xml:space="preserve"> </v>
      </c>
      <c r="C45" s="80"/>
      <c r="D45" s="80" t="str">
        <f t="shared" ref="D45:N45" si="4">IF(SUM(D$12:D$42)=0," ",MAX(D$12:D$42))</f>
        <v xml:space="preserve"> </v>
      </c>
      <c r="E45" s="80" t="str">
        <f t="shared" si="4"/>
        <v xml:space="preserve"> </v>
      </c>
      <c r="F45" s="80" t="str">
        <f t="shared" si="4"/>
        <v xml:space="preserve"> </v>
      </c>
      <c r="G45" s="80" t="str">
        <f t="shared" si="4"/>
        <v xml:space="preserve"> </v>
      </c>
      <c r="H45" s="80" t="str">
        <f t="shared" si="4"/>
        <v xml:space="preserve"> </v>
      </c>
      <c r="I45" s="80" t="str">
        <f t="shared" si="4"/>
        <v xml:space="preserve"> </v>
      </c>
      <c r="J45" s="80" t="str">
        <f t="shared" si="4"/>
        <v xml:space="preserve"> </v>
      </c>
      <c r="K45" s="80"/>
      <c r="L45" s="80"/>
      <c r="M45" s="80" t="str">
        <f t="shared" si="4"/>
        <v xml:space="preserve"> </v>
      </c>
      <c r="N45" s="80" t="str">
        <f t="shared" si="4"/>
        <v xml:space="preserve"> </v>
      </c>
      <c r="O45" s="80"/>
      <c r="P45" s="80"/>
      <c r="Q45" s="80"/>
      <c r="R45" s="80"/>
      <c r="S45" s="80"/>
      <c r="T45" s="80"/>
      <c r="U45" s="80"/>
      <c r="V45" s="80"/>
    </row>
    <row r="46" spans="1:22" ht="16.5" customHeight="1" x14ac:dyDescent="0.3">
      <c r="A46" s="46" t="s">
        <v>12</v>
      </c>
      <c r="B46" s="84" t="str">
        <f>IF(SUM(B$12:B$42)=0," ",MIN(B$12:B$42))</f>
        <v xml:space="preserve"> </v>
      </c>
      <c r="C46" s="80"/>
      <c r="D46" s="80" t="str">
        <f t="shared" ref="D46:N46" si="5">IF(SUM(D$12:D$42)=0," ",MIN(D$12:D$42))</f>
        <v xml:space="preserve"> </v>
      </c>
      <c r="E46" s="80" t="str">
        <f t="shared" si="5"/>
        <v xml:space="preserve"> </v>
      </c>
      <c r="F46" s="80" t="str">
        <f t="shared" si="5"/>
        <v xml:space="preserve"> </v>
      </c>
      <c r="G46" s="80" t="str">
        <f t="shared" si="5"/>
        <v xml:space="preserve"> </v>
      </c>
      <c r="H46" s="80" t="str">
        <f t="shared" si="5"/>
        <v xml:space="preserve"> </v>
      </c>
      <c r="I46" s="80" t="str">
        <f t="shared" si="5"/>
        <v xml:space="preserve"> </v>
      </c>
      <c r="J46" s="80" t="str">
        <f t="shared" si="5"/>
        <v xml:space="preserve"> </v>
      </c>
      <c r="K46" s="80"/>
      <c r="L46" s="80"/>
      <c r="M46" s="80" t="str">
        <f>IF(SUM(M$12:M$42)=0," ",MIN(M$12:M$42))</f>
        <v xml:space="preserve"> </v>
      </c>
      <c r="N46" s="80" t="str">
        <f t="shared" si="5"/>
        <v xml:space="preserve"> </v>
      </c>
      <c r="O46" s="80"/>
      <c r="P46" s="80"/>
      <c r="Q46" s="80"/>
      <c r="R46" s="80"/>
      <c r="S46" s="80"/>
      <c r="T46" s="80"/>
      <c r="U46" s="80"/>
      <c r="V46" s="80"/>
    </row>
    <row r="47" spans="1:22" ht="33" customHeight="1" x14ac:dyDescent="0.3">
      <c r="A47" s="48" t="s">
        <v>115</v>
      </c>
      <c r="B47" s="84">
        <f>COUNTA(B12:B42)</f>
        <v>0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</row>
    <row r="48" spans="1:22" ht="16.5" customHeight="1" x14ac:dyDescent="0.3">
      <c r="A48" s="49"/>
      <c r="B48" s="6" t="s">
        <v>16</v>
      </c>
      <c r="F48" s="49"/>
      <c r="G48" s="20"/>
      <c r="H48" s="49"/>
      <c r="I48" s="50"/>
      <c r="J48" s="20"/>
      <c r="K48" s="20"/>
      <c r="L48" s="20"/>
      <c r="M48" s="20"/>
      <c r="O48" s="51"/>
      <c r="P48" s="51"/>
      <c r="Q48" s="51"/>
      <c r="R48" s="51"/>
      <c r="S48" s="51"/>
    </row>
    <row r="49" spans="1:2" x14ac:dyDescent="0.3">
      <c r="B49" s="6"/>
    </row>
    <row r="50" spans="1:2" x14ac:dyDescent="0.3">
      <c r="A50" s="52"/>
      <c r="B50" s="6"/>
    </row>
    <row r="51" spans="1:2" x14ac:dyDescent="0.3">
      <c r="B51" s="6"/>
    </row>
    <row r="52" spans="1:2" x14ac:dyDescent="0.3">
      <c r="B52" s="6"/>
    </row>
    <row r="53" spans="1:2" x14ac:dyDescent="0.3">
      <c r="B53" s="6"/>
    </row>
    <row r="54" spans="1:2" x14ac:dyDescent="0.3">
      <c r="B54" s="6"/>
    </row>
    <row r="55" spans="1:2" x14ac:dyDescent="0.3">
      <c r="B55" s="6"/>
    </row>
    <row r="56" spans="1:2" x14ac:dyDescent="0.3">
      <c r="B56" s="6"/>
    </row>
    <row r="57" spans="1:2" x14ac:dyDescent="0.3">
      <c r="B57" s="6"/>
    </row>
    <row r="58" spans="1:2" x14ac:dyDescent="0.3">
      <c r="B58" s="6"/>
    </row>
    <row r="59" spans="1:2" x14ac:dyDescent="0.3">
      <c r="B59" s="6"/>
    </row>
    <row r="60" spans="1:2" x14ac:dyDescent="0.3">
      <c r="B60" s="6"/>
    </row>
    <row r="61" spans="1:2" x14ac:dyDescent="0.3">
      <c r="B61" s="6"/>
    </row>
  </sheetData>
  <sheetProtection algorithmName="SHA-512" hashValue="b33Nsxm6XTxROrwP2rkVFSIzvIhla5KB2gWIBpv8DK50Fi4d90DQBevQk5rYmR7qhSmDbREhEtuLzqQ9RyfAfA==" saltValue="laD0jEE3gNiAe1MJ3nPU5A==" spinCount="100000" sheet="1" formatColumns="0" formatRows="0" selectLockedCells="1" sort="0" autoFilter="0"/>
  <dataConsolidate link="1"/>
  <mergeCells count="13">
    <mergeCell ref="K8:V8"/>
    <mergeCell ref="D9:E9"/>
    <mergeCell ref="D8:H8"/>
    <mergeCell ref="B7:V7"/>
    <mergeCell ref="C1:F1"/>
    <mergeCell ref="J1:M1"/>
    <mergeCell ref="F5:O5"/>
    <mergeCell ref="K9:L9"/>
    <mergeCell ref="M9:N9"/>
    <mergeCell ref="F9:G9"/>
    <mergeCell ref="I8:J8"/>
    <mergeCell ref="S1:U1"/>
    <mergeCell ref="S2:U2"/>
  </mergeCells>
  <dataValidations count="2">
    <dataValidation type="custom" allowBlank="1" showInputMessage="1" showErrorMessage="1" errorTitle="Input Error" error="Please only enter numbers into this cell" sqref="B12:V16 C20:V42 B20:B27 B31:B42" xr:uid="{0BB2BD42-07DB-4964-96B2-ADBC6C0C258A}">
      <formula1>ISNUMBER(B12:B42)</formula1>
    </dataValidation>
    <dataValidation type="custom" allowBlank="1" showInputMessage="1" showErrorMessage="1" errorTitle="Input Error" error="Please only enter numbers into this cell" sqref="B17:V19 B28:B30" xr:uid="{99D2AD9B-5C35-41AC-9387-F1C36F3A2130}">
      <formula1>ISNUMBER(B17:B48)</formula1>
    </dataValidation>
  </dataValidations>
  <pageMargins left="0.45" right="0.45" top="0.75" bottom="0.25" header="0.3" footer="0.3"/>
  <pageSetup paperSize="5" scale="70" orientation="landscape" r:id="rId1"/>
  <headerFooter>
    <oddFooter>&amp;L&amp;8WRforms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1C949F-543D-44E9-B977-6CB64E2709A0}">
          <x14:formula1>
            <xm:f>'TSS Loading'!$C$288:$C$300</xm:f>
          </x14:formula1>
          <xm:sqref>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8"/>
  <sheetViews>
    <sheetView zoomScaleNormal="100" workbookViewId="0">
      <selection activeCell="C7" sqref="C7"/>
    </sheetView>
  </sheetViews>
  <sheetFormatPr defaultColWidth="9.109375" defaultRowHeight="15.6" x14ac:dyDescent="0.3"/>
  <cols>
    <col min="1" max="1" width="10.88671875" style="6" customWidth="1"/>
    <col min="2" max="2" width="9.109375" style="6"/>
    <col min="3" max="3" width="15.33203125" style="6" customWidth="1"/>
    <col min="4" max="4" width="10.6640625" style="6" customWidth="1"/>
    <col min="5" max="6" width="10" style="6" customWidth="1"/>
    <col min="7" max="7" width="9.109375" style="6"/>
    <col min="8" max="8" width="13.88671875" style="6" customWidth="1"/>
    <col min="9" max="10" width="14.33203125" style="6" customWidth="1"/>
    <col min="11" max="11" width="16.33203125" style="6" customWidth="1"/>
    <col min="12" max="12" width="22" style="6" customWidth="1"/>
    <col min="13" max="13" width="11.5546875" style="6" customWidth="1"/>
    <col min="14" max="14" width="9.109375" style="6"/>
    <col min="15" max="15" width="16.44140625" style="6" customWidth="1"/>
    <col min="16" max="18" width="9.109375" style="6"/>
    <col min="19" max="19" width="9.5546875" style="6" customWidth="1"/>
    <col min="20" max="20" width="5.88671875" style="6" customWidth="1"/>
    <col min="21" max="21" width="4.44140625" style="6" customWidth="1"/>
    <col min="22" max="22" width="4.109375" style="6" customWidth="1"/>
    <col min="23" max="16384" width="9.109375" style="6"/>
  </cols>
  <sheetData>
    <row r="1" spans="1:23" x14ac:dyDescent="0.3">
      <c r="A1" s="5"/>
      <c r="B1" s="6" t="e" vm="1">
        <v>#VALUE!</v>
      </c>
      <c r="C1" s="7"/>
      <c r="D1" s="6" t="e" vm="1">
        <v>#VALUE!</v>
      </c>
      <c r="E1" s="6" t="e" vm="1">
        <v>#VALUE!</v>
      </c>
      <c r="F1" s="6" t="e" vm="1">
        <v>#VALUE!</v>
      </c>
      <c r="G1" s="6" t="e" vm="1">
        <v>#VALUE!</v>
      </c>
      <c r="H1" s="6" t="e" vm="1">
        <v>#VALUE!</v>
      </c>
      <c r="I1" s="6" t="e" vm="1">
        <v>#VALUE!</v>
      </c>
      <c r="J1" s="6" t="e" vm="1">
        <v>#VALUE!</v>
      </c>
      <c r="K1" s="6" t="e" vm="1">
        <v>#VALUE!</v>
      </c>
      <c r="L1" s="6" t="e" vm="1">
        <v>#VALUE!</v>
      </c>
      <c r="Q1" s="6" t="e" vm="1">
        <v>#VALUE!</v>
      </c>
      <c r="U1" s="6" t="e" vm="1">
        <v>#VALUE!</v>
      </c>
    </row>
    <row r="2" spans="1:23" x14ac:dyDescent="0.3">
      <c r="A2" s="85"/>
      <c r="B2" s="67"/>
      <c r="C2" s="85" t="s">
        <v>109</v>
      </c>
      <c r="D2" s="67"/>
      <c r="E2" s="68" t="s">
        <v>66</v>
      </c>
      <c r="F2" s="68" t="s">
        <v>66</v>
      </c>
      <c r="G2" s="67" t="s">
        <v>23</v>
      </c>
      <c r="H2" s="68" t="s">
        <v>43</v>
      </c>
      <c r="I2" s="68" t="s">
        <v>43</v>
      </c>
      <c r="J2" s="68" t="s">
        <v>42</v>
      </c>
      <c r="K2" s="68" t="s">
        <v>41</v>
      </c>
      <c r="L2" s="68" t="s">
        <v>57</v>
      </c>
      <c r="N2" s="9" t="s">
        <v>103</v>
      </c>
      <c r="O2" s="10"/>
      <c r="P2" s="10"/>
      <c r="Q2" s="65">
        <f>'Monthly Parameters'!I3</f>
        <v>0</v>
      </c>
    </row>
    <row r="3" spans="1:23" x14ac:dyDescent="0.3">
      <c r="A3" s="85" t="s">
        <v>62</v>
      </c>
      <c r="B3" s="67" t="s">
        <v>24</v>
      </c>
      <c r="C3" s="85" t="s">
        <v>108</v>
      </c>
      <c r="D3" s="67" t="s">
        <v>25</v>
      </c>
      <c r="E3" s="68" t="s">
        <v>68</v>
      </c>
      <c r="F3" s="68" t="s">
        <v>44</v>
      </c>
      <c r="G3" s="67" t="s">
        <v>44</v>
      </c>
      <c r="H3" s="68" t="s">
        <v>54</v>
      </c>
      <c r="I3" s="68" t="s">
        <v>78</v>
      </c>
      <c r="J3" s="68" t="s">
        <v>55</v>
      </c>
      <c r="K3" s="68" t="s">
        <v>26</v>
      </c>
      <c r="L3" s="68" t="s">
        <v>49</v>
      </c>
      <c r="N3" s="9" t="s">
        <v>104</v>
      </c>
      <c r="O3" s="10"/>
      <c r="P3" s="10"/>
      <c r="Q3" s="65">
        <f>Q2*365</f>
        <v>0</v>
      </c>
    </row>
    <row r="4" spans="1:23" x14ac:dyDescent="0.3">
      <c r="A4" s="85"/>
      <c r="B4" s="67"/>
      <c r="C4" s="85" t="s">
        <v>107</v>
      </c>
      <c r="D4" s="67" t="s">
        <v>27</v>
      </c>
      <c r="E4" s="68" t="s">
        <v>27</v>
      </c>
      <c r="F4" s="68" t="s">
        <v>67</v>
      </c>
      <c r="G4" s="67" t="s">
        <v>28</v>
      </c>
      <c r="H4" s="68" t="s">
        <v>67</v>
      </c>
      <c r="I4" s="68" t="s">
        <v>67</v>
      </c>
      <c r="J4" s="68" t="s">
        <v>67</v>
      </c>
      <c r="K4" s="68" t="s">
        <v>67</v>
      </c>
      <c r="L4" s="68" t="s">
        <v>63</v>
      </c>
      <c r="N4" s="11" t="s">
        <v>64</v>
      </c>
      <c r="O4" s="10"/>
      <c r="P4" s="10"/>
      <c r="Q4" s="65">
        <f>'Monthly Parameters'!E3</f>
        <v>0.55000000000000004</v>
      </c>
    </row>
    <row r="5" spans="1:23" x14ac:dyDescent="0.3">
      <c r="A5" s="88"/>
      <c r="B5" s="77"/>
      <c r="C5" s="86"/>
      <c r="D5" s="69"/>
      <c r="E5" s="65"/>
      <c r="F5" s="65"/>
      <c r="G5" s="65"/>
      <c r="H5" s="65"/>
      <c r="I5" s="65"/>
      <c r="J5" s="65"/>
      <c r="K5" s="65"/>
      <c r="L5" s="65"/>
      <c r="N5" s="11" t="s">
        <v>65</v>
      </c>
      <c r="O5" s="10"/>
      <c r="P5" s="10"/>
      <c r="Q5" s="66">
        <f>Q4*365</f>
        <v>200.75000000000003</v>
      </c>
    </row>
    <row r="6" spans="1:23" x14ac:dyDescent="0.3">
      <c r="A6" s="87" t="s">
        <v>29</v>
      </c>
      <c r="B6" s="78">
        <f>'Monthly Parameters'!R2</f>
        <v>2024</v>
      </c>
      <c r="C6" s="87"/>
      <c r="D6" s="70">
        <f>IF('Monthly Parameters'!R$1='LOCKED REFERENCE TAB'!K6,'Monthly Parameters'!B43,'Year''s Influent Loading'!B2)</f>
        <v>0</v>
      </c>
      <c r="E6" s="71" t="e">
        <f>D6/C6</f>
        <v>#DIV/0!</v>
      </c>
      <c r="F6" s="72" t="e">
        <f>H6/C6</f>
        <v>#DIV/0!</v>
      </c>
      <c r="G6" s="73">
        <f>IF(('Monthly Parameters'!R$1='LOCKED REFERENCE TAB'!K6),('Monthly Parameters'!D$44),('Year''s Influent Loading'!D2))</f>
        <v>0</v>
      </c>
      <c r="H6" s="74">
        <f>D6*G6*8.34*C6</f>
        <v>0</v>
      </c>
      <c r="I6" s="75">
        <f>Q2*C6</f>
        <v>0</v>
      </c>
      <c r="J6" s="76">
        <f>H6</f>
        <v>0</v>
      </c>
      <c r="K6" s="76">
        <f>Q3-H6</f>
        <v>0</v>
      </c>
      <c r="L6" s="72" t="e">
        <f>(H6/I6)*100</f>
        <v>#DIV/0!</v>
      </c>
      <c r="N6" s="9" t="s">
        <v>105</v>
      </c>
      <c r="O6" s="10"/>
      <c r="P6" s="10"/>
      <c r="Q6" s="66">
        <f>(Q2)/(Q4*8.34)</f>
        <v>0</v>
      </c>
    </row>
    <row r="7" spans="1:23" x14ac:dyDescent="0.3">
      <c r="A7" s="87" t="s">
        <v>30</v>
      </c>
      <c r="B7" s="78">
        <f>'Monthly Parameters'!R2</f>
        <v>2024</v>
      </c>
      <c r="C7" s="87"/>
      <c r="D7" s="70">
        <f>IF('Monthly Parameters'!R$1='LOCKED REFERENCE TAB'!K7,'Monthly Parameters'!B43,'Year''s Influent Loading'!B3)</f>
        <v>0</v>
      </c>
      <c r="E7" s="71" t="e">
        <f t="shared" ref="E7:E17" si="0">D7/C7</f>
        <v>#DIV/0!</v>
      </c>
      <c r="F7" s="72" t="e">
        <f t="shared" ref="F7:F17" si="1">H7/C7</f>
        <v>#DIV/0!</v>
      </c>
      <c r="G7" s="73">
        <f>IF(('Monthly Parameters'!R$1='LOCKED REFERENCE TAB'!K7),('Monthly Parameters'!D$44),('Year''s Influent Loading'!D3))</f>
        <v>0</v>
      </c>
      <c r="H7" s="74">
        <f t="shared" ref="H7:H17" si="2">D7*G7*8.34*C7</f>
        <v>0</v>
      </c>
      <c r="I7" s="75">
        <f>Q2*C7</f>
        <v>0</v>
      </c>
      <c r="J7" s="76">
        <f>J6+H7</f>
        <v>0</v>
      </c>
      <c r="K7" s="76">
        <f>K6-H7</f>
        <v>0</v>
      </c>
      <c r="L7" s="72" t="e">
        <f t="shared" ref="L7:L17" si="3">(H7/I7)*100</f>
        <v>#DIV/0!</v>
      </c>
      <c r="N7" s="13" t="s">
        <v>51</v>
      </c>
      <c r="O7" s="10"/>
      <c r="P7" s="10"/>
      <c r="Q7" s="65">
        <f>(AVERAGE(H6:H17))/12</f>
        <v>0</v>
      </c>
    </row>
    <row r="8" spans="1:23" x14ac:dyDescent="0.3">
      <c r="A8" s="87" t="s">
        <v>31</v>
      </c>
      <c r="B8" s="78">
        <f>'Monthly Parameters'!R2</f>
        <v>2024</v>
      </c>
      <c r="C8" s="87"/>
      <c r="D8" s="70">
        <f>IF('Monthly Parameters'!R$1='LOCKED REFERENCE TAB'!K8,'Monthly Parameters'!B43,'Year''s Influent Loading'!B4)</f>
        <v>0</v>
      </c>
      <c r="E8" s="71" t="e">
        <f t="shared" si="0"/>
        <v>#DIV/0!</v>
      </c>
      <c r="F8" s="72" t="e">
        <f t="shared" si="1"/>
        <v>#DIV/0!</v>
      </c>
      <c r="G8" s="73">
        <f>IF(('Monthly Parameters'!R$1='LOCKED REFERENCE TAB'!K8),('Monthly Parameters'!D$44),('Year''s Influent Loading'!D4))</f>
        <v>0</v>
      </c>
      <c r="H8" s="74">
        <f t="shared" si="2"/>
        <v>0</v>
      </c>
      <c r="I8" s="75">
        <f>Q2*C8</f>
        <v>0</v>
      </c>
      <c r="J8" s="76">
        <f>J7+H8</f>
        <v>0</v>
      </c>
      <c r="K8" s="76">
        <f>K7-H8</f>
        <v>0</v>
      </c>
      <c r="L8" s="72" t="e">
        <f t="shared" si="3"/>
        <v>#DIV/0!</v>
      </c>
      <c r="N8" s="13" t="s">
        <v>53</v>
      </c>
      <c r="O8" s="10"/>
      <c r="P8" s="10"/>
      <c r="Q8" s="65">
        <f>SUM(H6:H17)</f>
        <v>0</v>
      </c>
    </row>
    <row r="9" spans="1:23" ht="16.2" thickBot="1" x14ac:dyDescent="0.35">
      <c r="A9" s="87" t="s">
        <v>32</v>
      </c>
      <c r="B9" s="78">
        <f>'Monthly Parameters'!R2</f>
        <v>2024</v>
      </c>
      <c r="C9" s="87"/>
      <c r="D9" s="70">
        <f>IF('Monthly Parameters'!R$1='LOCKED REFERENCE TAB'!K9,'Monthly Parameters'!B43,'Year''s Influent Loading'!B5)</f>
        <v>0</v>
      </c>
      <c r="E9" s="71" t="e">
        <f t="shared" si="0"/>
        <v>#DIV/0!</v>
      </c>
      <c r="F9" s="72" t="e">
        <f t="shared" si="1"/>
        <v>#DIV/0!</v>
      </c>
      <c r="G9" s="73">
        <f>IF(('Monthly Parameters'!R$1='LOCKED REFERENCE TAB'!K9),('Monthly Parameters'!D$44),('Year''s Influent Loading'!D5))</f>
        <v>0</v>
      </c>
      <c r="H9" s="74">
        <f t="shared" si="2"/>
        <v>0</v>
      </c>
      <c r="I9" s="75">
        <f>Q2*C9</f>
        <v>0</v>
      </c>
      <c r="J9" s="76">
        <f t="shared" ref="J9:J17" si="4">J8+H9</f>
        <v>0</v>
      </c>
      <c r="K9" s="76">
        <f>K8-H9</f>
        <v>0</v>
      </c>
      <c r="L9" s="72" t="e">
        <f t="shared" si="3"/>
        <v>#DIV/0!</v>
      </c>
    </row>
    <row r="10" spans="1:23" x14ac:dyDescent="0.3">
      <c r="A10" s="87" t="s">
        <v>33</v>
      </c>
      <c r="B10" s="78">
        <f>'Monthly Parameters'!R2</f>
        <v>2024</v>
      </c>
      <c r="C10" s="87"/>
      <c r="D10" s="70">
        <f>IF('Monthly Parameters'!R$1='LOCKED REFERENCE TAB'!K10,'Monthly Parameters'!B43,'Year''s Influent Loading'!B6)</f>
        <v>0</v>
      </c>
      <c r="E10" s="71" t="e">
        <f t="shared" si="0"/>
        <v>#DIV/0!</v>
      </c>
      <c r="F10" s="72" t="e">
        <f t="shared" si="1"/>
        <v>#DIV/0!</v>
      </c>
      <c r="G10" s="73">
        <f>IF(('Monthly Parameters'!R$1='LOCKED REFERENCE TAB'!K10),('Monthly Parameters'!D$44),('Year''s Influent Loading'!D6))</f>
        <v>0</v>
      </c>
      <c r="H10" s="74">
        <f t="shared" si="2"/>
        <v>0</v>
      </c>
      <c r="I10" s="75">
        <f>Q2*C10</f>
        <v>0</v>
      </c>
      <c r="J10" s="76">
        <f t="shared" si="4"/>
        <v>0</v>
      </c>
      <c r="K10" s="76">
        <f t="shared" ref="K10:K17" si="5">K9-H10</f>
        <v>0</v>
      </c>
      <c r="L10" s="72" t="e">
        <f t="shared" si="3"/>
        <v>#DIV/0!</v>
      </c>
      <c r="O10" s="141" t="s">
        <v>123</v>
      </c>
      <c r="P10" s="142"/>
      <c r="Q10" s="142"/>
      <c r="R10" s="142"/>
      <c r="S10" s="142"/>
      <c r="T10" s="142"/>
      <c r="U10" s="142"/>
      <c r="V10" s="142"/>
      <c r="W10" s="143"/>
    </row>
    <row r="11" spans="1:23" x14ac:dyDescent="0.3">
      <c r="A11" s="87" t="s">
        <v>34</v>
      </c>
      <c r="B11" s="78">
        <f>'Monthly Parameters'!R2</f>
        <v>2024</v>
      </c>
      <c r="C11" s="87"/>
      <c r="D11" s="70">
        <f>IF('Monthly Parameters'!R$1='LOCKED REFERENCE TAB'!K11,'Monthly Parameters'!B43,'Year''s Influent Loading'!B7)</f>
        <v>0</v>
      </c>
      <c r="E11" s="71" t="e">
        <f t="shared" si="0"/>
        <v>#DIV/0!</v>
      </c>
      <c r="F11" s="72" t="e">
        <f t="shared" si="1"/>
        <v>#DIV/0!</v>
      </c>
      <c r="G11" s="73">
        <f>IF(('Monthly Parameters'!R$1='LOCKED REFERENCE TAB'!K11),('Monthly Parameters'!D$44),('Year''s Influent Loading'!D7))</f>
        <v>0</v>
      </c>
      <c r="H11" s="74">
        <f t="shared" si="2"/>
        <v>0</v>
      </c>
      <c r="I11" s="75">
        <f>Q2*C11</f>
        <v>0</v>
      </c>
      <c r="J11" s="76">
        <f t="shared" si="4"/>
        <v>0</v>
      </c>
      <c r="K11" s="76">
        <f t="shared" si="5"/>
        <v>0</v>
      </c>
      <c r="L11" s="72" t="e">
        <f t="shared" si="3"/>
        <v>#DIV/0!</v>
      </c>
      <c r="O11" s="137" t="s">
        <v>120</v>
      </c>
      <c r="P11" s="138"/>
      <c r="Q11" s="138"/>
      <c r="R11" s="138"/>
      <c r="S11" s="138"/>
      <c r="T11" s="138"/>
      <c r="U11" s="138"/>
      <c r="V11" s="138"/>
      <c r="W11" s="139"/>
    </row>
    <row r="12" spans="1:23" x14ac:dyDescent="0.3">
      <c r="A12" s="87" t="s">
        <v>35</v>
      </c>
      <c r="B12" s="78">
        <f>'Monthly Parameters'!R2</f>
        <v>2024</v>
      </c>
      <c r="C12" s="87"/>
      <c r="D12" s="70">
        <f>IF('Monthly Parameters'!R$1='LOCKED REFERENCE TAB'!K12,'Monthly Parameters'!B43,'Year''s Influent Loading'!B8)</f>
        <v>0</v>
      </c>
      <c r="E12" s="71" t="e">
        <f t="shared" si="0"/>
        <v>#DIV/0!</v>
      </c>
      <c r="F12" s="72" t="e">
        <f t="shared" si="1"/>
        <v>#DIV/0!</v>
      </c>
      <c r="G12" s="73">
        <f>IF(('Monthly Parameters'!R$1='LOCKED REFERENCE TAB'!K12),('Monthly Parameters'!D$44),('Year''s Influent Loading'!D8))</f>
        <v>0</v>
      </c>
      <c r="H12" s="74">
        <f t="shared" si="2"/>
        <v>0</v>
      </c>
      <c r="I12" s="75">
        <f>Q2*C12</f>
        <v>0</v>
      </c>
      <c r="J12" s="76">
        <f t="shared" si="4"/>
        <v>0</v>
      </c>
      <c r="K12" s="76">
        <f t="shared" si="5"/>
        <v>0</v>
      </c>
      <c r="L12" s="72" t="e">
        <f t="shared" si="3"/>
        <v>#DIV/0!</v>
      </c>
      <c r="O12" s="140" t="s">
        <v>122</v>
      </c>
      <c r="P12" s="138"/>
      <c r="Q12" s="138"/>
      <c r="R12" s="138"/>
      <c r="S12" s="138"/>
      <c r="T12" s="138"/>
      <c r="U12" s="138"/>
      <c r="V12" s="138"/>
      <c r="W12" s="139"/>
    </row>
    <row r="13" spans="1:23" x14ac:dyDescent="0.3">
      <c r="A13" s="87" t="s">
        <v>36</v>
      </c>
      <c r="B13" s="78">
        <f>'Monthly Parameters'!R2</f>
        <v>2024</v>
      </c>
      <c r="C13" s="87"/>
      <c r="D13" s="70">
        <f>IF('Monthly Parameters'!R$1='LOCKED REFERENCE TAB'!K13,'Monthly Parameters'!B43,'Year''s Influent Loading'!B9)</f>
        <v>0</v>
      </c>
      <c r="E13" s="71" t="e">
        <f t="shared" si="0"/>
        <v>#DIV/0!</v>
      </c>
      <c r="F13" s="72" t="e">
        <f t="shared" si="1"/>
        <v>#DIV/0!</v>
      </c>
      <c r="G13" s="73">
        <f>IF(('Monthly Parameters'!R$1='LOCKED REFERENCE TAB'!K13),('Monthly Parameters'!D$44),('Year''s Influent Loading'!D9))</f>
        <v>0</v>
      </c>
      <c r="H13" s="74">
        <f t="shared" si="2"/>
        <v>0</v>
      </c>
      <c r="I13" s="75">
        <f>Q2*C13</f>
        <v>0</v>
      </c>
      <c r="J13" s="76">
        <f t="shared" si="4"/>
        <v>0</v>
      </c>
      <c r="K13" s="76">
        <f t="shared" si="5"/>
        <v>0</v>
      </c>
      <c r="L13" s="72" t="e">
        <f t="shared" si="3"/>
        <v>#DIV/0!</v>
      </c>
      <c r="O13" s="144" t="s">
        <v>125</v>
      </c>
      <c r="P13" s="138"/>
      <c r="Q13" s="138"/>
      <c r="R13" s="138"/>
      <c r="S13" s="138"/>
      <c r="T13" s="138"/>
      <c r="U13" s="138"/>
      <c r="V13" s="138"/>
      <c r="W13" s="139"/>
    </row>
    <row r="14" spans="1:23" x14ac:dyDescent="0.3">
      <c r="A14" s="87" t="s">
        <v>37</v>
      </c>
      <c r="B14" s="78">
        <f>'Monthly Parameters'!R2</f>
        <v>2024</v>
      </c>
      <c r="C14" s="87"/>
      <c r="D14" s="70">
        <f>IF('Monthly Parameters'!R$1='LOCKED REFERENCE TAB'!K14,'Monthly Parameters'!B43,'Year''s Influent Loading'!B10)</f>
        <v>0</v>
      </c>
      <c r="E14" s="71" t="e">
        <f t="shared" si="0"/>
        <v>#DIV/0!</v>
      </c>
      <c r="F14" s="72" t="e">
        <f t="shared" si="1"/>
        <v>#DIV/0!</v>
      </c>
      <c r="G14" s="73">
        <f>IF(('Monthly Parameters'!R$1='LOCKED REFERENCE TAB'!K14),('Monthly Parameters'!D$44),('Year''s Influent Loading'!D10))</f>
        <v>0</v>
      </c>
      <c r="H14" s="74">
        <f t="shared" si="2"/>
        <v>0</v>
      </c>
      <c r="I14" s="75">
        <f>Q2*C14</f>
        <v>0</v>
      </c>
      <c r="J14" s="76">
        <f t="shared" si="4"/>
        <v>0</v>
      </c>
      <c r="K14" s="76">
        <f t="shared" si="5"/>
        <v>0</v>
      </c>
      <c r="L14" s="72" t="e">
        <f t="shared" si="3"/>
        <v>#DIV/0!</v>
      </c>
      <c r="O14" s="145" t="s">
        <v>121</v>
      </c>
      <c r="P14" s="138"/>
      <c r="Q14" s="138"/>
      <c r="R14" s="138"/>
      <c r="S14" s="138"/>
      <c r="T14" s="138"/>
      <c r="U14" s="138"/>
      <c r="V14" s="138"/>
      <c r="W14" s="139"/>
    </row>
    <row r="15" spans="1:23" ht="16.2" thickBot="1" x14ac:dyDescent="0.35">
      <c r="A15" s="87" t="s">
        <v>38</v>
      </c>
      <c r="B15" s="78">
        <f>'Monthly Parameters'!R2</f>
        <v>2024</v>
      </c>
      <c r="C15" s="87"/>
      <c r="D15" s="70">
        <f>IF('Monthly Parameters'!R$1='LOCKED REFERENCE TAB'!K15,'Monthly Parameters'!B43,'Year''s Influent Loading'!B11)</f>
        <v>0</v>
      </c>
      <c r="E15" s="71" t="e">
        <f t="shared" si="0"/>
        <v>#DIV/0!</v>
      </c>
      <c r="F15" s="72" t="e">
        <f t="shared" si="1"/>
        <v>#DIV/0!</v>
      </c>
      <c r="G15" s="73">
        <f>IF(('Monthly Parameters'!R$1='LOCKED REFERENCE TAB'!K15),('Monthly Parameters'!D$44),('Year''s Influent Loading'!D11))</f>
        <v>0</v>
      </c>
      <c r="H15" s="74">
        <f t="shared" si="2"/>
        <v>0</v>
      </c>
      <c r="I15" s="75">
        <f>Q2*C15</f>
        <v>0</v>
      </c>
      <c r="J15" s="76">
        <f t="shared" si="4"/>
        <v>0</v>
      </c>
      <c r="K15" s="76">
        <f t="shared" si="5"/>
        <v>0</v>
      </c>
      <c r="L15" s="72" t="e">
        <f t="shared" si="3"/>
        <v>#DIV/0!</v>
      </c>
      <c r="O15" s="134" t="s">
        <v>79</v>
      </c>
      <c r="P15" s="135"/>
      <c r="Q15" s="135"/>
      <c r="R15" s="135"/>
      <c r="S15" s="135"/>
      <c r="T15" s="135"/>
      <c r="U15" s="135"/>
      <c r="V15" s="135"/>
      <c r="W15" s="136"/>
    </row>
    <row r="16" spans="1:23" x14ac:dyDescent="0.3">
      <c r="A16" s="87" t="s">
        <v>39</v>
      </c>
      <c r="B16" s="78">
        <f>'Monthly Parameters'!R2</f>
        <v>2024</v>
      </c>
      <c r="C16" s="87"/>
      <c r="D16" s="70">
        <f>IF('Monthly Parameters'!R$1='LOCKED REFERENCE TAB'!K16,'Monthly Parameters'!B43,'Year''s Influent Loading'!B12)</f>
        <v>0</v>
      </c>
      <c r="E16" s="71" t="e">
        <f t="shared" si="0"/>
        <v>#DIV/0!</v>
      </c>
      <c r="F16" s="72" t="e">
        <f t="shared" si="1"/>
        <v>#DIV/0!</v>
      </c>
      <c r="G16" s="73">
        <f>IF(('Monthly Parameters'!R$1='LOCKED REFERENCE TAB'!K16),('Monthly Parameters'!D$44),('Year''s Influent Loading'!D12))</f>
        <v>0</v>
      </c>
      <c r="H16" s="74">
        <f t="shared" si="2"/>
        <v>0</v>
      </c>
      <c r="I16" s="75">
        <f>Q2*C16</f>
        <v>0</v>
      </c>
      <c r="J16" s="76">
        <f t="shared" si="4"/>
        <v>0</v>
      </c>
      <c r="K16" s="76">
        <f t="shared" si="5"/>
        <v>0</v>
      </c>
      <c r="L16" s="72" t="e">
        <f t="shared" si="3"/>
        <v>#DIV/0!</v>
      </c>
    </row>
    <row r="17" spans="1:12" x14ac:dyDescent="0.3">
      <c r="A17" s="87" t="s">
        <v>40</v>
      </c>
      <c r="B17" s="78">
        <f>'Monthly Parameters'!R2</f>
        <v>2024</v>
      </c>
      <c r="C17" s="87"/>
      <c r="D17" s="70">
        <f>IF('Monthly Parameters'!R$1='LOCKED REFERENCE TAB'!K17,'Monthly Parameters'!B43,'Year''s Influent Loading'!B13)</f>
        <v>0</v>
      </c>
      <c r="E17" s="71" t="e">
        <f t="shared" si="0"/>
        <v>#DIV/0!</v>
      </c>
      <c r="F17" s="72" t="e">
        <f t="shared" si="1"/>
        <v>#DIV/0!</v>
      </c>
      <c r="G17" s="73">
        <f>IF(('Monthly Parameters'!R$1='LOCKED REFERENCE TAB'!K17),('Monthly Parameters'!D$44),('Year''s Influent Loading'!D13))</f>
        <v>0</v>
      </c>
      <c r="H17" s="74">
        <f t="shared" si="2"/>
        <v>0</v>
      </c>
      <c r="I17" s="75">
        <f>Q2*C17</f>
        <v>0</v>
      </c>
      <c r="J17" s="76">
        <f t="shared" si="4"/>
        <v>0</v>
      </c>
      <c r="K17" s="76">
        <f t="shared" si="5"/>
        <v>0</v>
      </c>
      <c r="L17" s="72" t="e">
        <f t="shared" si="3"/>
        <v>#DIV/0!</v>
      </c>
    </row>
    <row r="18" spans="1:12" x14ac:dyDescent="0.3">
      <c r="H18" s="17"/>
      <c r="I18" s="17"/>
      <c r="J18" s="17"/>
      <c r="K18" s="17"/>
    </row>
  </sheetData>
  <sheetProtection algorithmName="SHA-512" hashValue="S280+vbvAqzKQeo0ZkOPbJwNYDyTCgEB0BhZWfphorazqRqDCUOKrUXvYIX+VmD/GBZGPeM1+sGrwUANKWTpNw==" saltValue="rvWBusUX6+1FPY14jqQH6Q==" spinCount="100000" sheet="1" formatColumns="0" formatRows="0" selectLockedCells="1" sort="0"/>
  <mergeCells count="6">
    <mergeCell ref="O15:W15"/>
    <mergeCell ref="O11:W11"/>
    <mergeCell ref="O12:W12"/>
    <mergeCell ref="O10:W10"/>
    <mergeCell ref="O13:W13"/>
    <mergeCell ref="O14:W14"/>
  </mergeCells>
  <conditionalFormatting sqref="E6:E17">
    <cfRule type="colorScale" priority="3">
      <colorScale>
        <cfvo type="num" val="1.4"/>
        <cfvo type="num" val="1.76"/>
        <cfvo type="num" val="2.2000000000000002"/>
        <color rgb="FF785EF0"/>
        <color rgb="FFFFB000"/>
        <color rgb="FFFE6100"/>
      </colorScale>
    </cfRule>
  </conditionalFormatting>
  <conditionalFormatting sqref="F6:F17">
    <cfRule type="colorScale" priority="2">
      <colorScale>
        <cfvo type="num" val="5000"/>
        <cfvo type="num" val="5600"/>
        <cfvo type="num" val="7000"/>
        <color rgb="FF785EF0"/>
        <color rgb="FFFFB000"/>
        <color rgb="FFFE6100"/>
      </colorScale>
    </cfRule>
  </conditionalFormatting>
  <conditionalFormatting sqref="G6:G17">
    <cfRule type="colorScale" priority="1">
      <colorScale>
        <cfvo type="num" val="250"/>
        <cfvo type="num" val="305"/>
        <cfvo type="num" val="382"/>
        <color rgb="FF785EF0"/>
        <color rgb="FFFFB000"/>
        <color rgb="FFFE6100"/>
      </colorScale>
    </cfRule>
  </conditionalFormatting>
  <conditionalFormatting sqref="H6:H17">
    <cfRule type="expression" dxfId="26" priority="15">
      <formula>H6&lt;=(I6*0.8)</formula>
    </cfRule>
    <cfRule type="expression" dxfId="25" priority="16">
      <formula>H6&gt;=I6</formula>
    </cfRule>
    <cfRule type="expression" dxfId="24" priority="17">
      <formula>H6&gt;=(I6*0.8)</formula>
    </cfRule>
  </conditionalFormatting>
  <conditionalFormatting sqref="L6:L17">
    <cfRule type="cellIs" dxfId="23" priority="7" operator="greaterThan">
      <formula>100</formula>
    </cfRule>
    <cfRule type="cellIs" dxfId="22" priority="8" operator="lessThan">
      <formula>80</formula>
    </cfRule>
    <cfRule type="cellIs" dxfId="21" priority="9" operator="between">
      <formula>80</formula>
      <formula>100</formula>
    </cfRule>
  </conditionalFormatting>
  <dataValidations count="1">
    <dataValidation type="custom" allowBlank="1" showInputMessage="1" showErrorMessage="1" sqref="C6:C17" xr:uid="{C15DEA88-C250-4C69-845B-F03F4C0F9D41}">
      <formula1>ISNUMBER(C6:C17)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8095BE-E1A3-4EBA-82DF-B5F13FC069C1}">
          <x14:formula1>
            <xm:f>'TSS Loading'!$C$289:$C$300</xm:f>
          </x14:formula1>
          <xm:sqref>A6:A17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00"/>
  <sheetViews>
    <sheetView workbookViewId="0">
      <selection activeCell="A2" sqref="A2"/>
    </sheetView>
  </sheetViews>
  <sheetFormatPr defaultColWidth="9.109375" defaultRowHeight="15.6" x14ac:dyDescent="0.3"/>
  <cols>
    <col min="1" max="1" width="12" style="6" customWidth="1"/>
    <col min="2" max="2" width="11.5546875" style="6" customWidth="1"/>
    <col min="3" max="3" width="11.44140625" style="6" customWidth="1"/>
    <col min="4" max="4" width="14.33203125" style="6" customWidth="1"/>
    <col min="5" max="7" width="10.6640625" style="6" customWidth="1"/>
    <col min="8" max="9" width="12.109375" style="6" customWidth="1"/>
    <col min="10" max="10" width="14.33203125" style="6" customWidth="1"/>
    <col min="11" max="11" width="15.88671875" style="6" customWidth="1"/>
    <col min="12" max="12" width="20.109375" style="6" customWidth="1"/>
    <col min="13" max="13" width="9.109375" style="6"/>
    <col min="14" max="14" width="11.88671875" style="6" customWidth="1"/>
    <col min="15" max="15" width="13.109375" style="6" customWidth="1"/>
    <col min="16" max="19" width="9.109375" style="6"/>
    <col min="20" max="20" width="3.88671875" style="6" customWidth="1"/>
    <col min="21" max="21" width="3" style="6" customWidth="1"/>
    <col min="22" max="22" width="2" style="6" customWidth="1"/>
    <col min="23" max="16384" width="9.109375" style="6"/>
  </cols>
  <sheetData>
    <row r="1" spans="1:22" x14ac:dyDescent="0.3">
      <c r="A1" s="5"/>
      <c r="B1" s="6" t="e" vm="1">
        <v>#VALUE!</v>
      </c>
      <c r="C1" s="6" t="e" vm="1">
        <v>#VALUE!</v>
      </c>
      <c r="D1" s="6" t="e" vm="1">
        <v>#VALUE!</v>
      </c>
      <c r="E1" s="6" t="e" vm="1">
        <v>#VALUE!</v>
      </c>
      <c r="F1" s="6" t="e" vm="1">
        <v>#VALUE!</v>
      </c>
      <c r="G1" s="6" t="e" vm="1">
        <v>#VALUE!</v>
      </c>
      <c r="H1" s="6" t="e" vm="1">
        <v>#VALUE!</v>
      </c>
      <c r="I1" s="6" t="e" vm="1">
        <v>#VALUE!</v>
      </c>
      <c r="J1" s="6" t="e" vm="1">
        <v>#VALUE!</v>
      </c>
      <c r="K1" s="6" t="e" vm="1">
        <v>#VALUE!</v>
      </c>
      <c r="L1" s="6" t="e" vm="1">
        <v>#VALUE!</v>
      </c>
      <c r="P1" s="6" t="e" vm="1">
        <v>#VALUE!</v>
      </c>
      <c r="T1" s="6" t="e" vm="1">
        <v>#VALUE!</v>
      </c>
    </row>
    <row r="2" spans="1:22" x14ac:dyDescent="0.3">
      <c r="A2" s="8"/>
      <c r="B2" s="67"/>
      <c r="C2" s="67" t="s">
        <v>109</v>
      </c>
      <c r="D2" s="67"/>
      <c r="E2" s="68" t="s">
        <v>66</v>
      </c>
      <c r="F2" s="68" t="s">
        <v>66</v>
      </c>
      <c r="G2" s="67" t="s">
        <v>23</v>
      </c>
      <c r="H2" s="68" t="s">
        <v>47</v>
      </c>
      <c r="I2" s="68" t="s">
        <v>47</v>
      </c>
      <c r="J2" s="68" t="s">
        <v>46</v>
      </c>
      <c r="K2" s="68" t="s">
        <v>45</v>
      </c>
      <c r="L2" s="68" t="s">
        <v>56</v>
      </c>
      <c r="M2" s="148" t="s">
        <v>102</v>
      </c>
      <c r="N2" s="147"/>
      <c r="O2" s="147"/>
      <c r="P2" s="65">
        <f>'Monthly Parameters'!I3</f>
        <v>0</v>
      </c>
    </row>
    <row r="3" spans="1:22" x14ac:dyDescent="0.3">
      <c r="A3" s="8" t="s">
        <v>62</v>
      </c>
      <c r="B3" s="67" t="s">
        <v>24</v>
      </c>
      <c r="C3" s="67" t="s">
        <v>108</v>
      </c>
      <c r="D3" s="67" t="s">
        <v>25</v>
      </c>
      <c r="E3" s="68" t="s">
        <v>68</v>
      </c>
      <c r="F3" s="68" t="s">
        <v>70</v>
      </c>
      <c r="G3" s="67" t="s">
        <v>48</v>
      </c>
      <c r="H3" s="68" t="s">
        <v>55</v>
      </c>
      <c r="I3" s="68" t="s">
        <v>78</v>
      </c>
      <c r="J3" s="68" t="s">
        <v>55</v>
      </c>
      <c r="K3" s="68" t="s">
        <v>26</v>
      </c>
      <c r="L3" s="68" t="s">
        <v>49</v>
      </c>
      <c r="M3" s="148" t="s">
        <v>101</v>
      </c>
      <c r="N3" s="147"/>
      <c r="O3" s="147"/>
      <c r="P3" s="65">
        <f>P2*365</f>
        <v>0</v>
      </c>
    </row>
    <row r="4" spans="1:22" x14ac:dyDescent="0.3">
      <c r="A4" s="8"/>
      <c r="B4" s="67"/>
      <c r="C4" s="67" t="s">
        <v>107</v>
      </c>
      <c r="D4" s="67" t="s">
        <v>27</v>
      </c>
      <c r="E4" s="68" t="s">
        <v>27</v>
      </c>
      <c r="F4" s="68" t="s">
        <v>74</v>
      </c>
      <c r="G4" s="67" t="s">
        <v>28</v>
      </c>
      <c r="H4" s="68" t="s">
        <v>67</v>
      </c>
      <c r="I4" s="68" t="s">
        <v>67</v>
      </c>
      <c r="J4" s="68" t="s">
        <v>67</v>
      </c>
      <c r="K4" s="68" t="s">
        <v>67</v>
      </c>
      <c r="L4" s="68" t="s">
        <v>63</v>
      </c>
      <c r="M4" s="148" t="s">
        <v>64</v>
      </c>
      <c r="N4" s="147"/>
      <c r="O4" s="147"/>
      <c r="P4" s="65">
        <f>'Monthly Parameters'!E3</f>
        <v>0.55000000000000004</v>
      </c>
    </row>
    <row r="5" spans="1:22" x14ac:dyDescent="0.3">
      <c r="A5" s="18"/>
      <c r="B5" s="77"/>
      <c r="C5" s="79"/>
      <c r="D5" s="69"/>
      <c r="E5" s="65"/>
      <c r="F5" s="65"/>
      <c r="G5" s="65"/>
      <c r="H5" s="65"/>
      <c r="I5" s="65"/>
      <c r="J5" s="65"/>
      <c r="K5" s="65"/>
      <c r="L5" s="65"/>
      <c r="M5" s="11" t="s">
        <v>65</v>
      </c>
      <c r="N5" s="10"/>
      <c r="O5" s="10"/>
      <c r="P5" s="66">
        <f>P4*365</f>
        <v>200.75000000000003</v>
      </c>
    </row>
    <row r="6" spans="1:22" x14ac:dyDescent="0.3">
      <c r="A6" s="12" t="s">
        <v>29</v>
      </c>
      <c r="B6" s="78">
        <f>'Monthly Parameters'!R2</f>
        <v>2024</v>
      </c>
      <c r="C6" s="78">
        <f>'BOD Loading'!C6</f>
        <v>0</v>
      </c>
      <c r="D6" s="70">
        <f>IF('Monthly Parameters'!R$1='LOCKED REFERENCE TAB'!K6,'Monthly Parameters'!B$43,'Year''s Influent Loading'!B2)</f>
        <v>0</v>
      </c>
      <c r="E6" s="71" t="e">
        <f t="shared" ref="E6:E17" si="0">D6/C6</f>
        <v>#DIV/0!</v>
      </c>
      <c r="F6" s="72" t="e">
        <f>H6/C6</f>
        <v>#DIV/0!</v>
      </c>
      <c r="G6" s="73">
        <f>IF(('Monthly Parameters'!R$1='LOCKED REFERENCE TAB'!K6),('Monthly Parameters'!$F$44), ('Year''s Influent Loading'!G2))</f>
        <v>0</v>
      </c>
      <c r="H6" s="74">
        <f>D6*G6*8.34*C6</f>
        <v>0</v>
      </c>
      <c r="I6" s="76">
        <f>P2*C6</f>
        <v>0</v>
      </c>
      <c r="J6" s="76">
        <f>H6</f>
        <v>0</v>
      </c>
      <c r="K6" s="76">
        <f>P3-H6</f>
        <v>0</v>
      </c>
      <c r="L6" s="72" t="e">
        <f>(H6/I6)*100</f>
        <v>#DIV/0!</v>
      </c>
      <c r="M6" s="146" t="s">
        <v>106</v>
      </c>
      <c r="N6" s="147"/>
      <c r="O6" s="147"/>
      <c r="P6" s="66">
        <f>'BOD Loading'!Q6</f>
        <v>0</v>
      </c>
    </row>
    <row r="7" spans="1:22" x14ac:dyDescent="0.3">
      <c r="A7" s="12" t="s">
        <v>30</v>
      </c>
      <c r="B7" s="78">
        <f>'Monthly Parameters'!R2</f>
        <v>2024</v>
      </c>
      <c r="C7" s="78">
        <f>'BOD Loading'!C7</f>
        <v>0</v>
      </c>
      <c r="D7" s="70">
        <f>IF('Monthly Parameters'!R$1='LOCKED REFERENCE TAB'!K7,'Monthly Parameters'!B$43,'Year''s Influent Loading'!B3)</f>
        <v>0</v>
      </c>
      <c r="E7" s="71" t="e">
        <f t="shared" si="0"/>
        <v>#DIV/0!</v>
      </c>
      <c r="F7" s="72" t="e">
        <f t="shared" ref="F7:F17" si="1">H7/C7</f>
        <v>#DIV/0!</v>
      </c>
      <c r="G7" s="73">
        <f>IF(('Monthly Parameters'!R$1='LOCKED REFERENCE TAB'!K7),('Monthly Parameters'!$F$44), ('Year''s Influent Loading'!G3))</f>
        <v>0</v>
      </c>
      <c r="H7" s="74">
        <f t="shared" ref="H7:H17" si="2">D7*G7*8.34*C7</f>
        <v>0</v>
      </c>
      <c r="I7" s="76">
        <f>P2*C7</f>
        <v>0</v>
      </c>
      <c r="J7" s="76">
        <f>J6+H7</f>
        <v>0</v>
      </c>
      <c r="K7" s="76">
        <f t="shared" ref="K7:K17" si="3">K6-H7</f>
        <v>0</v>
      </c>
      <c r="L7" s="72" t="e">
        <f t="shared" ref="L7:L17" si="4">(H7/I7)*100</f>
        <v>#DIV/0!</v>
      </c>
      <c r="M7" s="146" t="s">
        <v>50</v>
      </c>
      <c r="N7" s="147"/>
      <c r="O7" s="147"/>
      <c r="P7" s="66">
        <f>(AVERAGE(H6:H17))</f>
        <v>0</v>
      </c>
    </row>
    <row r="8" spans="1:22" x14ac:dyDescent="0.3">
      <c r="A8" s="12" t="s">
        <v>31</v>
      </c>
      <c r="B8" s="78">
        <f>'Monthly Parameters'!R2</f>
        <v>2024</v>
      </c>
      <c r="C8" s="78">
        <f>'BOD Loading'!C8</f>
        <v>0</v>
      </c>
      <c r="D8" s="70">
        <f>IF('Monthly Parameters'!R$1='LOCKED REFERENCE TAB'!K8,'Monthly Parameters'!B$43,'Year''s Influent Loading'!B4)</f>
        <v>0</v>
      </c>
      <c r="E8" s="71" t="e">
        <f t="shared" si="0"/>
        <v>#DIV/0!</v>
      </c>
      <c r="F8" s="72" t="e">
        <f t="shared" si="1"/>
        <v>#DIV/0!</v>
      </c>
      <c r="G8" s="73">
        <f>IF(('Monthly Parameters'!R$1='LOCKED REFERENCE TAB'!K8),('Monthly Parameters'!$F$44), ('Year''s Influent Loading'!G4))</f>
        <v>0</v>
      </c>
      <c r="H8" s="74">
        <f t="shared" si="2"/>
        <v>0</v>
      </c>
      <c r="I8" s="76">
        <f>P2*C8</f>
        <v>0</v>
      </c>
      <c r="J8" s="76">
        <f>J7+H8</f>
        <v>0</v>
      </c>
      <c r="K8" s="76">
        <f t="shared" si="3"/>
        <v>0</v>
      </c>
      <c r="L8" s="72" t="e">
        <f t="shared" si="4"/>
        <v>#DIV/0!</v>
      </c>
      <c r="M8" s="146" t="s">
        <v>53</v>
      </c>
      <c r="N8" s="147"/>
      <c r="O8" s="147"/>
      <c r="P8" s="66">
        <f>SUM(H6:H17)</f>
        <v>0</v>
      </c>
    </row>
    <row r="9" spans="1:22" ht="16.2" thickBot="1" x14ac:dyDescent="0.35">
      <c r="A9" s="12" t="s">
        <v>32</v>
      </c>
      <c r="B9" s="78">
        <f>'Monthly Parameters'!R2</f>
        <v>2024</v>
      </c>
      <c r="C9" s="78">
        <f>'BOD Loading'!C9</f>
        <v>0</v>
      </c>
      <c r="D9" s="70">
        <f>IF('Monthly Parameters'!R$1='LOCKED REFERENCE TAB'!K9,'Monthly Parameters'!B$43,'Year''s Influent Loading'!B5)</f>
        <v>0</v>
      </c>
      <c r="E9" s="71" t="e">
        <f t="shared" si="0"/>
        <v>#DIV/0!</v>
      </c>
      <c r="F9" s="72" t="e">
        <f t="shared" si="1"/>
        <v>#DIV/0!</v>
      </c>
      <c r="G9" s="73">
        <f>IF(('Monthly Parameters'!R$1='LOCKED REFERENCE TAB'!K9),('Monthly Parameters'!$F$44), ('Year''s Influent Loading'!G5))</f>
        <v>0</v>
      </c>
      <c r="H9" s="74">
        <f t="shared" si="2"/>
        <v>0</v>
      </c>
      <c r="I9" s="76">
        <f>P2*C9</f>
        <v>0</v>
      </c>
      <c r="J9" s="76">
        <f t="shared" ref="J9:J17" si="5">J8+H9</f>
        <v>0</v>
      </c>
      <c r="K9" s="76">
        <f t="shared" si="3"/>
        <v>0</v>
      </c>
      <c r="L9" s="72" t="e">
        <f t="shared" si="4"/>
        <v>#DIV/0!</v>
      </c>
    </row>
    <row r="10" spans="1:22" x14ac:dyDescent="0.3">
      <c r="A10" s="12" t="s">
        <v>33</v>
      </c>
      <c r="B10" s="78">
        <f>'Monthly Parameters'!R2</f>
        <v>2024</v>
      </c>
      <c r="C10" s="78">
        <f>'BOD Loading'!C10</f>
        <v>0</v>
      </c>
      <c r="D10" s="70">
        <f>IF('Monthly Parameters'!R$1='LOCKED REFERENCE TAB'!K10,'Monthly Parameters'!B$43,'Year''s Influent Loading'!B6)</f>
        <v>0</v>
      </c>
      <c r="E10" s="71" t="e">
        <f t="shared" si="0"/>
        <v>#DIV/0!</v>
      </c>
      <c r="F10" s="72" t="e">
        <f t="shared" si="1"/>
        <v>#DIV/0!</v>
      </c>
      <c r="G10" s="73">
        <f>IF(('Monthly Parameters'!R$1='LOCKED REFERENCE TAB'!K10),('Monthly Parameters'!$F$44), ('Year''s Influent Loading'!G6))</f>
        <v>0</v>
      </c>
      <c r="H10" s="74">
        <f t="shared" si="2"/>
        <v>0</v>
      </c>
      <c r="I10" s="76">
        <f>P2*C10</f>
        <v>0</v>
      </c>
      <c r="J10" s="76">
        <f t="shared" si="5"/>
        <v>0</v>
      </c>
      <c r="K10" s="76">
        <f t="shared" si="3"/>
        <v>0</v>
      </c>
      <c r="L10" s="72" t="e">
        <f t="shared" si="4"/>
        <v>#DIV/0!</v>
      </c>
      <c r="N10" s="141" t="s">
        <v>123</v>
      </c>
      <c r="O10" s="142"/>
      <c r="P10" s="142"/>
      <c r="Q10" s="142"/>
      <c r="R10" s="142"/>
      <c r="S10" s="142"/>
      <c r="T10" s="142"/>
      <c r="U10" s="142"/>
      <c r="V10" s="143"/>
    </row>
    <row r="11" spans="1:22" x14ac:dyDescent="0.3">
      <c r="A11" s="12" t="s">
        <v>34</v>
      </c>
      <c r="B11" s="78">
        <f>'Monthly Parameters'!R2</f>
        <v>2024</v>
      </c>
      <c r="C11" s="78">
        <f>'BOD Loading'!C11</f>
        <v>0</v>
      </c>
      <c r="D11" s="70">
        <f>IF('Monthly Parameters'!R$1='LOCKED REFERENCE TAB'!K11,'Monthly Parameters'!B$43,'Year''s Influent Loading'!B7)</f>
        <v>0</v>
      </c>
      <c r="E11" s="71" t="e">
        <f t="shared" si="0"/>
        <v>#DIV/0!</v>
      </c>
      <c r="F11" s="72" t="e">
        <f t="shared" si="1"/>
        <v>#DIV/0!</v>
      </c>
      <c r="G11" s="73">
        <f>IF(('Monthly Parameters'!R$1='LOCKED REFERENCE TAB'!K11),('Monthly Parameters'!$F$44), ('Year''s Influent Loading'!G7))</f>
        <v>0</v>
      </c>
      <c r="H11" s="74">
        <f t="shared" si="2"/>
        <v>0</v>
      </c>
      <c r="I11" s="76">
        <f>P2*C11</f>
        <v>0</v>
      </c>
      <c r="J11" s="76">
        <f t="shared" si="5"/>
        <v>0</v>
      </c>
      <c r="K11" s="76">
        <f t="shared" si="3"/>
        <v>0</v>
      </c>
      <c r="L11" s="72" t="e">
        <f t="shared" si="4"/>
        <v>#DIV/0!</v>
      </c>
      <c r="N11" s="137" t="s">
        <v>120</v>
      </c>
      <c r="O11" s="138"/>
      <c r="P11" s="138"/>
      <c r="Q11" s="138"/>
      <c r="R11" s="138"/>
      <c r="S11" s="138"/>
      <c r="T11" s="138"/>
      <c r="U11" s="138"/>
      <c r="V11" s="139"/>
    </row>
    <row r="12" spans="1:22" x14ac:dyDescent="0.3">
      <c r="A12" s="12" t="s">
        <v>35</v>
      </c>
      <c r="B12" s="78">
        <f>'Monthly Parameters'!R2</f>
        <v>2024</v>
      </c>
      <c r="C12" s="78">
        <f>'BOD Loading'!C12</f>
        <v>0</v>
      </c>
      <c r="D12" s="70">
        <f>IF('Monthly Parameters'!R$1='LOCKED REFERENCE TAB'!K12,'Monthly Parameters'!B$43,'Year''s Influent Loading'!B8)</f>
        <v>0</v>
      </c>
      <c r="E12" s="71" t="e">
        <f t="shared" si="0"/>
        <v>#DIV/0!</v>
      </c>
      <c r="F12" s="72" t="e">
        <f t="shared" si="1"/>
        <v>#DIV/0!</v>
      </c>
      <c r="G12" s="73">
        <f>IF(('Monthly Parameters'!R$1='LOCKED REFERENCE TAB'!K12),('Monthly Parameters'!$F$44), ('Year''s Influent Loading'!G8))</f>
        <v>0</v>
      </c>
      <c r="H12" s="74">
        <f t="shared" si="2"/>
        <v>0</v>
      </c>
      <c r="I12" s="76">
        <f>P2*C12</f>
        <v>0</v>
      </c>
      <c r="J12" s="76">
        <f t="shared" si="5"/>
        <v>0</v>
      </c>
      <c r="K12" s="76">
        <f t="shared" si="3"/>
        <v>0</v>
      </c>
      <c r="L12" s="72" t="e">
        <f t="shared" si="4"/>
        <v>#DIV/0!</v>
      </c>
      <c r="N12" s="140" t="s">
        <v>122</v>
      </c>
      <c r="O12" s="138"/>
      <c r="P12" s="138"/>
      <c r="Q12" s="138"/>
      <c r="R12" s="138"/>
      <c r="S12" s="138"/>
      <c r="T12" s="138"/>
      <c r="U12" s="138"/>
      <c r="V12" s="139"/>
    </row>
    <row r="13" spans="1:22" x14ac:dyDescent="0.3">
      <c r="A13" s="12" t="s">
        <v>36</v>
      </c>
      <c r="B13" s="78">
        <f>'Monthly Parameters'!R2</f>
        <v>2024</v>
      </c>
      <c r="C13" s="78">
        <f>'BOD Loading'!C13</f>
        <v>0</v>
      </c>
      <c r="D13" s="70">
        <f>IF('Monthly Parameters'!R$1='LOCKED REFERENCE TAB'!K13,'Monthly Parameters'!B$43,'Year''s Influent Loading'!B9)</f>
        <v>0</v>
      </c>
      <c r="E13" s="71" t="e">
        <f t="shared" si="0"/>
        <v>#DIV/0!</v>
      </c>
      <c r="F13" s="72" t="e">
        <f t="shared" si="1"/>
        <v>#DIV/0!</v>
      </c>
      <c r="G13" s="73">
        <f>IF(('Monthly Parameters'!R$1='LOCKED REFERENCE TAB'!K13),('Monthly Parameters'!$F$44), ('Year''s Influent Loading'!G9))</f>
        <v>0</v>
      </c>
      <c r="H13" s="74">
        <f t="shared" si="2"/>
        <v>0</v>
      </c>
      <c r="I13" s="76">
        <f>P2*C13</f>
        <v>0</v>
      </c>
      <c r="J13" s="76">
        <f t="shared" si="5"/>
        <v>0</v>
      </c>
      <c r="K13" s="76">
        <f t="shared" si="3"/>
        <v>0</v>
      </c>
      <c r="L13" s="72" t="e">
        <f t="shared" si="4"/>
        <v>#DIV/0!</v>
      </c>
      <c r="N13" s="144" t="s">
        <v>126</v>
      </c>
      <c r="O13" s="138"/>
      <c r="P13" s="138"/>
      <c r="Q13" s="138"/>
      <c r="R13" s="138"/>
      <c r="S13" s="138"/>
      <c r="T13" s="138"/>
      <c r="U13" s="138"/>
      <c r="V13" s="139"/>
    </row>
    <row r="14" spans="1:22" x14ac:dyDescent="0.3">
      <c r="A14" s="12" t="s">
        <v>37</v>
      </c>
      <c r="B14" s="78">
        <f>'Monthly Parameters'!R2</f>
        <v>2024</v>
      </c>
      <c r="C14" s="78">
        <f>'BOD Loading'!C14</f>
        <v>0</v>
      </c>
      <c r="D14" s="70">
        <f>IF('Monthly Parameters'!R$1='LOCKED REFERENCE TAB'!K14,'Monthly Parameters'!B$43,'Year''s Influent Loading'!B10)</f>
        <v>0</v>
      </c>
      <c r="E14" s="71" t="e">
        <f t="shared" si="0"/>
        <v>#DIV/0!</v>
      </c>
      <c r="F14" s="72" t="e">
        <f t="shared" si="1"/>
        <v>#DIV/0!</v>
      </c>
      <c r="G14" s="73">
        <f>IF(('Monthly Parameters'!R$1='LOCKED REFERENCE TAB'!K14),('Monthly Parameters'!$F$44), ('Year''s Influent Loading'!G10))</f>
        <v>0</v>
      </c>
      <c r="H14" s="74">
        <f t="shared" si="2"/>
        <v>0</v>
      </c>
      <c r="I14" s="76">
        <f>P2*C14</f>
        <v>0</v>
      </c>
      <c r="J14" s="76">
        <f t="shared" si="5"/>
        <v>0</v>
      </c>
      <c r="K14" s="76">
        <f t="shared" si="3"/>
        <v>0</v>
      </c>
      <c r="L14" s="72" t="e">
        <f t="shared" si="4"/>
        <v>#DIV/0!</v>
      </c>
      <c r="N14" s="145" t="s">
        <v>121</v>
      </c>
      <c r="O14" s="138"/>
      <c r="P14" s="138"/>
      <c r="Q14" s="138"/>
      <c r="R14" s="138"/>
      <c r="S14" s="138"/>
      <c r="T14" s="138"/>
      <c r="U14" s="138"/>
      <c r="V14" s="139"/>
    </row>
    <row r="15" spans="1:22" ht="16.2" thickBot="1" x14ac:dyDescent="0.35">
      <c r="A15" s="12" t="s">
        <v>38</v>
      </c>
      <c r="B15" s="78">
        <f>'Monthly Parameters'!R2</f>
        <v>2024</v>
      </c>
      <c r="C15" s="78">
        <f>'BOD Loading'!C15</f>
        <v>0</v>
      </c>
      <c r="D15" s="70">
        <f>IF('Monthly Parameters'!R$1='LOCKED REFERENCE TAB'!K15,'Monthly Parameters'!B$43,'Year''s Influent Loading'!B11)</f>
        <v>0</v>
      </c>
      <c r="E15" s="71" t="e">
        <f t="shared" si="0"/>
        <v>#DIV/0!</v>
      </c>
      <c r="F15" s="72" t="e">
        <f t="shared" si="1"/>
        <v>#DIV/0!</v>
      </c>
      <c r="G15" s="73">
        <f>IF(('Monthly Parameters'!R$1='LOCKED REFERENCE TAB'!K15),('Monthly Parameters'!$F$44), ('Year''s Influent Loading'!G11))</f>
        <v>0</v>
      </c>
      <c r="H15" s="74">
        <f t="shared" si="2"/>
        <v>0</v>
      </c>
      <c r="I15" s="76">
        <f>P2*C15</f>
        <v>0</v>
      </c>
      <c r="J15" s="76">
        <f t="shared" si="5"/>
        <v>0</v>
      </c>
      <c r="K15" s="76">
        <f t="shared" si="3"/>
        <v>0</v>
      </c>
      <c r="L15" s="72" t="e">
        <f t="shared" si="4"/>
        <v>#DIV/0!</v>
      </c>
      <c r="N15" s="14" t="s">
        <v>79</v>
      </c>
      <c r="O15" s="15"/>
      <c r="P15" s="15"/>
      <c r="Q15" s="15"/>
      <c r="R15" s="15"/>
      <c r="S15" s="15"/>
      <c r="T15" s="15"/>
      <c r="U15" s="15"/>
      <c r="V15" s="16"/>
    </row>
    <row r="16" spans="1:22" x14ac:dyDescent="0.3">
      <c r="A16" s="12" t="s">
        <v>39</v>
      </c>
      <c r="B16" s="78">
        <f>'Monthly Parameters'!R2</f>
        <v>2024</v>
      </c>
      <c r="C16" s="78">
        <f>'BOD Loading'!C16</f>
        <v>0</v>
      </c>
      <c r="D16" s="70">
        <f>IF('Monthly Parameters'!R$1='LOCKED REFERENCE TAB'!K16,'Monthly Parameters'!B$43,'Year''s Influent Loading'!B12)</f>
        <v>0</v>
      </c>
      <c r="E16" s="71" t="e">
        <f t="shared" si="0"/>
        <v>#DIV/0!</v>
      </c>
      <c r="F16" s="72" t="e">
        <f t="shared" si="1"/>
        <v>#DIV/0!</v>
      </c>
      <c r="G16" s="73">
        <f>IF(('Monthly Parameters'!R$1='LOCKED REFERENCE TAB'!K16),('Monthly Parameters'!$F$44), ('Year''s Influent Loading'!G12))</f>
        <v>0</v>
      </c>
      <c r="H16" s="74">
        <f t="shared" si="2"/>
        <v>0</v>
      </c>
      <c r="I16" s="76">
        <f>P2*C16</f>
        <v>0</v>
      </c>
      <c r="J16" s="76">
        <f t="shared" si="5"/>
        <v>0</v>
      </c>
      <c r="K16" s="76">
        <f t="shared" si="3"/>
        <v>0</v>
      </c>
      <c r="L16" s="72" t="e">
        <f t="shared" si="4"/>
        <v>#DIV/0!</v>
      </c>
    </row>
    <row r="17" spans="1:12" x14ac:dyDescent="0.3">
      <c r="A17" s="12" t="s">
        <v>40</v>
      </c>
      <c r="B17" s="78">
        <f>'Monthly Parameters'!R2</f>
        <v>2024</v>
      </c>
      <c r="C17" s="78">
        <f>'BOD Loading'!C17</f>
        <v>0</v>
      </c>
      <c r="D17" s="70">
        <f>IF('Monthly Parameters'!R1='LOCKED REFERENCE TAB'!K17,'Monthly Parameters'!B$43,'Year''s Influent Loading'!B13)</f>
        <v>0</v>
      </c>
      <c r="E17" s="71" t="e">
        <f t="shared" si="0"/>
        <v>#DIV/0!</v>
      </c>
      <c r="F17" s="72" t="e">
        <f t="shared" si="1"/>
        <v>#DIV/0!</v>
      </c>
      <c r="G17" s="73">
        <f>IF(('Monthly Parameters'!R$1='LOCKED REFERENCE TAB'!K17),('Monthly Parameters'!$F$44), ('Year''s Influent Loading'!G13))</f>
        <v>0</v>
      </c>
      <c r="H17" s="74">
        <f t="shared" si="2"/>
        <v>0</v>
      </c>
      <c r="I17" s="76">
        <f>P2*C17</f>
        <v>0</v>
      </c>
      <c r="J17" s="76">
        <f t="shared" si="5"/>
        <v>0</v>
      </c>
      <c r="K17" s="76">
        <f t="shared" si="3"/>
        <v>0</v>
      </c>
      <c r="L17" s="72" t="e">
        <f t="shared" si="4"/>
        <v>#DIV/0!</v>
      </c>
    </row>
    <row r="18" spans="1:12" x14ac:dyDescent="0.3">
      <c r="I18" s="17"/>
      <c r="J18" s="17"/>
      <c r="K18" s="17"/>
      <c r="L18" s="17"/>
    </row>
    <row r="288" spans="3:3" x14ac:dyDescent="0.3">
      <c r="C288" s="6" t="s">
        <v>61</v>
      </c>
    </row>
    <row r="289" spans="3:3" x14ac:dyDescent="0.3">
      <c r="C289" s="19" t="s">
        <v>29</v>
      </c>
    </row>
    <row r="290" spans="3:3" x14ac:dyDescent="0.3">
      <c r="C290" s="19" t="s">
        <v>30</v>
      </c>
    </row>
    <row r="291" spans="3:3" x14ac:dyDescent="0.3">
      <c r="C291" s="19" t="s">
        <v>31</v>
      </c>
    </row>
    <row r="292" spans="3:3" x14ac:dyDescent="0.3">
      <c r="C292" s="19" t="s">
        <v>32</v>
      </c>
    </row>
    <row r="293" spans="3:3" x14ac:dyDescent="0.3">
      <c r="C293" s="19" t="s">
        <v>33</v>
      </c>
    </row>
    <row r="294" spans="3:3" x14ac:dyDescent="0.3">
      <c r="C294" s="19" t="s">
        <v>34</v>
      </c>
    </row>
    <row r="295" spans="3:3" x14ac:dyDescent="0.3">
      <c r="C295" s="19" t="s">
        <v>35</v>
      </c>
    </row>
    <row r="296" spans="3:3" x14ac:dyDescent="0.3">
      <c r="C296" s="19" t="s">
        <v>36</v>
      </c>
    </row>
    <row r="297" spans="3:3" x14ac:dyDescent="0.3">
      <c r="C297" s="19" t="s">
        <v>37</v>
      </c>
    </row>
    <row r="298" spans="3:3" x14ac:dyDescent="0.3">
      <c r="C298" s="19" t="s">
        <v>38</v>
      </c>
    </row>
    <row r="299" spans="3:3" x14ac:dyDescent="0.3">
      <c r="C299" s="19" t="s">
        <v>39</v>
      </c>
    </row>
    <row r="300" spans="3:3" x14ac:dyDescent="0.3">
      <c r="C300" s="19" t="s">
        <v>40</v>
      </c>
    </row>
  </sheetData>
  <sheetProtection algorithmName="SHA-512" hashValue="vJXAPxnLXMSj14n8X7L3B1kTTyVOJFw7QWJwkQmduvVsJw3TOh9TWbWZScL8lJaXl9B8Ky7bGiOoSh6IESCXZA==" saltValue="IB5Q0bWB9QO4+4VZYo7FBQ==" spinCount="100000" sheet="1" formatColumns="0" formatRows="0" selectLockedCells="1"/>
  <mergeCells count="11">
    <mergeCell ref="N13:V13"/>
    <mergeCell ref="N14:V14"/>
    <mergeCell ref="N10:V10"/>
    <mergeCell ref="N11:V11"/>
    <mergeCell ref="N12:V12"/>
    <mergeCell ref="M7:O7"/>
    <mergeCell ref="M8:O8"/>
    <mergeCell ref="M6:O6"/>
    <mergeCell ref="M2:O2"/>
    <mergeCell ref="M3:O3"/>
    <mergeCell ref="M4:O4"/>
  </mergeCells>
  <conditionalFormatting sqref="E6:E17">
    <cfRule type="colorScale" priority="6">
      <colorScale>
        <cfvo type="num" val="1.4"/>
        <cfvo type="num" val="1.76"/>
        <cfvo type="num" val="2.2000000000000002"/>
        <color rgb="FF785EF0"/>
        <color rgb="FFFFB000"/>
        <color rgb="FFFFB000"/>
      </colorScale>
    </cfRule>
  </conditionalFormatting>
  <conditionalFormatting sqref="F6:F17">
    <cfRule type="colorScale" priority="5">
      <colorScale>
        <cfvo type="num" val="5000"/>
        <cfvo type="num" val="5600"/>
        <cfvo type="num" val="7000"/>
        <color rgb="FF785EF0"/>
        <color rgb="FFFFB000"/>
        <color rgb="FFFE6100"/>
      </colorScale>
    </cfRule>
  </conditionalFormatting>
  <conditionalFormatting sqref="G6:G17">
    <cfRule type="colorScale" priority="1">
      <colorScale>
        <cfvo type="num" val="250"/>
        <cfvo type="num" val="305"/>
        <cfvo type="num" val="382"/>
        <color rgb="FF785EF0"/>
        <color rgb="FFFFB000"/>
        <color rgb="FFFE6100"/>
      </colorScale>
    </cfRule>
  </conditionalFormatting>
  <conditionalFormatting sqref="H6:H17">
    <cfRule type="expression" dxfId="20" priority="11">
      <formula>H6&lt;=(I6*0.8)</formula>
    </cfRule>
    <cfRule type="expression" dxfId="19" priority="12">
      <formula>H6&gt;=I6</formula>
    </cfRule>
    <cfRule type="expression" dxfId="18" priority="13">
      <formula>H6&gt;=(I6*0.8)</formula>
    </cfRule>
  </conditionalFormatting>
  <conditionalFormatting sqref="J7:J11">
    <cfRule type="expression" dxfId="17" priority="21">
      <formula>J7&gt;=K7</formula>
    </cfRule>
  </conditionalFormatting>
  <conditionalFormatting sqref="L6:L17">
    <cfRule type="cellIs" dxfId="16" priority="8" operator="greaterThan">
      <formula>100</formula>
    </cfRule>
    <cfRule type="cellIs" dxfId="15" priority="9" operator="lessThan">
      <formula>80</formula>
    </cfRule>
    <cfRule type="cellIs" dxfId="14" priority="10" operator="between">
      <formula>80</formula>
      <formula>100</formula>
    </cfRule>
  </conditionalFormatting>
  <dataValidations disablePrompts="1" count="2">
    <dataValidation type="list" allowBlank="1" showInputMessage="1" showErrorMessage="1" sqref="B6 C289:C300" xr:uid="{34B266B0-F26D-456A-A770-17957CA50280}">
      <formula1>$A$6:$A$17</formula1>
    </dataValidation>
    <dataValidation type="list" allowBlank="1" showInputMessage="1" showErrorMessage="1" sqref="A6:A17" xr:uid="{4488301F-3E11-416C-8A14-05911E78B81A}">
      <formula1>$C$289:$C$300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DE05B-ABEA-43F0-8B43-CDE1D73377DE}">
  <dimension ref="A1:V255"/>
  <sheetViews>
    <sheetView workbookViewId="0">
      <selection activeCell="A12" sqref="A12"/>
    </sheetView>
  </sheetViews>
  <sheetFormatPr defaultColWidth="9.109375" defaultRowHeight="15.6" x14ac:dyDescent="0.3"/>
  <cols>
    <col min="1" max="1" width="12" style="6" customWidth="1"/>
    <col min="2" max="2" width="9.109375" style="6"/>
    <col min="3" max="3" width="11.33203125" style="6" customWidth="1"/>
    <col min="4" max="4" width="10.44140625" style="6" customWidth="1"/>
    <col min="5" max="7" width="10.6640625" style="6" customWidth="1"/>
    <col min="8" max="9" width="12.109375" style="6" customWidth="1"/>
    <col min="10" max="10" width="14.33203125" style="6" customWidth="1"/>
    <col min="11" max="11" width="14.88671875" style="6" customWidth="1"/>
    <col min="12" max="12" width="20.109375" style="6" customWidth="1"/>
    <col min="13" max="13" width="9.109375" style="6"/>
    <col min="14" max="14" width="11.88671875" style="6" customWidth="1"/>
    <col min="15" max="15" width="12.44140625" style="6" customWidth="1"/>
    <col min="16" max="19" width="9.109375" style="6"/>
    <col min="20" max="20" width="5.109375" style="6" customWidth="1"/>
    <col min="21" max="21" width="3.109375" style="6" customWidth="1"/>
    <col min="22" max="22" width="4" style="6" customWidth="1"/>
    <col min="23" max="23" width="11.88671875" style="6" customWidth="1"/>
    <col min="24" max="16384" width="9.109375" style="6"/>
  </cols>
  <sheetData>
    <row r="1" spans="1:22" x14ac:dyDescent="0.3">
      <c r="A1" s="5"/>
      <c r="B1" s="6" t="e" vm="1">
        <v>#VALUE!</v>
      </c>
      <c r="C1" s="6" t="e" vm="1">
        <v>#VALUE!</v>
      </c>
      <c r="D1" s="6" t="e" vm="1">
        <v>#VALUE!</v>
      </c>
      <c r="E1" s="6" t="e" vm="1">
        <v>#VALUE!</v>
      </c>
      <c r="F1" s="6" t="e" vm="1">
        <v>#VALUE!</v>
      </c>
      <c r="G1" s="6" t="e" vm="1">
        <v>#VALUE!</v>
      </c>
      <c r="H1" s="6" t="e" vm="1">
        <v>#VALUE!</v>
      </c>
      <c r="I1" s="6" t="e" vm="1">
        <v>#VALUE!</v>
      </c>
      <c r="J1" s="6" t="e" vm="1">
        <v>#VALUE!</v>
      </c>
      <c r="K1" s="6" t="e" vm="1">
        <v>#VALUE!</v>
      </c>
      <c r="L1" s="6" t="e" vm="1">
        <v>#VALUE!</v>
      </c>
      <c r="P1" s="6" t="e" vm="1">
        <v>#VALUE!</v>
      </c>
      <c r="T1" s="6" t="e" vm="1">
        <v>#VALUE!</v>
      </c>
    </row>
    <row r="2" spans="1:22" x14ac:dyDescent="0.3">
      <c r="A2" s="8"/>
      <c r="B2" s="67"/>
      <c r="C2" s="67" t="s">
        <v>109</v>
      </c>
      <c r="D2" s="67"/>
      <c r="E2" s="68" t="s">
        <v>66</v>
      </c>
      <c r="F2" s="68" t="s">
        <v>66</v>
      </c>
      <c r="G2" s="67" t="s">
        <v>23</v>
      </c>
      <c r="H2" s="68" t="s">
        <v>97</v>
      </c>
      <c r="I2" s="68" t="s">
        <v>97</v>
      </c>
      <c r="J2" s="68" t="s">
        <v>98</v>
      </c>
      <c r="K2" s="68" t="s">
        <v>93</v>
      </c>
      <c r="L2" s="68" t="s">
        <v>94</v>
      </c>
      <c r="M2" s="148" t="s">
        <v>112</v>
      </c>
      <c r="N2" s="149"/>
      <c r="O2" s="149"/>
      <c r="P2" s="65">
        <f>'Monthly Parameters'!Q3</f>
        <v>0</v>
      </c>
    </row>
    <row r="3" spans="1:22" x14ac:dyDescent="0.3">
      <c r="A3" s="8" t="s">
        <v>62</v>
      </c>
      <c r="B3" s="67" t="s">
        <v>24</v>
      </c>
      <c r="C3" s="67" t="s">
        <v>108</v>
      </c>
      <c r="D3" s="67" t="s">
        <v>25</v>
      </c>
      <c r="E3" s="68" t="s">
        <v>68</v>
      </c>
      <c r="F3" s="68" t="s">
        <v>70</v>
      </c>
      <c r="G3" s="67" t="s">
        <v>95</v>
      </c>
      <c r="H3" s="68" t="s">
        <v>55</v>
      </c>
      <c r="I3" s="68" t="s">
        <v>78</v>
      </c>
      <c r="J3" s="68" t="s">
        <v>55</v>
      </c>
      <c r="K3" s="68" t="s">
        <v>26</v>
      </c>
      <c r="L3" s="68" t="s">
        <v>49</v>
      </c>
      <c r="M3" s="148" t="s">
        <v>113</v>
      </c>
      <c r="N3" s="149"/>
      <c r="O3" s="149"/>
      <c r="P3" s="65">
        <f>P2*365</f>
        <v>0</v>
      </c>
    </row>
    <row r="4" spans="1:22" x14ac:dyDescent="0.3">
      <c r="A4" s="8"/>
      <c r="B4" s="67"/>
      <c r="C4" s="67" t="s">
        <v>107</v>
      </c>
      <c r="D4" s="67" t="s">
        <v>27</v>
      </c>
      <c r="E4" s="68" t="s">
        <v>27</v>
      </c>
      <c r="F4" s="68" t="s">
        <v>96</v>
      </c>
      <c r="G4" s="67" t="s">
        <v>28</v>
      </c>
      <c r="H4" s="68" t="s">
        <v>67</v>
      </c>
      <c r="I4" s="68" t="s">
        <v>67</v>
      </c>
      <c r="J4" s="68" t="s">
        <v>67</v>
      </c>
      <c r="K4" s="68" t="s">
        <v>67</v>
      </c>
      <c r="L4" s="68" t="s">
        <v>63</v>
      </c>
      <c r="M4" s="11" t="s">
        <v>64</v>
      </c>
      <c r="P4" s="65">
        <f>'Monthly Parameters'!E3</f>
        <v>0.55000000000000004</v>
      </c>
    </row>
    <row r="5" spans="1:22" x14ac:dyDescent="0.3">
      <c r="A5" s="18"/>
      <c r="B5" s="77"/>
      <c r="C5" s="79"/>
      <c r="D5" s="69"/>
      <c r="E5" s="65"/>
      <c r="F5" s="65"/>
      <c r="G5" s="65"/>
      <c r="H5" s="65"/>
      <c r="I5" s="65"/>
      <c r="J5" s="65"/>
      <c r="K5" s="65"/>
      <c r="L5" s="65"/>
      <c r="M5" s="11" t="s">
        <v>65</v>
      </c>
      <c r="P5" s="66">
        <f>P4*365</f>
        <v>200.75000000000003</v>
      </c>
    </row>
    <row r="6" spans="1:22" x14ac:dyDescent="0.3">
      <c r="A6" s="12" t="s">
        <v>29</v>
      </c>
      <c r="B6" s="78">
        <f>'Monthly Parameters'!R2</f>
        <v>2024</v>
      </c>
      <c r="C6" s="78">
        <f>'BOD Loading'!C6</f>
        <v>0</v>
      </c>
      <c r="D6" s="70">
        <f>IF('Monthly Parameters'!R$1='LOCKED REFERENCE TAB'!K6,'Monthly Parameters'!B$43,'Year''s Influent Loading'!B2)</f>
        <v>0</v>
      </c>
      <c r="E6" s="71" t="e">
        <f t="shared" ref="E6:E17" si="0">D6/C6</f>
        <v>#DIV/0!</v>
      </c>
      <c r="F6" s="72" t="e">
        <f>H6/C6</f>
        <v>#DIV/0!</v>
      </c>
      <c r="G6" s="73">
        <f>IF(('Monthly Parameters'!R$1='LOCKED REFERENCE TAB'!K6),('Monthly Parameters'!M$44),('Year''s Influent Loading'!J2))</f>
        <v>0</v>
      </c>
      <c r="H6" s="74">
        <f>D6*G6*8.34*C6</f>
        <v>0</v>
      </c>
      <c r="I6" s="76">
        <f>P2*C6</f>
        <v>0</v>
      </c>
      <c r="J6" s="76">
        <f>H6</f>
        <v>0</v>
      </c>
      <c r="K6" s="76">
        <f>P3-H6</f>
        <v>0</v>
      </c>
      <c r="L6" s="72" t="e">
        <f>(H6/I6)*100</f>
        <v>#DIV/0!</v>
      </c>
      <c r="M6" s="146" t="s">
        <v>114</v>
      </c>
      <c r="N6" s="147"/>
      <c r="O6" s="147"/>
      <c r="P6" s="66">
        <f>'BOD Loading'!Q6</f>
        <v>0</v>
      </c>
    </row>
    <row r="7" spans="1:22" x14ac:dyDescent="0.3">
      <c r="A7" s="12" t="s">
        <v>30</v>
      </c>
      <c r="B7" s="78">
        <f>'Monthly Parameters'!R2</f>
        <v>2024</v>
      </c>
      <c r="C7" s="78">
        <f>'BOD Loading'!C7</f>
        <v>0</v>
      </c>
      <c r="D7" s="70">
        <f>IF('Monthly Parameters'!R$1='LOCKED REFERENCE TAB'!K7,'Monthly Parameters'!B$43,'Year''s Influent Loading'!B3)</f>
        <v>0</v>
      </c>
      <c r="E7" s="71" t="e">
        <f t="shared" si="0"/>
        <v>#DIV/0!</v>
      </c>
      <c r="F7" s="72" t="e">
        <f t="shared" ref="F7:F17" si="1">H7/C7</f>
        <v>#DIV/0!</v>
      </c>
      <c r="G7" s="73">
        <f>IF(('Monthly Parameters'!R$1='LOCKED REFERENCE TAB'!K7),('Monthly Parameters'!M$44),('Year''s Influent Loading'!J3))</f>
        <v>0</v>
      </c>
      <c r="H7" s="74">
        <f t="shared" ref="H7:H17" si="2">D7*G7*8.34*C7</f>
        <v>0</v>
      </c>
      <c r="I7" s="76">
        <f>P2*C7</f>
        <v>0</v>
      </c>
      <c r="J7" s="76">
        <f>J6+H7</f>
        <v>0</v>
      </c>
      <c r="K7" s="76">
        <f t="shared" ref="K7:K17" si="3">K6-H7</f>
        <v>0</v>
      </c>
      <c r="L7" s="72" t="e">
        <f t="shared" ref="L7:L17" si="4">(H7/I7)*100</f>
        <v>#DIV/0!</v>
      </c>
      <c r="M7" s="10" t="s">
        <v>50</v>
      </c>
      <c r="N7" s="10"/>
      <c r="O7" s="10"/>
      <c r="P7" s="66">
        <f>(AVERAGE(H6:H17))</f>
        <v>0</v>
      </c>
    </row>
    <row r="8" spans="1:22" x14ac:dyDescent="0.3">
      <c r="A8" s="12" t="s">
        <v>31</v>
      </c>
      <c r="B8" s="78">
        <f>'Monthly Parameters'!R2</f>
        <v>2024</v>
      </c>
      <c r="C8" s="78">
        <f>'BOD Loading'!C8</f>
        <v>0</v>
      </c>
      <c r="D8" s="70">
        <f>IF('Monthly Parameters'!R$1='LOCKED REFERENCE TAB'!K8,'Monthly Parameters'!B$43,'Year''s Influent Loading'!B4)</f>
        <v>0</v>
      </c>
      <c r="E8" s="71" t="e">
        <f t="shared" si="0"/>
        <v>#DIV/0!</v>
      </c>
      <c r="F8" s="72" t="e">
        <f t="shared" si="1"/>
        <v>#DIV/0!</v>
      </c>
      <c r="G8" s="73">
        <f>IF(('Monthly Parameters'!R$1='LOCKED REFERENCE TAB'!K8),('Monthly Parameters'!M$44),('Year''s Influent Loading'!J4))</f>
        <v>0</v>
      </c>
      <c r="H8" s="74">
        <f t="shared" si="2"/>
        <v>0</v>
      </c>
      <c r="I8" s="76">
        <f>P2*C8</f>
        <v>0</v>
      </c>
      <c r="J8" s="76">
        <f>J7+H8</f>
        <v>0</v>
      </c>
      <c r="K8" s="76">
        <f t="shared" si="3"/>
        <v>0</v>
      </c>
      <c r="L8" s="72" t="e">
        <f t="shared" si="4"/>
        <v>#DIV/0!</v>
      </c>
      <c r="M8" s="10" t="s">
        <v>53</v>
      </c>
      <c r="N8" s="10"/>
      <c r="O8" s="10"/>
      <c r="P8" s="66">
        <f>SUM(H6:H17)</f>
        <v>0</v>
      </c>
    </row>
    <row r="9" spans="1:22" ht="16.2" thickBot="1" x14ac:dyDescent="0.35">
      <c r="A9" s="12" t="s">
        <v>32</v>
      </c>
      <c r="B9" s="78">
        <f>'Monthly Parameters'!R2</f>
        <v>2024</v>
      </c>
      <c r="C9" s="78">
        <f>'BOD Loading'!C9</f>
        <v>0</v>
      </c>
      <c r="D9" s="70">
        <f>IF('Monthly Parameters'!R$1='LOCKED REFERENCE TAB'!K9,'Monthly Parameters'!B$43,'Year''s Influent Loading'!B5)</f>
        <v>0</v>
      </c>
      <c r="E9" s="71" t="e">
        <f t="shared" si="0"/>
        <v>#DIV/0!</v>
      </c>
      <c r="F9" s="72" t="e">
        <f t="shared" si="1"/>
        <v>#DIV/0!</v>
      </c>
      <c r="G9" s="73">
        <f>IF(('Monthly Parameters'!R$1='LOCKED REFERENCE TAB'!K9),('Monthly Parameters'!M$44),('Year''s Influent Loading'!J5))</f>
        <v>0</v>
      </c>
      <c r="H9" s="74">
        <f t="shared" si="2"/>
        <v>0</v>
      </c>
      <c r="I9" s="76">
        <f>P2*C9</f>
        <v>0</v>
      </c>
      <c r="J9" s="76">
        <f t="shared" ref="J9:J17" si="5">J8+H9</f>
        <v>0</v>
      </c>
      <c r="K9" s="76">
        <f t="shared" si="3"/>
        <v>0</v>
      </c>
      <c r="L9" s="72" t="e">
        <f t="shared" si="4"/>
        <v>#DIV/0!</v>
      </c>
    </row>
    <row r="10" spans="1:22" x14ac:dyDescent="0.3">
      <c r="A10" s="12" t="s">
        <v>33</v>
      </c>
      <c r="B10" s="78">
        <f>'Monthly Parameters'!R2</f>
        <v>2024</v>
      </c>
      <c r="C10" s="78">
        <f>'BOD Loading'!C10</f>
        <v>0</v>
      </c>
      <c r="D10" s="70">
        <f>IF('Monthly Parameters'!R$1='LOCKED REFERENCE TAB'!K10,'Monthly Parameters'!B$43,'Year''s Influent Loading'!B6)</f>
        <v>0</v>
      </c>
      <c r="E10" s="71" t="e">
        <f t="shared" si="0"/>
        <v>#DIV/0!</v>
      </c>
      <c r="F10" s="72" t="e">
        <f t="shared" si="1"/>
        <v>#DIV/0!</v>
      </c>
      <c r="G10" s="73">
        <f>IF(('Monthly Parameters'!R$1='LOCKED REFERENCE TAB'!K10),('Monthly Parameters'!M$44),('Year''s Influent Loading'!J6))</f>
        <v>0</v>
      </c>
      <c r="H10" s="74">
        <f t="shared" si="2"/>
        <v>0</v>
      </c>
      <c r="I10" s="76">
        <f>P2*C10</f>
        <v>0</v>
      </c>
      <c r="J10" s="76">
        <f t="shared" si="5"/>
        <v>0</v>
      </c>
      <c r="K10" s="76">
        <f t="shared" si="3"/>
        <v>0</v>
      </c>
      <c r="L10" s="72" t="e">
        <f t="shared" si="4"/>
        <v>#DIV/0!</v>
      </c>
      <c r="N10" s="141" t="s">
        <v>123</v>
      </c>
      <c r="O10" s="142"/>
      <c r="P10" s="142"/>
      <c r="Q10" s="142"/>
      <c r="R10" s="142"/>
      <c r="S10" s="142"/>
      <c r="T10" s="142"/>
      <c r="U10" s="142"/>
      <c r="V10" s="143"/>
    </row>
    <row r="11" spans="1:22" x14ac:dyDescent="0.3">
      <c r="A11" s="12" t="s">
        <v>34</v>
      </c>
      <c r="B11" s="78">
        <f>'Monthly Parameters'!R2</f>
        <v>2024</v>
      </c>
      <c r="C11" s="78">
        <f>'BOD Loading'!C11</f>
        <v>0</v>
      </c>
      <c r="D11" s="70">
        <f>IF('Monthly Parameters'!R$1='LOCKED REFERENCE TAB'!K11,'Monthly Parameters'!B$43,'Year''s Influent Loading'!B7)</f>
        <v>0</v>
      </c>
      <c r="E11" s="71" t="e">
        <f t="shared" si="0"/>
        <v>#DIV/0!</v>
      </c>
      <c r="F11" s="72" t="e">
        <f t="shared" si="1"/>
        <v>#DIV/0!</v>
      </c>
      <c r="G11" s="73">
        <f>IF(('Monthly Parameters'!R$1='LOCKED REFERENCE TAB'!K11),('Monthly Parameters'!M$44),('Year''s Influent Loading'!J7))</f>
        <v>0</v>
      </c>
      <c r="H11" s="74">
        <f t="shared" si="2"/>
        <v>0</v>
      </c>
      <c r="I11" s="76">
        <f>P2*C11</f>
        <v>0</v>
      </c>
      <c r="J11" s="76">
        <f t="shared" si="5"/>
        <v>0</v>
      </c>
      <c r="K11" s="76">
        <f t="shared" si="3"/>
        <v>0</v>
      </c>
      <c r="L11" s="72" t="e">
        <f t="shared" si="4"/>
        <v>#DIV/0!</v>
      </c>
      <c r="N11" s="137" t="s">
        <v>120</v>
      </c>
      <c r="O11" s="138"/>
      <c r="P11" s="138"/>
      <c r="Q11" s="138"/>
      <c r="R11" s="138"/>
      <c r="S11" s="138"/>
      <c r="T11" s="138"/>
      <c r="U11" s="138"/>
      <c r="V11" s="139"/>
    </row>
    <row r="12" spans="1:22" x14ac:dyDescent="0.3">
      <c r="A12" s="12" t="s">
        <v>35</v>
      </c>
      <c r="B12" s="78">
        <f>'Monthly Parameters'!R2</f>
        <v>2024</v>
      </c>
      <c r="C12" s="78">
        <f>'BOD Loading'!C12</f>
        <v>0</v>
      </c>
      <c r="D12" s="70">
        <f>IF('Monthly Parameters'!R$1='LOCKED REFERENCE TAB'!K12,'Monthly Parameters'!B$43,'Year''s Influent Loading'!B8)</f>
        <v>0</v>
      </c>
      <c r="E12" s="71" t="e">
        <f t="shared" si="0"/>
        <v>#DIV/0!</v>
      </c>
      <c r="F12" s="72" t="e">
        <f t="shared" si="1"/>
        <v>#DIV/0!</v>
      </c>
      <c r="G12" s="73">
        <f>IF(('Monthly Parameters'!R$1='LOCKED REFERENCE TAB'!K12),('Monthly Parameters'!M$44),('Year''s Influent Loading'!J8))</f>
        <v>0</v>
      </c>
      <c r="H12" s="74">
        <f t="shared" si="2"/>
        <v>0</v>
      </c>
      <c r="I12" s="76">
        <f>P2*C12</f>
        <v>0</v>
      </c>
      <c r="J12" s="76">
        <f t="shared" si="5"/>
        <v>0</v>
      </c>
      <c r="K12" s="76">
        <f t="shared" si="3"/>
        <v>0</v>
      </c>
      <c r="L12" s="72" t="e">
        <f t="shared" si="4"/>
        <v>#DIV/0!</v>
      </c>
      <c r="N12" s="140" t="s">
        <v>122</v>
      </c>
      <c r="O12" s="138"/>
      <c r="P12" s="138"/>
      <c r="Q12" s="138"/>
      <c r="R12" s="138"/>
      <c r="S12" s="138"/>
      <c r="T12" s="138"/>
      <c r="U12" s="138"/>
      <c r="V12" s="139"/>
    </row>
    <row r="13" spans="1:22" x14ac:dyDescent="0.3">
      <c r="A13" s="12" t="s">
        <v>36</v>
      </c>
      <c r="B13" s="78">
        <f>'Monthly Parameters'!R2</f>
        <v>2024</v>
      </c>
      <c r="C13" s="78">
        <f>'BOD Loading'!C13</f>
        <v>0</v>
      </c>
      <c r="D13" s="70">
        <f>IF('Monthly Parameters'!R$1='LOCKED REFERENCE TAB'!K13,'Monthly Parameters'!B$43,'Year''s Influent Loading'!B9)</f>
        <v>0</v>
      </c>
      <c r="E13" s="71" t="e">
        <f t="shared" si="0"/>
        <v>#DIV/0!</v>
      </c>
      <c r="F13" s="72" t="e">
        <f t="shared" si="1"/>
        <v>#DIV/0!</v>
      </c>
      <c r="G13" s="73">
        <f>IF(('Monthly Parameters'!R$1='LOCKED REFERENCE TAB'!K13),('Monthly Parameters'!M$44),('Year''s Influent Loading'!J9))</f>
        <v>0</v>
      </c>
      <c r="H13" s="74">
        <f t="shared" si="2"/>
        <v>0</v>
      </c>
      <c r="I13" s="76">
        <f>P2*C13</f>
        <v>0</v>
      </c>
      <c r="J13" s="76">
        <f t="shared" si="5"/>
        <v>0</v>
      </c>
      <c r="K13" s="76">
        <f t="shared" si="3"/>
        <v>0</v>
      </c>
      <c r="L13" s="72" t="e">
        <f t="shared" si="4"/>
        <v>#DIV/0!</v>
      </c>
      <c r="N13" s="144" t="s">
        <v>125</v>
      </c>
      <c r="O13" s="138"/>
      <c r="P13" s="138"/>
      <c r="Q13" s="138"/>
      <c r="R13" s="138"/>
      <c r="S13" s="138"/>
      <c r="T13" s="138"/>
      <c r="U13" s="138"/>
      <c r="V13" s="139"/>
    </row>
    <row r="14" spans="1:22" x14ac:dyDescent="0.3">
      <c r="A14" s="12" t="s">
        <v>37</v>
      </c>
      <c r="B14" s="78">
        <f>'Monthly Parameters'!R2</f>
        <v>2024</v>
      </c>
      <c r="C14" s="78">
        <f>'BOD Loading'!C14</f>
        <v>0</v>
      </c>
      <c r="D14" s="70">
        <f>IF('Monthly Parameters'!R$1='LOCKED REFERENCE TAB'!K14,'Monthly Parameters'!B$43,'Year''s Influent Loading'!B10)</f>
        <v>0</v>
      </c>
      <c r="E14" s="71" t="e">
        <f t="shared" si="0"/>
        <v>#DIV/0!</v>
      </c>
      <c r="F14" s="72" t="e">
        <f t="shared" si="1"/>
        <v>#DIV/0!</v>
      </c>
      <c r="G14" s="73">
        <f>IF(('Monthly Parameters'!R$1='LOCKED REFERENCE TAB'!K14),('Monthly Parameters'!M$44),('Year''s Influent Loading'!J10))</f>
        <v>0</v>
      </c>
      <c r="H14" s="74">
        <f t="shared" si="2"/>
        <v>0</v>
      </c>
      <c r="I14" s="76">
        <f>P2*C14</f>
        <v>0</v>
      </c>
      <c r="J14" s="76">
        <f t="shared" si="5"/>
        <v>0</v>
      </c>
      <c r="K14" s="76">
        <f t="shared" si="3"/>
        <v>0</v>
      </c>
      <c r="L14" s="72" t="e">
        <f t="shared" si="4"/>
        <v>#DIV/0!</v>
      </c>
      <c r="N14" s="145" t="s">
        <v>121</v>
      </c>
      <c r="O14" s="138"/>
      <c r="P14" s="138"/>
      <c r="Q14" s="138"/>
      <c r="R14" s="138"/>
      <c r="S14" s="138"/>
      <c r="T14" s="138"/>
      <c r="U14" s="138"/>
      <c r="V14" s="139"/>
    </row>
    <row r="15" spans="1:22" ht="16.2" thickBot="1" x14ac:dyDescent="0.35">
      <c r="A15" s="12" t="s">
        <v>38</v>
      </c>
      <c r="B15" s="78">
        <f>'Monthly Parameters'!R2</f>
        <v>2024</v>
      </c>
      <c r="C15" s="78">
        <f>'BOD Loading'!C15</f>
        <v>0</v>
      </c>
      <c r="D15" s="70">
        <f>IF('Monthly Parameters'!R$1='LOCKED REFERENCE TAB'!K15,'Monthly Parameters'!B$43,'Year''s Influent Loading'!B11)</f>
        <v>0</v>
      </c>
      <c r="E15" s="71" t="e">
        <f t="shared" si="0"/>
        <v>#DIV/0!</v>
      </c>
      <c r="F15" s="72" t="e">
        <f t="shared" si="1"/>
        <v>#DIV/0!</v>
      </c>
      <c r="G15" s="73">
        <f>IF(('Monthly Parameters'!R$1='LOCKED REFERENCE TAB'!K15),('Monthly Parameters'!M$44),('Year''s Influent Loading'!J11))</f>
        <v>0</v>
      </c>
      <c r="H15" s="74">
        <f t="shared" si="2"/>
        <v>0</v>
      </c>
      <c r="I15" s="76">
        <f>P2*C15</f>
        <v>0</v>
      </c>
      <c r="J15" s="76">
        <f t="shared" si="5"/>
        <v>0</v>
      </c>
      <c r="K15" s="76">
        <f t="shared" si="3"/>
        <v>0</v>
      </c>
      <c r="L15" s="72" t="e">
        <f t="shared" si="4"/>
        <v>#DIV/0!</v>
      </c>
      <c r="N15" s="14" t="s">
        <v>79</v>
      </c>
      <c r="O15" s="15"/>
      <c r="P15" s="15"/>
      <c r="Q15" s="15"/>
      <c r="R15" s="15"/>
      <c r="S15" s="15"/>
      <c r="T15" s="15"/>
      <c r="U15" s="15"/>
      <c r="V15" s="16"/>
    </row>
    <row r="16" spans="1:22" x14ac:dyDescent="0.3">
      <c r="A16" s="12" t="s">
        <v>39</v>
      </c>
      <c r="B16" s="78">
        <f>'Monthly Parameters'!R2</f>
        <v>2024</v>
      </c>
      <c r="C16" s="78">
        <f>'BOD Loading'!C16</f>
        <v>0</v>
      </c>
      <c r="D16" s="70">
        <f>IF('Monthly Parameters'!R$1='LOCKED REFERENCE TAB'!K16,'Monthly Parameters'!B$43,'Year''s Influent Loading'!B12)</f>
        <v>0</v>
      </c>
      <c r="E16" s="71" t="e">
        <f t="shared" si="0"/>
        <v>#DIV/0!</v>
      </c>
      <c r="F16" s="72" t="e">
        <f t="shared" si="1"/>
        <v>#DIV/0!</v>
      </c>
      <c r="G16" s="73">
        <f>IF(('Monthly Parameters'!R$1='LOCKED REFERENCE TAB'!K16),('Monthly Parameters'!M$44),('Year''s Influent Loading'!J12))</f>
        <v>0</v>
      </c>
      <c r="H16" s="74">
        <f t="shared" si="2"/>
        <v>0</v>
      </c>
      <c r="I16" s="76">
        <f>P2*C16</f>
        <v>0</v>
      </c>
      <c r="J16" s="76">
        <f t="shared" si="5"/>
        <v>0</v>
      </c>
      <c r="K16" s="76">
        <f t="shared" si="3"/>
        <v>0</v>
      </c>
      <c r="L16" s="72" t="e">
        <f t="shared" si="4"/>
        <v>#DIV/0!</v>
      </c>
    </row>
    <row r="17" spans="1:12" x14ac:dyDescent="0.3">
      <c r="A17" s="12" t="s">
        <v>40</v>
      </c>
      <c r="B17" s="78">
        <f>'Monthly Parameters'!R2</f>
        <v>2024</v>
      </c>
      <c r="C17" s="78">
        <f>'BOD Loading'!C17</f>
        <v>0</v>
      </c>
      <c r="D17" s="70">
        <f>IF('Monthly Parameters'!R$1='LOCKED REFERENCE TAB'!K17,'Monthly Parameters'!B$43,'Year''s Influent Loading'!B13)</f>
        <v>0</v>
      </c>
      <c r="E17" s="71" t="e">
        <f t="shared" si="0"/>
        <v>#DIV/0!</v>
      </c>
      <c r="F17" s="72" t="e">
        <f t="shared" si="1"/>
        <v>#DIV/0!</v>
      </c>
      <c r="G17" s="73">
        <f>IF(('Monthly Parameters'!R$1='LOCKED REFERENCE TAB'!K17),('Monthly Parameters'!M$44),('Year''s Influent Loading'!J13))</f>
        <v>0</v>
      </c>
      <c r="H17" s="74">
        <f t="shared" si="2"/>
        <v>0</v>
      </c>
      <c r="I17" s="76">
        <f>P2*C17</f>
        <v>0</v>
      </c>
      <c r="J17" s="76">
        <f t="shared" si="5"/>
        <v>0</v>
      </c>
      <c r="K17" s="76">
        <f t="shared" si="3"/>
        <v>0</v>
      </c>
      <c r="L17" s="72" t="e">
        <f t="shared" si="4"/>
        <v>#DIV/0!</v>
      </c>
    </row>
    <row r="18" spans="1:12" x14ac:dyDescent="0.3">
      <c r="I18" s="17"/>
      <c r="J18" s="17"/>
      <c r="K18" s="17"/>
      <c r="L18" s="17"/>
    </row>
    <row r="244" spans="3:3" x14ac:dyDescent="0.3">
      <c r="C244" s="19" t="s">
        <v>29</v>
      </c>
    </row>
    <row r="245" spans="3:3" x14ac:dyDescent="0.3">
      <c r="C245" s="19" t="s">
        <v>30</v>
      </c>
    </row>
    <row r="246" spans="3:3" x14ac:dyDescent="0.3">
      <c r="C246" s="19" t="s">
        <v>31</v>
      </c>
    </row>
    <row r="247" spans="3:3" x14ac:dyDescent="0.3">
      <c r="C247" s="19" t="s">
        <v>32</v>
      </c>
    </row>
    <row r="248" spans="3:3" x14ac:dyDescent="0.3">
      <c r="C248" s="19" t="s">
        <v>33</v>
      </c>
    </row>
    <row r="249" spans="3:3" x14ac:dyDescent="0.3">
      <c r="C249" s="19" t="s">
        <v>34</v>
      </c>
    </row>
    <row r="250" spans="3:3" x14ac:dyDescent="0.3">
      <c r="C250" s="19" t="s">
        <v>35</v>
      </c>
    </row>
    <row r="251" spans="3:3" x14ac:dyDescent="0.3">
      <c r="C251" s="19" t="s">
        <v>36</v>
      </c>
    </row>
    <row r="252" spans="3:3" x14ac:dyDescent="0.3">
      <c r="C252" s="19" t="s">
        <v>37</v>
      </c>
    </row>
    <row r="253" spans="3:3" x14ac:dyDescent="0.3">
      <c r="C253" s="19" t="s">
        <v>38</v>
      </c>
    </row>
    <row r="254" spans="3:3" x14ac:dyDescent="0.3">
      <c r="C254" s="19" t="s">
        <v>39</v>
      </c>
    </row>
    <row r="255" spans="3:3" x14ac:dyDescent="0.3">
      <c r="C255" s="19" t="s">
        <v>40</v>
      </c>
    </row>
  </sheetData>
  <sheetProtection algorithmName="SHA-512" hashValue="ORIfujJ0uUsM6NIvrUxOSi+NaZsO6wAC5h4dCDBTETufdM6/y1J4Sja8q/zjwhQScC6zXx+9iqGmSNcwFDhh0Q==" saltValue="5IFUtTK/gQmk2TXBcK31gQ==" spinCount="100000" sheet="1" formatColumns="0" formatRows="0" selectLockedCells="1"/>
  <mergeCells count="8">
    <mergeCell ref="N12:V12"/>
    <mergeCell ref="N13:V13"/>
    <mergeCell ref="N14:V14"/>
    <mergeCell ref="M6:O6"/>
    <mergeCell ref="M2:O2"/>
    <mergeCell ref="M3:O3"/>
    <mergeCell ref="N10:V10"/>
    <mergeCell ref="N11:V11"/>
  </mergeCells>
  <conditionalFormatting sqref="E6:E17">
    <cfRule type="colorScale" priority="3">
      <colorScale>
        <cfvo type="num" val="1.4"/>
        <cfvo type="num" val="1.76"/>
        <cfvo type="num" val="2.2000000000000002"/>
        <color rgb="FF785EF0"/>
        <color rgb="FFFFB000"/>
        <color rgb="FFFE6100"/>
      </colorScale>
    </cfRule>
  </conditionalFormatting>
  <conditionalFormatting sqref="F6:F17">
    <cfRule type="colorScale" priority="2">
      <colorScale>
        <cfvo type="num" val="5000"/>
        <cfvo type="num" val="5600"/>
        <cfvo type="num" val="7000"/>
        <color rgb="FF785EF0"/>
        <color rgb="FFFFB000"/>
        <color rgb="FFFE6100"/>
      </colorScale>
    </cfRule>
  </conditionalFormatting>
  <conditionalFormatting sqref="G6:G17">
    <cfRule type="colorScale" priority="1">
      <colorScale>
        <cfvo type="num" val="250"/>
        <cfvo type="num" val="305"/>
        <cfvo type="num" val="382"/>
        <color rgb="FF785EF0"/>
        <color rgb="FFFFB000"/>
        <color rgb="FFFE6100"/>
      </colorScale>
    </cfRule>
  </conditionalFormatting>
  <conditionalFormatting sqref="H6:H17">
    <cfRule type="expression" dxfId="13" priority="7">
      <formula>H6&lt;=(I6*0.8)</formula>
    </cfRule>
    <cfRule type="expression" dxfId="12" priority="8">
      <formula>H6&gt;=I6</formula>
    </cfRule>
    <cfRule type="expression" dxfId="11" priority="9">
      <formula>H6&gt;=(I6*0.8)</formula>
    </cfRule>
  </conditionalFormatting>
  <conditionalFormatting sqref="J7:J11">
    <cfRule type="expression" dxfId="10" priority="10">
      <formula>J7&gt;=K7</formula>
    </cfRule>
  </conditionalFormatting>
  <conditionalFormatting sqref="L6:L17">
    <cfRule type="cellIs" dxfId="9" priority="4" operator="greaterThan">
      <formula>100</formula>
    </cfRule>
    <cfRule type="cellIs" dxfId="8" priority="5" operator="lessThan">
      <formula>80</formula>
    </cfRule>
    <cfRule type="cellIs" dxfId="7" priority="6" operator="between">
      <formula>80</formula>
      <formula>100</formula>
    </cfRule>
  </conditionalFormatting>
  <dataValidations count="2">
    <dataValidation type="list" allowBlank="1" showInputMessage="1" showErrorMessage="1" sqref="B6 C244:C255" xr:uid="{9CFDB38D-90BB-4B3B-853F-32E5D29E2131}">
      <formula1>$A$6:$A$17</formula1>
    </dataValidation>
    <dataValidation type="list" allowBlank="1" showInputMessage="1" showErrorMessage="1" sqref="A6:A17" xr:uid="{A5EE03EB-9FBD-49CD-B699-9484CA2D1C87}">
      <formula1>$C$244:$C$255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8B49B-392F-4985-85AE-6D675375E22E}">
  <dimension ref="A1:V18"/>
  <sheetViews>
    <sheetView workbookViewId="0">
      <selection activeCell="G7" sqref="G7"/>
    </sheetView>
  </sheetViews>
  <sheetFormatPr defaultColWidth="9.109375" defaultRowHeight="15.6" x14ac:dyDescent="0.3"/>
  <cols>
    <col min="1" max="1" width="12" style="6" customWidth="1"/>
    <col min="2" max="2" width="9.109375" style="6"/>
    <col min="3" max="3" width="11.33203125" style="6" customWidth="1"/>
    <col min="4" max="4" width="10.44140625" style="6" customWidth="1"/>
    <col min="5" max="5" width="10.33203125" style="6" customWidth="1"/>
    <col min="6" max="6" width="13.44140625" style="6" customWidth="1"/>
    <col min="7" max="7" width="13.33203125" style="6" customWidth="1"/>
    <col min="8" max="8" width="16.109375" style="6" customWidth="1"/>
    <col min="9" max="9" width="15.5546875" style="6" customWidth="1"/>
    <col min="10" max="10" width="14.33203125" style="6" customWidth="1"/>
    <col min="11" max="11" width="14.88671875" style="6" customWidth="1"/>
    <col min="12" max="12" width="20.109375" style="6" customWidth="1"/>
    <col min="13" max="13" width="9.109375" style="6"/>
    <col min="14" max="14" width="11.88671875" style="6" customWidth="1"/>
    <col min="15" max="15" width="12.5546875" style="6" customWidth="1"/>
    <col min="16" max="19" width="9.109375" style="6"/>
    <col min="20" max="20" width="3.6640625" style="6" customWidth="1"/>
    <col min="21" max="21" width="4.44140625" style="6" customWidth="1"/>
    <col min="22" max="22" width="2.5546875" style="6" customWidth="1"/>
    <col min="23" max="16384" width="9.109375" style="6"/>
  </cols>
  <sheetData>
    <row r="1" spans="1:22" x14ac:dyDescent="0.3">
      <c r="A1" s="5"/>
      <c r="B1" s="6" t="e" vm="1">
        <v>#VALUE!</v>
      </c>
      <c r="C1" s="6" t="e" vm="1">
        <v>#VALUE!</v>
      </c>
      <c r="D1" s="6" t="e" vm="1">
        <v>#VALUE!</v>
      </c>
      <c r="E1" s="6" t="e" vm="1">
        <v>#VALUE!</v>
      </c>
      <c r="F1" s="6" t="e" vm="1">
        <v>#VALUE!</v>
      </c>
      <c r="G1" s="6" t="e" vm="1">
        <v>#VALUE!</v>
      </c>
      <c r="H1" s="6" t="e" vm="1">
        <v>#VALUE!</v>
      </c>
      <c r="I1" s="6" t="e" vm="1">
        <v>#VALUE!</v>
      </c>
      <c r="J1" s="6" t="e" vm="1">
        <v>#VALUE!</v>
      </c>
      <c r="K1" s="6" t="e" vm="1">
        <v>#VALUE!</v>
      </c>
      <c r="L1" s="6" t="e" vm="1">
        <v>#VALUE!</v>
      </c>
      <c r="P1" s="6" t="e" vm="1">
        <v>#VALUE!</v>
      </c>
      <c r="T1" s="6" t="e" vm="1">
        <v>#VALUE!</v>
      </c>
    </row>
    <row r="2" spans="1:22" x14ac:dyDescent="0.3">
      <c r="A2" s="8"/>
      <c r="B2" s="67"/>
      <c r="C2" s="67" t="s">
        <v>109</v>
      </c>
      <c r="D2" s="67"/>
      <c r="E2" s="68" t="s">
        <v>66</v>
      </c>
      <c r="F2" s="68" t="s">
        <v>66</v>
      </c>
      <c r="G2" s="67" t="s">
        <v>23</v>
      </c>
      <c r="H2" s="68" t="s">
        <v>82</v>
      </c>
      <c r="I2" s="68" t="s">
        <v>82</v>
      </c>
      <c r="J2" s="68" t="s">
        <v>83</v>
      </c>
      <c r="K2" s="68" t="s">
        <v>84</v>
      </c>
      <c r="L2" s="68" t="s">
        <v>85</v>
      </c>
      <c r="M2" s="148" t="s">
        <v>86</v>
      </c>
      <c r="N2" s="147"/>
      <c r="O2" s="147"/>
      <c r="P2" s="65">
        <f>'Monthly Parameters'!F5</f>
        <v>0</v>
      </c>
    </row>
    <row r="3" spans="1:22" x14ac:dyDescent="0.3">
      <c r="A3" s="8" t="s">
        <v>62</v>
      </c>
      <c r="B3" s="67" t="s">
        <v>24</v>
      </c>
      <c r="C3" s="67" t="s">
        <v>108</v>
      </c>
      <c r="D3" s="67" t="s">
        <v>25</v>
      </c>
      <c r="E3" s="68" t="s">
        <v>68</v>
      </c>
      <c r="F3" s="68" t="s">
        <v>70</v>
      </c>
      <c r="G3" s="67" t="s">
        <v>81</v>
      </c>
      <c r="H3" s="68" t="s">
        <v>55</v>
      </c>
      <c r="I3" s="68" t="s">
        <v>78</v>
      </c>
      <c r="J3" s="68" t="s">
        <v>55</v>
      </c>
      <c r="K3" s="68" t="s">
        <v>26</v>
      </c>
      <c r="L3" s="68" t="s">
        <v>49</v>
      </c>
      <c r="M3" s="148" t="s">
        <v>87</v>
      </c>
      <c r="N3" s="147"/>
      <c r="O3" s="147"/>
      <c r="P3" s="65">
        <f>P2*365</f>
        <v>0</v>
      </c>
    </row>
    <row r="4" spans="1:22" x14ac:dyDescent="0.3">
      <c r="A4" s="8"/>
      <c r="B4" s="67"/>
      <c r="C4" s="67" t="s">
        <v>107</v>
      </c>
      <c r="D4" s="67" t="s">
        <v>27</v>
      </c>
      <c r="E4" s="68" t="s">
        <v>27</v>
      </c>
      <c r="F4" s="68" t="s">
        <v>80</v>
      </c>
      <c r="G4" s="67" t="s">
        <v>28</v>
      </c>
      <c r="H4" s="68" t="s">
        <v>67</v>
      </c>
      <c r="I4" s="68" t="s">
        <v>67</v>
      </c>
      <c r="J4" s="68" t="s">
        <v>67</v>
      </c>
      <c r="K4" s="68" t="s">
        <v>67</v>
      </c>
      <c r="L4" s="68" t="s">
        <v>63</v>
      </c>
      <c r="M4" s="148" t="s">
        <v>64</v>
      </c>
      <c r="N4" s="150"/>
      <c r="O4" s="150"/>
      <c r="P4" s="65">
        <f>'Monthly Parameters'!E3</f>
        <v>0.55000000000000004</v>
      </c>
    </row>
    <row r="5" spans="1:22" ht="17.25" customHeight="1" x14ac:dyDescent="0.3">
      <c r="A5" s="18"/>
      <c r="B5" s="77"/>
      <c r="C5" s="79"/>
      <c r="D5" s="69"/>
      <c r="E5" s="65"/>
      <c r="F5" s="65"/>
      <c r="G5" s="65"/>
      <c r="H5" s="65"/>
      <c r="I5" s="65"/>
      <c r="J5" s="65"/>
      <c r="K5" s="65"/>
      <c r="L5" s="65"/>
      <c r="M5" s="151" t="s">
        <v>65</v>
      </c>
      <c r="N5" s="150"/>
      <c r="O5" s="150"/>
      <c r="P5" s="66">
        <f>P4*365</f>
        <v>200.75000000000003</v>
      </c>
    </row>
    <row r="6" spans="1:22" x14ac:dyDescent="0.3">
      <c r="A6" s="12" t="s">
        <v>29</v>
      </c>
      <c r="B6" s="78">
        <f>'Monthly Parameters'!R2</f>
        <v>2024</v>
      </c>
      <c r="C6" s="78">
        <f>'BOD Loading'!C6</f>
        <v>0</v>
      </c>
      <c r="D6" s="70">
        <f>IF('Monthly Parameters'!R1='LOCKED REFERENCE TAB'!K6,'Monthly Parameters'!B43,'Year''s Influent Loading'!B2)</f>
        <v>0</v>
      </c>
      <c r="E6" s="71" t="e">
        <f t="shared" ref="E6:E17" si="0">D6/C6</f>
        <v>#DIV/0!</v>
      </c>
      <c r="F6" s="72" t="e">
        <f>H6/C6</f>
        <v>#DIV/0!</v>
      </c>
      <c r="G6" s="73">
        <f>IF(('Monthly Parameters'!R$1='LOCKED REFERENCE TAB'!K6),('Monthly Parameters'!U$44), ('Year''s Influent Loading'!L2))</f>
        <v>0</v>
      </c>
      <c r="H6" s="74">
        <f t="shared" ref="H6:H17" si="1">D6*G6*8.34</f>
        <v>0</v>
      </c>
      <c r="I6" s="76">
        <f>P2*C6</f>
        <v>0</v>
      </c>
      <c r="J6" s="76">
        <f>H6</f>
        <v>0</v>
      </c>
      <c r="K6" s="76">
        <f>P3-H6</f>
        <v>0</v>
      </c>
      <c r="L6" s="72" t="e">
        <f t="shared" ref="L6:L17" si="2">(H6/I6)*100</f>
        <v>#DIV/0!</v>
      </c>
      <c r="M6" s="148" t="s">
        <v>88</v>
      </c>
      <c r="N6" s="147"/>
      <c r="O6" s="147"/>
      <c r="P6" s="66">
        <f>'BOD Loading'!Q6</f>
        <v>0</v>
      </c>
    </row>
    <row r="7" spans="1:22" x14ac:dyDescent="0.3">
      <c r="A7" s="12" t="s">
        <v>30</v>
      </c>
      <c r="B7" s="78">
        <f>'Monthly Parameters'!R2</f>
        <v>2024</v>
      </c>
      <c r="C7" s="78">
        <f>'BOD Loading'!C7</f>
        <v>0</v>
      </c>
      <c r="D7" s="70">
        <f>IF('Monthly Parameters'!R1='LOCKED REFERENCE TAB'!K7,'Monthly Parameters'!B43,'Year''s Influent Loading'!B3)</f>
        <v>0</v>
      </c>
      <c r="E7" s="71" t="e">
        <f t="shared" si="0"/>
        <v>#DIV/0!</v>
      </c>
      <c r="F7" s="72" t="e">
        <f t="shared" ref="F7:F17" si="3">H7/C7</f>
        <v>#DIV/0!</v>
      </c>
      <c r="G7" s="73">
        <f>IF(('Monthly Parameters'!R$1='LOCKED REFERENCE TAB'!K7),('Monthly Parameters'!U$44), ('Year''s Influent Loading'!L3))</f>
        <v>0</v>
      </c>
      <c r="H7" s="74">
        <f t="shared" si="1"/>
        <v>0</v>
      </c>
      <c r="I7" s="76">
        <f>P2*C7</f>
        <v>0</v>
      </c>
      <c r="J7" s="76">
        <f>J6+H7</f>
        <v>0</v>
      </c>
      <c r="K7" s="76">
        <f t="shared" ref="K7:K17" si="4">K6-H7</f>
        <v>0</v>
      </c>
      <c r="L7" s="72" t="e">
        <f t="shared" si="2"/>
        <v>#DIV/0!</v>
      </c>
      <c r="M7" s="146" t="s">
        <v>50</v>
      </c>
      <c r="N7" s="147"/>
      <c r="O7" s="147"/>
      <c r="P7" s="66">
        <f>(AVERAGE(H6:H17))</f>
        <v>0</v>
      </c>
    </row>
    <row r="8" spans="1:22" x14ac:dyDescent="0.3">
      <c r="A8" s="12" t="s">
        <v>31</v>
      </c>
      <c r="B8" s="78">
        <f>'Monthly Parameters'!R2</f>
        <v>2024</v>
      </c>
      <c r="C8" s="78">
        <f>'BOD Loading'!C8</f>
        <v>0</v>
      </c>
      <c r="D8" s="70">
        <f>IF('Monthly Parameters'!R1='LOCKED REFERENCE TAB'!K8,'Monthly Parameters'!B43,'Year''s Influent Loading'!B4)</f>
        <v>0</v>
      </c>
      <c r="E8" s="71" t="e">
        <f t="shared" si="0"/>
        <v>#DIV/0!</v>
      </c>
      <c r="F8" s="72" t="e">
        <f t="shared" si="3"/>
        <v>#DIV/0!</v>
      </c>
      <c r="G8" s="73">
        <f>IF(('Monthly Parameters'!R$1='LOCKED REFERENCE TAB'!K8),('Monthly Parameters'!U$44), ('Year''s Influent Loading'!L4))</f>
        <v>0</v>
      </c>
      <c r="H8" s="74">
        <f t="shared" si="1"/>
        <v>0</v>
      </c>
      <c r="I8" s="76">
        <f>P2*C8</f>
        <v>0</v>
      </c>
      <c r="J8" s="76">
        <f>J7+H8</f>
        <v>0</v>
      </c>
      <c r="K8" s="76">
        <f t="shared" si="4"/>
        <v>0</v>
      </c>
      <c r="L8" s="72" t="e">
        <f t="shared" si="2"/>
        <v>#DIV/0!</v>
      </c>
      <c r="M8" s="146" t="s">
        <v>89</v>
      </c>
      <c r="N8" s="147"/>
      <c r="O8" s="147"/>
      <c r="P8" s="66">
        <f>SUM(H6:H17)</f>
        <v>0</v>
      </c>
    </row>
    <row r="9" spans="1:22" ht="16.2" thickBot="1" x14ac:dyDescent="0.35">
      <c r="A9" s="12" t="s">
        <v>32</v>
      </c>
      <c r="B9" s="78">
        <f>'Monthly Parameters'!R2</f>
        <v>2024</v>
      </c>
      <c r="C9" s="78">
        <f>'BOD Loading'!C9</f>
        <v>0</v>
      </c>
      <c r="D9" s="70">
        <f>IF('Monthly Parameters'!R1='LOCKED REFERENCE TAB'!K9,'Monthly Parameters'!B43,'Year''s Influent Loading'!B5)</f>
        <v>0</v>
      </c>
      <c r="E9" s="71" t="e">
        <f t="shared" si="0"/>
        <v>#DIV/0!</v>
      </c>
      <c r="F9" s="72" t="e">
        <f t="shared" si="3"/>
        <v>#DIV/0!</v>
      </c>
      <c r="G9" s="73">
        <f>IF(('Monthly Parameters'!R$1='LOCKED REFERENCE TAB'!K9),('Monthly Parameters'!U$44), ('Year''s Influent Loading'!L5))</f>
        <v>0</v>
      </c>
      <c r="H9" s="74">
        <f t="shared" si="1"/>
        <v>0</v>
      </c>
      <c r="I9" s="76">
        <f>P2*C9</f>
        <v>0</v>
      </c>
      <c r="J9" s="76">
        <f t="shared" ref="J9:J17" si="5">J8+H9</f>
        <v>0</v>
      </c>
      <c r="K9" s="76">
        <f t="shared" si="4"/>
        <v>0</v>
      </c>
      <c r="L9" s="72" t="e">
        <f t="shared" si="2"/>
        <v>#DIV/0!</v>
      </c>
    </row>
    <row r="10" spans="1:22" x14ac:dyDescent="0.3">
      <c r="A10" s="12" t="s">
        <v>33</v>
      </c>
      <c r="B10" s="78">
        <f>'Monthly Parameters'!R2</f>
        <v>2024</v>
      </c>
      <c r="C10" s="78">
        <f>'BOD Loading'!C10</f>
        <v>0</v>
      </c>
      <c r="D10" s="70">
        <f>IF('Monthly Parameters'!R1='LOCKED REFERENCE TAB'!K10,'Monthly Parameters'!B43,'Year''s Influent Loading'!B6)</f>
        <v>0</v>
      </c>
      <c r="E10" s="71" t="e">
        <f t="shared" si="0"/>
        <v>#DIV/0!</v>
      </c>
      <c r="F10" s="72" t="e">
        <f t="shared" si="3"/>
        <v>#DIV/0!</v>
      </c>
      <c r="G10" s="73">
        <f>IF(('Monthly Parameters'!R$1='LOCKED REFERENCE TAB'!K10),('Monthly Parameters'!U$44), ('Year''s Influent Loading'!L6))</f>
        <v>0</v>
      </c>
      <c r="H10" s="74">
        <f t="shared" si="1"/>
        <v>0</v>
      </c>
      <c r="I10" s="76">
        <f>P2*C10</f>
        <v>0</v>
      </c>
      <c r="J10" s="76">
        <f t="shared" si="5"/>
        <v>0</v>
      </c>
      <c r="K10" s="76">
        <f t="shared" si="4"/>
        <v>0</v>
      </c>
      <c r="L10" s="72" t="e">
        <f t="shared" si="2"/>
        <v>#DIV/0!</v>
      </c>
      <c r="N10" s="141" t="s">
        <v>123</v>
      </c>
      <c r="O10" s="142"/>
      <c r="P10" s="142"/>
      <c r="Q10" s="142"/>
      <c r="R10" s="142"/>
      <c r="S10" s="142"/>
      <c r="T10" s="142"/>
      <c r="U10" s="142"/>
      <c r="V10" s="143"/>
    </row>
    <row r="11" spans="1:22" x14ac:dyDescent="0.3">
      <c r="A11" s="12" t="s">
        <v>34</v>
      </c>
      <c r="B11" s="78">
        <f>'Monthly Parameters'!R2</f>
        <v>2024</v>
      </c>
      <c r="C11" s="78">
        <f>'BOD Loading'!C11</f>
        <v>0</v>
      </c>
      <c r="D11" s="70">
        <f>IF('Monthly Parameters'!R1='LOCKED REFERENCE TAB'!K11,'Monthly Parameters'!B43,'Year''s Influent Loading'!B7)</f>
        <v>0</v>
      </c>
      <c r="E11" s="71" t="e">
        <f t="shared" si="0"/>
        <v>#DIV/0!</v>
      </c>
      <c r="F11" s="72" t="e">
        <f t="shared" si="3"/>
        <v>#DIV/0!</v>
      </c>
      <c r="G11" s="73">
        <f>IF(('Monthly Parameters'!R$1='LOCKED REFERENCE TAB'!K11),('Monthly Parameters'!U$44), ('Year''s Influent Loading'!L7))</f>
        <v>0</v>
      </c>
      <c r="H11" s="74">
        <f t="shared" si="1"/>
        <v>0</v>
      </c>
      <c r="I11" s="76">
        <f>P2*C11</f>
        <v>0</v>
      </c>
      <c r="J11" s="76">
        <f t="shared" si="5"/>
        <v>0</v>
      </c>
      <c r="K11" s="76">
        <f t="shared" si="4"/>
        <v>0</v>
      </c>
      <c r="L11" s="72" t="e">
        <f t="shared" si="2"/>
        <v>#DIV/0!</v>
      </c>
      <c r="N11" s="137" t="s">
        <v>120</v>
      </c>
      <c r="O11" s="138"/>
      <c r="P11" s="138"/>
      <c r="Q11" s="138"/>
      <c r="R11" s="138"/>
      <c r="S11" s="138"/>
      <c r="T11" s="138"/>
      <c r="U11" s="138"/>
      <c r="V11" s="139"/>
    </row>
    <row r="12" spans="1:22" x14ac:dyDescent="0.3">
      <c r="A12" s="12" t="s">
        <v>35</v>
      </c>
      <c r="B12" s="78">
        <f>'Monthly Parameters'!R2</f>
        <v>2024</v>
      </c>
      <c r="C12" s="78">
        <f>'BOD Loading'!C12</f>
        <v>0</v>
      </c>
      <c r="D12" s="70">
        <f>IF('Monthly Parameters'!R1='LOCKED REFERENCE TAB'!K12,'Monthly Parameters'!B43,'Year''s Influent Loading'!B8)</f>
        <v>0</v>
      </c>
      <c r="E12" s="71" t="e">
        <f t="shared" si="0"/>
        <v>#DIV/0!</v>
      </c>
      <c r="F12" s="72" t="e">
        <f t="shared" si="3"/>
        <v>#DIV/0!</v>
      </c>
      <c r="G12" s="73">
        <f>IF(('Monthly Parameters'!R$1='LOCKED REFERENCE TAB'!K12),('Monthly Parameters'!U$44), ('Year''s Influent Loading'!L8))</f>
        <v>0</v>
      </c>
      <c r="H12" s="74">
        <f t="shared" si="1"/>
        <v>0</v>
      </c>
      <c r="I12" s="76">
        <f>P2*C12</f>
        <v>0</v>
      </c>
      <c r="J12" s="76">
        <f t="shared" si="5"/>
        <v>0</v>
      </c>
      <c r="K12" s="76">
        <f t="shared" si="4"/>
        <v>0</v>
      </c>
      <c r="L12" s="72" t="e">
        <f t="shared" si="2"/>
        <v>#DIV/0!</v>
      </c>
      <c r="N12" s="140" t="s">
        <v>122</v>
      </c>
      <c r="O12" s="138"/>
      <c r="P12" s="138"/>
      <c r="Q12" s="138"/>
      <c r="R12" s="138"/>
      <c r="S12" s="138"/>
      <c r="T12" s="138"/>
      <c r="U12" s="138"/>
      <c r="V12" s="139"/>
    </row>
    <row r="13" spans="1:22" x14ac:dyDescent="0.3">
      <c r="A13" s="12" t="s">
        <v>36</v>
      </c>
      <c r="B13" s="78">
        <f>'Monthly Parameters'!R2</f>
        <v>2024</v>
      </c>
      <c r="C13" s="78">
        <f>'BOD Loading'!C13</f>
        <v>0</v>
      </c>
      <c r="D13" s="70">
        <f>IF('Monthly Parameters'!R1='LOCKED REFERENCE TAB'!K13,'Monthly Parameters'!B43,'Year''s Influent Loading'!B9)</f>
        <v>0</v>
      </c>
      <c r="E13" s="71" t="e">
        <f t="shared" si="0"/>
        <v>#DIV/0!</v>
      </c>
      <c r="F13" s="72" t="e">
        <f t="shared" si="3"/>
        <v>#DIV/0!</v>
      </c>
      <c r="G13" s="73">
        <f>IF(('Monthly Parameters'!R$1='LOCKED REFERENCE TAB'!K13),('Monthly Parameters'!U$44), ('Year''s Influent Loading'!L9))</f>
        <v>0</v>
      </c>
      <c r="H13" s="74">
        <f t="shared" si="1"/>
        <v>0</v>
      </c>
      <c r="I13" s="76">
        <f>P2*C13</f>
        <v>0</v>
      </c>
      <c r="J13" s="76">
        <f t="shared" si="5"/>
        <v>0</v>
      </c>
      <c r="K13" s="76">
        <f t="shared" si="4"/>
        <v>0</v>
      </c>
      <c r="L13" s="72" t="e">
        <f t="shared" si="2"/>
        <v>#DIV/0!</v>
      </c>
      <c r="N13" s="144" t="s">
        <v>69</v>
      </c>
      <c r="O13" s="138"/>
      <c r="P13" s="138"/>
      <c r="Q13" s="138"/>
      <c r="R13" s="138"/>
      <c r="S13" s="138"/>
      <c r="T13" s="138"/>
      <c r="U13" s="138"/>
      <c r="V13" s="139"/>
    </row>
    <row r="14" spans="1:22" x14ac:dyDescent="0.3">
      <c r="A14" s="12" t="s">
        <v>37</v>
      </c>
      <c r="B14" s="78">
        <f>'Monthly Parameters'!R2</f>
        <v>2024</v>
      </c>
      <c r="C14" s="78">
        <f>'BOD Loading'!C14</f>
        <v>0</v>
      </c>
      <c r="D14" s="70">
        <f>IF('Monthly Parameters'!R1='LOCKED REFERENCE TAB'!K14,'Monthly Parameters'!B43,'Year''s Influent Loading'!B10)</f>
        <v>0</v>
      </c>
      <c r="E14" s="71" t="e">
        <f t="shared" si="0"/>
        <v>#DIV/0!</v>
      </c>
      <c r="F14" s="72" t="e">
        <f t="shared" si="3"/>
        <v>#DIV/0!</v>
      </c>
      <c r="G14" s="73">
        <f>IF(('Monthly Parameters'!R$1='LOCKED REFERENCE TAB'!K14),('Monthly Parameters'!U$44), ('Year''s Influent Loading'!L10))</f>
        <v>0</v>
      </c>
      <c r="H14" s="74">
        <f t="shared" si="1"/>
        <v>0</v>
      </c>
      <c r="I14" s="76">
        <f>P2*C14</f>
        <v>0</v>
      </c>
      <c r="J14" s="76">
        <f t="shared" si="5"/>
        <v>0</v>
      </c>
      <c r="K14" s="76">
        <f t="shared" si="4"/>
        <v>0</v>
      </c>
      <c r="L14" s="72" t="e">
        <f t="shared" si="2"/>
        <v>#DIV/0!</v>
      </c>
      <c r="N14" s="145" t="s">
        <v>121</v>
      </c>
      <c r="O14" s="138"/>
      <c r="P14" s="138"/>
      <c r="Q14" s="138"/>
      <c r="R14" s="138"/>
      <c r="S14" s="138"/>
      <c r="T14" s="138"/>
      <c r="U14" s="138"/>
      <c r="V14" s="139"/>
    </row>
    <row r="15" spans="1:22" ht="16.2" thickBot="1" x14ac:dyDescent="0.35">
      <c r="A15" s="12" t="s">
        <v>38</v>
      </c>
      <c r="B15" s="78">
        <f>'Monthly Parameters'!R2</f>
        <v>2024</v>
      </c>
      <c r="C15" s="78">
        <f>'BOD Loading'!C15</f>
        <v>0</v>
      </c>
      <c r="D15" s="70">
        <f>IF('Monthly Parameters'!R1='LOCKED REFERENCE TAB'!K15,'Monthly Parameters'!B43,'Year''s Influent Loading'!B11)</f>
        <v>0</v>
      </c>
      <c r="E15" s="71" t="e">
        <f t="shared" si="0"/>
        <v>#DIV/0!</v>
      </c>
      <c r="F15" s="72" t="e">
        <f t="shared" si="3"/>
        <v>#DIV/0!</v>
      </c>
      <c r="G15" s="73">
        <f>IF(('Monthly Parameters'!R$1='LOCKED REFERENCE TAB'!K15),('Monthly Parameters'!U$44), ('Year''s Influent Loading'!L11))</f>
        <v>0</v>
      </c>
      <c r="H15" s="74">
        <f t="shared" si="1"/>
        <v>0</v>
      </c>
      <c r="I15" s="76">
        <f>P2*C15</f>
        <v>0</v>
      </c>
      <c r="J15" s="76">
        <f t="shared" si="5"/>
        <v>0</v>
      </c>
      <c r="K15" s="76">
        <f t="shared" si="4"/>
        <v>0</v>
      </c>
      <c r="L15" s="72" t="e">
        <f t="shared" si="2"/>
        <v>#DIV/0!</v>
      </c>
      <c r="N15" s="14" t="s">
        <v>79</v>
      </c>
      <c r="O15" s="15"/>
      <c r="P15" s="15"/>
      <c r="Q15" s="15"/>
      <c r="R15" s="15"/>
      <c r="S15" s="15"/>
      <c r="T15" s="15"/>
      <c r="U15" s="15"/>
      <c r="V15" s="16"/>
    </row>
    <row r="16" spans="1:22" x14ac:dyDescent="0.3">
      <c r="A16" s="12" t="s">
        <v>39</v>
      </c>
      <c r="B16" s="78">
        <f>'Monthly Parameters'!R2</f>
        <v>2024</v>
      </c>
      <c r="C16" s="78">
        <f>'BOD Loading'!C16</f>
        <v>0</v>
      </c>
      <c r="D16" s="70">
        <f>IF('Monthly Parameters'!R1='LOCKED REFERENCE TAB'!K16,'Monthly Parameters'!B43,'Year''s Influent Loading'!B12)</f>
        <v>0</v>
      </c>
      <c r="E16" s="71" t="e">
        <f t="shared" si="0"/>
        <v>#DIV/0!</v>
      </c>
      <c r="F16" s="72" t="e">
        <f t="shared" si="3"/>
        <v>#DIV/0!</v>
      </c>
      <c r="G16" s="73">
        <f>IF(('Monthly Parameters'!R$1='LOCKED REFERENCE TAB'!K16),('Monthly Parameters'!U$44), ('Year''s Influent Loading'!L12))</f>
        <v>0</v>
      </c>
      <c r="H16" s="74">
        <f t="shared" si="1"/>
        <v>0</v>
      </c>
      <c r="I16" s="76">
        <f>P2*C16</f>
        <v>0</v>
      </c>
      <c r="J16" s="76">
        <f t="shared" si="5"/>
        <v>0</v>
      </c>
      <c r="K16" s="76">
        <f t="shared" si="4"/>
        <v>0</v>
      </c>
      <c r="L16" s="72" t="e">
        <f t="shared" si="2"/>
        <v>#DIV/0!</v>
      </c>
    </row>
    <row r="17" spans="1:12" x14ac:dyDescent="0.3">
      <c r="A17" s="12" t="s">
        <v>40</v>
      </c>
      <c r="B17" s="78">
        <f>'Monthly Parameters'!R2</f>
        <v>2024</v>
      </c>
      <c r="C17" s="78">
        <f>'BOD Loading'!C17</f>
        <v>0</v>
      </c>
      <c r="D17" s="70">
        <f>IF('Monthly Parameters'!R1='LOCKED REFERENCE TAB'!K17,'Monthly Parameters'!B43,'Year''s Influent Loading'!B13)</f>
        <v>0</v>
      </c>
      <c r="E17" s="71" t="e">
        <f t="shared" si="0"/>
        <v>#DIV/0!</v>
      </c>
      <c r="F17" s="72" t="e">
        <f t="shared" si="3"/>
        <v>#DIV/0!</v>
      </c>
      <c r="G17" s="73">
        <f>IF(('Monthly Parameters'!R$1='LOCKED REFERENCE TAB'!K17),('Monthly Parameters'!U$44), ('Year''s Influent Loading'!L13))</f>
        <v>0</v>
      </c>
      <c r="H17" s="74">
        <f t="shared" si="1"/>
        <v>0</v>
      </c>
      <c r="I17" s="76">
        <f>P2*C17</f>
        <v>0</v>
      </c>
      <c r="J17" s="76">
        <f t="shared" si="5"/>
        <v>0</v>
      </c>
      <c r="K17" s="76">
        <f t="shared" si="4"/>
        <v>0</v>
      </c>
      <c r="L17" s="72" t="e">
        <f t="shared" si="2"/>
        <v>#DIV/0!</v>
      </c>
    </row>
    <row r="18" spans="1:12" x14ac:dyDescent="0.3">
      <c r="I18" s="17"/>
      <c r="J18" s="17"/>
      <c r="K18" s="17"/>
      <c r="L18" s="17"/>
    </row>
  </sheetData>
  <sheetProtection formatColumns="0" formatRows="0" selectLockedCells="1"/>
  <mergeCells count="12">
    <mergeCell ref="N10:V10"/>
    <mergeCell ref="N11:V11"/>
    <mergeCell ref="N12:V12"/>
    <mergeCell ref="N13:V13"/>
    <mergeCell ref="N14:V14"/>
    <mergeCell ref="M6:O6"/>
    <mergeCell ref="M2:O2"/>
    <mergeCell ref="M3:O3"/>
    <mergeCell ref="M7:O7"/>
    <mergeCell ref="M8:O8"/>
    <mergeCell ref="M4:O4"/>
    <mergeCell ref="M5:O5"/>
  </mergeCells>
  <conditionalFormatting sqref="E6:E17">
    <cfRule type="colorScale" priority="3">
      <colorScale>
        <cfvo type="num" val="1.4"/>
        <cfvo type="num" val="1.76"/>
        <cfvo type="num" val="2.2000000000000002"/>
        <color rgb="FF785EF0"/>
        <color rgb="FFFFB000"/>
        <color rgb="FFFE6100"/>
      </colorScale>
    </cfRule>
  </conditionalFormatting>
  <conditionalFormatting sqref="F6:F17">
    <cfRule type="colorScale" priority="2">
      <colorScale>
        <cfvo type="num" val="5000"/>
        <cfvo type="num" val="5600"/>
        <cfvo type="num" val="7000"/>
        <color rgb="FF785EF0"/>
        <color rgb="FFFFB000"/>
        <color rgb="FFFE6100"/>
      </colorScale>
    </cfRule>
  </conditionalFormatting>
  <conditionalFormatting sqref="G6:G17">
    <cfRule type="colorScale" priority="1">
      <colorScale>
        <cfvo type="num" val="250"/>
        <cfvo type="num" val="305"/>
        <cfvo type="num" val="382"/>
        <color rgb="FF785EF0"/>
        <color rgb="FFFFB000"/>
        <color rgb="FFFE6100"/>
      </colorScale>
    </cfRule>
  </conditionalFormatting>
  <conditionalFormatting sqref="H6:H17">
    <cfRule type="expression" dxfId="6" priority="7">
      <formula>H6&lt;=(I6*0.8)</formula>
    </cfRule>
    <cfRule type="expression" dxfId="5" priority="8">
      <formula>H6&gt;=I6</formula>
    </cfRule>
    <cfRule type="expression" dxfId="4" priority="9">
      <formula>H6&gt;=(I6*0.8)</formula>
    </cfRule>
  </conditionalFormatting>
  <conditionalFormatting sqref="J7:J11">
    <cfRule type="expression" dxfId="3" priority="10">
      <formula>J7&gt;=K7</formula>
    </cfRule>
  </conditionalFormatting>
  <conditionalFormatting sqref="L6:L17">
    <cfRule type="cellIs" dxfId="2" priority="4" operator="greaterThan">
      <formula>100</formula>
    </cfRule>
    <cfRule type="cellIs" dxfId="1" priority="5" operator="lessThan">
      <formula>80</formula>
    </cfRule>
    <cfRule type="cellIs" dxfId="0" priority="6" operator="between">
      <formula>80</formula>
      <formula>100</formula>
    </cfRule>
  </conditionalFormatting>
  <dataValidations disablePrompts="1" count="1">
    <dataValidation type="list" allowBlank="1" showInputMessage="1" showErrorMessage="1" sqref="B6" xr:uid="{5A7B20AD-D25C-4A67-823C-B9A11ADEED1C}">
      <formula1>$A$6:$A$17</formula1>
    </dataValidation>
  </dataValidation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7F08845-6986-46C9-9557-B76C02AC9AB7}">
          <x14:formula1>
            <xm:f>'LOCKED REFERENCE TAB'!$B$6:$B$17</xm:f>
          </x14:formula1>
          <xm:sqref>A6:A17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0C604-F971-45EE-9893-C946181700C8}">
  <dimension ref="A1:Q13"/>
  <sheetViews>
    <sheetView tabSelected="1" topLeftCell="B12" workbookViewId="0">
      <selection activeCell="C19" sqref="C19"/>
    </sheetView>
  </sheetViews>
  <sheetFormatPr defaultColWidth="9.109375" defaultRowHeight="15.6" x14ac:dyDescent="0.3"/>
  <cols>
    <col min="1" max="1" width="18.109375" style="6" customWidth="1"/>
    <col min="2" max="2" width="17.5546875" style="6" customWidth="1"/>
    <col min="3" max="3" width="13.5546875" style="6" customWidth="1"/>
    <col min="4" max="4" width="17" style="6" customWidth="1"/>
    <col min="5" max="5" width="13.44140625" style="6" customWidth="1"/>
    <col min="6" max="6" width="15.6640625" style="6" customWidth="1"/>
    <col min="7" max="7" width="13.44140625" style="6" customWidth="1"/>
    <col min="8" max="8" width="16.109375" style="6" customWidth="1"/>
    <col min="9" max="9" width="12.44140625" style="6" customWidth="1"/>
    <col min="10" max="10" width="12.5546875" style="6" customWidth="1"/>
    <col min="11" max="12" width="12.88671875" style="6" customWidth="1"/>
    <col min="13" max="13" width="16.88671875" style="6" customWidth="1"/>
    <col min="14" max="14" width="19.5546875" style="6" customWidth="1"/>
    <col min="15" max="15" width="28.88671875" style="6" customWidth="1"/>
    <col min="16" max="16" width="23.88671875" style="20" customWidth="1"/>
    <col min="17" max="16384" width="9.109375" style="6"/>
  </cols>
  <sheetData>
    <row r="1" spans="1:17" x14ac:dyDescent="0.3">
      <c r="A1" s="113" t="s">
        <v>62</v>
      </c>
      <c r="B1" s="63" t="s">
        <v>58</v>
      </c>
      <c r="C1" s="63" t="s">
        <v>116</v>
      </c>
      <c r="D1" s="63" t="s">
        <v>91</v>
      </c>
      <c r="E1" s="63" t="s">
        <v>128</v>
      </c>
      <c r="F1" s="63" t="s">
        <v>117</v>
      </c>
      <c r="G1" s="63" t="s">
        <v>99</v>
      </c>
      <c r="H1" s="63" t="s">
        <v>129</v>
      </c>
      <c r="I1" s="63" t="s">
        <v>118</v>
      </c>
      <c r="J1" s="63" t="s">
        <v>100</v>
      </c>
      <c r="K1" s="63" t="s">
        <v>130</v>
      </c>
      <c r="L1" s="63" t="s">
        <v>110</v>
      </c>
      <c r="M1" s="63" t="s">
        <v>119</v>
      </c>
      <c r="N1" s="63" t="s">
        <v>111</v>
      </c>
      <c r="O1" s="63" t="s">
        <v>59</v>
      </c>
      <c r="P1" s="64" t="s">
        <v>60</v>
      </c>
    </row>
    <row r="2" spans="1:17" x14ac:dyDescent="0.3">
      <c r="A2" s="112" t="s">
        <v>29</v>
      </c>
      <c r="B2" s="114"/>
      <c r="C2" s="116">
        <f>B2/('Monthly Parameters'!E$3)</f>
        <v>0</v>
      </c>
      <c r="D2" s="114"/>
      <c r="E2" s="66">
        <f>B2*D2*8.34</f>
        <v>0</v>
      </c>
      <c r="F2" s="116" t="e">
        <f>E2/('Monthly Parameters'!I$3)</f>
        <v>#DIV/0!</v>
      </c>
      <c r="G2" s="114"/>
      <c r="H2" s="66">
        <f>G2*8.34*B2</f>
        <v>0</v>
      </c>
      <c r="I2" s="117" t="e">
        <f>H2/('Monthly Parameters'!M$3)</f>
        <v>#DIV/0!</v>
      </c>
      <c r="J2" s="114"/>
      <c r="K2" s="66">
        <f>J2*8.34*H2</f>
        <v>0</v>
      </c>
      <c r="L2" s="114"/>
      <c r="M2" s="65"/>
      <c r="N2" s="65"/>
      <c r="O2" s="65">
        <f>'Monthly Parameters'!E3</f>
        <v>0.55000000000000004</v>
      </c>
      <c r="P2" s="118">
        <f>B2/O2</f>
        <v>0</v>
      </c>
    </row>
    <row r="3" spans="1:17" x14ac:dyDescent="0.3">
      <c r="A3" s="112" t="s">
        <v>30</v>
      </c>
      <c r="B3" s="114"/>
      <c r="C3" s="116">
        <f>B3/('Monthly Parameters'!E$3)</f>
        <v>0</v>
      </c>
      <c r="D3" s="114"/>
      <c r="E3" s="66">
        <f t="shared" ref="E3:E13" si="0">B3*D3*8.34</f>
        <v>0</v>
      </c>
      <c r="F3" s="116" t="e">
        <f>E3/('Monthly Parameters'!I$3)</f>
        <v>#DIV/0!</v>
      </c>
      <c r="G3" s="114"/>
      <c r="H3" s="66">
        <f t="shared" ref="H3:H13" si="1">G3*8.34*B3</f>
        <v>0</v>
      </c>
      <c r="I3" s="117" t="e">
        <f>H3/('Monthly Parameters'!M$3)</f>
        <v>#DIV/0!</v>
      </c>
      <c r="J3" s="114"/>
      <c r="K3" s="66">
        <f t="shared" ref="K3:K13" si="2">J3*8.34*H3</f>
        <v>0</v>
      </c>
      <c r="L3" s="114"/>
      <c r="M3" s="65"/>
      <c r="N3" s="65"/>
      <c r="O3" s="65">
        <f>'Monthly Parameters'!E3</f>
        <v>0.55000000000000004</v>
      </c>
      <c r="P3" s="118">
        <f t="shared" ref="P3:P13" si="3">B3/O3</f>
        <v>0</v>
      </c>
    </row>
    <row r="4" spans="1:17" s="22" customFormat="1" x14ac:dyDescent="0.3">
      <c r="A4" s="112" t="s">
        <v>31</v>
      </c>
      <c r="B4" s="115"/>
      <c r="C4" s="116">
        <f>B4/('Monthly Parameters'!E$3)</f>
        <v>0</v>
      </c>
      <c r="D4" s="115"/>
      <c r="E4" s="66">
        <f t="shared" si="0"/>
        <v>0</v>
      </c>
      <c r="F4" s="116" t="e">
        <f>E4/('Monthly Parameters'!I$3)</f>
        <v>#DIV/0!</v>
      </c>
      <c r="G4" s="115"/>
      <c r="H4" s="66">
        <f t="shared" si="1"/>
        <v>0</v>
      </c>
      <c r="I4" s="117" t="e">
        <f>H4/('Monthly Parameters'!M$3)</f>
        <v>#DIV/0!</v>
      </c>
      <c r="J4" s="115"/>
      <c r="K4" s="66">
        <f t="shared" si="2"/>
        <v>0</v>
      </c>
      <c r="L4" s="114"/>
      <c r="M4" s="65"/>
      <c r="N4" s="65"/>
      <c r="O4" s="65">
        <f>'Monthly Parameters'!E3</f>
        <v>0.55000000000000004</v>
      </c>
      <c r="P4" s="118">
        <f t="shared" si="3"/>
        <v>0</v>
      </c>
    </row>
    <row r="5" spans="1:17" x14ac:dyDescent="0.3">
      <c r="A5" s="112" t="s">
        <v>32</v>
      </c>
      <c r="B5" s="114"/>
      <c r="C5" s="116">
        <f>B5/('Monthly Parameters'!E$3)</f>
        <v>0</v>
      </c>
      <c r="D5" s="114"/>
      <c r="E5" s="66">
        <f t="shared" si="0"/>
        <v>0</v>
      </c>
      <c r="F5" s="116" t="e">
        <f>E5/('Monthly Parameters'!I$3)</f>
        <v>#DIV/0!</v>
      </c>
      <c r="G5" s="114"/>
      <c r="H5" s="66">
        <f t="shared" si="1"/>
        <v>0</v>
      </c>
      <c r="I5" s="117" t="e">
        <f>H5/('Monthly Parameters'!M$3)</f>
        <v>#DIV/0!</v>
      </c>
      <c r="J5" s="114"/>
      <c r="K5" s="66">
        <f t="shared" si="2"/>
        <v>0</v>
      </c>
      <c r="L5" s="114"/>
      <c r="M5" s="65"/>
      <c r="N5" s="65"/>
      <c r="O5" s="65">
        <f>'Monthly Parameters'!E3</f>
        <v>0.55000000000000004</v>
      </c>
      <c r="P5" s="118">
        <f t="shared" si="3"/>
        <v>0</v>
      </c>
    </row>
    <row r="6" spans="1:17" x14ac:dyDescent="0.3">
      <c r="A6" s="112" t="s">
        <v>33</v>
      </c>
      <c r="B6" s="114"/>
      <c r="C6" s="116">
        <f>B6/('Monthly Parameters'!E$3)</f>
        <v>0</v>
      </c>
      <c r="D6" s="114"/>
      <c r="E6" s="66">
        <f t="shared" si="0"/>
        <v>0</v>
      </c>
      <c r="F6" s="116" t="e">
        <f>E6/('Monthly Parameters'!I$3)</f>
        <v>#DIV/0!</v>
      </c>
      <c r="G6" s="114"/>
      <c r="H6" s="66">
        <f t="shared" si="1"/>
        <v>0</v>
      </c>
      <c r="I6" s="117" t="e">
        <f>H6/('Monthly Parameters'!M$3)</f>
        <v>#DIV/0!</v>
      </c>
      <c r="J6" s="114"/>
      <c r="K6" s="66">
        <f t="shared" si="2"/>
        <v>0</v>
      </c>
      <c r="L6" s="114"/>
      <c r="M6" s="65"/>
      <c r="N6" s="65"/>
      <c r="O6" s="65">
        <f>'Monthly Parameters'!E3</f>
        <v>0.55000000000000004</v>
      </c>
      <c r="P6" s="118">
        <f t="shared" si="3"/>
        <v>0</v>
      </c>
    </row>
    <row r="7" spans="1:17" s="22" customFormat="1" x14ac:dyDescent="0.3">
      <c r="A7" s="112" t="s">
        <v>34</v>
      </c>
      <c r="B7" s="115"/>
      <c r="C7" s="116">
        <f>B7/('Monthly Parameters'!E$3)</f>
        <v>0</v>
      </c>
      <c r="D7" s="115"/>
      <c r="E7" s="66">
        <f t="shared" si="0"/>
        <v>0</v>
      </c>
      <c r="F7" s="116" t="e">
        <f>E7/('Monthly Parameters'!I$3)</f>
        <v>#DIV/0!</v>
      </c>
      <c r="G7" s="115"/>
      <c r="H7" s="66">
        <f t="shared" si="1"/>
        <v>0</v>
      </c>
      <c r="I7" s="117" t="e">
        <f>H7/('Monthly Parameters'!M$3)</f>
        <v>#DIV/0!</v>
      </c>
      <c r="J7" s="115"/>
      <c r="K7" s="66">
        <f t="shared" si="2"/>
        <v>0</v>
      </c>
      <c r="L7" s="114"/>
      <c r="M7" s="65"/>
      <c r="N7" s="65"/>
      <c r="O7" s="65">
        <f>'Monthly Parameters'!E3</f>
        <v>0.55000000000000004</v>
      </c>
      <c r="P7" s="118">
        <f t="shared" si="3"/>
        <v>0</v>
      </c>
    </row>
    <row r="8" spans="1:17" x14ac:dyDescent="0.3">
      <c r="A8" s="112" t="s">
        <v>35</v>
      </c>
      <c r="B8" s="114"/>
      <c r="C8" s="116">
        <f>B8/('Monthly Parameters'!E$3)</f>
        <v>0</v>
      </c>
      <c r="D8" s="114"/>
      <c r="E8" s="66">
        <f t="shared" si="0"/>
        <v>0</v>
      </c>
      <c r="F8" s="116" t="e">
        <f>E8/('Monthly Parameters'!I$3)</f>
        <v>#DIV/0!</v>
      </c>
      <c r="G8" s="114"/>
      <c r="H8" s="66">
        <f t="shared" si="1"/>
        <v>0</v>
      </c>
      <c r="I8" s="117" t="e">
        <f>H8/('Monthly Parameters'!M$3)</f>
        <v>#DIV/0!</v>
      </c>
      <c r="J8" s="114"/>
      <c r="K8" s="66">
        <f t="shared" si="2"/>
        <v>0</v>
      </c>
      <c r="L8" s="114"/>
      <c r="M8" s="65"/>
      <c r="N8" s="65"/>
      <c r="O8" s="65">
        <f>'Monthly Parameters'!E3</f>
        <v>0.55000000000000004</v>
      </c>
      <c r="P8" s="118">
        <f t="shared" si="3"/>
        <v>0</v>
      </c>
    </row>
    <row r="9" spans="1:17" x14ac:dyDescent="0.3">
      <c r="A9" s="112" t="s">
        <v>36</v>
      </c>
      <c r="B9" s="114"/>
      <c r="C9" s="116">
        <f>B9/('Monthly Parameters'!E$3)</f>
        <v>0</v>
      </c>
      <c r="D9" s="114"/>
      <c r="E9" s="66">
        <f t="shared" si="0"/>
        <v>0</v>
      </c>
      <c r="F9" s="116" t="e">
        <f>E9/('Monthly Parameters'!I$3)</f>
        <v>#DIV/0!</v>
      </c>
      <c r="G9" s="114"/>
      <c r="H9" s="66">
        <f t="shared" si="1"/>
        <v>0</v>
      </c>
      <c r="I9" s="117" t="e">
        <f>H9/('Monthly Parameters'!M$3)</f>
        <v>#DIV/0!</v>
      </c>
      <c r="J9" s="114"/>
      <c r="K9" s="66">
        <f t="shared" si="2"/>
        <v>0</v>
      </c>
      <c r="L9" s="114"/>
      <c r="M9" s="65"/>
      <c r="N9" s="65"/>
      <c r="O9" s="65">
        <f>'Monthly Parameters'!E3</f>
        <v>0.55000000000000004</v>
      </c>
      <c r="P9" s="118">
        <f t="shared" si="3"/>
        <v>0</v>
      </c>
    </row>
    <row r="10" spans="1:17" s="22" customFormat="1" x14ac:dyDescent="0.3">
      <c r="A10" s="112" t="s">
        <v>37</v>
      </c>
      <c r="B10" s="115"/>
      <c r="C10" s="116">
        <f>B10/('Monthly Parameters'!E$3)</f>
        <v>0</v>
      </c>
      <c r="D10" s="115"/>
      <c r="E10" s="66">
        <f t="shared" si="0"/>
        <v>0</v>
      </c>
      <c r="F10" s="116" t="e">
        <f>E10/('Monthly Parameters'!I$3)</f>
        <v>#DIV/0!</v>
      </c>
      <c r="G10" s="115"/>
      <c r="H10" s="66">
        <f t="shared" si="1"/>
        <v>0</v>
      </c>
      <c r="I10" s="117" t="e">
        <f>H10/('Monthly Parameters'!M$3)</f>
        <v>#DIV/0!</v>
      </c>
      <c r="J10" s="115"/>
      <c r="K10" s="66">
        <f t="shared" si="2"/>
        <v>0</v>
      </c>
      <c r="L10" s="114"/>
      <c r="M10" s="65"/>
      <c r="N10" s="65"/>
      <c r="O10" s="65">
        <f>'Monthly Parameters'!E3</f>
        <v>0.55000000000000004</v>
      </c>
      <c r="P10" s="118">
        <f t="shared" si="3"/>
        <v>0</v>
      </c>
    </row>
    <row r="11" spans="1:17" x14ac:dyDescent="0.3">
      <c r="A11" s="112" t="s">
        <v>38</v>
      </c>
      <c r="B11" s="114"/>
      <c r="C11" s="116">
        <f>B11/('Monthly Parameters'!E$3)</f>
        <v>0</v>
      </c>
      <c r="D11" s="114"/>
      <c r="E11" s="66">
        <f t="shared" si="0"/>
        <v>0</v>
      </c>
      <c r="F11" s="116" t="e">
        <f>E11/('Monthly Parameters'!I$3)</f>
        <v>#DIV/0!</v>
      </c>
      <c r="G11" s="114"/>
      <c r="H11" s="66">
        <f t="shared" si="1"/>
        <v>0</v>
      </c>
      <c r="I11" s="117" t="e">
        <f>H11/('Monthly Parameters'!M$3)</f>
        <v>#DIV/0!</v>
      </c>
      <c r="J11" s="114"/>
      <c r="K11" s="66">
        <f t="shared" si="2"/>
        <v>0</v>
      </c>
      <c r="L11" s="114"/>
      <c r="M11" s="65"/>
      <c r="N11" s="65"/>
      <c r="O11" s="65">
        <f>'Monthly Parameters'!E3</f>
        <v>0.55000000000000004</v>
      </c>
      <c r="P11" s="118">
        <f t="shared" si="3"/>
        <v>0</v>
      </c>
    </row>
    <row r="12" spans="1:17" x14ac:dyDescent="0.3">
      <c r="A12" s="112" t="s">
        <v>39</v>
      </c>
      <c r="B12" s="114"/>
      <c r="C12" s="116">
        <f>B12/('Monthly Parameters'!E$3)</f>
        <v>0</v>
      </c>
      <c r="D12" s="114"/>
      <c r="E12" s="66">
        <f t="shared" si="0"/>
        <v>0</v>
      </c>
      <c r="F12" s="116" t="e">
        <f>E12/('Monthly Parameters'!I$3)</f>
        <v>#DIV/0!</v>
      </c>
      <c r="G12" s="114"/>
      <c r="H12" s="66">
        <f t="shared" si="1"/>
        <v>0</v>
      </c>
      <c r="I12" s="117" t="e">
        <f>H12/('Monthly Parameters'!M$3)</f>
        <v>#DIV/0!</v>
      </c>
      <c r="J12" s="114"/>
      <c r="K12" s="66">
        <f t="shared" si="2"/>
        <v>0</v>
      </c>
      <c r="L12" s="114"/>
      <c r="M12" s="65"/>
      <c r="N12" s="65"/>
      <c r="O12" s="65">
        <f>'Monthly Parameters'!E3</f>
        <v>0.55000000000000004</v>
      </c>
      <c r="P12" s="118">
        <f t="shared" si="3"/>
        <v>0</v>
      </c>
    </row>
    <row r="13" spans="1:17" x14ac:dyDescent="0.3">
      <c r="A13" s="112" t="s">
        <v>40</v>
      </c>
      <c r="B13" s="114"/>
      <c r="C13" s="116">
        <f>B13/('Monthly Parameters'!E$3)</f>
        <v>0</v>
      </c>
      <c r="D13" s="114"/>
      <c r="E13" s="66">
        <f t="shared" si="0"/>
        <v>0</v>
      </c>
      <c r="F13" s="116" t="e">
        <f>E13/('Monthly Parameters'!I$3)</f>
        <v>#DIV/0!</v>
      </c>
      <c r="G13" s="114"/>
      <c r="H13" s="66">
        <f t="shared" si="1"/>
        <v>0</v>
      </c>
      <c r="I13" s="117" t="e">
        <f>H13/('Monthly Parameters'!M$3)</f>
        <v>#DIV/0!</v>
      </c>
      <c r="J13" s="114"/>
      <c r="K13" s="66">
        <f t="shared" si="2"/>
        <v>0</v>
      </c>
      <c r="L13" s="114"/>
      <c r="M13" s="65"/>
      <c r="N13" s="65"/>
      <c r="O13" s="65">
        <f>'Monthly Parameters'!E3</f>
        <v>0.55000000000000004</v>
      </c>
      <c r="P13" s="118">
        <f t="shared" si="3"/>
        <v>0</v>
      </c>
    </row>
  </sheetData>
  <sheetProtection algorithmName="SHA-512" hashValue="FAoh8HbFsE+DULc1p9N99OvBflPW/qHy4jkJugqooD4OVsBlYu2cJtTWPxhEtBG7xFCj3ZbVmDSTyxbXfe+e9w==" saltValue="XX9Y2gpX8aPiiPzWYfVPxg==" spinCount="100000" sheet="1" objects="1" scenarios="1" formatColumns="0" formatRows="0" selectLockedCells="1" sort="0" autoFilter="0"/>
  <phoneticPr fontId="13" type="noConversion"/>
  <dataValidations count="1">
    <dataValidation type="custom" allowBlank="1" showInputMessage="1" showErrorMessage="1" sqref="J2:O13 G2:H13 B2:B13 D2:E13" xr:uid="{52CFF546-B3C1-4990-B5CC-6B0ADEF65A1F}">
      <formula1>ISNUMBER(B2:B22)</formula1>
    </dataValidation>
  </dataValidations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0C2ED-FBE5-4AF6-8E5E-25FBF19B9ACE}">
  <dimension ref="B5:K17"/>
  <sheetViews>
    <sheetView workbookViewId="0">
      <selection activeCell="G36" sqref="G36"/>
    </sheetView>
  </sheetViews>
  <sheetFormatPr defaultRowHeight="14.4" x14ac:dyDescent="0.3"/>
  <sheetData>
    <row r="5" spans="2:11" x14ac:dyDescent="0.3">
      <c r="B5" t="s">
        <v>61</v>
      </c>
    </row>
    <row r="6" spans="2:11" x14ac:dyDescent="0.3">
      <c r="B6" s="3" t="s">
        <v>29</v>
      </c>
      <c r="K6" s="3" t="s">
        <v>29</v>
      </c>
    </row>
    <row r="7" spans="2:11" x14ac:dyDescent="0.3">
      <c r="B7" s="3" t="s">
        <v>30</v>
      </c>
      <c r="K7" s="3" t="s">
        <v>30</v>
      </c>
    </row>
    <row r="8" spans="2:11" x14ac:dyDescent="0.3">
      <c r="B8" s="3" t="s">
        <v>31</v>
      </c>
      <c r="K8" s="3" t="s">
        <v>31</v>
      </c>
    </row>
    <row r="9" spans="2:11" x14ac:dyDescent="0.3">
      <c r="B9" s="3" t="s">
        <v>32</v>
      </c>
      <c r="K9" s="3" t="s">
        <v>32</v>
      </c>
    </row>
    <row r="10" spans="2:11" x14ac:dyDescent="0.3">
      <c r="B10" s="3" t="s">
        <v>33</v>
      </c>
      <c r="K10" s="3" t="s">
        <v>33</v>
      </c>
    </row>
    <row r="11" spans="2:11" x14ac:dyDescent="0.3">
      <c r="B11" s="3" t="s">
        <v>34</v>
      </c>
      <c r="K11" s="3" t="s">
        <v>34</v>
      </c>
    </row>
    <row r="12" spans="2:11" x14ac:dyDescent="0.3">
      <c r="B12" s="3" t="s">
        <v>35</v>
      </c>
      <c r="K12" s="3" t="s">
        <v>35</v>
      </c>
    </row>
    <row r="13" spans="2:11" x14ac:dyDescent="0.3">
      <c r="B13" s="3" t="s">
        <v>36</v>
      </c>
      <c r="K13" s="3" t="s">
        <v>36</v>
      </c>
    </row>
    <row r="14" spans="2:11" x14ac:dyDescent="0.3">
      <c r="B14" s="3" t="s">
        <v>37</v>
      </c>
      <c r="K14" s="3" t="s">
        <v>37</v>
      </c>
    </row>
    <row r="15" spans="2:11" x14ac:dyDescent="0.3">
      <c r="B15" s="3" t="s">
        <v>38</v>
      </c>
      <c r="K15" s="3" t="s">
        <v>38</v>
      </c>
    </row>
    <row r="16" spans="2:11" x14ac:dyDescent="0.3">
      <c r="B16" s="3" t="s">
        <v>39</v>
      </c>
      <c r="K16" s="3" t="s">
        <v>39</v>
      </c>
    </row>
    <row r="17" spans="2:11" x14ac:dyDescent="0.3">
      <c r="B17" s="3" t="s">
        <v>40</v>
      </c>
      <c r="K17" s="3" t="s">
        <v>40</v>
      </c>
    </row>
  </sheetData>
  <sheetProtection algorithmName="SHA-512" hashValue="tr2XXoo/SkgrOlK7mDdd5a0Tr8/baCxqNIMAbh/sc/BdlkKlpCgRe4HP75o8aKu5r2G6/ldK5iOguBq6rkYkgw==" saltValue="ssDMsp/owdiIbJ+QE+nXOg==" spinCount="100000" sheet="1" selectLockedCells="1" selectUnlockedCells="1"/>
  <dataValidations disablePrompts="1" count="1">
    <dataValidation type="list" allowBlank="1" showInputMessage="1" showErrorMessage="1" sqref="B6:B17 K6:K17" xr:uid="{5A7B20AD-D25C-4A67-823C-B9A11ADEED1C}">
      <formula1>$A$6:$A$17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1e69352-4422-493e-8081-d704f7d5a04b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3AA82B39B2E4EBE7991A7D36A6100" ma:contentTypeVersion="18" ma:contentTypeDescription="Create a new document." ma:contentTypeScope="" ma:versionID="ab55706f0d1e7afcb72c0bba6a1a8e40">
  <xsd:schema xmlns:xsd="http://www.w3.org/2001/XMLSchema" xmlns:xs="http://www.w3.org/2001/XMLSchema" xmlns:p="http://schemas.microsoft.com/office/2006/metadata/properties" xmlns:ns1="http://schemas.microsoft.com/sharepoint/v3" xmlns:ns3="f1e69352-4422-493e-8081-d704f7d5a04b" xmlns:ns4="ce2135b6-d242-4426-996c-610331963ff0" targetNamespace="http://schemas.microsoft.com/office/2006/metadata/properties" ma:root="true" ma:fieldsID="606864fee54f5df1b51718cb6e96a2f4" ns1:_="" ns3:_="" ns4:_="">
    <xsd:import namespace="http://schemas.microsoft.com/sharepoint/v3"/>
    <xsd:import namespace="f1e69352-4422-493e-8081-d704f7d5a04b"/>
    <xsd:import namespace="ce2135b6-d242-4426-996c-610331963f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e69352-4422-493e-8081-d704f7d5a0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135b6-d242-4426-996c-610331963f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E5FA5F-6D6F-46EE-88F9-E60BA2B6E3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44BC16-3DE5-4269-AE47-1F03CC37A059}">
  <ds:schemaRefs>
    <ds:schemaRef ds:uri="http://purl.org/dc/dcmitype/"/>
    <ds:schemaRef ds:uri="ce2135b6-d242-4426-996c-610331963ff0"/>
    <ds:schemaRef ds:uri="http://purl.org/dc/terms/"/>
    <ds:schemaRef ds:uri="http://schemas.microsoft.com/office/2006/documentManagement/types"/>
    <ds:schemaRef ds:uri="f1e69352-4422-493e-8081-d704f7d5a04b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607E954-D314-4A82-BA8D-44ADDF8A78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e69352-4422-493e-8081-d704f7d5a04b"/>
    <ds:schemaRef ds:uri="ce2135b6-d242-4426-996c-610331963f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Monthly Parameters</vt:lpstr>
      <vt:lpstr>BOD Loading</vt:lpstr>
      <vt:lpstr>TSS Loading</vt:lpstr>
      <vt:lpstr>Phosphorus Loading</vt:lpstr>
      <vt:lpstr>{Other Parameter} Template</vt:lpstr>
      <vt:lpstr>Year's Influent Loading</vt:lpstr>
      <vt:lpstr>LOCKED REFERENCE TAB</vt:lpstr>
    </vt:vector>
  </TitlesOfParts>
  <Manager/>
  <Company>Agency of Natural Resources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Virginia Little</dc:creator>
  <cp:keywords/>
  <dc:description/>
  <cp:lastModifiedBy>Kolb, Michelle</cp:lastModifiedBy>
  <cp:revision/>
  <dcterms:created xsi:type="dcterms:W3CDTF">2010-03-29T12:33:56Z</dcterms:created>
  <dcterms:modified xsi:type="dcterms:W3CDTF">2024-12-19T20:59:11Z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0x010100ADF3AA82B39B2E4EBE7991A7D36A6100</vt:lpwstr>
  </property>
</Properties>
</file>