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harts/chart6.xml" ContentType="application/vnd.openxmlformats-officedocument.drawingml.chart+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sbvtcity.sharepoint.com/sites/dpw-sbvt/Shared Documents/Stormwater/MS4/Annual Reports/2023/"/>
    </mc:Choice>
  </mc:AlternateContent>
  <xr:revisionPtr revIDLastSave="8" documentId="8_{E2C87052-E87B-4632-A24B-3AB4F4B7321B}" xr6:coauthVersionLast="47" xr6:coauthVersionMax="47" xr10:uidLastSave="{C95E453A-DFB6-4B8A-B7CC-BFE1D121A018}"/>
  <bookViews>
    <workbookView xWindow="-120" yWindow="-120" windowWidth="29040" windowHeight="15720" tabRatio="738" activeTab="1" xr2:uid="{00000000-000D-0000-FFFF-FFFF00000000}"/>
  </bookViews>
  <sheets>
    <sheet name="Instructions" sheetId="11" r:id="rId1"/>
    <sheet name="BMP P Tracking Table" sheetId="1" r:id="rId2"/>
    <sheet name="Maintenance Only" sheetId="10" r:id="rId3"/>
    <sheet name="Performance Curves" sheetId="8" r:id="rId4"/>
    <sheet name="Loading Rates" sheetId="9" state="hidden" r:id="rId5"/>
    <sheet name="BMP Definitions" sheetId="3" state="hidden" r:id="rId6"/>
    <sheet name="Dropdowns" sheetId="2" state="hidden"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86" i="8" l="1"/>
  <c r="AB58" i="1"/>
  <c r="AB11" i="1"/>
  <c r="Q60" i="1" l="1"/>
  <c r="AA60" i="1"/>
  <c r="AB59" i="1" l="1"/>
  <c r="P69" i="8"/>
  <c r="O24" i="8"/>
  <c r="P11" i="8"/>
  <c r="P52" i="8" l="1"/>
  <c r="AA61" i="1" l="1"/>
  <c r="P39" i="8" l="1"/>
  <c r="Q41" i="1"/>
  <c r="R41" i="1" s="1"/>
  <c r="Q40" i="1" l="1"/>
  <c r="R40" i="1" s="1"/>
  <c r="Q39" i="1"/>
  <c r="R39" i="1" s="1"/>
  <c r="J40" i="1"/>
  <c r="R3" i="1" l="1"/>
  <c r="AD3" i="1"/>
  <c r="AE3" i="1"/>
  <c r="AG3" i="1" s="1"/>
  <c r="AY3" i="1"/>
  <c r="AZ3" i="1"/>
  <c r="BB3" i="1" s="1"/>
  <c r="AF3" i="1" l="1" a="1"/>
  <c r="AF3" i="1" s="1"/>
  <c r="AH3" i="1" s="1" a="1"/>
  <c r="AH3" i="1" s="1"/>
  <c r="AI3" i="1" s="1"/>
  <c r="AN3" i="1" s="1"/>
  <c r="BA3" i="1" a="1"/>
  <c r="BA3" i="1" s="1"/>
  <c r="BC3" i="1" s="1" a="1"/>
  <c r="BC3" i="1" s="1"/>
  <c r="BD3" i="1" s="1"/>
  <c r="BF3" i="1" s="1"/>
  <c r="Q7" i="1" l="1"/>
  <c r="C45" i="8" l="1"/>
  <c r="Q10" i="1" l="1"/>
  <c r="AD4" i="1"/>
  <c r="Q5" i="1"/>
  <c r="Q6" i="1"/>
  <c r="Q8" i="1"/>
  <c r="Q9" i="1"/>
  <c r="Q11" i="1"/>
  <c r="Q12" i="1"/>
  <c r="Q13" i="1"/>
  <c r="Q14" i="1"/>
  <c r="Q15" i="1"/>
  <c r="Q16" i="1"/>
  <c r="Q17" i="1"/>
  <c r="Q18" i="1"/>
  <c r="Q19" i="1"/>
  <c r="Q20" i="1"/>
  <c r="Q21" i="1"/>
  <c r="Q22" i="1"/>
  <c r="Q23" i="1"/>
  <c r="Q24" i="1"/>
  <c r="Q25" i="1"/>
  <c r="Q26" i="1"/>
  <c r="Q27" i="1"/>
  <c r="Q28" i="1"/>
  <c r="Q29" i="1"/>
  <c r="Q30" i="1"/>
  <c r="Q31" i="1"/>
  <c r="Q32" i="1"/>
  <c r="Q33" i="1"/>
  <c r="Q37" i="1"/>
  <c r="Q52" i="1"/>
  <c r="Q53" i="1"/>
  <c r="Q54" i="1"/>
  <c r="Q55" i="1"/>
  <c r="Q56" i="1"/>
  <c r="Q57" i="1"/>
  <c r="Q58" i="1"/>
  <c r="Q59" i="1"/>
  <c r="Q61" i="1"/>
  <c r="Q63" i="1"/>
  <c r="Q64" i="1"/>
  <c r="Q65" i="1"/>
  <c r="Q66" i="1"/>
  <c r="Q67" i="1"/>
  <c r="Q68" i="1"/>
  <c r="Q69" i="1"/>
  <c r="Q70" i="1"/>
  <c r="Q71" i="1"/>
  <c r="Q72" i="1"/>
  <c r="Q73" i="1"/>
  <c r="Q74" i="1"/>
  <c r="Q75" i="1"/>
  <c r="Q76" i="1"/>
  <c r="Q77" i="1"/>
  <c r="Q78" i="1"/>
  <c r="Q79" i="1"/>
  <c r="Q80" i="1"/>
  <c r="Q81" i="1"/>
  <c r="Q82" i="1"/>
  <c r="Q83" i="1"/>
  <c r="Q84" i="1"/>
  <c r="Q85" i="1"/>
  <c r="Q86" i="1"/>
  <c r="Q87" i="1"/>
  <c r="Q88" i="1"/>
  <c r="Q89" i="1"/>
  <c r="Q90" i="1"/>
  <c r="Q91" i="1"/>
  <c r="Q92" i="1"/>
  <c r="Q93" i="1"/>
  <c r="Q94" i="1"/>
  <c r="Q95" i="1"/>
  <c r="Q96" i="1"/>
  <c r="Q97" i="1"/>
  <c r="Q98" i="1"/>
  <c r="Q99" i="1"/>
  <c r="Q100" i="1"/>
  <c r="Q101" i="1"/>
  <c r="Q102" i="1"/>
  <c r="Q103" i="1"/>
  <c r="Q104" i="1"/>
  <c r="Q105" i="1"/>
  <c r="Q106" i="1"/>
  <c r="Q107" i="1"/>
  <c r="Q108" i="1"/>
  <c r="Q109" i="1"/>
  <c r="Q110" i="1"/>
  <c r="Q111" i="1"/>
  <c r="Q112" i="1"/>
  <c r="Q113" i="1"/>
  <c r="Q114" i="1"/>
  <c r="Q115" i="1"/>
  <c r="Q116" i="1"/>
  <c r="Q117" i="1"/>
  <c r="Q118" i="1"/>
  <c r="Q119" i="1"/>
  <c r="Q120" i="1"/>
  <c r="Q121" i="1"/>
  <c r="Q122" i="1"/>
  <c r="Q123" i="1"/>
  <c r="Q124" i="1"/>
  <c r="Q125" i="1"/>
  <c r="Q126" i="1"/>
  <c r="Q127" i="1"/>
  <c r="Q128" i="1"/>
  <c r="Q129" i="1"/>
  <c r="Q130" i="1"/>
  <c r="Q131" i="1"/>
  <c r="Q132" i="1"/>
  <c r="Q133" i="1"/>
  <c r="Q134" i="1"/>
  <c r="Q135" i="1"/>
  <c r="Q136" i="1"/>
  <c r="Q137" i="1"/>
  <c r="Q138" i="1"/>
  <c r="Q139" i="1"/>
  <c r="Q140" i="1"/>
  <c r="Q141" i="1"/>
  <c r="Q142" i="1"/>
  <c r="Q143" i="1"/>
  <c r="Q144" i="1"/>
  <c r="Q145" i="1"/>
  <c r="Q146" i="1"/>
  <c r="Q147" i="1"/>
  <c r="Q148" i="1"/>
  <c r="Q149" i="1"/>
  <c r="Q150" i="1"/>
  <c r="Q151" i="1"/>
  <c r="Q152" i="1"/>
  <c r="Q153" i="1"/>
  <c r="Q154" i="1"/>
  <c r="Q155" i="1"/>
  <c r="Q156" i="1"/>
  <c r="Q157" i="1"/>
  <c r="Q158" i="1"/>
  <c r="Q159" i="1"/>
  <c r="Q160" i="1"/>
  <c r="Q161" i="1"/>
  <c r="Q162" i="1"/>
  <c r="Q163" i="1"/>
  <c r="Q164" i="1"/>
  <c r="Q165" i="1"/>
  <c r="Q166" i="1"/>
  <c r="Q167" i="1"/>
  <c r="Q168" i="1"/>
  <c r="Q169" i="1"/>
  <c r="Q170" i="1"/>
  <c r="Q171" i="1"/>
  <c r="Q172" i="1"/>
  <c r="Q173" i="1"/>
  <c r="Q174" i="1"/>
  <c r="Q175" i="1"/>
  <c r="Q176" i="1"/>
  <c r="Q177" i="1"/>
  <c r="Q178" i="1"/>
  <c r="Q179" i="1"/>
  <c r="Q180" i="1"/>
  <c r="Q181" i="1"/>
  <c r="Q182" i="1"/>
  <c r="Q183" i="1"/>
  <c r="Q184" i="1"/>
  <c r="Q185" i="1"/>
  <c r="Q186" i="1"/>
  <c r="Q187" i="1"/>
  <c r="Q188" i="1"/>
  <c r="Q189" i="1"/>
  <c r="Q190" i="1"/>
  <c r="Q191" i="1"/>
  <c r="Q192" i="1"/>
  <c r="Q193" i="1"/>
  <c r="Q194" i="1"/>
  <c r="Q195" i="1"/>
  <c r="Q196" i="1"/>
  <c r="Q197" i="1"/>
  <c r="Q198" i="1"/>
  <c r="Q199" i="1"/>
  <c r="Q200" i="1"/>
  <c r="Q201" i="1"/>
  <c r="Q202" i="1"/>
  <c r="Q203" i="1"/>
  <c r="Q204" i="1"/>
  <c r="Q205" i="1"/>
  <c r="Q206" i="1"/>
  <c r="Q207" i="1"/>
  <c r="Q208" i="1"/>
  <c r="Q209" i="1"/>
  <c r="Q210" i="1"/>
  <c r="Q211" i="1"/>
  <c r="Q212" i="1"/>
  <c r="Q213" i="1"/>
  <c r="Q214" i="1"/>
  <c r="Q215" i="1"/>
  <c r="Q216" i="1"/>
  <c r="Q217" i="1"/>
  <c r="Q218" i="1"/>
  <c r="Q219" i="1"/>
  <c r="Q220" i="1"/>
  <c r="Q221" i="1"/>
  <c r="Q222" i="1"/>
  <c r="Q223" i="1"/>
  <c r="Q224" i="1"/>
  <c r="Q225" i="1"/>
  <c r="Q226" i="1"/>
  <c r="Q227" i="1"/>
  <c r="Q228" i="1"/>
  <c r="Q229" i="1"/>
  <c r="Q230" i="1"/>
  <c r="Q231" i="1"/>
  <c r="Q232" i="1"/>
  <c r="Q233" i="1"/>
  <c r="Q234" i="1"/>
  <c r="Q235" i="1"/>
  <c r="Q236" i="1"/>
  <c r="Q237" i="1"/>
  <c r="Q238" i="1"/>
  <c r="Q239" i="1"/>
  <c r="Q240" i="1"/>
  <c r="Q241" i="1"/>
  <c r="Q242" i="1"/>
  <c r="Q243" i="1"/>
  <c r="Q244" i="1"/>
  <c r="Q245" i="1"/>
  <c r="Q246" i="1"/>
  <c r="Q247" i="1"/>
  <c r="Q248" i="1"/>
  <c r="Q249" i="1"/>
  <c r="Q250" i="1"/>
  <c r="Q251" i="1"/>
  <c r="Q252" i="1"/>
  <c r="Q253" i="1"/>
  <c r="Q254" i="1"/>
  <c r="Q255" i="1"/>
  <c r="Q256" i="1"/>
  <c r="Q257" i="1"/>
  <c r="Q258" i="1"/>
  <c r="Q259" i="1"/>
  <c r="Q260" i="1"/>
  <c r="Q261" i="1"/>
  <c r="Q262" i="1"/>
  <c r="Q263" i="1"/>
  <c r="Q264" i="1"/>
  <c r="Q265" i="1"/>
  <c r="Q266" i="1"/>
  <c r="Q267" i="1"/>
  <c r="Q268" i="1"/>
  <c r="Q269" i="1"/>
  <c r="Q270" i="1"/>
  <c r="Q271" i="1"/>
  <c r="Q272" i="1"/>
  <c r="Q273" i="1"/>
  <c r="Q274" i="1"/>
  <c r="Q275" i="1"/>
  <c r="Q276" i="1"/>
  <c r="Q277" i="1"/>
  <c r="Q278" i="1"/>
  <c r="Q279" i="1"/>
  <c r="Q280" i="1"/>
  <c r="Q281" i="1"/>
  <c r="Q282" i="1"/>
  <c r="Q283" i="1"/>
  <c r="Q284" i="1"/>
  <c r="Q285" i="1"/>
  <c r="Q286" i="1"/>
  <c r="Q287" i="1"/>
  <c r="Q288" i="1"/>
  <c r="Q289" i="1"/>
  <c r="Q290" i="1"/>
  <c r="Q291" i="1"/>
  <c r="Q292" i="1"/>
  <c r="Q293" i="1"/>
  <c r="Q294" i="1"/>
  <c r="Q295" i="1"/>
  <c r="Q296" i="1"/>
  <c r="Q297" i="1"/>
  <c r="Q298" i="1"/>
  <c r="Q299" i="1"/>
  <c r="Q300" i="1"/>
  <c r="Q301" i="1"/>
  <c r="Q302" i="1"/>
  <c r="Q303" i="1"/>
  <c r="Q304" i="1"/>
  <c r="Q305" i="1"/>
  <c r="Q306" i="1"/>
  <c r="Q307" i="1"/>
  <c r="Q308" i="1"/>
  <c r="Q309" i="1"/>
  <c r="Q310" i="1"/>
  <c r="Q311" i="1"/>
  <c r="Q312" i="1"/>
  <c r="Q313" i="1"/>
  <c r="Q314" i="1"/>
  <c r="Q315" i="1"/>
  <c r="Q316" i="1"/>
  <c r="Q317" i="1"/>
  <c r="Q318" i="1"/>
  <c r="Q319" i="1"/>
  <c r="Q320" i="1"/>
  <c r="Q321" i="1"/>
  <c r="Q322" i="1"/>
  <c r="Q323" i="1"/>
  <c r="Q324" i="1"/>
  <c r="Q325" i="1"/>
  <c r="Q326" i="1"/>
  <c r="Q327" i="1"/>
  <c r="Q328" i="1"/>
  <c r="Q329" i="1"/>
  <c r="Q330" i="1"/>
  <c r="Q331" i="1"/>
  <c r="Q332" i="1"/>
  <c r="Q333" i="1"/>
  <c r="Q334" i="1"/>
  <c r="Q335" i="1"/>
  <c r="Q336" i="1"/>
  <c r="Q337" i="1"/>
  <c r="Q338" i="1"/>
  <c r="Q339" i="1"/>
  <c r="Q340" i="1"/>
  <c r="Q341" i="1"/>
  <c r="Q342" i="1"/>
  <c r="Q343" i="1"/>
  <c r="Q344" i="1"/>
  <c r="Q345" i="1"/>
  <c r="Q346" i="1"/>
  <c r="Q347" i="1"/>
  <c r="Q348" i="1"/>
  <c r="Q349" i="1"/>
  <c r="Q350" i="1"/>
  <c r="Q351" i="1"/>
  <c r="Q352" i="1"/>
  <c r="Q353" i="1"/>
  <c r="Q354" i="1"/>
  <c r="Q355" i="1"/>
  <c r="Q356" i="1"/>
  <c r="Q357" i="1"/>
  <c r="Q358" i="1"/>
  <c r="Q359" i="1"/>
  <c r="Q360" i="1"/>
  <c r="Q361" i="1"/>
  <c r="Q362" i="1"/>
  <c r="Q363" i="1"/>
  <c r="Q364" i="1"/>
  <c r="Q365" i="1"/>
  <c r="Q366" i="1"/>
  <c r="Q367" i="1"/>
  <c r="Q368" i="1"/>
  <c r="Q369" i="1"/>
  <c r="Q370" i="1"/>
  <c r="Q371" i="1"/>
  <c r="Q372" i="1"/>
  <c r="Q373" i="1"/>
  <c r="Q374" i="1"/>
  <c r="Q375" i="1"/>
  <c r="Q376" i="1"/>
  <c r="Q377" i="1"/>
  <c r="Q378" i="1"/>
  <c r="Q379" i="1"/>
  <c r="Q380" i="1"/>
  <c r="Q381" i="1"/>
  <c r="Q382" i="1"/>
  <c r="Q383" i="1"/>
  <c r="Q384" i="1"/>
  <c r="Q385" i="1"/>
  <c r="Q386" i="1"/>
  <c r="Q387" i="1"/>
  <c r="Q388" i="1"/>
  <c r="Q389" i="1"/>
  <c r="Q390" i="1"/>
  <c r="Q391" i="1"/>
  <c r="Q392" i="1"/>
  <c r="Q393" i="1"/>
  <c r="Q394" i="1"/>
  <c r="Q395" i="1"/>
  <c r="Q396" i="1"/>
  <c r="Q397" i="1"/>
  <c r="Q398" i="1"/>
  <c r="Q399" i="1"/>
  <c r="Q400" i="1"/>
  <c r="Q401" i="1"/>
  <c r="Q402" i="1"/>
  <c r="Q403" i="1"/>
  <c r="Q404" i="1"/>
  <c r="Q405" i="1"/>
  <c r="Q406" i="1"/>
  <c r="Q407" i="1"/>
  <c r="Q408" i="1"/>
  <c r="Q409" i="1"/>
  <c r="Q410" i="1"/>
  <c r="Q411" i="1"/>
  <c r="Q412" i="1"/>
  <c r="Q413" i="1"/>
  <c r="Q414" i="1"/>
  <c r="Q415" i="1"/>
  <c r="Q416" i="1"/>
  <c r="Q417" i="1"/>
  <c r="Q418" i="1"/>
  <c r="Q419" i="1"/>
  <c r="Q420" i="1"/>
  <c r="Q421" i="1"/>
  <c r="Q422" i="1"/>
  <c r="Q423" i="1"/>
  <c r="Q424" i="1"/>
  <c r="Q425" i="1"/>
  <c r="Q426" i="1"/>
  <c r="Q427" i="1"/>
  <c r="Q428" i="1"/>
  <c r="Q429" i="1"/>
  <c r="Q430" i="1"/>
  <c r="Q431" i="1"/>
  <c r="Q432" i="1"/>
  <c r="Q433" i="1"/>
  <c r="Q434" i="1"/>
  <c r="Q435" i="1"/>
  <c r="Q436" i="1"/>
  <c r="Q437" i="1"/>
  <c r="Q438" i="1"/>
  <c r="Q439" i="1"/>
  <c r="Q440" i="1"/>
  <c r="Q441" i="1"/>
  <c r="Q442" i="1"/>
  <c r="Q443" i="1"/>
  <c r="Q444" i="1"/>
  <c r="Q445" i="1"/>
  <c r="Q446" i="1"/>
  <c r="Q447" i="1"/>
  <c r="Q448" i="1"/>
  <c r="Q449" i="1"/>
  <c r="Q450" i="1"/>
  <c r="Q451" i="1"/>
  <c r="Q452" i="1"/>
  <c r="Q453" i="1"/>
  <c r="Q454" i="1"/>
  <c r="Q455" i="1"/>
  <c r="Q456" i="1"/>
  <c r="Q457" i="1"/>
  <c r="Q458" i="1"/>
  <c r="Q459" i="1"/>
  <c r="Q460" i="1"/>
  <c r="Q461" i="1"/>
  <c r="Q462" i="1"/>
  <c r="Q463" i="1"/>
  <c r="Q464" i="1"/>
  <c r="Q465" i="1"/>
  <c r="Q466" i="1"/>
  <c r="Q467" i="1"/>
  <c r="Q468" i="1"/>
  <c r="Q469" i="1"/>
  <c r="Q470" i="1"/>
  <c r="Q471" i="1"/>
  <c r="Q472" i="1"/>
  <c r="Q473" i="1"/>
  <c r="Q474" i="1"/>
  <c r="Q475" i="1"/>
  <c r="Q476" i="1"/>
  <c r="Q477" i="1"/>
  <c r="Q478" i="1"/>
  <c r="Q479" i="1"/>
  <c r="Q480" i="1"/>
  <c r="Q481" i="1"/>
  <c r="Q482" i="1"/>
  <c r="Q483" i="1"/>
  <c r="Q484" i="1"/>
  <c r="Q485" i="1"/>
  <c r="Q486" i="1"/>
  <c r="Q487" i="1"/>
  <c r="Q488" i="1"/>
  <c r="Q489" i="1"/>
  <c r="Q490" i="1"/>
  <c r="Q491" i="1"/>
  <c r="Q492" i="1"/>
  <c r="Q493" i="1"/>
  <c r="Q494" i="1"/>
  <c r="Q495" i="1"/>
  <c r="Q496" i="1"/>
  <c r="Q497" i="1"/>
  <c r="Q498" i="1"/>
  <c r="Q499" i="1"/>
  <c r="Q500" i="1"/>
  <c r="R24" i="1" l="1"/>
  <c r="R23" i="1"/>
  <c r="R22" i="1"/>
  <c r="R21" i="1"/>
  <c r="R20" i="1"/>
  <c r="R19" i="1"/>
  <c r="R18" i="1"/>
  <c r="R17" i="1"/>
  <c r="R16" i="1"/>
  <c r="R15" i="1"/>
  <c r="R14" i="1"/>
  <c r="R13" i="1"/>
  <c r="R12" i="1"/>
  <c r="R11" i="1"/>
  <c r="R10" i="1"/>
  <c r="R9" i="1"/>
  <c r="R8" i="1"/>
  <c r="R7" i="1"/>
  <c r="R6" i="1"/>
  <c r="R5" i="1"/>
  <c r="R25" i="1" l="1"/>
  <c r="R26" i="1"/>
  <c r="R27" i="1"/>
  <c r="R28" i="1"/>
  <c r="R29" i="1"/>
  <c r="R30" i="1"/>
  <c r="R31" i="1"/>
  <c r="R32" i="1"/>
  <c r="R33" i="1"/>
  <c r="R34" i="1"/>
  <c r="R35" i="1"/>
  <c r="R37"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1" i="1"/>
  <c r="R112"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R202" i="1"/>
  <c r="R203" i="1"/>
  <c r="R204" i="1"/>
  <c r="R205" i="1"/>
  <c r="R206" i="1"/>
  <c r="R207" i="1"/>
  <c r="R208" i="1"/>
  <c r="R209" i="1"/>
  <c r="R210" i="1"/>
  <c r="R211" i="1"/>
  <c r="R212" i="1"/>
  <c r="R213" i="1"/>
  <c r="R214" i="1"/>
  <c r="R215" i="1"/>
  <c r="R216" i="1"/>
  <c r="R217" i="1"/>
  <c r="R218" i="1"/>
  <c r="R219" i="1"/>
  <c r="R220" i="1"/>
  <c r="R221" i="1"/>
  <c r="R222" i="1"/>
  <c r="R223" i="1"/>
  <c r="R224" i="1"/>
  <c r="R225" i="1"/>
  <c r="R226" i="1"/>
  <c r="R227" i="1"/>
  <c r="R228" i="1"/>
  <c r="R229" i="1"/>
  <c r="R230" i="1"/>
  <c r="R231" i="1"/>
  <c r="R232" i="1"/>
  <c r="R233" i="1"/>
  <c r="R234" i="1"/>
  <c r="R235" i="1"/>
  <c r="R236" i="1"/>
  <c r="R237" i="1"/>
  <c r="R238" i="1"/>
  <c r="R239" i="1"/>
  <c r="R240" i="1"/>
  <c r="R241" i="1"/>
  <c r="R242" i="1"/>
  <c r="R243" i="1"/>
  <c r="R244" i="1"/>
  <c r="R245" i="1"/>
  <c r="R246" i="1"/>
  <c r="R247" i="1"/>
  <c r="R248" i="1"/>
  <c r="R249" i="1"/>
  <c r="R250" i="1"/>
  <c r="R251" i="1"/>
  <c r="R252" i="1"/>
  <c r="R253" i="1"/>
  <c r="R254" i="1"/>
  <c r="R255" i="1"/>
  <c r="R256" i="1"/>
  <c r="R257" i="1"/>
  <c r="R258" i="1"/>
  <c r="R259" i="1"/>
  <c r="R260" i="1"/>
  <c r="R261" i="1"/>
  <c r="R262" i="1"/>
  <c r="R263" i="1"/>
  <c r="R264" i="1"/>
  <c r="R265" i="1"/>
  <c r="R266" i="1"/>
  <c r="R267" i="1"/>
  <c r="R268" i="1"/>
  <c r="R269" i="1"/>
  <c r="R270" i="1"/>
  <c r="R271" i="1"/>
  <c r="R272" i="1"/>
  <c r="R273" i="1"/>
  <c r="R274" i="1"/>
  <c r="R275" i="1"/>
  <c r="R276" i="1"/>
  <c r="R277" i="1"/>
  <c r="R278" i="1"/>
  <c r="R279" i="1"/>
  <c r="R280" i="1"/>
  <c r="R281" i="1"/>
  <c r="R282" i="1"/>
  <c r="R283" i="1"/>
  <c r="R284" i="1"/>
  <c r="R285" i="1"/>
  <c r="R286" i="1"/>
  <c r="R287" i="1"/>
  <c r="R288" i="1"/>
  <c r="R289" i="1"/>
  <c r="R290" i="1"/>
  <c r="R291" i="1"/>
  <c r="R292" i="1"/>
  <c r="R293" i="1"/>
  <c r="R294" i="1"/>
  <c r="R295" i="1"/>
  <c r="R296" i="1"/>
  <c r="R297" i="1"/>
  <c r="R298" i="1"/>
  <c r="R299" i="1"/>
  <c r="R300" i="1"/>
  <c r="R301" i="1"/>
  <c r="R302" i="1"/>
  <c r="R303" i="1"/>
  <c r="R304" i="1"/>
  <c r="R305" i="1"/>
  <c r="R306" i="1"/>
  <c r="R307" i="1"/>
  <c r="R308" i="1"/>
  <c r="R309" i="1"/>
  <c r="R310" i="1"/>
  <c r="R311" i="1"/>
  <c r="R312" i="1"/>
  <c r="R313" i="1"/>
  <c r="R314" i="1"/>
  <c r="R315" i="1"/>
  <c r="R316" i="1"/>
  <c r="R317" i="1"/>
  <c r="R318" i="1"/>
  <c r="R319" i="1"/>
  <c r="R320" i="1"/>
  <c r="R321" i="1"/>
  <c r="R322" i="1"/>
  <c r="R323" i="1"/>
  <c r="R324" i="1"/>
  <c r="R325" i="1"/>
  <c r="R326" i="1"/>
  <c r="R327" i="1"/>
  <c r="R328" i="1"/>
  <c r="R329" i="1"/>
  <c r="R330" i="1"/>
  <c r="R331" i="1"/>
  <c r="R332" i="1"/>
  <c r="R333" i="1"/>
  <c r="R334" i="1"/>
  <c r="R335" i="1"/>
  <c r="R336" i="1"/>
  <c r="R337" i="1"/>
  <c r="R338" i="1"/>
  <c r="R339" i="1"/>
  <c r="R340" i="1"/>
  <c r="R341" i="1"/>
  <c r="R342" i="1"/>
  <c r="R343" i="1"/>
  <c r="R344" i="1"/>
  <c r="R345" i="1"/>
  <c r="R346" i="1"/>
  <c r="R347" i="1"/>
  <c r="R348" i="1"/>
  <c r="R349" i="1"/>
  <c r="R350" i="1"/>
  <c r="R351" i="1"/>
  <c r="R352" i="1"/>
  <c r="R353" i="1"/>
  <c r="R354" i="1"/>
  <c r="R355" i="1"/>
  <c r="R356" i="1"/>
  <c r="R357" i="1"/>
  <c r="R358" i="1"/>
  <c r="R359" i="1"/>
  <c r="R360" i="1"/>
  <c r="R361" i="1"/>
  <c r="R362" i="1"/>
  <c r="R363" i="1"/>
  <c r="R364" i="1"/>
  <c r="R365" i="1"/>
  <c r="R366" i="1"/>
  <c r="R367" i="1"/>
  <c r="R368" i="1"/>
  <c r="R369" i="1"/>
  <c r="R370" i="1"/>
  <c r="R371" i="1"/>
  <c r="R372" i="1"/>
  <c r="R373" i="1"/>
  <c r="R374" i="1"/>
  <c r="R375" i="1"/>
  <c r="R376" i="1"/>
  <c r="R377" i="1"/>
  <c r="R378" i="1"/>
  <c r="R379" i="1"/>
  <c r="R380" i="1"/>
  <c r="R381" i="1"/>
  <c r="R382" i="1"/>
  <c r="R383" i="1"/>
  <c r="R384" i="1"/>
  <c r="R385" i="1"/>
  <c r="R386" i="1"/>
  <c r="R387" i="1"/>
  <c r="R388" i="1"/>
  <c r="R389" i="1"/>
  <c r="R390" i="1"/>
  <c r="R391" i="1"/>
  <c r="R392" i="1"/>
  <c r="R393" i="1"/>
  <c r="R394" i="1"/>
  <c r="R395" i="1"/>
  <c r="R396" i="1"/>
  <c r="R397" i="1"/>
  <c r="R398" i="1"/>
  <c r="R399" i="1"/>
  <c r="R400" i="1"/>
  <c r="R401" i="1"/>
  <c r="R402" i="1"/>
  <c r="R403" i="1"/>
  <c r="R404" i="1"/>
  <c r="R405" i="1"/>
  <c r="R406" i="1"/>
  <c r="R407" i="1"/>
  <c r="R408" i="1"/>
  <c r="R409" i="1"/>
  <c r="R410" i="1"/>
  <c r="R411" i="1"/>
  <c r="R412" i="1"/>
  <c r="R413" i="1"/>
  <c r="R414" i="1"/>
  <c r="R415" i="1"/>
  <c r="R416" i="1"/>
  <c r="R417" i="1"/>
  <c r="R418" i="1"/>
  <c r="R419" i="1"/>
  <c r="R420" i="1"/>
  <c r="R421" i="1"/>
  <c r="R422" i="1"/>
  <c r="R423" i="1"/>
  <c r="R424" i="1"/>
  <c r="R425" i="1"/>
  <c r="R426" i="1"/>
  <c r="R427" i="1"/>
  <c r="R428" i="1"/>
  <c r="R429" i="1"/>
  <c r="R430" i="1"/>
  <c r="R431" i="1"/>
  <c r="R432" i="1"/>
  <c r="R433" i="1"/>
  <c r="R434" i="1"/>
  <c r="R435" i="1"/>
  <c r="R436" i="1"/>
  <c r="R437" i="1"/>
  <c r="R438" i="1"/>
  <c r="R439" i="1"/>
  <c r="R440" i="1"/>
  <c r="R441" i="1"/>
  <c r="R442" i="1"/>
  <c r="R443" i="1"/>
  <c r="R444" i="1"/>
  <c r="R445" i="1"/>
  <c r="R446" i="1"/>
  <c r="R447" i="1"/>
  <c r="R448" i="1"/>
  <c r="R449" i="1"/>
  <c r="R450" i="1"/>
  <c r="R451" i="1"/>
  <c r="R452" i="1"/>
  <c r="R453" i="1"/>
  <c r="R454" i="1"/>
  <c r="R455" i="1"/>
  <c r="R456" i="1"/>
  <c r="R457" i="1"/>
  <c r="R458" i="1"/>
  <c r="R459" i="1"/>
  <c r="R460" i="1"/>
  <c r="R461" i="1"/>
  <c r="R462" i="1"/>
  <c r="R463" i="1"/>
  <c r="R464" i="1"/>
  <c r="R465" i="1"/>
  <c r="R466" i="1"/>
  <c r="R467" i="1"/>
  <c r="R468" i="1"/>
  <c r="R469" i="1"/>
  <c r="R470" i="1"/>
  <c r="R471" i="1"/>
  <c r="R472" i="1"/>
  <c r="R473" i="1"/>
  <c r="R474" i="1"/>
  <c r="R475" i="1"/>
  <c r="R476" i="1"/>
  <c r="R477" i="1"/>
  <c r="R478" i="1"/>
  <c r="R479" i="1"/>
  <c r="R480" i="1"/>
  <c r="R481" i="1"/>
  <c r="R482" i="1"/>
  <c r="R483" i="1"/>
  <c r="R484" i="1"/>
  <c r="R485" i="1"/>
  <c r="R486" i="1"/>
  <c r="R487" i="1"/>
  <c r="R488" i="1"/>
  <c r="R489" i="1"/>
  <c r="R490" i="1"/>
  <c r="R491" i="1"/>
  <c r="R492" i="1"/>
  <c r="R493" i="1"/>
  <c r="R494" i="1"/>
  <c r="R495" i="1"/>
  <c r="R496" i="1"/>
  <c r="R497" i="1"/>
  <c r="R498" i="1"/>
  <c r="R499" i="1"/>
  <c r="R500" i="1"/>
  <c r="AE500" i="1" l="1"/>
  <c r="AE499" i="1"/>
  <c r="AE498" i="1"/>
  <c r="AE497" i="1"/>
  <c r="AE496" i="1"/>
  <c r="AE495" i="1"/>
  <c r="AE494" i="1"/>
  <c r="AE493" i="1"/>
  <c r="AE492" i="1"/>
  <c r="AE491" i="1"/>
  <c r="AE490" i="1"/>
  <c r="AE489" i="1"/>
  <c r="AE488" i="1"/>
  <c r="AE487" i="1"/>
  <c r="AE486" i="1"/>
  <c r="AE485" i="1"/>
  <c r="AE484" i="1"/>
  <c r="AE483" i="1"/>
  <c r="AE482" i="1"/>
  <c r="AE481" i="1"/>
  <c r="AE480" i="1"/>
  <c r="AE479" i="1"/>
  <c r="AE478" i="1"/>
  <c r="AE477" i="1"/>
  <c r="AE476" i="1"/>
  <c r="AE475" i="1"/>
  <c r="AE474" i="1"/>
  <c r="AE473" i="1"/>
  <c r="AE472" i="1"/>
  <c r="AE471" i="1"/>
  <c r="AE470" i="1"/>
  <c r="AE469" i="1"/>
  <c r="AE468" i="1"/>
  <c r="AE467" i="1"/>
  <c r="AE466" i="1"/>
  <c r="AE465" i="1"/>
  <c r="AE464" i="1"/>
  <c r="AE463" i="1"/>
  <c r="AE462" i="1"/>
  <c r="AE461" i="1"/>
  <c r="AE460" i="1"/>
  <c r="AE459" i="1"/>
  <c r="AE458" i="1"/>
  <c r="AE457" i="1"/>
  <c r="AE456" i="1"/>
  <c r="AE455" i="1"/>
  <c r="AE454" i="1"/>
  <c r="AE453" i="1"/>
  <c r="AE452" i="1"/>
  <c r="AE451" i="1"/>
  <c r="AE450" i="1"/>
  <c r="AE449" i="1"/>
  <c r="AE448" i="1"/>
  <c r="AE447" i="1"/>
  <c r="AE446" i="1"/>
  <c r="AE445" i="1"/>
  <c r="AE444" i="1"/>
  <c r="AE443" i="1"/>
  <c r="AE442" i="1"/>
  <c r="AE441" i="1"/>
  <c r="AE440" i="1"/>
  <c r="AE439" i="1"/>
  <c r="AE438" i="1"/>
  <c r="AE437" i="1"/>
  <c r="AE436" i="1"/>
  <c r="AE435" i="1"/>
  <c r="AE434" i="1"/>
  <c r="AE433" i="1"/>
  <c r="AE432" i="1"/>
  <c r="AE431" i="1"/>
  <c r="AE430" i="1"/>
  <c r="AE429" i="1"/>
  <c r="AE428" i="1"/>
  <c r="AE427" i="1"/>
  <c r="AE426" i="1"/>
  <c r="AE425" i="1"/>
  <c r="AE424" i="1"/>
  <c r="AE423" i="1"/>
  <c r="AE422" i="1"/>
  <c r="AE421" i="1"/>
  <c r="AE420" i="1"/>
  <c r="AE419" i="1"/>
  <c r="AE418" i="1"/>
  <c r="AE417" i="1"/>
  <c r="AE416" i="1"/>
  <c r="AE415" i="1"/>
  <c r="AE414" i="1"/>
  <c r="AE413" i="1"/>
  <c r="AE412" i="1"/>
  <c r="AE411" i="1"/>
  <c r="AE410" i="1"/>
  <c r="AE409" i="1"/>
  <c r="AE408" i="1"/>
  <c r="AE407" i="1"/>
  <c r="AE406" i="1"/>
  <c r="AE405" i="1"/>
  <c r="AE404" i="1"/>
  <c r="AE403" i="1"/>
  <c r="AE402" i="1"/>
  <c r="AE401" i="1"/>
  <c r="AE400" i="1"/>
  <c r="AE399" i="1"/>
  <c r="AE398" i="1"/>
  <c r="AE397" i="1"/>
  <c r="AE396" i="1"/>
  <c r="AE395" i="1"/>
  <c r="AE394" i="1"/>
  <c r="AE393" i="1"/>
  <c r="AE392" i="1"/>
  <c r="AE391" i="1"/>
  <c r="AE390" i="1"/>
  <c r="AE389" i="1"/>
  <c r="AE388" i="1"/>
  <c r="AE387" i="1"/>
  <c r="AE386" i="1"/>
  <c r="AE385" i="1"/>
  <c r="AE384" i="1"/>
  <c r="AE383" i="1"/>
  <c r="AE382" i="1"/>
  <c r="AE381" i="1"/>
  <c r="AE380" i="1"/>
  <c r="AE379" i="1"/>
  <c r="AE378" i="1"/>
  <c r="AE377" i="1"/>
  <c r="AE376" i="1"/>
  <c r="AE375" i="1"/>
  <c r="AE374" i="1"/>
  <c r="AE373" i="1"/>
  <c r="AE372" i="1"/>
  <c r="AE371" i="1"/>
  <c r="AE370" i="1"/>
  <c r="AE369" i="1"/>
  <c r="AE368" i="1"/>
  <c r="AE367" i="1"/>
  <c r="AE366" i="1"/>
  <c r="AE365" i="1"/>
  <c r="AE364" i="1"/>
  <c r="AE363" i="1"/>
  <c r="AE362" i="1"/>
  <c r="AE361" i="1"/>
  <c r="AE360" i="1"/>
  <c r="AE359" i="1"/>
  <c r="AE358" i="1"/>
  <c r="AE357" i="1"/>
  <c r="AE356" i="1"/>
  <c r="AE355" i="1"/>
  <c r="AE354" i="1"/>
  <c r="AE353" i="1"/>
  <c r="AE352" i="1"/>
  <c r="AE351" i="1"/>
  <c r="AE350" i="1"/>
  <c r="AE349" i="1"/>
  <c r="AE348" i="1"/>
  <c r="AE347" i="1"/>
  <c r="AE346" i="1"/>
  <c r="AE345" i="1"/>
  <c r="AE344" i="1"/>
  <c r="AE343" i="1"/>
  <c r="AE342" i="1"/>
  <c r="AE341" i="1"/>
  <c r="AE340" i="1"/>
  <c r="AE339" i="1"/>
  <c r="AE338" i="1"/>
  <c r="AE337" i="1"/>
  <c r="AE336" i="1"/>
  <c r="AE335" i="1"/>
  <c r="AE334" i="1"/>
  <c r="AE333" i="1"/>
  <c r="AE332" i="1"/>
  <c r="AE331" i="1"/>
  <c r="AE330" i="1"/>
  <c r="AE329" i="1"/>
  <c r="AE328" i="1"/>
  <c r="AE327" i="1"/>
  <c r="AE326" i="1"/>
  <c r="AE325" i="1"/>
  <c r="AE324" i="1"/>
  <c r="AE323" i="1"/>
  <c r="AE322" i="1"/>
  <c r="AE321" i="1"/>
  <c r="AE320" i="1"/>
  <c r="AE319" i="1"/>
  <c r="AE318" i="1"/>
  <c r="AE317" i="1"/>
  <c r="AE316" i="1"/>
  <c r="AE315" i="1"/>
  <c r="AE314" i="1"/>
  <c r="AE313" i="1"/>
  <c r="AE312" i="1"/>
  <c r="AE311" i="1"/>
  <c r="AE310" i="1"/>
  <c r="AE309" i="1"/>
  <c r="AE308" i="1"/>
  <c r="AE307" i="1"/>
  <c r="AE306" i="1"/>
  <c r="AE305" i="1"/>
  <c r="AE304" i="1"/>
  <c r="AE303" i="1"/>
  <c r="AE302" i="1"/>
  <c r="AE301" i="1"/>
  <c r="AE300" i="1"/>
  <c r="AE299" i="1"/>
  <c r="AE298" i="1"/>
  <c r="AE297" i="1"/>
  <c r="AE296" i="1"/>
  <c r="AE295" i="1"/>
  <c r="AE294" i="1"/>
  <c r="AE293" i="1"/>
  <c r="AE292" i="1"/>
  <c r="AE291" i="1"/>
  <c r="AE290" i="1"/>
  <c r="AE289" i="1"/>
  <c r="AE288" i="1"/>
  <c r="AE287" i="1"/>
  <c r="AE286" i="1"/>
  <c r="AE285" i="1"/>
  <c r="AE284" i="1"/>
  <c r="AE283" i="1"/>
  <c r="AE282" i="1"/>
  <c r="AE281" i="1"/>
  <c r="AE280" i="1"/>
  <c r="AE279" i="1"/>
  <c r="AE278" i="1"/>
  <c r="AE277" i="1"/>
  <c r="AE276" i="1"/>
  <c r="AE275" i="1"/>
  <c r="AE274" i="1"/>
  <c r="AE273" i="1"/>
  <c r="AE272" i="1"/>
  <c r="AE271" i="1"/>
  <c r="AE270" i="1"/>
  <c r="AE269" i="1"/>
  <c r="AE268" i="1"/>
  <c r="AE267" i="1"/>
  <c r="AE266" i="1"/>
  <c r="AE265" i="1"/>
  <c r="AE264" i="1"/>
  <c r="AE263" i="1"/>
  <c r="AE262" i="1"/>
  <c r="AE261" i="1"/>
  <c r="AE260" i="1"/>
  <c r="AE259" i="1"/>
  <c r="AE258" i="1"/>
  <c r="AE257" i="1"/>
  <c r="AE256" i="1"/>
  <c r="AE255" i="1"/>
  <c r="AE254" i="1"/>
  <c r="AE253" i="1"/>
  <c r="AE252" i="1"/>
  <c r="AE251" i="1"/>
  <c r="AE250" i="1"/>
  <c r="AE249" i="1"/>
  <c r="AE248" i="1"/>
  <c r="AE247" i="1"/>
  <c r="AE246" i="1"/>
  <c r="AE245" i="1"/>
  <c r="AE244" i="1"/>
  <c r="AE243" i="1"/>
  <c r="AE242" i="1"/>
  <c r="AE241" i="1"/>
  <c r="AE240" i="1"/>
  <c r="AE239" i="1"/>
  <c r="AE238" i="1"/>
  <c r="AE237" i="1"/>
  <c r="AE236" i="1"/>
  <c r="AE235" i="1"/>
  <c r="AE234" i="1"/>
  <c r="AE233" i="1"/>
  <c r="AE232" i="1"/>
  <c r="AE231" i="1"/>
  <c r="AE230" i="1"/>
  <c r="AE229" i="1"/>
  <c r="AE228" i="1"/>
  <c r="AE227" i="1"/>
  <c r="AE226" i="1"/>
  <c r="AE225" i="1"/>
  <c r="AE224" i="1"/>
  <c r="AE223" i="1"/>
  <c r="AE222" i="1"/>
  <c r="AE221" i="1"/>
  <c r="AE220" i="1"/>
  <c r="AE219" i="1"/>
  <c r="AE218" i="1"/>
  <c r="AE217" i="1"/>
  <c r="AE216" i="1"/>
  <c r="AE215" i="1"/>
  <c r="AE214" i="1"/>
  <c r="AE213" i="1"/>
  <c r="AE212" i="1"/>
  <c r="AE211" i="1"/>
  <c r="AE210" i="1"/>
  <c r="AE209" i="1"/>
  <c r="AE208" i="1"/>
  <c r="AE207" i="1"/>
  <c r="AE206" i="1"/>
  <c r="AE205" i="1"/>
  <c r="AE204" i="1"/>
  <c r="AE203" i="1"/>
  <c r="AE202" i="1"/>
  <c r="AE201" i="1"/>
  <c r="AE200" i="1"/>
  <c r="AE199" i="1"/>
  <c r="AE198" i="1"/>
  <c r="AE197" i="1"/>
  <c r="AE196" i="1"/>
  <c r="AE195" i="1"/>
  <c r="AE194" i="1"/>
  <c r="AE193" i="1"/>
  <c r="AE192" i="1"/>
  <c r="AE191" i="1"/>
  <c r="AE190" i="1"/>
  <c r="AE189" i="1"/>
  <c r="AE188" i="1"/>
  <c r="AE187" i="1"/>
  <c r="AE186" i="1"/>
  <c r="AE185" i="1"/>
  <c r="AE184" i="1"/>
  <c r="AE183" i="1"/>
  <c r="AE182" i="1"/>
  <c r="AE181" i="1"/>
  <c r="AE180" i="1"/>
  <c r="AE179" i="1"/>
  <c r="AE178" i="1"/>
  <c r="AE177" i="1"/>
  <c r="AE176" i="1"/>
  <c r="AE175" i="1"/>
  <c r="AE174" i="1"/>
  <c r="AE173" i="1"/>
  <c r="AE172" i="1"/>
  <c r="AE171" i="1"/>
  <c r="AE170" i="1"/>
  <c r="AE169" i="1"/>
  <c r="AE168" i="1"/>
  <c r="AE167" i="1"/>
  <c r="AE166" i="1"/>
  <c r="AE165" i="1"/>
  <c r="AE164" i="1"/>
  <c r="AE163" i="1"/>
  <c r="AE162" i="1"/>
  <c r="AE161" i="1"/>
  <c r="AE160" i="1"/>
  <c r="AE159" i="1"/>
  <c r="AE158" i="1"/>
  <c r="AE157" i="1"/>
  <c r="AE156" i="1"/>
  <c r="AE155" i="1"/>
  <c r="AE154" i="1"/>
  <c r="AE153" i="1"/>
  <c r="AE152" i="1"/>
  <c r="AE151" i="1"/>
  <c r="AE150" i="1"/>
  <c r="AE149" i="1"/>
  <c r="AE148" i="1"/>
  <c r="AE147" i="1"/>
  <c r="AE146" i="1"/>
  <c r="AE145" i="1"/>
  <c r="AE144" i="1"/>
  <c r="AE143" i="1"/>
  <c r="AE142" i="1"/>
  <c r="AE141" i="1"/>
  <c r="AE140" i="1"/>
  <c r="AE139" i="1"/>
  <c r="AE138" i="1"/>
  <c r="AE137" i="1"/>
  <c r="AE136" i="1"/>
  <c r="AE135" i="1"/>
  <c r="AE134" i="1"/>
  <c r="AE133" i="1"/>
  <c r="AE132" i="1"/>
  <c r="AE131" i="1"/>
  <c r="AE130" i="1"/>
  <c r="AE129" i="1"/>
  <c r="AE128" i="1"/>
  <c r="AE127" i="1"/>
  <c r="AE126" i="1"/>
  <c r="AE125" i="1"/>
  <c r="AE124" i="1"/>
  <c r="AE123" i="1"/>
  <c r="AE122" i="1"/>
  <c r="AE121" i="1"/>
  <c r="AE120" i="1"/>
  <c r="AE119" i="1"/>
  <c r="AE118" i="1"/>
  <c r="AE117" i="1"/>
  <c r="AE116" i="1"/>
  <c r="AE115" i="1"/>
  <c r="AE114" i="1"/>
  <c r="AE113" i="1"/>
  <c r="AE112" i="1"/>
  <c r="AE111" i="1"/>
  <c r="AE110" i="1"/>
  <c r="AE109" i="1"/>
  <c r="AE108" i="1"/>
  <c r="AE107" i="1"/>
  <c r="AE106" i="1"/>
  <c r="AE105" i="1"/>
  <c r="AE104" i="1"/>
  <c r="AE103" i="1"/>
  <c r="AE102" i="1"/>
  <c r="AE101" i="1"/>
  <c r="AE100" i="1"/>
  <c r="AE99" i="1"/>
  <c r="AE98" i="1"/>
  <c r="AE97" i="1"/>
  <c r="AE96" i="1"/>
  <c r="AE95" i="1"/>
  <c r="AE94" i="1"/>
  <c r="AE93" i="1"/>
  <c r="AE92" i="1"/>
  <c r="AE91" i="1"/>
  <c r="AE90" i="1"/>
  <c r="AE89" i="1"/>
  <c r="AE88" i="1"/>
  <c r="AE87" i="1"/>
  <c r="AE86" i="1"/>
  <c r="AE85" i="1"/>
  <c r="AE84" i="1"/>
  <c r="AE83" i="1"/>
  <c r="AE82" i="1"/>
  <c r="AE81" i="1"/>
  <c r="AE80" i="1"/>
  <c r="AE79" i="1"/>
  <c r="AE78" i="1"/>
  <c r="AE77" i="1"/>
  <c r="AE76" i="1"/>
  <c r="AE75" i="1"/>
  <c r="AE74" i="1"/>
  <c r="AE73" i="1"/>
  <c r="AE72" i="1"/>
  <c r="AE71" i="1"/>
  <c r="AE70" i="1"/>
  <c r="AE69" i="1"/>
  <c r="AE68" i="1"/>
  <c r="AE67" i="1"/>
  <c r="AE66" i="1"/>
  <c r="AE65" i="1"/>
  <c r="AE64" i="1"/>
  <c r="AE63" i="1"/>
  <c r="AE62" i="1"/>
  <c r="AE61" i="1"/>
  <c r="AE60" i="1"/>
  <c r="AE59" i="1"/>
  <c r="AE58" i="1"/>
  <c r="AE57" i="1"/>
  <c r="AE56" i="1"/>
  <c r="AE55" i="1"/>
  <c r="AE54" i="1"/>
  <c r="AE53" i="1"/>
  <c r="AE52" i="1"/>
  <c r="AE51" i="1"/>
  <c r="AE50" i="1"/>
  <c r="AE49" i="1"/>
  <c r="AE48" i="1"/>
  <c r="AE47" i="1"/>
  <c r="AE46" i="1"/>
  <c r="AE45" i="1"/>
  <c r="AE44" i="1"/>
  <c r="AE43" i="1"/>
  <c r="AE42" i="1"/>
  <c r="AE41" i="1"/>
  <c r="AE40" i="1"/>
  <c r="AE39" i="1"/>
  <c r="AE38" i="1"/>
  <c r="AE37" i="1"/>
  <c r="AE36" i="1"/>
  <c r="AE35" i="1"/>
  <c r="AE34" i="1"/>
  <c r="AE33" i="1"/>
  <c r="AE32" i="1"/>
  <c r="AE31" i="1"/>
  <c r="AE30" i="1"/>
  <c r="AE29" i="1"/>
  <c r="AE28" i="1"/>
  <c r="AE27" i="1"/>
  <c r="AE26" i="1"/>
  <c r="AE25" i="1"/>
  <c r="AE24" i="1"/>
  <c r="AE23" i="1"/>
  <c r="AE22" i="1"/>
  <c r="AE21" i="1"/>
  <c r="AE20" i="1"/>
  <c r="AE19" i="1"/>
  <c r="AE18" i="1"/>
  <c r="AE17" i="1"/>
  <c r="AE16" i="1"/>
  <c r="AE15" i="1"/>
  <c r="AE14" i="1"/>
  <c r="AE13" i="1"/>
  <c r="AE12" i="1"/>
  <c r="AE11" i="1"/>
  <c r="AE10" i="1"/>
  <c r="AE9" i="1"/>
  <c r="AE8" i="1"/>
  <c r="AE7" i="1"/>
  <c r="AE6" i="1"/>
  <c r="AE5" i="1"/>
  <c r="AE4" i="1"/>
  <c r="AZ500" i="1"/>
  <c r="AY500" i="1"/>
  <c r="AD500" i="1"/>
  <c r="AZ499" i="1"/>
  <c r="AY499" i="1"/>
  <c r="AD499" i="1"/>
  <c r="AZ498" i="1"/>
  <c r="AY498" i="1"/>
  <c r="AD498" i="1"/>
  <c r="AZ497" i="1"/>
  <c r="AY497" i="1"/>
  <c r="AD497" i="1"/>
  <c r="AZ496" i="1"/>
  <c r="AY496" i="1"/>
  <c r="AD496" i="1"/>
  <c r="AZ495" i="1"/>
  <c r="AY495" i="1"/>
  <c r="AD495" i="1"/>
  <c r="AZ494" i="1"/>
  <c r="AY494" i="1"/>
  <c r="AD494" i="1"/>
  <c r="AZ493" i="1"/>
  <c r="AY493" i="1"/>
  <c r="AD493" i="1"/>
  <c r="AZ492" i="1"/>
  <c r="AY492" i="1"/>
  <c r="AD492" i="1"/>
  <c r="AZ491" i="1"/>
  <c r="AY491" i="1"/>
  <c r="AD491" i="1"/>
  <c r="AZ490" i="1"/>
  <c r="AY490" i="1"/>
  <c r="AD490" i="1"/>
  <c r="AZ489" i="1"/>
  <c r="AY489" i="1"/>
  <c r="AD489" i="1"/>
  <c r="AZ488" i="1"/>
  <c r="AY488" i="1"/>
  <c r="AD488" i="1"/>
  <c r="AZ487" i="1"/>
  <c r="AY487" i="1"/>
  <c r="AD487" i="1"/>
  <c r="AZ486" i="1"/>
  <c r="AY486" i="1"/>
  <c r="AD486" i="1"/>
  <c r="AZ485" i="1"/>
  <c r="AY485" i="1"/>
  <c r="AD485" i="1"/>
  <c r="AZ484" i="1"/>
  <c r="AY484" i="1"/>
  <c r="AD484" i="1"/>
  <c r="AZ483" i="1"/>
  <c r="AY483" i="1"/>
  <c r="AD483" i="1"/>
  <c r="AZ482" i="1"/>
  <c r="AY482" i="1"/>
  <c r="AD482" i="1"/>
  <c r="AZ481" i="1"/>
  <c r="AY481" i="1"/>
  <c r="AD481" i="1"/>
  <c r="AZ480" i="1"/>
  <c r="AY480" i="1"/>
  <c r="AD480" i="1"/>
  <c r="AZ479" i="1"/>
  <c r="AY479" i="1"/>
  <c r="AD479" i="1"/>
  <c r="AZ478" i="1"/>
  <c r="AY478" i="1"/>
  <c r="AD478" i="1"/>
  <c r="AZ477" i="1"/>
  <c r="AY477" i="1"/>
  <c r="AD477" i="1"/>
  <c r="AZ476" i="1"/>
  <c r="AY476" i="1"/>
  <c r="AD476" i="1"/>
  <c r="AZ475" i="1"/>
  <c r="AY475" i="1"/>
  <c r="AD475" i="1"/>
  <c r="AZ474" i="1"/>
  <c r="AY474" i="1"/>
  <c r="AD474" i="1"/>
  <c r="AZ473" i="1"/>
  <c r="AY473" i="1"/>
  <c r="AD473" i="1"/>
  <c r="AZ472" i="1"/>
  <c r="AY472" i="1"/>
  <c r="AD472" i="1"/>
  <c r="AZ471" i="1"/>
  <c r="AY471" i="1"/>
  <c r="AD471" i="1"/>
  <c r="AZ470" i="1"/>
  <c r="AY470" i="1"/>
  <c r="AD470" i="1"/>
  <c r="AZ469" i="1"/>
  <c r="AY469" i="1"/>
  <c r="AD469" i="1"/>
  <c r="AZ468" i="1"/>
  <c r="AY468" i="1"/>
  <c r="AD468" i="1"/>
  <c r="AZ467" i="1"/>
  <c r="AY467" i="1"/>
  <c r="AD467" i="1"/>
  <c r="AZ466" i="1"/>
  <c r="AY466" i="1"/>
  <c r="AD466" i="1"/>
  <c r="AZ465" i="1"/>
  <c r="AY465" i="1"/>
  <c r="AD465" i="1"/>
  <c r="AZ464" i="1"/>
  <c r="AY464" i="1"/>
  <c r="AD464" i="1"/>
  <c r="AZ463" i="1"/>
  <c r="AY463" i="1"/>
  <c r="AD463" i="1"/>
  <c r="AZ462" i="1"/>
  <c r="AY462" i="1"/>
  <c r="AD462" i="1"/>
  <c r="AZ461" i="1"/>
  <c r="AY461" i="1"/>
  <c r="AD461" i="1"/>
  <c r="AZ460" i="1"/>
  <c r="AY460" i="1"/>
  <c r="AD460" i="1"/>
  <c r="AZ459" i="1"/>
  <c r="AY459" i="1"/>
  <c r="AD459" i="1"/>
  <c r="AZ458" i="1"/>
  <c r="AY458" i="1"/>
  <c r="AD458" i="1"/>
  <c r="AZ457" i="1"/>
  <c r="AY457" i="1"/>
  <c r="AD457" i="1"/>
  <c r="AZ456" i="1"/>
  <c r="AY456" i="1"/>
  <c r="AD456" i="1"/>
  <c r="AZ455" i="1"/>
  <c r="AY455" i="1"/>
  <c r="AD455" i="1"/>
  <c r="AZ454" i="1"/>
  <c r="AY454" i="1"/>
  <c r="AD454" i="1"/>
  <c r="AZ453" i="1"/>
  <c r="AY453" i="1"/>
  <c r="AD453" i="1"/>
  <c r="AZ452" i="1"/>
  <c r="AY452" i="1"/>
  <c r="AD452" i="1"/>
  <c r="AZ451" i="1"/>
  <c r="AY451" i="1"/>
  <c r="AD451" i="1"/>
  <c r="AZ450" i="1"/>
  <c r="AY450" i="1"/>
  <c r="AD450" i="1"/>
  <c r="AZ449" i="1"/>
  <c r="AY449" i="1"/>
  <c r="AD449" i="1"/>
  <c r="AZ448" i="1"/>
  <c r="AY448" i="1"/>
  <c r="AD448" i="1"/>
  <c r="AZ447" i="1"/>
  <c r="AY447" i="1"/>
  <c r="AD447" i="1"/>
  <c r="AZ446" i="1"/>
  <c r="AY446" i="1"/>
  <c r="AD446" i="1"/>
  <c r="AZ445" i="1"/>
  <c r="AY445" i="1"/>
  <c r="AD445" i="1"/>
  <c r="AZ444" i="1"/>
  <c r="AY444" i="1"/>
  <c r="AD444" i="1"/>
  <c r="AZ443" i="1"/>
  <c r="AY443" i="1"/>
  <c r="AD443" i="1"/>
  <c r="AZ442" i="1"/>
  <c r="AY442" i="1"/>
  <c r="AD442" i="1"/>
  <c r="AZ441" i="1"/>
  <c r="AY441" i="1"/>
  <c r="AD441" i="1"/>
  <c r="AZ440" i="1"/>
  <c r="AY440" i="1"/>
  <c r="AD440" i="1"/>
  <c r="AZ439" i="1"/>
  <c r="AY439" i="1"/>
  <c r="AD439" i="1"/>
  <c r="AZ438" i="1"/>
  <c r="AY438" i="1"/>
  <c r="AD438" i="1"/>
  <c r="AZ437" i="1"/>
  <c r="AY437" i="1"/>
  <c r="AD437" i="1"/>
  <c r="AZ436" i="1"/>
  <c r="AY436" i="1"/>
  <c r="AD436" i="1"/>
  <c r="AZ435" i="1"/>
  <c r="AY435" i="1"/>
  <c r="AD435" i="1"/>
  <c r="AZ434" i="1"/>
  <c r="AY434" i="1"/>
  <c r="AD434" i="1"/>
  <c r="AZ433" i="1"/>
  <c r="AY433" i="1"/>
  <c r="AD433" i="1"/>
  <c r="AZ432" i="1"/>
  <c r="AY432" i="1"/>
  <c r="AD432" i="1"/>
  <c r="AZ431" i="1"/>
  <c r="AY431" i="1"/>
  <c r="AD431" i="1"/>
  <c r="AZ430" i="1"/>
  <c r="AY430" i="1"/>
  <c r="AD430" i="1"/>
  <c r="AZ429" i="1"/>
  <c r="AY429" i="1"/>
  <c r="AD429" i="1"/>
  <c r="AZ428" i="1"/>
  <c r="AY428" i="1"/>
  <c r="AD428" i="1"/>
  <c r="AZ427" i="1"/>
  <c r="AY427" i="1"/>
  <c r="AD427" i="1"/>
  <c r="AZ426" i="1"/>
  <c r="AY426" i="1"/>
  <c r="AD426" i="1"/>
  <c r="AZ425" i="1"/>
  <c r="AY425" i="1"/>
  <c r="AD425" i="1"/>
  <c r="AZ424" i="1"/>
  <c r="AY424" i="1"/>
  <c r="AD424" i="1"/>
  <c r="AZ423" i="1"/>
  <c r="AY423" i="1"/>
  <c r="AD423" i="1"/>
  <c r="AZ422" i="1"/>
  <c r="AY422" i="1"/>
  <c r="AD422" i="1"/>
  <c r="AZ421" i="1"/>
  <c r="AY421" i="1"/>
  <c r="AD421" i="1"/>
  <c r="AZ420" i="1"/>
  <c r="AY420" i="1"/>
  <c r="AD420" i="1"/>
  <c r="AZ419" i="1"/>
  <c r="AY419" i="1"/>
  <c r="AD419" i="1"/>
  <c r="AZ418" i="1"/>
  <c r="AY418" i="1"/>
  <c r="AD418" i="1"/>
  <c r="AZ417" i="1"/>
  <c r="AY417" i="1"/>
  <c r="AD417" i="1"/>
  <c r="AZ416" i="1"/>
  <c r="AY416" i="1"/>
  <c r="AD416" i="1"/>
  <c r="AZ415" i="1"/>
  <c r="AY415" i="1"/>
  <c r="AD415" i="1"/>
  <c r="AZ414" i="1"/>
  <c r="AY414" i="1"/>
  <c r="AD414" i="1"/>
  <c r="AZ413" i="1"/>
  <c r="AY413" i="1"/>
  <c r="AD413" i="1"/>
  <c r="AZ412" i="1"/>
  <c r="AY412" i="1"/>
  <c r="AD412" i="1"/>
  <c r="AZ411" i="1"/>
  <c r="AY411" i="1"/>
  <c r="AD411" i="1"/>
  <c r="AZ410" i="1"/>
  <c r="AY410" i="1"/>
  <c r="AD410" i="1"/>
  <c r="AZ409" i="1"/>
  <c r="AY409" i="1"/>
  <c r="AD409" i="1"/>
  <c r="AZ408" i="1"/>
  <c r="AY408" i="1"/>
  <c r="AD408" i="1"/>
  <c r="AZ407" i="1"/>
  <c r="AY407" i="1"/>
  <c r="AD407" i="1"/>
  <c r="AZ406" i="1"/>
  <c r="AY406" i="1"/>
  <c r="AD406" i="1"/>
  <c r="AZ405" i="1"/>
  <c r="AY405" i="1"/>
  <c r="AD405" i="1"/>
  <c r="AZ404" i="1"/>
  <c r="AY404" i="1"/>
  <c r="AD404" i="1"/>
  <c r="AZ403" i="1"/>
  <c r="AY403" i="1"/>
  <c r="AD403" i="1"/>
  <c r="AZ402" i="1"/>
  <c r="AY402" i="1"/>
  <c r="AD402" i="1"/>
  <c r="AZ401" i="1"/>
  <c r="AY401" i="1"/>
  <c r="AD401" i="1"/>
  <c r="AZ400" i="1"/>
  <c r="AY400" i="1"/>
  <c r="AD400" i="1"/>
  <c r="AZ399" i="1"/>
  <c r="AY399" i="1"/>
  <c r="AD399" i="1"/>
  <c r="AZ398" i="1"/>
  <c r="AY398" i="1"/>
  <c r="AD398" i="1"/>
  <c r="AZ397" i="1"/>
  <c r="AY397" i="1"/>
  <c r="AD397" i="1"/>
  <c r="AZ396" i="1"/>
  <c r="AY396" i="1"/>
  <c r="AD396" i="1"/>
  <c r="AZ395" i="1"/>
  <c r="AY395" i="1"/>
  <c r="AD395" i="1"/>
  <c r="AZ394" i="1"/>
  <c r="AY394" i="1"/>
  <c r="AD394" i="1"/>
  <c r="AZ393" i="1"/>
  <c r="AY393" i="1"/>
  <c r="AD393" i="1"/>
  <c r="AZ392" i="1"/>
  <c r="AY392" i="1"/>
  <c r="AD392" i="1"/>
  <c r="AZ391" i="1"/>
  <c r="AY391" i="1"/>
  <c r="AD391" i="1"/>
  <c r="AZ390" i="1"/>
  <c r="AY390" i="1"/>
  <c r="AD390" i="1"/>
  <c r="AZ389" i="1"/>
  <c r="AY389" i="1"/>
  <c r="AD389" i="1"/>
  <c r="AZ388" i="1"/>
  <c r="AY388" i="1"/>
  <c r="AD388" i="1"/>
  <c r="AZ387" i="1"/>
  <c r="AY387" i="1"/>
  <c r="AD387" i="1"/>
  <c r="AZ386" i="1"/>
  <c r="AY386" i="1"/>
  <c r="AD386" i="1"/>
  <c r="AZ385" i="1"/>
  <c r="AY385" i="1"/>
  <c r="AD385" i="1"/>
  <c r="AZ384" i="1"/>
  <c r="AY384" i="1"/>
  <c r="AD384" i="1"/>
  <c r="AZ383" i="1"/>
  <c r="AY383" i="1"/>
  <c r="AD383" i="1"/>
  <c r="AZ382" i="1"/>
  <c r="AY382" i="1"/>
  <c r="AD382" i="1"/>
  <c r="AZ381" i="1"/>
  <c r="AY381" i="1"/>
  <c r="AD381" i="1"/>
  <c r="AZ380" i="1"/>
  <c r="AY380" i="1"/>
  <c r="AD380" i="1"/>
  <c r="AZ379" i="1"/>
  <c r="AY379" i="1"/>
  <c r="AD379" i="1"/>
  <c r="AZ378" i="1"/>
  <c r="AY378" i="1"/>
  <c r="AD378" i="1"/>
  <c r="AZ377" i="1"/>
  <c r="AY377" i="1"/>
  <c r="AD377" i="1"/>
  <c r="AZ376" i="1"/>
  <c r="AY376" i="1"/>
  <c r="AD376" i="1"/>
  <c r="AZ375" i="1"/>
  <c r="AY375" i="1"/>
  <c r="AD375" i="1"/>
  <c r="AZ374" i="1"/>
  <c r="AY374" i="1"/>
  <c r="AD374" i="1"/>
  <c r="AZ373" i="1"/>
  <c r="AY373" i="1"/>
  <c r="AD373" i="1"/>
  <c r="AZ372" i="1"/>
  <c r="AY372" i="1"/>
  <c r="AD372" i="1"/>
  <c r="AZ371" i="1"/>
  <c r="AY371" i="1"/>
  <c r="AD371" i="1"/>
  <c r="AZ370" i="1"/>
  <c r="AY370" i="1"/>
  <c r="AD370" i="1"/>
  <c r="AZ369" i="1"/>
  <c r="AY369" i="1"/>
  <c r="AD369" i="1"/>
  <c r="AZ368" i="1"/>
  <c r="AY368" i="1"/>
  <c r="AD368" i="1"/>
  <c r="AZ367" i="1"/>
  <c r="AY367" i="1"/>
  <c r="AD367" i="1"/>
  <c r="AZ366" i="1"/>
  <c r="AY366" i="1"/>
  <c r="AD366" i="1"/>
  <c r="AZ365" i="1"/>
  <c r="AY365" i="1"/>
  <c r="AD365" i="1"/>
  <c r="AZ364" i="1"/>
  <c r="AY364" i="1"/>
  <c r="AD364" i="1"/>
  <c r="AZ363" i="1"/>
  <c r="AY363" i="1"/>
  <c r="AD363" i="1"/>
  <c r="AZ362" i="1"/>
  <c r="AY362" i="1"/>
  <c r="AD362" i="1"/>
  <c r="AZ361" i="1"/>
  <c r="AY361" i="1"/>
  <c r="AD361" i="1"/>
  <c r="AZ360" i="1"/>
  <c r="AY360" i="1"/>
  <c r="AD360" i="1"/>
  <c r="AZ359" i="1"/>
  <c r="AY359" i="1"/>
  <c r="AD359" i="1"/>
  <c r="AZ358" i="1"/>
  <c r="AY358" i="1"/>
  <c r="AD358" i="1"/>
  <c r="AZ357" i="1"/>
  <c r="AY357" i="1"/>
  <c r="AD357" i="1"/>
  <c r="AZ356" i="1"/>
  <c r="AY356" i="1"/>
  <c r="AD356" i="1"/>
  <c r="AZ355" i="1"/>
  <c r="AY355" i="1"/>
  <c r="AD355" i="1"/>
  <c r="AZ354" i="1"/>
  <c r="AY354" i="1"/>
  <c r="AD354" i="1"/>
  <c r="AZ353" i="1"/>
  <c r="AY353" i="1"/>
  <c r="AD353" i="1"/>
  <c r="AZ352" i="1"/>
  <c r="AY352" i="1"/>
  <c r="AD352" i="1"/>
  <c r="AZ351" i="1"/>
  <c r="AY351" i="1"/>
  <c r="AD351" i="1"/>
  <c r="AZ350" i="1"/>
  <c r="AY350" i="1"/>
  <c r="AD350" i="1"/>
  <c r="AZ349" i="1"/>
  <c r="AY349" i="1"/>
  <c r="AD349" i="1"/>
  <c r="AZ348" i="1"/>
  <c r="AY348" i="1"/>
  <c r="AD348" i="1"/>
  <c r="AZ347" i="1"/>
  <c r="AY347" i="1"/>
  <c r="AD347" i="1"/>
  <c r="AZ346" i="1"/>
  <c r="AY346" i="1"/>
  <c r="AD346" i="1"/>
  <c r="AZ345" i="1"/>
  <c r="AY345" i="1"/>
  <c r="AD345" i="1"/>
  <c r="AZ344" i="1"/>
  <c r="AY344" i="1"/>
  <c r="AD344" i="1"/>
  <c r="AZ343" i="1"/>
  <c r="AY343" i="1"/>
  <c r="AD343" i="1"/>
  <c r="AZ342" i="1"/>
  <c r="AY342" i="1"/>
  <c r="AD342" i="1"/>
  <c r="AZ341" i="1"/>
  <c r="AY341" i="1"/>
  <c r="AD341" i="1"/>
  <c r="AZ340" i="1"/>
  <c r="AY340" i="1"/>
  <c r="AD340" i="1"/>
  <c r="AZ339" i="1"/>
  <c r="AY339" i="1"/>
  <c r="AD339" i="1"/>
  <c r="AZ338" i="1"/>
  <c r="AY338" i="1"/>
  <c r="AD338" i="1"/>
  <c r="AZ337" i="1"/>
  <c r="AY337" i="1"/>
  <c r="AD337" i="1"/>
  <c r="AZ336" i="1"/>
  <c r="AY336" i="1"/>
  <c r="AD336" i="1"/>
  <c r="AZ335" i="1"/>
  <c r="AY335" i="1"/>
  <c r="AD335" i="1"/>
  <c r="AZ334" i="1"/>
  <c r="AY334" i="1"/>
  <c r="AD334" i="1"/>
  <c r="AZ333" i="1"/>
  <c r="AY333" i="1"/>
  <c r="AD333" i="1"/>
  <c r="AZ332" i="1"/>
  <c r="AY332" i="1"/>
  <c r="AD332" i="1"/>
  <c r="AZ331" i="1"/>
  <c r="AY331" i="1"/>
  <c r="AD331" i="1"/>
  <c r="AZ330" i="1"/>
  <c r="AY330" i="1"/>
  <c r="AD330" i="1"/>
  <c r="AZ329" i="1"/>
  <c r="AY329" i="1"/>
  <c r="AD329" i="1"/>
  <c r="AZ328" i="1"/>
  <c r="AY328" i="1"/>
  <c r="AD328" i="1"/>
  <c r="AZ327" i="1"/>
  <c r="AY327" i="1"/>
  <c r="AD327" i="1"/>
  <c r="AZ326" i="1"/>
  <c r="AY326" i="1"/>
  <c r="AD326" i="1"/>
  <c r="AZ325" i="1"/>
  <c r="AY325" i="1"/>
  <c r="AD325" i="1"/>
  <c r="AZ324" i="1"/>
  <c r="AY324" i="1"/>
  <c r="AD324" i="1"/>
  <c r="AZ323" i="1"/>
  <c r="AY323" i="1"/>
  <c r="AD323" i="1"/>
  <c r="AZ322" i="1"/>
  <c r="AY322" i="1"/>
  <c r="AD322" i="1"/>
  <c r="AZ321" i="1"/>
  <c r="AY321" i="1"/>
  <c r="AD321" i="1"/>
  <c r="AZ320" i="1"/>
  <c r="AY320" i="1"/>
  <c r="AD320" i="1"/>
  <c r="AZ319" i="1"/>
  <c r="AY319" i="1"/>
  <c r="AD319" i="1"/>
  <c r="AZ318" i="1"/>
  <c r="AY318" i="1"/>
  <c r="AD318" i="1"/>
  <c r="AZ317" i="1"/>
  <c r="AY317" i="1"/>
  <c r="AD317" i="1"/>
  <c r="AZ316" i="1"/>
  <c r="AY316" i="1"/>
  <c r="AD316" i="1"/>
  <c r="AZ315" i="1"/>
  <c r="AY315" i="1"/>
  <c r="AD315" i="1"/>
  <c r="AZ314" i="1"/>
  <c r="AY314" i="1"/>
  <c r="AD314" i="1"/>
  <c r="AZ313" i="1"/>
  <c r="AY313" i="1"/>
  <c r="AD313" i="1"/>
  <c r="AZ312" i="1"/>
  <c r="AY312" i="1"/>
  <c r="AD312" i="1"/>
  <c r="AZ311" i="1"/>
  <c r="AY311" i="1"/>
  <c r="AD311" i="1"/>
  <c r="AZ310" i="1"/>
  <c r="AY310" i="1"/>
  <c r="AD310" i="1"/>
  <c r="AZ309" i="1"/>
  <c r="AY309" i="1"/>
  <c r="AD309" i="1"/>
  <c r="AZ308" i="1"/>
  <c r="AY308" i="1"/>
  <c r="AD308" i="1"/>
  <c r="AZ307" i="1"/>
  <c r="AY307" i="1"/>
  <c r="AD307" i="1"/>
  <c r="AZ306" i="1"/>
  <c r="AY306" i="1"/>
  <c r="AD306" i="1"/>
  <c r="AZ305" i="1"/>
  <c r="AY305" i="1"/>
  <c r="AD305" i="1"/>
  <c r="AZ304" i="1"/>
  <c r="AY304" i="1"/>
  <c r="AD304" i="1"/>
  <c r="AZ303" i="1"/>
  <c r="AY303" i="1"/>
  <c r="AD303" i="1"/>
  <c r="AZ302" i="1"/>
  <c r="AY302" i="1"/>
  <c r="AD302" i="1"/>
  <c r="AZ301" i="1"/>
  <c r="AY301" i="1"/>
  <c r="AD301" i="1"/>
  <c r="AZ300" i="1"/>
  <c r="AY300" i="1"/>
  <c r="AD300" i="1"/>
  <c r="AZ299" i="1"/>
  <c r="AY299" i="1"/>
  <c r="AD299" i="1"/>
  <c r="AZ298" i="1"/>
  <c r="AY298" i="1"/>
  <c r="AD298" i="1"/>
  <c r="AZ297" i="1"/>
  <c r="AY297" i="1"/>
  <c r="AD297" i="1"/>
  <c r="AZ296" i="1"/>
  <c r="AY296" i="1"/>
  <c r="AD296" i="1"/>
  <c r="AZ295" i="1"/>
  <c r="AY295" i="1"/>
  <c r="AD295" i="1"/>
  <c r="AZ294" i="1"/>
  <c r="AY294" i="1"/>
  <c r="AD294" i="1"/>
  <c r="AZ293" i="1"/>
  <c r="AY293" i="1"/>
  <c r="AD293" i="1"/>
  <c r="AZ292" i="1"/>
  <c r="AY292" i="1"/>
  <c r="AD292" i="1"/>
  <c r="AZ291" i="1"/>
  <c r="AY291" i="1"/>
  <c r="AD291" i="1"/>
  <c r="AZ290" i="1"/>
  <c r="AY290" i="1"/>
  <c r="AD290" i="1"/>
  <c r="AZ289" i="1"/>
  <c r="AY289" i="1"/>
  <c r="AD289" i="1"/>
  <c r="AZ288" i="1"/>
  <c r="AY288" i="1"/>
  <c r="AD288" i="1"/>
  <c r="AZ287" i="1"/>
  <c r="AY287" i="1"/>
  <c r="AD287" i="1"/>
  <c r="AZ286" i="1"/>
  <c r="AY286" i="1"/>
  <c r="AD286" i="1"/>
  <c r="AZ285" i="1"/>
  <c r="AY285" i="1"/>
  <c r="AD285" i="1"/>
  <c r="AZ284" i="1"/>
  <c r="AY284" i="1"/>
  <c r="AD284" i="1"/>
  <c r="AZ283" i="1"/>
  <c r="AY283" i="1"/>
  <c r="AD283" i="1"/>
  <c r="AZ282" i="1"/>
  <c r="AY282" i="1"/>
  <c r="AD282" i="1"/>
  <c r="AZ281" i="1"/>
  <c r="AY281" i="1"/>
  <c r="AD281" i="1"/>
  <c r="AZ280" i="1"/>
  <c r="AY280" i="1"/>
  <c r="AD280" i="1"/>
  <c r="AZ279" i="1"/>
  <c r="AY279" i="1"/>
  <c r="AD279" i="1"/>
  <c r="AZ278" i="1"/>
  <c r="AY278" i="1"/>
  <c r="AD278" i="1"/>
  <c r="AZ277" i="1"/>
  <c r="AY277" i="1"/>
  <c r="AD277" i="1"/>
  <c r="AZ276" i="1"/>
  <c r="AY276" i="1"/>
  <c r="AD276" i="1"/>
  <c r="AZ275" i="1"/>
  <c r="AY275" i="1"/>
  <c r="AD275" i="1"/>
  <c r="AZ274" i="1"/>
  <c r="AY274" i="1"/>
  <c r="AD274" i="1"/>
  <c r="AZ273" i="1"/>
  <c r="AY273" i="1"/>
  <c r="AD273" i="1"/>
  <c r="AZ272" i="1"/>
  <c r="AY272" i="1"/>
  <c r="AD272" i="1"/>
  <c r="AZ271" i="1"/>
  <c r="AY271" i="1"/>
  <c r="AD271" i="1"/>
  <c r="AZ270" i="1"/>
  <c r="AY270" i="1"/>
  <c r="AD270" i="1"/>
  <c r="AZ269" i="1"/>
  <c r="AY269" i="1"/>
  <c r="AD269" i="1"/>
  <c r="AZ268" i="1"/>
  <c r="AY268" i="1"/>
  <c r="AD268" i="1"/>
  <c r="AZ267" i="1"/>
  <c r="AY267" i="1"/>
  <c r="AD267" i="1"/>
  <c r="AZ266" i="1"/>
  <c r="AY266" i="1"/>
  <c r="AD266" i="1"/>
  <c r="AZ265" i="1"/>
  <c r="AY265" i="1"/>
  <c r="AD265" i="1"/>
  <c r="AZ264" i="1"/>
  <c r="AY264" i="1"/>
  <c r="AD264" i="1"/>
  <c r="AZ263" i="1"/>
  <c r="AY263" i="1"/>
  <c r="AD263" i="1"/>
  <c r="AZ262" i="1"/>
  <c r="AY262" i="1"/>
  <c r="AD262" i="1"/>
  <c r="AZ261" i="1"/>
  <c r="AY261" i="1"/>
  <c r="AD261" i="1"/>
  <c r="AZ260" i="1"/>
  <c r="AY260" i="1"/>
  <c r="AD260" i="1"/>
  <c r="AZ259" i="1"/>
  <c r="AY259" i="1"/>
  <c r="AD259" i="1"/>
  <c r="AZ258" i="1"/>
  <c r="AY258" i="1"/>
  <c r="AD258" i="1"/>
  <c r="AZ257" i="1"/>
  <c r="AY257" i="1"/>
  <c r="AD257" i="1"/>
  <c r="AZ256" i="1"/>
  <c r="AY256" i="1"/>
  <c r="AD256" i="1"/>
  <c r="AZ255" i="1"/>
  <c r="AY255" i="1"/>
  <c r="AD255" i="1"/>
  <c r="AZ254" i="1"/>
  <c r="AY254" i="1"/>
  <c r="AD254" i="1"/>
  <c r="AZ253" i="1"/>
  <c r="AY253" i="1"/>
  <c r="AD253" i="1"/>
  <c r="AZ252" i="1"/>
  <c r="AY252" i="1"/>
  <c r="AD252" i="1"/>
  <c r="AZ251" i="1"/>
  <c r="AY251" i="1"/>
  <c r="AD251" i="1"/>
  <c r="AZ250" i="1"/>
  <c r="AY250" i="1"/>
  <c r="AD250" i="1"/>
  <c r="AZ249" i="1"/>
  <c r="AY249" i="1"/>
  <c r="AD249" i="1"/>
  <c r="AZ248" i="1"/>
  <c r="AY248" i="1"/>
  <c r="AD248" i="1"/>
  <c r="AZ247" i="1"/>
  <c r="AY247" i="1"/>
  <c r="AD247" i="1"/>
  <c r="AZ246" i="1"/>
  <c r="AY246" i="1"/>
  <c r="AD246" i="1"/>
  <c r="AZ245" i="1"/>
  <c r="AY245" i="1"/>
  <c r="AD245" i="1"/>
  <c r="AZ244" i="1"/>
  <c r="AY244" i="1"/>
  <c r="AD244" i="1"/>
  <c r="AZ243" i="1"/>
  <c r="AY243" i="1"/>
  <c r="AD243" i="1"/>
  <c r="AZ242" i="1"/>
  <c r="AY242" i="1"/>
  <c r="AD242" i="1"/>
  <c r="AZ241" i="1"/>
  <c r="AY241" i="1"/>
  <c r="AD241" i="1"/>
  <c r="AZ240" i="1"/>
  <c r="AY240" i="1"/>
  <c r="AD240" i="1"/>
  <c r="AZ239" i="1"/>
  <c r="AY239" i="1"/>
  <c r="AD239" i="1"/>
  <c r="AZ238" i="1"/>
  <c r="AY238" i="1"/>
  <c r="AD238" i="1"/>
  <c r="AZ237" i="1"/>
  <c r="AY237" i="1"/>
  <c r="AD237" i="1"/>
  <c r="AZ236" i="1"/>
  <c r="AY236" i="1"/>
  <c r="AD236" i="1"/>
  <c r="AZ235" i="1"/>
  <c r="AY235" i="1"/>
  <c r="AD235" i="1"/>
  <c r="AZ234" i="1"/>
  <c r="AY234" i="1"/>
  <c r="AD234" i="1"/>
  <c r="AZ233" i="1"/>
  <c r="AY233" i="1"/>
  <c r="AD233" i="1"/>
  <c r="AZ232" i="1"/>
  <c r="AY232" i="1"/>
  <c r="AD232" i="1"/>
  <c r="AZ231" i="1"/>
  <c r="AY231" i="1"/>
  <c r="AD231" i="1"/>
  <c r="AZ230" i="1"/>
  <c r="AY230" i="1"/>
  <c r="AD230" i="1"/>
  <c r="AZ229" i="1"/>
  <c r="AY229" i="1"/>
  <c r="AD229" i="1"/>
  <c r="AZ228" i="1"/>
  <c r="AY228" i="1"/>
  <c r="AD228" i="1"/>
  <c r="AZ227" i="1"/>
  <c r="AY227" i="1"/>
  <c r="AD227" i="1"/>
  <c r="AZ226" i="1"/>
  <c r="AY226" i="1"/>
  <c r="AD226" i="1"/>
  <c r="AZ225" i="1"/>
  <c r="AY225" i="1"/>
  <c r="AD225" i="1"/>
  <c r="AZ224" i="1"/>
  <c r="AY224" i="1"/>
  <c r="AD224" i="1"/>
  <c r="AZ223" i="1"/>
  <c r="AY223" i="1"/>
  <c r="AD223" i="1"/>
  <c r="AZ222" i="1"/>
  <c r="AY222" i="1"/>
  <c r="AD222" i="1"/>
  <c r="AZ221" i="1"/>
  <c r="AY221" i="1"/>
  <c r="AD221" i="1"/>
  <c r="AZ220" i="1"/>
  <c r="AY220" i="1"/>
  <c r="AD220" i="1"/>
  <c r="AZ219" i="1"/>
  <c r="AY219" i="1"/>
  <c r="AD219" i="1"/>
  <c r="AZ218" i="1"/>
  <c r="AY218" i="1"/>
  <c r="AD218" i="1"/>
  <c r="AZ217" i="1"/>
  <c r="AY217" i="1"/>
  <c r="AD217" i="1"/>
  <c r="AZ216" i="1"/>
  <c r="AY216" i="1"/>
  <c r="AD216" i="1"/>
  <c r="AZ215" i="1"/>
  <c r="AY215" i="1"/>
  <c r="AD215" i="1"/>
  <c r="AZ214" i="1"/>
  <c r="AY214" i="1"/>
  <c r="AD214" i="1"/>
  <c r="AZ213" i="1"/>
  <c r="AY213" i="1"/>
  <c r="AD213" i="1"/>
  <c r="AZ212" i="1"/>
  <c r="AY212" i="1"/>
  <c r="AD212" i="1"/>
  <c r="AZ211" i="1"/>
  <c r="AY211" i="1"/>
  <c r="AD211" i="1"/>
  <c r="AZ210" i="1"/>
  <c r="AY210" i="1"/>
  <c r="AD210" i="1"/>
  <c r="AZ209" i="1"/>
  <c r="AY209" i="1"/>
  <c r="AD209" i="1"/>
  <c r="AZ208" i="1"/>
  <c r="AY208" i="1"/>
  <c r="AD208" i="1"/>
  <c r="AZ207" i="1"/>
  <c r="AY207" i="1"/>
  <c r="AD207" i="1"/>
  <c r="AZ206" i="1"/>
  <c r="AY206" i="1"/>
  <c r="AD206" i="1"/>
  <c r="AZ205" i="1"/>
  <c r="AY205" i="1"/>
  <c r="AD205" i="1"/>
  <c r="AZ204" i="1"/>
  <c r="AY204" i="1"/>
  <c r="AD204" i="1"/>
  <c r="AZ203" i="1"/>
  <c r="AY203" i="1"/>
  <c r="AD203" i="1"/>
  <c r="AZ202" i="1"/>
  <c r="AY202" i="1"/>
  <c r="AD202" i="1"/>
  <c r="AZ201" i="1"/>
  <c r="AY201" i="1"/>
  <c r="AD201" i="1"/>
  <c r="AZ200" i="1"/>
  <c r="AY200" i="1"/>
  <c r="AD200" i="1"/>
  <c r="AZ199" i="1"/>
  <c r="AY199" i="1"/>
  <c r="AD199" i="1"/>
  <c r="AZ198" i="1"/>
  <c r="AY198" i="1"/>
  <c r="AD198" i="1"/>
  <c r="AZ197" i="1"/>
  <c r="AY197" i="1"/>
  <c r="AD197" i="1"/>
  <c r="AZ196" i="1"/>
  <c r="AY196" i="1"/>
  <c r="AD196" i="1"/>
  <c r="AZ195" i="1"/>
  <c r="AY195" i="1"/>
  <c r="AD195" i="1"/>
  <c r="AZ194" i="1"/>
  <c r="AY194" i="1"/>
  <c r="AD194" i="1"/>
  <c r="AZ193" i="1"/>
  <c r="AY193" i="1"/>
  <c r="AD193" i="1"/>
  <c r="AZ192" i="1"/>
  <c r="AY192" i="1"/>
  <c r="AD192" i="1"/>
  <c r="AZ191" i="1"/>
  <c r="AY191" i="1"/>
  <c r="AD191" i="1"/>
  <c r="AZ190" i="1"/>
  <c r="AY190" i="1"/>
  <c r="AD190" i="1"/>
  <c r="AZ189" i="1"/>
  <c r="AY189" i="1"/>
  <c r="AD189" i="1"/>
  <c r="AZ188" i="1"/>
  <c r="AY188" i="1"/>
  <c r="AD188" i="1"/>
  <c r="AZ187" i="1"/>
  <c r="AY187" i="1"/>
  <c r="AD187" i="1"/>
  <c r="AZ186" i="1"/>
  <c r="AY186" i="1"/>
  <c r="AD186" i="1"/>
  <c r="AZ185" i="1"/>
  <c r="AY185" i="1"/>
  <c r="AD185" i="1"/>
  <c r="AZ184" i="1"/>
  <c r="AY184" i="1"/>
  <c r="AD184" i="1"/>
  <c r="AZ183" i="1"/>
  <c r="AY183" i="1"/>
  <c r="AD183" i="1"/>
  <c r="AZ182" i="1"/>
  <c r="AY182" i="1"/>
  <c r="AD182" i="1"/>
  <c r="AZ181" i="1"/>
  <c r="AY181" i="1"/>
  <c r="AD181" i="1"/>
  <c r="AZ180" i="1"/>
  <c r="AY180" i="1"/>
  <c r="AD180" i="1"/>
  <c r="AZ179" i="1"/>
  <c r="AY179" i="1"/>
  <c r="AD179" i="1"/>
  <c r="AZ178" i="1"/>
  <c r="AY178" i="1"/>
  <c r="AD178" i="1"/>
  <c r="AZ177" i="1"/>
  <c r="AY177" i="1"/>
  <c r="AD177" i="1"/>
  <c r="AZ176" i="1"/>
  <c r="AY176" i="1"/>
  <c r="AD176" i="1"/>
  <c r="AZ175" i="1"/>
  <c r="AY175" i="1"/>
  <c r="AD175" i="1"/>
  <c r="AZ174" i="1"/>
  <c r="AY174" i="1"/>
  <c r="AD174" i="1"/>
  <c r="AZ173" i="1"/>
  <c r="AY173" i="1"/>
  <c r="AD173" i="1"/>
  <c r="AZ172" i="1"/>
  <c r="AY172" i="1"/>
  <c r="AD172" i="1"/>
  <c r="AZ171" i="1"/>
  <c r="AY171" i="1"/>
  <c r="AD171" i="1"/>
  <c r="AZ170" i="1"/>
  <c r="AY170" i="1"/>
  <c r="AD170" i="1"/>
  <c r="AZ169" i="1"/>
  <c r="AY169" i="1"/>
  <c r="AD169" i="1"/>
  <c r="AZ168" i="1"/>
  <c r="AY168" i="1"/>
  <c r="AD168" i="1"/>
  <c r="AZ167" i="1"/>
  <c r="AY167" i="1"/>
  <c r="AD167" i="1"/>
  <c r="AZ166" i="1"/>
  <c r="AY166" i="1"/>
  <c r="AD166" i="1"/>
  <c r="AZ165" i="1"/>
  <c r="AY165" i="1"/>
  <c r="AD165" i="1"/>
  <c r="AZ164" i="1"/>
  <c r="AY164" i="1"/>
  <c r="AD164" i="1"/>
  <c r="AZ163" i="1"/>
  <c r="AY163" i="1"/>
  <c r="AD163" i="1"/>
  <c r="AZ162" i="1"/>
  <c r="AY162" i="1"/>
  <c r="AD162" i="1"/>
  <c r="AZ161" i="1"/>
  <c r="AY161" i="1"/>
  <c r="AD161" i="1"/>
  <c r="AZ160" i="1"/>
  <c r="AY160" i="1"/>
  <c r="AD160" i="1"/>
  <c r="AZ159" i="1"/>
  <c r="AY159" i="1"/>
  <c r="AD159" i="1"/>
  <c r="AZ158" i="1"/>
  <c r="AY158" i="1"/>
  <c r="AD158" i="1"/>
  <c r="AZ157" i="1"/>
  <c r="AY157" i="1"/>
  <c r="AD157" i="1"/>
  <c r="AZ156" i="1"/>
  <c r="AY156" i="1"/>
  <c r="AD156" i="1"/>
  <c r="AZ155" i="1"/>
  <c r="AY155" i="1"/>
  <c r="AD155" i="1"/>
  <c r="AZ154" i="1"/>
  <c r="AY154" i="1"/>
  <c r="AD154" i="1"/>
  <c r="AZ153" i="1"/>
  <c r="AY153" i="1"/>
  <c r="AD153" i="1"/>
  <c r="AZ152" i="1"/>
  <c r="AY152" i="1"/>
  <c r="AD152" i="1"/>
  <c r="AZ151" i="1"/>
  <c r="AY151" i="1"/>
  <c r="AD151" i="1"/>
  <c r="AZ150" i="1"/>
  <c r="AY150" i="1"/>
  <c r="AD150" i="1"/>
  <c r="AZ149" i="1"/>
  <c r="AY149" i="1"/>
  <c r="AD149" i="1"/>
  <c r="AZ148" i="1"/>
  <c r="AY148" i="1"/>
  <c r="AD148" i="1"/>
  <c r="AZ147" i="1"/>
  <c r="AY147" i="1"/>
  <c r="AD147" i="1"/>
  <c r="AZ146" i="1"/>
  <c r="AY146" i="1"/>
  <c r="AD146" i="1"/>
  <c r="AZ145" i="1"/>
  <c r="AY145" i="1"/>
  <c r="AD145" i="1"/>
  <c r="AZ144" i="1"/>
  <c r="AY144" i="1"/>
  <c r="AD144" i="1"/>
  <c r="AZ143" i="1"/>
  <c r="AY143" i="1"/>
  <c r="AD143" i="1"/>
  <c r="AZ142" i="1"/>
  <c r="AY142" i="1"/>
  <c r="AD142" i="1"/>
  <c r="AZ141" i="1"/>
  <c r="AY141" i="1"/>
  <c r="AD141" i="1"/>
  <c r="AZ140" i="1"/>
  <c r="AY140" i="1"/>
  <c r="AD140" i="1"/>
  <c r="AZ139" i="1"/>
  <c r="AY139" i="1"/>
  <c r="AD139" i="1"/>
  <c r="AZ138" i="1"/>
  <c r="AY138" i="1"/>
  <c r="AD138" i="1"/>
  <c r="AZ137" i="1"/>
  <c r="AY137" i="1"/>
  <c r="AD137" i="1"/>
  <c r="AZ136" i="1"/>
  <c r="AY136" i="1"/>
  <c r="AD136" i="1"/>
  <c r="AZ135" i="1"/>
  <c r="AY135" i="1"/>
  <c r="AD135" i="1"/>
  <c r="AZ134" i="1"/>
  <c r="AY134" i="1"/>
  <c r="AD134" i="1"/>
  <c r="AZ133" i="1"/>
  <c r="AY133" i="1"/>
  <c r="AD133" i="1"/>
  <c r="AZ132" i="1"/>
  <c r="AY132" i="1"/>
  <c r="AD132" i="1"/>
  <c r="AZ131" i="1"/>
  <c r="AY131" i="1"/>
  <c r="AD131" i="1"/>
  <c r="AZ130" i="1"/>
  <c r="AY130" i="1"/>
  <c r="AD130" i="1"/>
  <c r="AZ129" i="1"/>
  <c r="AY129" i="1"/>
  <c r="AD129" i="1"/>
  <c r="AZ128" i="1"/>
  <c r="AY128" i="1"/>
  <c r="AD128" i="1"/>
  <c r="AZ127" i="1"/>
  <c r="AY127" i="1"/>
  <c r="AD127" i="1"/>
  <c r="AZ126" i="1"/>
  <c r="AY126" i="1"/>
  <c r="AD126" i="1"/>
  <c r="AZ125" i="1"/>
  <c r="AY125" i="1"/>
  <c r="AD125" i="1"/>
  <c r="AZ124" i="1"/>
  <c r="AY124" i="1"/>
  <c r="AD124" i="1"/>
  <c r="AZ123" i="1"/>
  <c r="AY123" i="1"/>
  <c r="AD123" i="1"/>
  <c r="AZ122" i="1"/>
  <c r="AY122" i="1"/>
  <c r="AD122" i="1"/>
  <c r="AZ121" i="1"/>
  <c r="AY121" i="1"/>
  <c r="AD121" i="1"/>
  <c r="AZ120" i="1"/>
  <c r="AY120" i="1"/>
  <c r="AD120" i="1"/>
  <c r="AZ119" i="1"/>
  <c r="AY119" i="1"/>
  <c r="AD119" i="1"/>
  <c r="AZ118" i="1"/>
  <c r="AY118" i="1"/>
  <c r="AD118" i="1"/>
  <c r="AZ117" i="1"/>
  <c r="AY117" i="1"/>
  <c r="AD117" i="1"/>
  <c r="AZ116" i="1"/>
  <c r="AY116" i="1"/>
  <c r="AD116" i="1"/>
  <c r="AZ115" i="1"/>
  <c r="AY115" i="1"/>
  <c r="AD115" i="1"/>
  <c r="AZ114" i="1"/>
  <c r="AY114" i="1"/>
  <c r="AD114" i="1"/>
  <c r="AZ113" i="1"/>
  <c r="AY113" i="1"/>
  <c r="AD113" i="1"/>
  <c r="AZ112" i="1"/>
  <c r="AY112" i="1"/>
  <c r="AD112" i="1"/>
  <c r="AZ111" i="1"/>
  <c r="AY111" i="1"/>
  <c r="AD111" i="1"/>
  <c r="AZ110" i="1"/>
  <c r="AY110" i="1"/>
  <c r="AD110" i="1"/>
  <c r="AZ109" i="1"/>
  <c r="AY109" i="1"/>
  <c r="AD109" i="1"/>
  <c r="AZ108" i="1"/>
  <c r="AY108" i="1"/>
  <c r="AD108" i="1"/>
  <c r="AZ107" i="1"/>
  <c r="AY107" i="1"/>
  <c r="AD107" i="1"/>
  <c r="AZ106" i="1"/>
  <c r="AY106" i="1"/>
  <c r="AD106" i="1"/>
  <c r="AZ105" i="1"/>
  <c r="AY105" i="1"/>
  <c r="AD105" i="1"/>
  <c r="AZ104" i="1"/>
  <c r="AY104" i="1"/>
  <c r="AD104" i="1"/>
  <c r="AZ103" i="1"/>
  <c r="AY103" i="1"/>
  <c r="AD103" i="1"/>
  <c r="AZ102" i="1"/>
  <c r="AY102" i="1"/>
  <c r="AD102" i="1"/>
  <c r="AZ101" i="1"/>
  <c r="AY101" i="1"/>
  <c r="AD101" i="1"/>
  <c r="AZ100" i="1"/>
  <c r="AY100" i="1"/>
  <c r="AD100" i="1"/>
  <c r="AZ99" i="1"/>
  <c r="AY99" i="1"/>
  <c r="AD99" i="1"/>
  <c r="AZ98" i="1"/>
  <c r="AY98" i="1"/>
  <c r="AD98" i="1"/>
  <c r="AZ97" i="1"/>
  <c r="AY97" i="1"/>
  <c r="AD97" i="1"/>
  <c r="AZ96" i="1"/>
  <c r="AY96" i="1"/>
  <c r="AD96" i="1"/>
  <c r="AZ95" i="1"/>
  <c r="AY95" i="1"/>
  <c r="AD95" i="1"/>
  <c r="AZ94" i="1"/>
  <c r="AY94" i="1"/>
  <c r="AD94" i="1"/>
  <c r="AZ93" i="1"/>
  <c r="AY93" i="1"/>
  <c r="AD93" i="1"/>
  <c r="AZ92" i="1"/>
  <c r="AY92" i="1"/>
  <c r="AD92" i="1"/>
  <c r="AZ91" i="1"/>
  <c r="AY91" i="1"/>
  <c r="AD91" i="1"/>
  <c r="AZ90" i="1"/>
  <c r="AY90" i="1"/>
  <c r="AD90" i="1"/>
  <c r="AZ89" i="1"/>
  <c r="AY89" i="1"/>
  <c r="AD89" i="1"/>
  <c r="AZ88" i="1"/>
  <c r="AY88" i="1"/>
  <c r="AD88" i="1"/>
  <c r="AZ87" i="1"/>
  <c r="AY87" i="1"/>
  <c r="AD87" i="1"/>
  <c r="AZ86" i="1"/>
  <c r="AY86" i="1"/>
  <c r="AD86" i="1"/>
  <c r="AZ85" i="1"/>
  <c r="AY85" i="1"/>
  <c r="AD85" i="1"/>
  <c r="AZ84" i="1"/>
  <c r="AY84" i="1"/>
  <c r="AD84" i="1"/>
  <c r="AZ83" i="1"/>
  <c r="AY83" i="1"/>
  <c r="AD83" i="1"/>
  <c r="AZ82" i="1"/>
  <c r="AY82" i="1"/>
  <c r="AD82" i="1"/>
  <c r="AZ81" i="1"/>
  <c r="AY81" i="1"/>
  <c r="AD81" i="1"/>
  <c r="AZ80" i="1"/>
  <c r="AY80" i="1"/>
  <c r="AD80" i="1"/>
  <c r="AZ79" i="1"/>
  <c r="AY79" i="1"/>
  <c r="AD79" i="1"/>
  <c r="AZ78" i="1"/>
  <c r="AY78" i="1"/>
  <c r="AD78" i="1"/>
  <c r="AZ77" i="1"/>
  <c r="AY77" i="1"/>
  <c r="AD77" i="1"/>
  <c r="AZ76" i="1"/>
  <c r="AY76" i="1"/>
  <c r="AD76" i="1"/>
  <c r="AZ75" i="1"/>
  <c r="AY75" i="1"/>
  <c r="AD75" i="1"/>
  <c r="AZ74" i="1"/>
  <c r="AY74" i="1"/>
  <c r="AD74" i="1"/>
  <c r="AZ73" i="1"/>
  <c r="AY73" i="1"/>
  <c r="AD73" i="1"/>
  <c r="AZ72" i="1"/>
  <c r="AY72" i="1"/>
  <c r="AD72" i="1"/>
  <c r="AZ71" i="1"/>
  <c r="AY71" i="1"/>
  <c r="AD71" i="1"/>
  <c r="AZ70" i="1"/>
  <c r="AY70" i="1"/>
  <c r="AD70" i="1"/>
  <c r="AZ69" i="1"/>
  <c r="AY69" i="1"/>
  <c r="AD69" i="1"/>
  <c r="AZ68" i="1"/>
  <c r="AY68" i="1"/>
  <c r="AD68" i="1"/>
  <c r="AZ67" i="1"/>
  <c r="AY67" i="1"/>
  <c r="AD67" i="1"/>
  <c r="AZ66" i="1"/>
  <c r="AY66" i="1"/>
  <c r="AD66" i="1"/>
  <c r="AZ65" i="1"/>
  <c r="AY65" i="1"/>
  <c r="AD65" i="1"/>
  <c r="AZ64" i="1"/>
  <c r="AY64" i="1"/>
  <c r="AD64" i="1"/>
  <c r="AZ63" i="1"/>
  <c r="AY63" i="1"/>
  <c r="AD63" i="1"/>
  <c r="AZ62" i="1"/>
  <c r="AY62" i="1"/>
  <c r="AD62" i="1"/>
  <c r="AZ61" i="1"/>
  <c r="AY61" i="1"/>
  <c r="AD61" i="1"/>
  <c r="AZ60" i="1"/>
  <c r="AY60" i="1"/>
  <c r="AD60" i="1"/>
  <c r="AZ59" i="1"/>
  <c r="AY59" i="1"/>
  <c r="AD59" i="1"/>
  <c r="AZ58" i="1"/>
  <c r="AY58" i="1"/>
  <c r="AD58" i="1"/>
  <c r="AZ57" i="1"/>
  <c r="AY57" i="1"/>
  <c r="AD57" i="1"/>
  <c r="AZ56" i="1"/>
  <c r="AY56" i="1"/>
  <c r="AD56" i="1"/>
  <c r="AZ55" i="1"/>
  <c r="AY55" i="1"/>
  <c r="AD55" i="1"/>
  <c r="AZ54" i="1"/>
  <c r="AY54" i="1"/>
  <c r="AD54" i="1"/>
  <c r="AZ53" i="1"/>
  <c r="AY53" i="1"/>
  <c r="AD53" i="1"/>
  <c r="AZ52" i="1"/>
  <c r="AY52" i="1"/>
  <c r="AD52" i="1"/>
  <c r="AZ51" i="1"/>
  <c r="AY51" i="1"/>
  <c r="AD51" i="1"/>
  <c r="AZ50" i="1"/>
  <c r="AY50" i="1"/>
  <c r="AD50" i="1"/>
  <c r="AZ49" i="1"/>
  <c r="AY49" i="1"/>
  <c r="AD49" i="1"/>
  <c r="AZ48" i="1"/>
  <c r="AY48" i="1"/>
  <c r="AD48" i="1"/>
  <c r="AZ4" i="1"/>
  <c r="AZ7" i="1"/>
  <c r="AZ8" i="1"/>
  <c r="AZ9" i="1"/>
  <c r="AZ10" i="1"/>
  <c r="AZ11" i="1"/>
  <c r="AZ12" i="1"/>
  <c r="AZ13" i="1"/>
  <c r="AZ14" i="1"/>
  <c r="AZ15" i="1"/>
  <c r="AZ16" i="1"/>
  <c r="AZ17" i="1"/>
  <c r="AZ18" i="1"/>
  <c r="AZ19" i="1"/>
  <c r="AZ20" i="1"/>
  <c r="AZ21" i="1"/>
  <c r="AZ22" i="1"/>
  <c r="AZ23" i="1"/>
  <c r="AZ24" i="1"/>
  <c r="AZ25" i="1"/>
  <c r="AZ26" i="1"/>
  <c r="AZ27" i="1"/>
  <c r="AZ28" i="1"/>
  <c r="AZ29" i="1"/>
  <c r="AZ30" i="1"/>
  <c r="AZ31" i="1"/>
  <c r="AZ32" i="1"/>
  <c r="AZ33" i="1"/>
  <c r="AZ34" i="1"/>
  <c r="AZ35" i="1"/>
  <c r="AZ36" i="1"/>
  <c r="AZ37" i="1"/>
  <c r="AZ38" i="1"/>
  <c r="AZ39" i="1"/>
  <c r="AZ40" i="1"/>
  <c r="AZ41" i="1"/>
  <c r="AZ42" i="1"/>
  <c r="AZ43" i="1"/>
  <c r="AZ44" i="1"/>
  <c r="AZ45" i="1"/>
  <c r="AZ46" i="1"/>
  <c r="AZ47" i="1"/>
  <c r="BA66" i="1" l="1" a="1"/>
  <c r="BA66" i="1" s="1"/>
  <c r="BA74" i="1" a="1"/>
  <c r="BA74" i="1" s="1"/>
  <c r="BA82" i="1" a="1"/>
  <c r="BA82" i="1" s="1"/>
  <c r="BA90" i="1" a="1"/>
  <c r="BA90" i="1" s="1"/>
  <c r="BA98" i="1" a="1"/>
  <c r="BA98" i="1" s="1"/>
  <c r="BA106" i="1" a="1"/>
  <c r="BA106" i="1" s="1"/>
  <c r="BA114" i="1" a="1"/>
  <c r="BA114" i="1" s="1"/>
  <c r="BA122" i="1" a="1"/>
  <c r="BA122" i="1" s="1"/>
  <c r="BA130" i="1" a="1"/>
  <c r="BA130" i="1" s="1"/>
  <c r="BA138" i="1" a="1"/>
  <c r="BA138" i="1" s="1"/>
  <c r="BA146" i="1" a="1"/>
  <c r="BA146" i="1" s="1"/>
  <c r="BA154" i="1" a="1"/>
  <c r="BA154" i="1" s="1"/>
  <c r="BA162" i="1" a="1"/>
  <c r="BA162" i="1" s="1"/>
  <c r="BA170" i="1" a="1"/>
  <c r="BA170" i="1" s="1"/>
  <c r="BA178" i="1" a="1"/>
  <c r="BA178" i="1" s="1"/>
  <c r="BA186" i="1" a="1"/>
  <c r="BA186" i="1" s="1"/>
  <c r="BA194" i="1" a="1"/>
  <c r="BA194" i="1" s="1"/>
  <c r="BA202" i="1" a="1"/>
  <c r="BA202" i="1" s="1"/>
  <c r="BA210" i="1" a="1"/>
  <c r="BA210" i="1" s="1"/>
  <c r="BA218" i="1" a="1"/>
  <c r="BA218" i="1" s="1"/>
  <c r="BA226" i="1" a="1"/>
  <c r="BA226" i="1" s="1"/>
  <c r="BA234" i="1" a="1"/>
  <c r="BA234" i="1" s="1"/>
  <c r="BA242" i="1" a="1"/>
  <c r="BA242" i="1" s="1"/>
  <c r="BA250" i="1" a="1"/>
  <c r="BA250" i="1" s="1"/>
  <c r="BA258" i="1" a="1"/>
  <c r="BA258" i="1" s="1"/>
  <c r="BA266" i="1" a="1"/>
  <c r="BA266" i="1" s="1"/>
  <c r="BA274" i="1" a="1"/>
  <c r="BA274" i="1" s="1"/>
  <c r="BA282" i="1" a="1"/>
  <c r="BA282" i="1" s="1"/>
  <c r="BA290" i="1" a="1"/>
  <c r="BA290" i="1" s="1"/>
  <c r="BA298" i="1" a="1"/>
  <c r="BA298" i="1" s="1"/>
  <c r="BA306" i="1" a="1"/>
  <c r="BA306" i="1" s="1"/>
  <c r="BA314" i="1" a="1"/>
  <c r="BA314" i="1" s="1"/>
  <c r="BA322" i="1" a="1"/>
  <c r="BA322" i="1" s="1"/>
  <c r="BA330" i="1" a="1"/>
  <c r="BA330" i="1" s="1"/>
  <c r="BA338" i="1" a="1"/>
  <c r="BA338" i="1" s="1"/>
  <c r="BA346" i="1" a="1"/>
  <c r="BA346" i="1" s="1"/>
  <c r="BA354" i="1" a="1"/>
  <c r="BA354" i="1" s="1"/>
  <c r="BA362" i="1" a="1"/>
  <c r="BA362" i="1" s="1"/>
  <c r="BA370" i="1" a="1"/>
  <c r="BA370" i="1" s="1"/>
  <c r="BA378" i="1" a="1"/>
  <c r="BA378" i="1" s="1"/>
  <c r="BA386" i="1" a="1"/>
  <c r="BA386" i="1" s="1"/>
  <c r="BA394" i="1" a="1"/>
  <c r="BA394" i="1" s="1"/>
  <c r="BA402" i="1" a="1"/>
  <c r="BA402" i="1" s="1"/>
  <c r="BA410" i="1" a="1"/>
  <c r="BA410" i="1" s="1"/>
  <c r="BA418" i="1" a="1"/>
  <c r="BA418" i="1" s="1"/>
  <c r="BA426" i="1" a="1"/>
  <c r="BA426" i="1" s="1"/>
  <c r="BA434" i="1" a="1"/>
  <c r="BA434" i="1" s="1"/>
  <c r="BA442" i="1" a="1"/>
  <c r="BA442" i="1" s="1"/>
  <c r="BA450" i="1" a="1"/>
  <c r="BA450" i="1" s="1"/>
  <c r="BA458" i="1" a="1"/>
  <c r="BA458" i="1" s="1"/>
  <c r="BA466" i="1" a="1"/>
  <c r="BA466" i="1" s="1"/>
  <c r="BA474" i="1" a="1"/>
  <c r="BA474" i="1" s="1"/>
  <c r="BA482" i="1" a="1"/>
  <c r="BA482" i="1" s="1"/>
  <c r="BA490" i="1" a="1"/>
  <c r="BA490" i="1" s="1"/>
  <c r="BA498" i="1" a="1"/>
  <c r="BA498" i="1" s="1"/>
  <c r="AF69" i="1" a="1"/>
  <c r="AF69" i="1" s="1"/>
  <c r="AF93" i="1" a="1"/>
  <c r="AF93" i="1" s="1"/>
  <c r="AF117" i="1" a="1"/>
  <c r="AF117" i="1" s="1"/>
  <c r="AF141" i="1" a="1"/>
  <c r="AF141" i="1" s="1"/>
  <c r="AF165" i="1" a="1"/>
  <c r="AF165" i="1" s="1"/>
  <c r="AF189" i="1" a="1"/>
  <c r="AF189" i="1" s="1"/>
  <c r="AF213" i="1" a="1"/>
  <c r="AF213" i="1" s="1"/>
  <c r="AF237" i="1" a="1"/>
  <c r="AF237" i="1" s="1"/>
  <c r="AF261" i="1" a="1"/>
  <c r="AF261" i="1" s="1"/>
  <c r="AF285" i="1" a="1"/>
  <c r="AF285" i="1" s="1"/>
  <c r="AF309" i="1" a="1"/>
  <c r="AF309" i="1" s="1"/>
  <c r="AF333" i="1" a="1"/>
  <c r="AF333" i="1" s="1"/>
  <c r="AF357" i="1" a="1"/>
  <c r="AF357" i="1" s="1"/>
  <c r="AF381" i="1" a="1"/>
  <c r="AF381" i="1" s="1"/>
  <c r="AF405" i="1" a="1"/>
  <c r="AF405" i="1" s="1"/>
  <c r="AF429" i="1" a="1"/>
  <c r="AF429" i="1" s="1"/>
  <c r="AF453" i="1" a="1"/>
  <c r="AF453" i="1" s="1"/>
  <c r="AF477" i="1" a="1"/>
  <c r="AF477" i="1" s="1"/>
  <c r="AF70" i="1" a="1"/>
  <c r="AF70" i="1" s="1"/>
  <c r="AF94" i="1" a="1"/>
  <c r="AF94" i="1" s="1"/>
  <c r="AF118" i="1" a="1"/>
  <c r="AF118" i="1" s="1"/>
  <c r="AF142" i="1" a="1"/>
  <c r="AF142" i="1" s="1"/>
  <c r="AF166" i="1" a="1"/>
  <c r="AF166" i="1" s="1"/>
  <c r="AF190" i="1" a="1"/>
  <c r="AF190" i="1" s="1"/>
  <c r="AF214" i="1" a="1"/>
  <c r="AF214" i="1" s="1"/>
  <c r="AF238" i="1" a="1"/>
  <c r="AF238" i="1" s="1"/>
  <c r="AF262" i="1" a="1"/>
  <c r="AF262" i="1" s="1"/>
  <c r="AF286" i="1" a="1"/>
  <c r="AF286" i="1" s="1"/>
  <c r="AF310" i="1" a="1"/>
  <c r="AF310" i="1" s="1"/>
  <c r="AF334" i="1" a="1"/>
  <c r="AF334" i="1" s="1"/>
  <c r="AF358" i="1" a="1"/>
  <c r="AF358" i="1" s="1"/>
  <c r="AF382" i="1" a="1"/>
  <c r="AF382" i="1" s="1"/>
  <c r="AF406" i="1" a="1"/>
  <c r="AF406" i="1" s="1"/>
  <c r="AF430" i="1" a="1"/>
  <c r="AF430" i="1" s="1"/>
  <c r="AF454" i="1" a="1"/>
  <c r="AF454" i="1" s="1"/>
  <c r="AF478" i="1" a="1"/>
  <c r="AF478" i="1" s="1"/>
  <c r="AF23" i="1" a="1"/>
  <c r="AF23" i="1" s="1"/>
  <c r="AF71" i="1" a="1"/>
  <c r="AF71" i="1" s="1"/>
  <c r="AF95" i="1" a="1"/>
  <c r="AF95" i="1" s="1"/>
  <c r="AF119" i="1" a="1"/>
  <c r="AF119" i="1" s="1"/>
  <c r="AF143" i="1" a="1"/>
  <c r="AF143" i="1" s="1"/>
  <c r="AF167" i="1" a="1"/>
  <c r="AF167" i="1" s="1"/>
  <c r="AF191" i="1" a="1"/>
  <c r="AF191" i="1" s="1"/>
  <c r="AF215" i="1" a="1"/>
  <c r="AF215" i="1" s="1"/>
  <c r="AF239" i="1" a="1"/>
  <c r="AF239" i="1" s="1"/>
  <c r="AF263" i="1" a="1"/>
  <c r="AF263" i="1" s="1"/>
  <c r="AF287" i="1" a="1"/>
  <c r="AF287" i="1" s="1"/>
  <c r="AF311" i="1" a="1"/>
  <c r="AF311" i="1" s="1"/>
  <c r="AF335" i="1" a="1"/>
  <c r="AF335" i="1" s="1"/>
  <c r="AF359" i="1" a="1"/>
  <c r="AF359" i="1" s="1"/>
  <c r="AF383" i="1" a="1"/>
  <c r="AF383" i="1" s="1"/>
  <c r="AF407" i="1" a="1"/>
  <c r="AF407" i="1" s="1"/>
  <c r="AF431" i="1" a="1"/>
  <c r="AF431" i="1" s="1"/>
  <c r="AF455" i="1" a="1"/>
  <c r="AF455" i="1" s="1"/>
  <c r="AF479" i="1" a="1"/>
  <c r="AF479" i="1" s="1"/>
  <c r="BA67" i="1" a="1"/>
  <c r="BA67" i="1" s="1"/>
  <c r="BA75" i="1" a="1"/>
  <c r="BA75" i="1" s="1"/>
  <c r="BA83" i="1" a="1"/>
  <c r="BA83" i="1" s="1"/>
  <c r="BA91" i="1" a="1"/>
  <c r="BA91" i="1" s="1"/>
  <c r="BA99" i="1" a="1"/>
  <c r="BA99" i="1" s="1"/>
  <c r="BA107" i="1" a="1"/>
  <c r="BA107" i="1" s="1"/>
  <c r="BA115" i="1" a="1"/>
  <c r="BA115" i="1" s="1"/>
  <c r="BA123" i="1" a="1"/>
  <c r="BA123" i="1" s="1"/>
  <c r="BA131" i="1" a="1"/>
  <c r="BA131" i="1" s="1"/>
  <c r="BA139" i="1" a="1"/>
  <c r="BA139" i="1" s="1"/>
  <c r="BA147" i="1" a="1"/>
  <c r="BA147" i="1" s="1"/>
  <c r="BA155" i="1" a="1"/>
  <c r="BA155" i="1" s="1"/>
  <c r="BA163" i="1" a="1"/>
  <c r="BA163" i="1" s="1"/>
  <c r="BA171" i="1" a="1"/>
  <c r="BA171" i="1" s="1"/>
  <c r="BA179" i="1" a="1"/>
  <c r="BA179" i="1" s="1"/>
  <c r="BA187" i="1" a="1"/>
  <c r="BA187" i="1" s="1"/>
  <c r="BA195" i="1" a="1"/>
  <c r="BA195" i="1" s="1"/>
  <c r="BA203" i="1" a="1"/>
  <c r="BA203" i="1" s="1"/>
  <c r="BA211" i="1" a="1"/>
  <c r="BA211" i="1" s="1"/>
  <c r="BA219" i="1" a="1"/>
  <c r="BA219" i="1" s="1"/>
  <c r="BA227" i="1" a="1"/>
  <c r="BA227" i="1" s="1"/>
  <c r="BA235" i="1" a="1"/>
  <c r="BA235" i="1" s="1"/>
  <c r="BA243" i="1" a="1"/>
  <c r="BA243" i="1" s="1"/>
  <c r="BA251" i="1" a="1"/>
  <c r="BA251" i="1" s="1"/>
  <c r="BA259" i="1" a="1"/>
  <c r="BA259" i="1" s="1"/>
  <c r="BA267" i="1" a="1"/>
  <c r="BA267" i="1" s="1"/>
  <c r="BA275" i="1" a="1"/>
  <c r="BA275" i="1" s="1"/>
  <c r="BA283" i="1" a="1"/>
  <c r="BA283" i="1" s="1"/>
  <c r="BA291" i="1" a="1"/>
  <c r="BA291" i="1" s="1"/>
  <c r="BA299" i="1" a="1"/>
  <c r="BA299" i="1" s="1"/>
  <c r="BA307" i="1" a="1"/>
  <c r="BA307" i="1" s="1"/>
  <c r="BA315" i="1" a="1"/>
  <c r="BA315" i="1" s="1"/>
  <c r="BA323" i="1" a="1"/>
  <c r="BA323" i="1" s="1"/>
  <c r="BA331" i="1" a="1"/>
  <c r="BA331" i="1" s="1"/>
  <c r="BA339" i="1" a="1"/>
  <c r="BA339" i="1" s="1"/>
  <c r="BA347" i="1" a="1"/>
  <c r="BA347" i="1" s="1"/>
  <c r="BA355" i="1" a="1"/>
  <c r="BA355" i="1" s="1"/>
  <c r="BA363" i="1" a="1"/>
  <c r="BA363" i="1" s="1"/>
  <c r="BA371" i="1" a="1"/>
  <c r="BA371" i="1" s="1"/>
  <c r="BA379" i="1" a="1"/>
  <c r="BA379" i="1" s="1"/>
  <c r="BA387" i="1" a="1"/>
  <c r="BA387" i="1" s="1"/>
  <c r="BA395" i="1" a="1"/>
  <c r="BA395" i="1" s="1"/>
  <c r="BA403" i="1" a="1"/>
  <c r="BA403" i="1" s="1"/>
  <c r="BA411" i="1" a="1"/>
  <c r="BA411" i="1" s="1"/>
  <c r="BA419" i="1" a="1"/>
  <c r="BA419" i="1" s="1"/>
  <c r="BA427" i="1" a="1"/>
  <c r="BA427" i="1" s="1"/>
  <c r="BA435" i="1" a="1"/>
  <c r="BA435" i="1" s="1"/>
  <c r="BA443" i="1" a="1"/>
  <c r="BA443" i="1" s="1"/>
  <c r="BA451" i="1" a="1"/>
  <c r="BA451" i="1" s="1"/>
  <c r="BA459" i="1" a="1"/>
  <c r="BA459" i="1" s="1"/>
  <c r="BA467" i="1" a="1"/>
  <c r="BA467" i="1" s="1"/>
  <c r="BA475" i="1" a="1"/>
  <c r="BA475" i="1" s="1"/>
  <c r="BA483" i="1" a="1"/>
  <c r="BA483" i="1" s="1"/>
  <c r="BA491" i="1" a="1"/>
  <c r="BA491" i="1" s="1"/>
  <c r="BA499" i="1" a="1"/>
  <c r="BA499" i="1" s="1"/>
  <c r="AF72" i="1" a="1"/>
  <c r="AF72" i="1" s="1"/>
  <c r="AF96" i="1" a="1"/>
  <c r="AF96" i="1" s="1"/>
  <c r="AF120" i="1" a="1"/>
  <c r="AF120" i="1" s="1"/>
  <c r="AF144" i="1" a="1"/>
  <c r="AF144" i="1" s="1"/>
  <c r="AF168" i="1" a="1"/>
  <c r="AF168" i="1" s="1"/>
  <c r="AF192" i="1" a="1"/>
  <c r="AF192" i="1" s="1"/>
  <c r="AF216" i="1" a="1"/>
  <c r="AF216" i="1" s="1"/>
  <c r="AF240" i="1" a="1"/>
  <c r="AF240" i="1" s="1"/>
  <c r="AF264" i="1" a="1"/>
  <c r="AF264" i="1" s="1"/>
  <c r="AF288" i="1" a="1"/>
  <c r="AF288" i="1" s="1"/>
  <c r="AF312" i="1" a="1"/>
  <c r="AF312" i="1" s="1"/>
  <c r="AF336" i="1" a="1"/>
  <c r="AF336" i="1" s="1"/>
  <c r="AF360" i="1" a="1"/>
  <c r="AF360" i="1" s="1"/>
  <c r="AF384" i="1" a="1"/>
  <c r="AF384" i="1" s="1"/>
  <c r="AF408" i="1" a="1"/>
  <c r="AF408" i="1" s="1"/>
  <c r="AF432" i="1" a="1"/>
  <c r="AF432" i="1" s="1"/>
  <c r="AF456" i="1" a="1"/>
  <c r="AF456" i="1" s="1"/>
  <c r="AF480" i="1" a="1"/>
  <c r="AF480" i="1" s="1"/>
  <c r="AF73" i="1" a="1"/>
  <c r="AF73" i="1" s="1"/>
  <c r="AF97" i="1" a="1"/>
  <c r="AF97" i="1" s="1"/>
  <c r="AF121" i="1" a="1"/>
  <c r="AF121" i="1" s="1"/>
  <c r="AF145" i="1" a="1"/>
  <c r="AF145" i="1" s="1"/>
  <c r="AF169" i="1" a="1"/>
  <c r="AF169" i="1" s="1"/>
  <c r="AF193" i="1" a="1"/>
  <c r="AF193" i="1" s="1"/>
  <c r="AF217" i="1" a="1"/>
  <c r="AF217" i="1" s="1"/>
  <c r="AF241" i="1" a="1"/>
  <c r="AF241" i="1" s="1"/>
  <c r="AF265" i="1" a="1"/>
  <c r="AF265" i="1" s="1"/>
  <c r="AF289" i="1" a="1"/>
  <c r="AF289" i="1" s="1"/>
  <c r="AF313" i="1" a="1"/>
  <c r="AF313" i="1" s="1"/>
  <c r="AF337" i="1" a="1"/>
  <c r="AF337" i="1" s="1"/>
  <c r="AF361" i="1" a="1"/>
  <c r="AF361" i="1" s="1"/>
  <c r="AF385" i="1" a="1"/>
  <c r="AF385" i="1" s="1"/>
  <c r="AF409" i="1" a="1"/>
  <c r="AF409" i="1" s="1"/>
  <c r="AF433" i="1" a="1"/>
  <c r="AF433" i="1" s="1"/>
  <c r="AF457" i="1" a="1"/>
  <c r="AF457" i="1" s="1"/>
  <c r="AF481" i="1" a="1"/>
  <c r="AF481" i="1" s="1"/>
  <c r="BA16" i="1" a="1"/>
  <c r="BA16" i="1" s="1"/>
  <c r="AF74" i="1" a="1"/>
  <c r="AF74" i="1" s="1"/>
  <c r="AF98" i="1" a="1"/>
  <c r="AF98" i="1" s="1"/>
  <c r="AF122" i="1" a="1"/>
  <c r="AF122" i="1" s="1"/>
  <c r="AF146" i="1" a="1"/>
  <c r="AF146" i="1" s="1"/>
  <c r="AF170" i="1" a="1"/>
  <c r="AF170" i="1" s="1"/>
  <c r="AF194" i="1" a="1"/>
  <c r="AF194" i="1" s="1"/>
  <c r="AF218" i="1" a="1"/>
  <c r="AF218" i="1" s="1"/>
  <c r="AF242" i="1" a="1"/>
  <c r="AF242" i="1" s="1"/>
  <c r="AF266" i="1" a="1"/>
  <c r="AF266" i="1" s="1"/>
  <c r="AF290" i="1" a="1"/>
  <c r="AF290" i="1" s="1"/>
  <c r="AF314" i="1" a="1"/>
  <c r="AF314" i="1" s="1"/>
  <c r="AF338" i="1" a="1"/>
  <c r="AF338" i="1" s="1"/>
  <c r="AF362" i="1" a="1"/>
  <c r="AF362" i="1" s="1"/>
  <c r="AF386" i="1" a="1"/>
  <c r="AF386" i="1" s="1"/>
  <c r="AF410" i="1" a="1"/>
  <c r="AF410" i="1" s="1"/>
  <c r="AF434" i="1" a="1"/>
  <c r="AF434" i="1" s="1"/>
  <c r="AF458" i="1" a="1"/>
  <c r="AF458" i="1" s="1"/>
  <c r="AF482" i="1" a="1"/>
  <c r="AF482" i="1" s="1"/>
  <c r="BA15" i="1" a="1"/>
  <c r="BA15" i="1" s="1"/>
  <c r="BA52" i="1" a="1"/>
  <c r="BA52" i="1" s="1"/>
  <c r="BA68" i="1" a="1"/>
  <c r="BA68" i="1" s="1"/>
  <c r="BA76" i="1" a="1"/>
  <c r="BA76" i="1" s="1"/>
  <c r="BA84" i="1" a="1"/>
  <c r="BA84" i="1" s="1"/>
  <c r="BA92" i="1" a="1"/>
  <c r="BA92" i="1" s="1"/>
  <c r="BA100" i="1" a="1"/>
  <c r="BA100" i="1" s="1"/>
  <c r="BA108" i="1" a="1"/>
  <c r="BA108" i="1" s="1"/>
  <c r="BA116" i="1" a="1"/>
  <c r="BA116" i="1" s="1"/>
  <c r="BA124" i="1" a="1"/>
  <c r="BA124" i="1" s="1"/>
  <c r="BA132" i="1" a="1"/>
  <c r="BA132" i="1" s="1"/>
  <c r="BA140" i="1" a="1"/>
  <c r="BA140" i="1" s="1"/>
  <c r="BA148" i="1" a="1"/>
  <c r="BA148" i="1" s="1"/>
  <c r="BA156" i="1" a="1"/>
  <c r="BA156" i="1" s="1"/>
  <c r="BA164" i="1" a="1"/>
  <c r="BA164" i="1" s="1"/>
  <c r="BA172" i="1" a="1"/>
  <c r="BA172" i="1" s="1"/>
  <c r="BA180" i="1" a="1"/>
  <c r="BA180" i="1" s="1"/>
  <c r="BA188" i="1" a="1"/>
  <c r="BA188" i="1" s="1"/>
  <c r="BA196" i="1" a="1"/>
  <c r="BA196" i="1" s="1"/>
  <c r="BA204" i="1" a="1"/>
  <c r="BA204" i="1" s="1"/>
  <c r="BA212" i="1" a="1"/>
  <c r="BA212" i="1" s="1"/>
  <c r="BA220" i="1" a="1"/>
  <c r="BA220" i="1" s="1"/>
  <c r="BA228" i="1" a="1"/>
  <c r="BA228" i="1" s="1"/>
  <c r="BA236" i="1" a="1"/>
  <c r="BA236" i="1" s="1"/>
  <c r="BA244" i="1" a="1"/>
  <c r="BA244" i="1" s="1"/>
  <c r="BA252" i="1" a="1"/>
  <c r="BA252" i="1" s="1"/>
  <c r="BA260" i="1" a="1"/>
  <c r="BA260" i="1" s="1"/>
  <c r="BA268" i="1" a="1"/>
  <c r="BA268" i="1" s="1"/>
  <c r="BA276" i="1" a="1"/>
  <c r="BA276" i="1" s="1"/>
  <c r="BA284" i="1" a="1"/>
  <c r="BA284" i="1" s="1"/>
  <c r="BA292" i="1" a="1"/>
  <c r="BA292" i="1" s="1"/>
  <c r="BA300" i="1" a="1"/>
  <c r="BA300" i="1" s="1"/>
  <c r="BA308" i="1" a="1"/>
  <c r="BA308" i="1" s="1"/>
  <c r="BA316" i="1" a="1"/>
  <c r="BA316" i="1" s="1"/>
  <c r="BA324" i="1" a="1"/>
  <c r="BA324" i="1" s="1"/>
  <c r="BA332" i="1" a="1"/>
  <c r="BA332" i="1" s="1"/>
  <c r="BA340" i="1" a="1"/>
  <c r="BA340" i="1" s="1"/>
  <c r="BA348" i="1" a="1"/>
  <c r="BA348" i="1" s="1"/>
  <c r="BA356" i="1" a="1"/>
  <c r="BA356" i="1" s="1"/>
  <c r="BA364" i="1" a="1"/>
  <c r="BA364" i="1" s="1"/>
  <c r="BA372" i="1" a="1"/>
  <c r="BA372" i="1" s="1"/>
  <c r="BA380" i="1" a="1"/>
  <c r="BA380" i="1" s="1"/>
  <c r="BA388" i="1" a="1"/>
  <c r="BA388" i="1" s="1"/>
  <c r="BA396" i="1" a="1"/>
  <c r="BA396" i="1" s="1"/>
  <c r="BA404" i="1" a="1"/>
  <c r="BA404" i="1" s="1"/>
  <c r="BA412" i="1" a="1"/>
  <c r="BA412" i="1" s="1"/>
  <c r="BA420" i="1" a="1"/>
  <c r="BA420" i="1" s="1"/>
  <c r="BA428" i="1" a="1"/>
  <c r="BA428" i="1" s="1"/>
  <c r="BA436" i="1" a="1"/>
  <c r="BA436" i="1" s="1"/>
  <c r="BA444" i="1" a="1"/>
  <c r="BA444" i="1" s="1"/>
  <c r="BA452" i="1" a="1"/>
  <c r="BA452" i="1" s="1"/>
  <c r="BA460" i="1" a="1"/>
  <c r="BA460" i="1" s="1"/>
  <c r="BA468" i="1" a="1"/>
  <c r="BA468" i="1" s="1"/>
  <c r="BA476" i="1" a="1"/>
  <c r="BA476" i="1" s="1"/>
  <c r="BA484" i="1" a="1"/>
  <c r="BA484" i="1" s="1"/>
  <c r="BA492" i="1" a="1"/>
  <c r="BA492" i="1" s="1"/>
  <c r="BA500" i="1" a="1"/>
  <c r="BA500" i="1" s="1"/>
  <c r="AF75" i="1" a="1"/>
  <c r="AF75" i="1" s="1"/>
  <c r="AF99" i="1" a="1"/>
  <c r="AF99" i="1" s="1"/>
  <c r="AF123" i="1" a="1"/>
  <c r="AF123" i="1" s="1"/>
  <c r="AF147" i="1" a="1"/>
  <c r="AF147" i="1" s="1"/>
  <c r="AF171" i="1" a="1"/>
  <c r="AF171" i="1" s="1"/>
  <c r="AF195" i="1" a="1"/>
  <c r="AF195" i="1" s="1"/>
  <c r="AF219" i="1" a="1"/>
  <c r="AF219" i="1" s="1"/>
  <c r="AF243" i="1" a="1"/>
  <c r="AF243" i="1" s="1"/>
  <c r="AF267" i="1" a="1"/>
  <c r="AF267" i="1" s="1"/>
  <c r="AF291" i="1" a="1"/>
  <c r="AF291" i="1" s="1"/>
  <c r="AF315" i="1" a="1"/>
  <c r="AF315" i="1" s="1"/>
  <c r="AF339" i="1" a="1"/>
  <c r="AF339" i="1" s="1"/>
  <c r="AF363" i="1" a="1"/>
  <c r="AF363" i="1" s="1"/>
  <c r="AF387" i="1" a="1"/>
  <c r="AF387" i="1" s="1"/>
  <c r="AF411" i="1" a="1"/>
  <c r="AF411" i="1" s="1"/>
  <c r="AF435" i="1" a="1"/>
  <c r="AF435" i="1" s="1"/>
  <c r="AF459" i="1" a="1"/>
  <c r="AF459" i="1" s="1"/>
  <c r="AF483" i="1" a="1"/>
  <c r="AF483" i="1" s="1"/>
  <c r="AF52" i="1" a="1"/>
  <c r="AF52" i="1" s="1"/>
  <c r="AF76" i="1" a="1"/>
  <c r="AF76" i="1" s="1"/>
  <c r="AF100" i="1" a="1"/>
  <c r="AF100" i="1" s="1"/>
  <c r="AF124" i="1" a="1"/>
  <c r="AF124" i="1" s="1"/>
  <c r="AF148" i="1" a="1"/>
  <c r="AF148" i="1" s="1"/>
  <c r="AF172" i="1" a="1"/>
  <c r="AF172" i="1" s="1"/>
  <c r="AF196" i="1" a="1"/>
  <c r="AF196" i="1" s="1"/>
  <c r="AF220" i="1" a="1"/>
  <c r="AF220" i="1" s="1"/>
  <c r="AF244" i="1" a="1"/>
  <c r="AF244" i="1" s="1"/>
  <c r="AF268" i="1" a="1"/>
  <c r="AF268" i="1" s="1"/>
  <c r="AF292" i="1" a="1"/>
  <c r="AF292" i="1" s="1"/>
  <c r="AF316" i="1" a="1"/>
  <c r="AF316" i="1" s="1"/>
  <c r="AF340" i="1" a="1"/>
  <c r="AF340" i="1" s="1"/>
  <c r="AF364" i="1" a="1"/>
  <c r="AF364" i="1" s="1"/>
  <c r="AF388" i="1" a="1"/>
  <c r="AF388" i="1" s="1"/>
  <c r="AF412" i="1" a="1"/>
  <c r="AF412" i="1" s="1"/>
  <c r="AF436" i="1" a="1"/>
  <c r="AF436" i="1" s="1"/>
  <c r="AF460" i="1" a="1"/>
  <c r="AF460" i="1" s="1"/>
  <c r="AF484" i="1" a="1"/>
  <c r="AF484" i="1" s="1"/>
  <c r="AF53" i="1" a="1"/>
  <c r="AF53" i="1" s="1"/>
  <c r="AF77" i="1" a="1"/>
  <c r="AF77" i="1" s="1"/>
  <c r="AF101" i="1" a="1"/>
  <c r="AF101" i="1" s="1"/>
  <c r="AF125" i="1" a="1"/>
  <c r="AF125" i="1" s="1"/>
  <c r="AF149" i="1" a="1"/>
  <c r="AF149" i="1" s="1"/>
  <c r="AF173" i="1" a="1"/>
  <c r="AF173" i="1" s="1"/>
  <c r="AF197" i="1" a="1"/>
  <c r="AF197" i="1" s="1"/>
  <c r="AF221" i="1" a="1"/>
  <c r="AF221" i="1" s="1"/>
  <c r="AF245" i="1" a="1"/>
  <c r="AF245" i="1" s="1"/>
  <c r="AF269" i="1" a="1"/>
  <c r="AF269" i="1" s="1"/>
  <c r="AF293" i="1" a="1"/>
  <c r="AF293" i="1" s="1"/>
  <c r="AF317" i="1" a="1"/>
  <c r="AF317" i="1" s="1"/>
  <c r="AF341" i="1" a="1"/>
  <c r="AF341" i="1" s="1"/>
  <c r="AF365" i="1" a="1"/>
  <c r="AF365" i="1" s="1"/>
  <c r="AF389" i="1" a="1"/>
  <c r="AF389" i="1" s="1"/>
  <c r="AF413" i="1" a="1"/>
  <c r="AF413" i="1" s="1"/>
  <c r="AF437" i="1" a="1"/>
  <c r="AF437" i="1" s="1"/>
  <c r="AF461" i="1" a="1"/>
  <c r="AF461" i="1" s="1"/>
  <c r="AF485" i="1" a="1"/>
  <c r="AF485" i="1" s="1"/>
  <c r="BA36" i="1" a="1"/>
  <c r="BA36" i="1" s="1"/>
  <c r="BA53" i="1" a="1"/>
  <c r="BA53" i="1" s="1"/>
  <c r="BA69" i="1" a="1"/>
  <c r="BA69" i="1" s="1"/>
  <c r="BA77" i="1" a="1"/>
  <c r="BA77" i="1" s="1"/>
  <c r="BA85" i="1" a="1"/>
  <c r="BA85" i="1" s="1"/>
  <c r="BA93" i="1" a="1"/>
  <c r="BA93" i="1" s="1"/>
  <c r="BA101" i="1" a="1"/>
  <c r="BA101" i="1" s="1"/>
  <c r="BA109" i="1" a="1"/>
  <c r="BA109" i="1" s="1"/>
  <c r="BA117" i="1" a="1"/>
  <c r="BA117" i="1" s="1"/>
  <c r="BA125" i="1" a="1"/>
  <c r="BA125" i="1" s="1"/>
  <c r="BA133" i="1" a="1"/>
  <c r="BA133" i="1" s="1"/>
  <c r="BA141" i="1" a="1"/>
  <c r="BA141" i="1" s="1"/>
  <c r="BA149" i="1" a="1"/>
  <c r="BA149" i="1" s="1"/>
  <c r="BA157" i="1" a="1"/>
  <c r="BA157" i="1" s="1"/>
  <c r="BA165" i="1" a="1"/>
  <c r="BA165" i="1" s="1"/>
  <c r="BA173" i="1" a="1"/>
  <c r="BA173" i="1" s="1"/>
  <c r="BA181" i="1" a="1"/>
  <c r="BA181" i="1" s="1"/>
  <c r="BA189" i="1" a="1"/>
  <c r="BA189" i="1" s="1"/>
  <c r="BA197" i="1" a="1"/>
  <c r="BA197" i="1" s="1"/>
  <c r="BA205" i="1" a="1"/>
  <c r="BA205" i="1" s="1"/>
  <c r="BA213" i="1" a="1"/>
  <c r="BA213" i="1" s="1"/>
  <c r="BA221" i="1" a="1"/>
  <c r="BA221" i="1" s="1"/>
  <c r="BA229" i="1" a="1"/>
  <c r="BA229" i="1" s="1"/>
  <c r="BA237" i="1" a="1"/>
  <c r="BA237" i="1" s="1"/>
  <c r="BA245" i="1" a="1"/>
  <c r="BA245" i="1" s="1"/>
  <c r="BA253" i="1" a="1"/>
  <c r="BA253" i="1" s="1"/>
  <c r="BA261" i="1" a="1"/>
  <c r="BA261" i="1" s="1"/>
  <c r="BA269" i="1" a="1"/>
  <c r="BA269" i="1" s="1"/>
  <c r="BA277" i="1" a="1"/>
  <c r="BA277" i="1" s="1"/>
  <c r="BA285" i="1" a="1"/>
  <c r="BA285" i="1" s="1"/>
  <c r="BA293" i="1" a="1"/>
  <c r="BA293" i="1" s="1"/>
  <c r="BA301" i="1" a="1"/>
  <c r="BA301" i="1" s="1"/>
  <c r="BA309" i="1" a="1"/>
  <c r="BA309" i="1" s="1"/>
  <c r="BA317" i="1" a="1"/>
  <c r="BA317" i="1" s="1"/>
  <c r="BA325" i="1" a="1"/>
  <c r="BA325" i="1" s="1"/>
  <c r="BA333" i="1" a="1"/>
  <c r="BA333" i="1" s="1"/>
  <c r="BA341" i="1" a="1"/>
  <c r="BA341" i="1" s="1"/>
  <c r="BA349" i="1" a="1"/>
  <c r="BA349" i="1" s="1"/>
  <c r="BA357" i="1" a="1"/>
  <c r="BA357" i="1" s="1"/>
  <c r="BA365" i="1" a="1"/>
  <c r="BA365" i="1" s="1"/>
  <c r="BA373" i="1" a="1"/>
  <c r="BA373" i="1" s="1"/>
  <c r="BA381" i="1" a="1"/>
  <c r="BA381" i="1" s="1"/>
  <c r="BA389" i="1" a="1"/>
  <c r="BA389" i="1" s="1"/>
  <c r="BA397" i="1" a="1"/>
  <c r="BA397" i="1" s="1"/>
  <c r="BA405" i="1" a="1"/>
  <c r="BA405" i="1" s="1"/>
  <c r="BA413" i="1" a="1"/>
  <c r="BA413" i="1" s="1"/>
  <c r="BA421" i="1" a="1"/>
  <c r="BA421" i="1" s="1"/>
  <c r="BA429" i="1" a="1"/>
  <c r="BA429" i="1" s="1"/>
  <c r="BA437" i="1" a="1"/>
  <c r="BA437" i="1" s="1"/>
  <c r="BA445" i="1" a="1"/>
  <c r="BA445" i="1" s="1"/>
  <c r="BA453" i="1" a="1"/>
  <c r="BA453" i="1" s="1"/>
  <c r="BA461" i="1" a="1"/>
  <c r="BA461" i="1" s="1"/>
  <c r="BA469" i="1" a="1"/>
  <c r="BA469" i="1" s="1"/>
  <c r="BA477" i="1" a="1"/>
  <c r="BA477" i="1" s="1"/>
  <c r="BA485" i="1" a="1"/>
  <c r="BA485" i="1" s="1"/>
  <c r="BA493" i="1" a="1"/>
  <c r="BA493" i="1" s="1"/>
  <c r="AF54" i="1" a="1"/>
  <c r="AF54" i="1" s="1"/>
  <c r="AF78" i="1" a="1"/>
  <c r="AF78" i="1" s="1"/>
  <c r="AF102" i="1" a="1"/>
  <c r="AF102" i="1" s="1"/>
  <c r="AF126" i="1" a="1"/>
  <c r="AF126" i="1" s="1"/>
  <c r="AF150" i="1" a="1"/>
  <c r="AF150" i="1" s="1"/>
  <c r="AF174" i="1" a="1"/>
  <c r="AF174" i="1" s="1"/>
  <c r="AF198" i="1" a="1"/>
  <c r="AF198" i="1" s="1"/>
  <c r="AF222" i="1" a="1"/>
  <c r="AF222" i="1" s="1"/>
  <c r="AF246" i="1" a="1"/>
  <c r="AF246" i="1" s="1"/>
  <c r="AF270" i="1" a="1"/>
  <c r="AF270" i="1" s="1"/>
  <c r="AF294" i="1" a="1"/>
  <c r="AF294" i="1" s="1"/>
  <c r="AF318" i="1" a="1"/>
  <c r="AF318" i="1" s="1"/>
  <c r="AF342" i="1" a="1"/>
  <c r="AF342" i="1" s="1"/>
  <c r="AF366" i="1" a="1"/>
  <c r="AF366" i="1" s="1"/>
  <c r="AF390" i="1" a="1"/>
  <c r="AF390" i="1" s="1"/>
  <c r="AF414" i="1" a="1"/>
  <c r="AF414" i="1" s="1"/>
  <c r="AF438" i="1" a="1"/>
  <c r="AF438" i="1" s="1"/>
  <c r="AF462" i="1" a="1"/>
  <c r="AF462" i="1" s="1"/>
  <c r="AF486" i="1" a="1"/>
  <c r="AF486" i="1" s="1"/>
  <c r="BA14" i="1" a="1"/>
  <c r="BA14" i="1" s="1"/>
  <c r="AF79" i="1" a="1"/>
  <c r="AF79" i="1" s="1"/>
  <c r="AF103" i="1" a="1"/>
  <c r="AF103" i="1" s="1"/>
  <c r="AF127" i="1" a="1"/>
  <c r="AF127" i="1" s="1"/>
  <c r="AF151" i="1" a="1"/>
  <c r="AF151" i="1" s="1"/>
  <c r="AF175" i="1" a="1"/>
  <c r="AF175" i="1" s="1"/>
  <c r="AF199" i="1" a="1"/>
  <c r="AF199" i="1" s="1"/>
  <c r="AF223" i="1" a="1"/>
  <c r="AF223" i="1" s="1"/>
  <c r="AF247" i="1" a="1"/>
  <c r="AF247" i="1" s="1"/>
  <c r="AF271" i="1" a="1"/>
  <c r="AF271" i="1" s="1"/>
  <c r="AF295" i="1" a="1"/>
  <c r="AF295" i="1" s="1"/>
  <c r="AF319" i="1" a="1"/>
  <c r="AF319" i="1" s="1"/>
  <c r="AF343" i="1" a="1"/>
  <c r="AF343" i="1" s="1"/>
  <c r="AF367" i="1" a="1"/>
  <c r="AF367" i="1" s="1"/>
  <c r="AF391" i="1" a="1"/>
  <c r="AF391" i="1" s="1"/>
  <c r="AF415" i="1" a="1"/>
  <c r="AF415" i="1" s="1"/>
  <c r="AF439" i="1" a="1"/>
  <c r="AF439" i="1" s="1"/>
  <c r="AF463" i="1" a="1"/>
  <c r="AF463" i="1" s="1"/>
  <c r="AF487" i="1" a="1"/>
  <c r="AF487" i="1" s="1"/>
  <c r="AF80" i="1" a="1"/>
  <c r="AF80" i="1" s="1"/>
  <c r="AF104" i="1" a="1"/>
  <c r="AF104" i="1" s="1"/>
  <c r="AF128" i="1" a="1"/>
  <c r="AF128" i="1" s="1"/>
  <c r="AF152" i="1" a="1"/>
  <c r="AF152" i="1" s="1"/>
  <c r="AF176" i="1" a="1"/>
  <c r="AF176" i="1" s="1"/>
  <c r="AF200" i="1" a="1"/>
  <c r="AF200" i="1" s="1"/>
  <c r="AF224" i="1" a="1"/>
  <c r="AF224" i="1" s="1"/>
  <c r="AF248" i="1" a="1"/>
  <c r="AF248" i="1" s="1"/>
  <c r="AF272" i="1" a="1"/>
  <c r="AF272" i="1" s="1"/>
  <c r="AF296" i="1" a="1"/>
  <c r="AF296" i="1" s="1"/>
  <c r="AF320" i="1" a="1"/>
  <c r="AF320" i="1" s="1"/>
  <c r="AF344" i="1" a="1"/>
  <c r="AF344" i="1" s="1"/>
  <c r="AF368" i="1" a="1"/>
  <c r="AF368" i="1" s="1"/>
  <c r="AF392" i="1" a="1"/>
  <c r="AF392" i="1" s="1"/>
  <c r="AF416" i="1" a="1"/>
  <c r="AF416" i="1" s="1"/>
  <c r="AF440" i="1" a="1"/>
  <c r="AF440" i="1" s="1"/>
  <c r="AF464" i="1" a="1"/>
  <c r="AF464" i="1" s="1"/>
  <c r="AF488" i="1" a="1"/>
  <c r="AF488" i="1" s="1"/>
  <c r="BA54" i="1" a="1"/>
  <c r="BA54" i="1" s="1"/>
  <c r="BA70" i="1" a="1"/>
  <c r="BA70" i="1" s="1"/>
  <c r="BA78" i="1" a="1"/>
  <c r="BA78" i="1" s="1"/>
  <c r="BA86" i="1" a="1"/>
  <c r="BA86" i="1" s="1"/>
  <c r="BA94" i="1" a="1"/>
  <c r="BA94" i="1" s="1"/>
  <c r="BA102" i="1" a="1"/>
  <c r="BA102" i="1" s="1"/>
  <c r="BA110" i="1" a="1"/>
  <c r="BA110" i="1" s="1"/>
  <c r="BA118" i="1" a="1"/>
  <c r="BA118" i="1" s="1"/>
  <c r="BA126" i="1" a="1"/>
  <c r="BA126" i="1" s="1"/>
  <c r="BA134" i="1" a="1"/>
  <c r="BA134" i="1" s="1"/>
  <c r="BA142" i="1" a="1"/>
  <c r="BA142" i="1" s="1"/>
  <c r="BA150" i="1" a="1"/>
  <c r="BA150" i="1" s="1"/>
  <c r="BA158" i="1" a="1"/>
  <c r="BA158" i="1" s="1"/>
  <c r="BA166" i="1" a="1"/>
  <c r="BA166" i="1" s="1"/>
  <c r="BA174" i="1" a="1"/>
  <c r="BA174" i="1" s="1"/>
  <c r="BA182" i="1" a="1"/>
  <c r="BA182" i="1" s="1"/>
  <c r="BA190" i="1" a="1"/>
  <c r="BA190" i="1" s="1"/>
  <c r="BA198" i="1" a="1"/>
  <c r="BA198" i="1" s="1"/>
  <c r="BA206" i="1" a="1"/>
  <c r="BA206" i="1" s="1"/>
  <c r="BA214" i="1" a="1"/>
  <c r="BA214" i="1" s="1"/>
  <c r="BA222" i="1" a="1"/>
  <c r="BA222" i="1" s="1"/>
  <c r="BA230" i="1" a="1"/>
  <c r="BA230" i="1" s="1"/>
  <c r="BA238" i="1" a="1"/>
  <c r="BA238" i="1" s="1"/>
  <c r="BA246" i="1" a="1"/>
  <c r="BA246" i="1" s="1"/>
  <c r="BA254" i="1" a="1"/>
  <c r="BA254" i="1" s="1"/>
  <c r="BA262" i="1" a="1"/>
  <c r="BA262" i="1" s="1"/>
  <c r="BA270" i="1" a="1"/>
  <c r="BA270" i="1" s="1"/>
  <c r="BA278" i="1" a="1"/>
  <c r="BA278" i="1" s="1"/>
  <c r="BA286" i="1" a="1"/>
  <c r="BA286" i="1" s="1"/>
  <c r="BA294" i="1" a="1"/>
  <c r="BA294" i="1" s="1"/>
  <c r="BA302" i="1" a="1"/>
  <c r="BA302" i="1" s="1"/>
  <c r="BA310" i="1" a="1"/>
  <c r="BA310" i="1" s="1"/>
  <c r="BA318" i="1" a="1"/>
  <c r="BA318" i="1" s="1"/>
  <c r="BA326" i="1" a="1"/>
  <c r="BA326" i="1" s="1"/>
  <c r="BA334" i="1" a="1"/>
  <c r="BA334" i="1" s="1"/>
  <c r="BA342" i="1" a="1"/>
  <c r="BA342" i="1" s="1"/>
  <c r="BA350" i="1" a="1"/>
  <c r="BA350" i="1" s="1"/>
  <c r="BA358" i="1" a="1"/>
  <c r="BA358" i="1" s="1"/>
  <c r="BA366" i="1" a="1"/>
  <c r="BA366" i="1" s="1"/>
  <c r="BA374" i="1" a="1"/>
  <c r="BA374" i="1" s="1"/>
  <c r="BA382" i="1" a="1"/>
  <c r="BA382" i="1" s="1"/>
  <c r="BA390" i="1" a="1"/>
  <c r="BA390" i="1" s="1"/>
  <c r="BA398" i="1" a="1"/>
  <c r="BA398" i="1" s="1"/>
  <c r="BA406" i="1" a="1"/>
  <c r="BA406" i="1" s="1"/>
  <c r="BA414" i="1" a="1"/>
  <c r="BA414" i="1" s="1"/>
  <c r="BA422" i="1" a="1"/>
  <c r="BA422" i="1" s="1"/>
  <c r="BA430" i="1" a="1"/>
  <c r="BA430" i="1" s="1"/>
  <c r="BA438" i="1" a="1"/>
  <c r="BA438" i="1" s="1"/>
  <c r="BA446" i="1" a="1"/>
  <c r="BA446" i="1" s="1"/>
  <c r="BA454" i="1" a="1"/>
  <c r="BA454" i="1" s="1"/>
  <c r="BA462" i="1" a="1"/>
  <c r="BA462" i="1" s="1"/>
  <c r="BA470" i="1" a="1"/>
  <c r="BA470" i="1" s="1"/>
  <c r="BA478" i="1" a="1"/>
  <c r="BA478" i="1" s="1"/>
  <c r="BA486" i="1" a="1"/>
  <c r="BA486" i="1" s="1"/>
  <c r="BA494" i="1" a="1"/>
  <c r="BA494" i="1" s="1"/>
  <c r="AF81" i="1" a="1"/>
  <c r="AF81" i="1" s="1"/>
  <c r="AF105" i="1" a="1"/>
  <c r="AF105" i="1" s="1"/>
  <c r="AF129" i="1" a="1"/>
  <c r="AF129" i="1" s="1"/>
  <c r="AF153" i="1" a="1"/>
  <c r="AF153" i="1" s="1"/>
  <c r="AF177" i="1" a="1"/>
  <c r="AF177" i="1" s="1"/>
  <c r="AF201" i="1" a="1"/>
  <c r="AF201" i="1" s="1"/>
  <c r="AF225" i="1" a="1"/>
  <c r="AF225" i="1" s="1"/>
  <c r="AF249" i="1" a="1"/>
  <c r="AF249" i="1" s="1"/>
  <c r="AF273" i="1" a="1"/>
  <c r="AF273" i="1" s="1"/>
  <c r="AF297" i="1" a="1"/>
  <c r="AF297" i="1" s="1"/>
  <c r="AF321" i="1" a="1"/>
  <c r="AF321" i="1" s="1"/>
  <c r="AF345" i="1" a="1"/>
  <c r="AF345" i="1" s="1"/>
  <c r="AF369" i="1" a="1"/>
  <c r="AF369" i="1" s="1"/>
  <c r="AF393" i="1" a="1"/>
  <c r="AF393" i="1" s="1"/>
  <c r="AF417" i="1" a="1"/>
  <c r="AF417" i="1" s="1"/>
  <c r="AF441" i="1" a="1"/>
  <c r="AF441" i="1" s="1"/>
  <c r="AF465" i="1" a="1"/>
  <c r="AF465" i="1" s="1"/>
  <c r="AF489" i="1" a="1"/>
  <c r="AF489" i="1" s="1"/>
  <c r="AF82" i="1" a="1"/>
  <c r="AF82" i="1" s="1"/>
  <c r="AF106" i="1" a="1"/>
  <c r="AF106" i="1" s="1"/>
  <c r="AF130" i="1" a="1"/>
  <c r="AF130" i="1" s="1"/>
  <c r="AF154" i="1" a="1"/>
  <c r="AF154" i="1" s="1"/>
  <c r="AF178" i="1" a="1"/>
  <c r="AF178" i="1" s="1"/>
  <c r="AF202" i="1" a="1"/>
  <c r="AF202" i="1" s="1"/>
  <c r="AF226" i="1" a="1"/>
  <c r="AF226" i="1" s="1"/>
  <c r="AF250" i="1" a="1"/>
  <c r="AF250" i="1" s="1"/>
  <c r="AF274" i="1" a="1"/>
  <c r="AF274" i="1" s="1"/>
  <c r="AF298" i="1" a="1"/>
  <c r="AF298" i="1" s="1"/>
  <c r="AF322" i="1" a="1"/>
  <c r="AF322" i="1" s="1"/>
  <c r="AF346" i="1" a="1"/>
  <c r="AF346" i="1" s="1"/>
  <c r="AF370" i="1" a="1"/>
  <c r="AF370" i="1" s="1"/>
  <c r="AF394" i="1" a="1"/>
  <c r="AF394" i="1" s="1"/>
  <c r="AF418" i="1" a="1"/>
  <c r="AF418" i="1" s="1"/>
  <c r="AF442" i="1" a="1"/>
  <c r="AF442" i="1" s="1"/>
  <c r="AF466" i="1" a="1"/>
  <c r="AF466" i="1" s="1"/>
  <c r="AF490" i="1" a="1"/>
  <c r="AF490" i="1" s="1"/>
  <c r="AF83" i="1" a="1"/>
  <c r="AF83" i="1" s="1"/>
  <c r="AF107" i="1" a="1"/>
  <c r="AF107" i="1" s="1"/>
  <c r="AF131" i="1" a="1"/>
  <c r="AF131" i="1" s="1"/>
  <c r="AF155" i="1" a="1"/>
  <c r="AF155" i="1" s="1"/>
  <c r="AF179" i="1" a="1"/>
  <c r="AF179" i="1" s="1"/>
  <c r="AF203" i="1" a="1"/>
  <c r="AF203" i="1" s="1"/>
  <c r="AF227" i="1" a="1"/>
  <c r="AF227" i="1" s="1"/>
  <c r="AF251" i="1" a="1"/>
  <c r="AF251" i="1" s="1"/>
  <c r="AF275" i="1" a="1"/>
  <c r="AF275" i="1" s="1"/>
  <c r="AF299" i="1" a="1"/>
  <c r="AF299" i="1" s="1"/>
  <c r="AF323" i="1" a="1"/>
  <c r="AF323" i="1" s="1"/>
  <c r="AF347" i="1" a="1"/>
  <c r="AF347" i="1" s="1"/>
  <c r="AF371" i="1" a="1"/>
  <c r="AF371" i="1" s="1"/>
  <c r="AF395" i="1" a="1"/>
  <c r="AF395" i="1" s="1"/>
  <c r="AF419" i="1" a="1"/>
  <c r="AF419" i="1" s="1"/>
  <c r="AF443" i="1" a="1"/>
  <c r="AF443" i="1" s="1"/>
  <c r="AF467" i="1" a="1"/>
  <c r="AF467" i="1" s="1"/>
  <c r="AF491" i="1" a="1"/>
  <c r="AF491" i="1" s="1"/>
  <c r="BA63" i="1" a="1"/>
  <c r="BA63" i="1" s="1"/>
  <c r="BA71" i="1" a="1"/>
  <c r="BA71" i="1" s="1"/>
  <c r="BA79" i="1" a="1"/>
  <c r="BA79" i="1" s="1"/>
  <c r="BA87" i="1" a="1"/>
  <c r="BA87" i="1" s="1"/>
  <c r="BA95" i="1" a="1"/>
  <c r="BA95" i="1" s="1"/>
  <c r="BA103" i="1" a="1"/>
  <c r="BA103" i="1" s="1"/>
  <c r="BA111" i="1" a="1"/>
  <c r="BA111" i="1" s="1"/>
  <c r="BA119" i="1" a="1"/>
  <c r="BA119" i="1" s="1"/>
  <c r="BA127" i="1" a="1"/>
  <c r="BA127" i="1" s="1"/>
  <c r="BA135" i="1" a="1"/>
  <c r="BA135" i="1" s="1"/>
  <c r="BA143" i="1" a="1"/>
  <c r="BA143" i="1" s="1"/>
  <c r="BA151" i="1" a="1"/>
  <c r="BA151" i="1" s="1"/>
  <c r="BA159" i="1" a="1"/>
  <c r="BA159" i="1" s="1"/>
  <c r="BA167" i="1" a="1"/>
  <c r="BA167" i="1" s="1"/>
  <c r="BA175" i="1" a="1"/>
  <c r="BA175" i="1" s="1"/>
  <c r="BA183" i="1" a="1"/>
  <c r="BA183" i="1" s="1"/>
  <c r="BA191" i="1" a="1"/>
  <c r="BA191" i="1" s="1"/>
  <c r="BA199" i="1" a="1"/>
  <c r="BA199" i="1" s="1"/>
  <c r="BA207" i="1" a="1"/>
  <c r="BA207" i="1" s="1"/>
  <c r="BA215" i="1" a="1"/>
  <c r="BA215" i="1" s="1"/>
  <c r="BA223" i="1" a="1"/>
  <c r="BA223" i="1" s="1"/>
  <c r="BA231" i="1" a="1"/>
  <c r="BA231" i="1" s="1"/>
  <c r="BA239" i="1" a="1"/>
  <c r="BA239" i="1" s="1"/>
  <c r="BA247" i="1" a="1"/>
  <c r="BA247" i="1" s="1"/>
  <c r="BA255" i="1" a="1"/>
  <c r="BA255" i="1" s="1"/>
  <c r="BA263" i="1" a="1"/>
  <c r="BA263" i="1" s="1"/>
  <c r="BA271" i="1" a="1"/>
  <c r="BA271" i="1" s="1"/>
  <c r="BA279" i="1" a="1"/>
  <c r="BA279" i="1" s="1"/>
  <c r="BA287" i="1" a="1"/>
  <c r="BA287" i="1" s="1"/>
  <c r="BA295" i="1" a="1"/>
  <c r="BA295" i="1" s="1"/>
  <c r="BA303" i="1" a="1"/>
  <c r="BA303" i="1" s="1"/>
  <c r="BA311" i="1" a="1"/>
  <c r="BA311" i="1" s="1"/>
  <c r="BA319" i="1" a="1"/>
  <c r="BA319" i="1" s="1"/>
  <c r="BA327" i="1" a="1"/>
  <c r="BA327" i="1" s="1"/>
  <c r="BA335" i="1" a="1"/>
  <c r="BA335" i="1" s="1"/>
  <c r="BA343" i="1" a="1"/>
  <c r="BA343" i="1" s="1"/>
  <c r="BA351" i="1" a="1"/>
  <c r="BA351" i="1" s="1"/>
  <c r="BA359" i="1" a="1"/>
  <c r="BA359" i="1" s="1"/>
  <c r="BA367" i="1" a="1"/>
  <c r="BA367" i="1" s="1"/>
  <c r="BA375" i="1" a="1"/>
  <c r="BA375" i="1" s="1"/>
  <c r="BA383" i="1" a="1"/>
  <c r="BA383" i="1" s="1"/>
  <c r="BA391" i="1" a="1"/>
  <c r="BA391" i="1" s="1"/>
  <c r="BA399" i="1" a="1"/>
  <c r="BA399" i="1" s="1"/>
  <c r="BA407" i="1" a="1"/>
  <c r="BA407" i="1" s="1"/>
  <c r="BA415" i="1" a="1"/>
  <c r="BA415" i="1" s="1"/>
  <c r="BA423" i="1" a="1"/>
  <c r="BA423" i="1" s="1"/>
  <c r="BA431" i="1" a="1"/>
  <c r="BA431" i="1" s="1"/>
  <c r="BA439" i="1" a="1"/>
  <c r="BA439" i="1" s="1"/>
  <c r="BA447" i="1" a="1"/>
  <c r="BA447" i="1" s="1"/>
  <c r="BA455" i="1" a="1"/>
  <c r="BA455" i="1" s="1"/>
  <c r="BA463" i="1" a="1"/>
  <c r="BA463" i="1" s="1"/>
  <c r="BA471" i="1" a="1"/>
  <c r="BA471" i="1" s="1"/>
  <c r="BA479" i="1" a="1"/>
  <c r="BA479" i="1" s="1"/>
  <c r="BA487" i="1" a="1"/>
  <c r="BA487" i="1" s="1"/>
  <c r="BA495" i="1" a="1"/>
  <c r="BA495" i="1" s="1"/>
  <c r="AF36" i="1" a="1"/>
  <c r="AF36" i="1" s="1"/>
  <c r="AF84" i="1" a="1"/>
  <c r="AF84" i="1" s="1"/>
  <c r="AF108" i="1" a="1"/>
  <c r="AF108" i="1" s="1"/>
  <c r="AF132" i="1" a="1"/>
  <c r="AF132" i="1" s="1"/>
  <c r="AF156" i="1" a="1"/>
  <c r="AF156" i="1" s="1"/>
  <c r="AF180" i="1" a="1"/>
  <c r="AF180" i="1" s="1"/>
  <c r="AF204" i="1" a="1"/>
  <c r="AF204" i="1" s="1"/>
  <c r="AF228" i="1" a="1"/>
  <c r="AF228" i="1" s="1"/>
  <c r="AF252" i="1" a="1"/>
  <c r="AF252" i="1" s="1"/>
  <c r="AF276" i="1" a="1"/>
  <c r="AF276" i="1" s="1"/>
  <c r="AF300" i="1" a="1"/>
  <c r="AF300" i="1" s="1"/>
  <c r="AF324" i="1" a="1"/>
  <c r="AF324" i="1" s="1"/>
  <c r="AF348" i="1" a="1"/>
  <c r="AF348" i="1" s="1"/>
  <c r="AF372" i="1" a="1"/>
  <c r="AF372" i="1" s="1"/>
  <c r="AF396" i="1" a="1"/>
  <c r="AF396" i="1" s="1"/>
  <c r="AF420" i="1" a="1"/>
  <c r="AF420" i="1" s="1"/>
  <c r="AF444" i="1" a="1"/>
  <c r="AF444" i="1" s="1"/>
  <c r="AF468" i="1" a="1"/>
  <c r="AF468" i="1" s="1"/>
  <c r="AF492" i="1" a="1"/>
  <c r="AF492" i="1" s="1"/>
  <c r="AF85" i="1" a="1"/>
  <c r="AF85" i="1" s="1"/>
  <c r="AF109" i="1" a="1"/>
  <c r="AF109" i="1" s="1"/>
  <c r="AF133" i="1" a="1"/>
  <c r="AF133" i="1" s="1"/>
  <c r="AF157" i="1" a="1"/>
  <c r="AF157" i="1" s="1"/>
  <c r="AF181" i="1" a="1"/>
  <c r="AF181" i="1" s="1"/>
  <c r="AF205" i="1" a="1"/>
  <c r="AF205" i="1" s="1"/>
  <c r="AF229" i="1" a="1"/>
  <c r="AF229" i="1" s="1"/>
  <c r="AF253" i="1" a="1"/>
  <c r="AF253" i="1" s="1"/>
  <c r="AF277" i="1" a="1"/>
  <c r="AF277" i="1" s="1"/>
  <c r="AF301" i="1" a="1"/>
  <c r="AF301" i="1" s="1"/>
  <c r="AF325" i="1" a="1"/>
  <c r="AF325" i="1" s="1"/>
  <c r="AF349" i="1" a="1"/>
  <c r="AF349" i="1" s="1"/>
  <c r="AF373" i="1" a="1"/>
  <c r="AF373" i="1" s="1"/>
  <c r="AF397" i="1" a="1"/>
  <c r="AF397" i="1" s="1"/>
  <c r="AF421" i="1" a="1"/>
  <c r="AF421" i="1" s="1"/>
  <c r="AF445" i="1" a="1"/>
  <c r="AF445" i="1" s="1"/>
  <c r="AF469" i="1" a="1"/>
  <c r="AF469" i="1" s="1"/>
  <c r="AF493" i="1" a="1"/>
  <c r="AF493" i="1" s="1"/>
  <c r="AF14" i="1" a="1"/>
  <c r="AF14" i="1" s="1"/>
  <c r="AF38" i="1" a="1"/>
  <c r="AF38" i="1" s="1"/>
  <c r="AF86" i="1" a="1"/>
  <c r="AF86" i="1" s="1"/>
  <c r="AF110" i="1" a="1"/>
  <c r="AF110" i="1" s="1"/>
  <c r="AF134" i="1" a="1"/>
  <c r="AF134" i="1" s="1"/>
  <c r="AF158" i="1" a="1"/>
  <c r="AF158" i="1" s="1"/>
  <c r="AF182" i="1" a="1"/>
  <c r="AF182" i="1" s="1"/>
  <c r="AF206" i="1" a="1"/>
  <c r="AF206" i="1" s="1"/>
  <c r="AF230" i="1" a="1"/>
  <c r="AF230" i="1" s="1"/>
  <c r="AF254" i="1" a="1"/>
  <c r="AF254" i="1" s="1"/>
  <c r="AF278" i="1" a="1"/>
  <c r="AF278" i="1" s="1"/>
  <c r="AF302" i="1" a="1"/>
  <c r="AF302" i="1" s="1"/>
  <c r="AF326" i="1" a="1"/>
  <c r="AF326" i="1" s="1"/>
  <c r="AF350" i="1" a="1"/>
  <c r="AF350" i="1" s="1"/>
  <c r="AF374" i="1" a="1"/>
  <c r="AF374" i="1" s="1"/>
  <c r="AF398" i="1" a="1"/>
  <c r="AF398" i="1" s="1"/>
  <c r="AF422" i="1" a="1"/>
  <c r="AF422" i="1" s="1"/>
  <c r="AF446" i="1" a="1"/>
  <c r="AF446" i="1" s="1"/>
  <c r="AF470" i="1" a="1"/>
  <c r="AF470" i="1" s="1"/>
  <c r="AF494" i="1" a="1"/>
  <c r="AF494" i="1" s="1"/>
  <c r="BA64" i="1" a="1"/>
  <c r="BA64" i="1" s="1"/>
  <c r="BA72" i="1" a="1"/>
  <c r="BA72" i="1" s="1"/>
  <c r="BA80" i="1" a="1"/>
  <c r="BA80" i="1" s="1"/>
  <c r="BA88" i="1" a="1"/>
  <c r="BA88" i="1" s="1"/>
  <c r="BA96" i="1" a="1"/>
  <c r="BA96" i="1" s="1"/>
  <c r="BA104" i="1" a="1"/>
  <c r="BA104" i="1" s="1"/>
  <c r="BA112" i="1" a="1"/>
  <c r="BA112" i="1" s="1"/>
  <c r="BA120" i="1" a="1"/>
  <c r="BA120" i="1" s="1"/>
  <c r="BA128" i="1" a="1"/>
  <c r="BA128" i="1" s="1"/>
  <c r="BA136" i="1" a="1"/>
  <c r="BA136" i="1" s="1"/>
  <c r="BA144" i="1" a="1"/>
  <c r="BA144" i="1" s="1"/>
  <c r="BA152" i="1" a="1"/>
  <c r="BA152" i="1" s="1"/>
  <c r="BA160" i="1" a="1"/>
  <c r="BA160" i="1" s="1"/>
  <c r="BA168" i="1" a="1"/>
  <c r="BA168" i="1" s="1"/>
  <c r="BA176" i="1" a="1"/>
  <c r="BA176" i="1" s="1"/>
  <c r="BA184" i="1" a="1"/>
  <c r="BA184" i="1" s="1"/>
  <c r="BA192" i="1" a="1"/>
  <c r="BA192" i="1" s="1"/>
  <c r="BA200" i="1" a="1"/>
  <c r="BA200" i="1" s="1"/>
  <c r="BA208" i="1" a="1"/>
  <c r="BA208" i="1" s="1"/>
  <c r="BA216" i="1" a="1"/>
  <c r="BA216" i="1" s="1"/>
  <c r="BA224" i="1" a="1"/>
  <c r="BA224" i="1" s="1"/>
  <c r="BA232" i="1" a="1"/>
  <c r="BA232" i="1" s="1"/>
  <c r="BA240" i="1" a="1"/>
  <c r="BA240" i="1" s="1"/>
  <c r="BA248" i="1" a="1"/>
  <c r="BA248" i="1" s="1"/>
  <c r="BA256" i="1" a="1"/>
  <c r="BA256" i="1" s="1"/>
  <c r="BA264" i="1" a="1"/>
  <c r="BA264" i="1" s="1"/>
  <c r="BA272" i="1" a="1"/>
  <c r="BA272" i="1" s="1"/>
  <c r="BA280" i="1" a="1"/>
  <c r="BA280" i="1" s="1"/>
  <c r="BA288" i="1" a="1"/>
  <c r="BA288" i="1" s="1"/>
  <c r="BA296" i="1" a="1"/>
  <c r="BA296" i="1" s="1"/>
  <c r="BA304" i="1" a="1"/>
  <c r="BA304" i="1" s="1"/>
  <c r="BA312" i="1" a="1"/>
  <c r="BA312" i="1" s="1"/>
  <c r="BA320" i="1" a="1"/>
  <c r="BA320" i="1" s="1"/>
  <c r="BA328" i="1" a="1"/>
  <c r="BA328" i="1" s="1"/>
  <c r="BA336" i="1" a="1"/>
  <c r="BA336" i="1" s="1"/>
  <c r="BA344" i="1" a="1"/>
  <c r="BA344" i="1" s="1"/>
  <c r="BA352" i="1" a="1"/>
  <c r="BA352" i="1" s="1"/>
  <c r="BA360" i="1" a="1"/>
  <c r="BA360" i="1" s="1"/>
  <c r="BA368" i="1" a="1"/>
  <c r="BA368" i="1" s="1"/>
  <c r="BA376" i="1" a="1"/>
  <c r="BA376" i="1" s="1"/>
  <c r="BA384" i="1" a="1"/>
  <c r="BA384" i="1" s="1"/>
  <c r="BA392" i="1" a="1"/>
  <c r="BA392" i="1" s="1"/>
  <c r="BA400" i="1" a="1"/>
  <c r="BA400" i="1" s="1"/>
  <c r="BA408" i="1" a="1"/>
  <c r="BA408" i="1" s="1"/>
  <c r="BA416" i="1" a="1"/>
  <c r="BA416" i="1" s="1"/>
  <c r="BA424" i="1" a="1"/>
  <c r="BA424" i="1" s="1"/>
  <c r="BA432" i="1" a="1"/>
  <c r="BA432" i="1" s="1"/>
  <c r="BA440" i="1" a="1"/>
  <c r="BA440" i="1" s="1"/>
  <c r="BA448" i="1" a="1"/>
  <c r="BA448" i="1" s="1"/>
  <c r="BA456" i="1" a="1"/>
  <c r="BA456" i="1" s="1"/>
  <c r="BA464" i="1" a="1"/>
  <c r="BA464" i="1" s="1"/>
  <c r="BA472" i="1" a="1"/>
  <c r="BA472" i="1" s="1"/>
  <c r="BA480" i="1" a="1"/>
  <c r="BA480" i="1" s="1"/>
  <c r="BA488" i="1" a="1"/>
  <c r="BA488" i="1" s="1"/>
  <c r="BA496" i="1" a="1"/>
  <c r="BA496" i="1" s="1"/>
  <c r="AF15" i="1" a="1"/>
  <c r="AF15" i="1" s="1"/>
  <c r="AF63" i="1" a="1"/>
  <c r="AF63" i="1" s="1"/>
  <c r="AF87" i="1" a="1"/>
  <c r="AF87" i="1" s="1"/>
  <c r="AF111" i="1" a="1"/>
  <c r="AF111" i="1" s="1"/>
  <c r="AF135" i="1" a="1"/>
  <c r="AF135" i="1" s="1"/>
  <c r="AF159" i="1" a="1"/>
  <c r="AF159" i="1" s="1"/>
  <c r="AF183" i="1" a="1"/>
  <c r="AF183" i="1" s="1"/>
  <c r="AF207" i="1" a="1"/>
  <c r="AF207" i="1" s="1"/>
  <c r="AF231" i="1" a="1"/>
  <c r="AF231" i="1" s="1"/>
  <c r="AF255" i="1" a="1"/>
  <c r="AF255" i="1" s="1"/>
  <c r="AF279" i="1" a="1"/>
  <c r="AF279" i="1" s="1"/>
  <c r="AF303" i="1" a="1"/>
  <c r="AF303" i="1" s="1"/>
  <c r="AF327" i="1" a="1"/>
  <c r="AF327" i="1" s="1"/>
  <c r="AF351" i="1" a="1"/>
  <c r="AF351" i="1" s="1"/>
  <c r="AF375" i="1" a="1"/>
  <c r="AF375" i="1" s="1"/>
  <c r="AF399" i="1" a="1"/>
  <c r="AF399" i="1" s="1"/>
  <c r="AF423" i="1" a="1"/>
  <c r="AF423" i="1" s="1"/>
  <c r="AF447" i="1" a="1"/>
  <c r="AF447" i="1" s="1"/>
  <c r="AF471" i="1" a="1"/>
  <c r="AF471" i="1" s="1"/>
  <c r="AF495" i="1" a="1"/>
  <c r="AF495" i="1" s="1"/>
  <c r="AF16" i="1" a="1"/>
  <c r="AF16" i="1" s="1"/>
  <c r="AF64" i="1" a="1"/>
  <c r="AF64" i="1" s="1"/>
  <c r="AF88" i="1" a="1"/>
  <c r="AF88" i="1" s="1"/>
  <c r="AF112" i="1" a="1"/>
  <c r="AF112" i="1" s="1"/>
  <c r="AF136" i="1" a="1"/>
  <c r="AF136" i="1" s="1"/>
  <c r="AF160" i="1" a="1"/>
  <c r="AF160" i="1" s="1"/>
  <c r="AF184" i="1" a="1"/>
  <c r="AF184" i="1" s="1"/>
  <c r="AF208" i="1" a="1"/>
  <c r="AF208" i="1" s="1"/>
  <c r="AF232" i="1" a="1"/>
  <c r="AF232" i="1" s="1"/>
  <c r="AF256" i="1" a="1"/>
  <c r="AF256" i="1" s="1"/>
  <c r="AF280" i="1" a="1"/>
  <c r="AF280" i="1" s="1"/>
  <c r="AF304" i="1" a="1"/>
  <c r="AF304" i="1" s="1"/>
  <c r="AF328" i="1" a="1"/>
  <c r="AF328" i="1" s="1"/>
  <c r="AF352" i="1" a="1"/>
  <c r="AF352" i="1" s="1"/>
  <c r="AF376" i="1" a="1"/>
  <c r="AF376" i="1" s="1"/>
  <c r="AF400" i="1" a="1"/>
  <c r="AF400" i="1" s="1"/>
  <c r="AF424" i="1" a="1"/>
  <c r="AF424" i="1" s="1"/>
  <c r="AF448" i="1" a="1"/>
  <c r="AF448" i="1" s="1"/>
  <c r="AF472" i="1" a="1"/>
  <c r="AF472" i="1" s="1"/>
  <c r="AF496" i="1" a="1"/>
  <c r="AF496" i="1" s="1"/>
  <c r="AF65" i="1" a="1"/>
  <c r="AF65" i="1" s="1"/>
  <c r="AF89" i="1" a="1"/>
  <c r="AF89" i="1" s="1"/>
  <c r="AF113" i="1" a="1"/>
  <c r="AF113" i="1" s="1"/>
  <c r="AF137" i="1" a="1"/>
  <c r="AF137" i="1" s="1"/>
  <c r="AF161" i="1" a="1"/>
  <c r="AF161" i="1" s="1"/>
  <c r="AF185" i="1" a="1"/>
  <c r="AF185" i="1" s="1"/>
  <c r="AF209" i="1" a="1"/>
  <c r="AF209" i="1" s="1"/>
  <c r="AF233" i="1" a="1"/>
  <c r="AF233" i="1" s="1"/>
  <c r="AF257" i="1" a="1"/>
  <c r="AF257" i="1" s="1"/>
  <c r="AF281" i="1" a="1"/>
  <c r="AF281" i="1" s="1"/>
  <c r="AF305" i="1" a="1"/>
  <c r="AF305" i="1" s="1"/>
  <c r="AF329" i="1" a="1"/>
  <c r="AF329" i="1" s="1"/>
  <c r="AF353" i="1" a="1"/>
  <c r="AF353" i="1" s="1"/>
  <c r="AF377" i="1" a="1"/>
  <c r="AF377" i="1" s="1"/>
  <c r="AF401" i="1" a="1"/>
  <c r="AF401" i="1" s="1"/>
  <c r="AF425" i="1" a="1"/>
  <c r="AF425" i="1" s="1"/>
  <c r="AF449" i="1" a="1"/>
  <c r="AF449" i="1" s="1"/>
  <c r="AF473" i="1" a="1"/>
  <c r="AF473" i="1" s="1"/>
  <c r="AF497" i="1" a="1"/>
  <c r="AF497" i="1" s="1"/>
  <c r="BA65" i="1" a="1"/>
  <c r="BA65" i="1" s="1"/>
  <c r="BA73" i="1" a="1"/>
  <c r="BA73" i="1" s="1"/>
  <c r="BA81" i="1" a="1"/>
  <c r="BA81" i="1" s="1"/>
  <c r="BA89" i="1" a="1"/>
  <c r="BA89" i="1" s="1"/>
  <c r="BA97" i="1" a="1"/>
  <c r="BA97" i="1" s="1"/>
  <c r="BA105" i="1" a="1"/>
  <c r="BA105" i="1" s="1"/>
  <c r="BA113" i="1" a="1"/>
  <c r="BA113" i="1" s="1"/>
  <c r="BA121" i="1" a="1"/>
  <c r="BA121" i="1" s="1"/>
  <c r="BA129" i="1" a="1"/>
  <c r="BA129" i="1" s="1"/>
  <c r="BA137" i="1" a="1"/>
  <c r="BA137" i="1" s="1"/>
  <c r="BA145" i="1" a="1"/>
  <c r="BA145" i="1" s="1"/>
  <c r="BA153" i="1" a="1"/>
  <c r="BA153" i="1" s="1"/>
  <c r="BA161" i="1" a="1"/>
  <c r="BA161" i="1" s="1"/>
  <c r="BA169" i="1" a="1"/>
  <c r="BA169" i="1" s="1"/>
  <c r="BA177" i="1" a="1"/>
  <c r="BA177" i="1" s="1"/>
  <c r="BA185" i="1" a="1"/>
  <c r="BA185" i="1" s="1"/>
  <c r="BA193" i="1" a="1"/>
  <c r="BA193" i="1" s="1"/>
  <c r="BA201" i="1" a="1"/>
  <c r="BA201" i="1" s="1"/>
  <c r="BA209" i="1" a="1"/>
  <c r="BA209" i="1" s="1"/>
  <c r="BA217" i="1" a="1"/>
  <c r="BA217" i="1" s="1"/>
  <c r="BA225" i="1" a="1"/>
  <c r="BA225" i="1" s="1"/>
  <c r="BA233" i="1" a="1"/>
  <c r="BA233" i="1" s="1"/>
  <c r="BA241" i="1" a="1"/>
  <c r="BA241" i="1" s="1"/>
  <c r="BA249" i="1" a="1"/>
  <c r="BA249" i="1" s="1"/>
  <c r="BA257" i="1" a="1"/>
  <c r="BA257" i="1" s="1"/>
  <c r="BA265" i="1" a="1"/>
  <c r="BA265" i="1" s="1"/>
  <c r="BA273" i="1" a="1"/>
  <c r="BA273" i="1" s="1"/>
  <c r="BA281" i="1" a="1"/>
  <c r="BA281" i="1" s="1"/>
  <c r="BA289" i="1" a="1"/>
  <c r="BA289" i="1" s="1"/>
  <c r="BA297" i="1" a="1"/>
  <c r="BA297" i="1" s="1"/>
  <c r="BA305" i="1" a="1"/>
  <c r="BA305" i="1" s="1"/>
  <c r="BA313" i="1" a="1"/>
  <c r="BA313" i="1" s="1"/>
  <c r="BA321" i="1" a="1"/>
  <c r="BA321" i="1" s="1"/>
  <c r="BA329" i="1" a="1"/>
  <c r="BA329" i="1" s="1"/>
  <c r="BA337" i="1" a="1"/>
  <c r="BA337" i="1" s="1"/>
  <c r="BA345" i="1" a="1"/>
  <c r="BA345" i="1" s="1"/>
  <c r="BA353" i="1" a="1"/>
  <c r="BA353" i="1" s="1"/>
  <c r="BA361" i="1" a="1"/>
  <c r="BA361" i="1" s="1"/>
  <c r="BA369" i="1" a="1"/>
  <c r="BA369" i="1" s="1"/>
  <c r="BA377" i="1" a="1"/>
  <c r="BA377" i="1" s="1"/>
  <c r="BA385" i="1" a="1"/>
  <c r="BA385" i="1" s="1"/>
  <c r="BA393" i="1" a="1"/>
  <c r="BA393" i="1" s="1"/>
  <c r="BA401" i="1" a="1"/>
  <c r="BA401" i="1" s="1"/>
  <c r="BA409" i="1" a="1"/>
  <c r="BA409" i="1" s="1"/>
  <c r="BA417" i="1" a="1"/>
  <c r="BA417" i="1" s="1"/>
  <c r="BA425" i="1" a="1"/>
  <c r="BA425" i="1" s="1"/>
  <c r="BA433" i="1" a="1"/>
  <c r="BA433" i="1" s="1"/>
  <c r="BA441" i="1" a="1"/>
  <c r="BA441" i="1" s="1"/>
  <c r="BA449" i="1" a="1"/>
  <c r="BA449" i="1" s="1"/>
  <c r="BA457" i="1" a="1"/>
  <c r="BA457" i="1" s="1"/>
  <c r="BA465" i="1" a="1"/>
  <c r="BA465" i="1" s="1"/>
  <c r="BA473" i="1" a="1"/>
  <c r="BA473" i="1" s="1"/>
  <c r="BA481" i="1" a="1"/>
  <c r="BA481" i="1" s="1"/>
  <c r="BA489" i="1" a="1"/>
  <c r="BA489" i="1" s="1"/>
  <c r="BA497" i="1" a="1"/>
  <c r="BA497" i="1" s="1"/>
  <c r="AF66" i="1" a="1"/>
  <c r="AF66" i="1" s="1"/>
  <c r="AF90" i="1" a="1"/>
  <c r="AF90" i="1" s="1"/>
  <c r="AF114" i="1" a="1"/>
  <c r="AF114" i="1" s="1"/>
  <c r="AF138" i="1" a="1"/>
  <c r="AF138" i="1" s="1"/>
  <c r="AF162" i="1" a="1"/>
  <c r="AF162" i="1" s="1"/>
  <c r="AF186" i="1" a="1"/>
  <c r="AF186" i="1" s="1"/>
  <c r="AF210" i="1" a="1"/>
  <c r="AF210" i="1" s="1"/>
  <c r="AF234" i="1" a="1"/>
  <c r="AF234" i="1" s="1"/>
  <c r="AF258" i="1" a="1"/>
  <c r="AF258" i="1" s="1"/>
  <c r="AF282" i="1" a="1"/>
  <c r="AF282" i="1" s="1"/>
  <c r="AF306" i="1" a="1"/>
  <c r="AF306" i="1" s="1"/>
  <c r="AF330" i="1" a="1"/>
  <c r="AF330" i="1" s="1"/>
  <c r="AF354" i="1" a="1"/>
  <c r="AF354" i="1" s="1"/>
  <c r="AF378" i="1" a="1"/>
  <c r="AF378" i="1" s="1"/>
  <c r="AF402" i="1" a="1"/>
  <c r="AF402" i="1" s="1"/>
  <c r="AF426" i="1" a="1"/>
  <c r="AF426" i="1" s="1"/>
  <c r="AF450" i="1" a="1"/>
  <c r="AF450" i="1" s="1"/>
  <c r="AF474" i="1" a="1"/>
  <c r="AF474" i="1" s="1"/>
  <c r="AF498" i="1" a="1"/>
  <c r="AF498" i="1" s="1"/>
  <c r="BA38" i="1" a="1"/>
  <c r="BA38" i="1" s="1"/>
  <c r="BA23" i="1" a="1"/>
  <c r="BA23" i="1" s="1"/>
  <c r="AF67" i="1" a="1"/>
  <c r="AF67" i="1" s="1"/>
  <c r="AF91" i="1" a="1"/>
  <c r="AF91" i="1" s="1"/>
  <c r="AF115" i="1" a="1"/>
  <c r="AF115" i="1" s="1"/>
  <c r="AF139" i="1" a="1"/>
  <c r="AF139" i="1" s="1"/>
  <c r="AF163" i="1" a="1"/>
  <c r="AF163" i="1" s="1"/>
  <c r="AF187" i="1" a="1"/>
  <c r="AF187" i="1" s="1"/>
  <c r="AF211" i="1" a="1"/>
  <c r="AF211" i="1" s="1"/>
  <c r="AF235" i="1" a="1"/>
  <c r="AF235" i="1" s="1"/>
  <c r="AF259" i="1" a="1"/>
  <c r="AF259" i="1" s="1"/>
  <c r="AF283" i="1" a="1"/>
  <c r="AF283" i="1" s="1"/>
  <c r="AF307" i="1" a="1"/>
  <c r="AF307" i="1" s="1"/>
  <c r="AF331" i="1" a="1"/>
  <c r="AF331" i="1" s="1"/>
  <c r="AF355" i="1" a="1"/>
  <c r="AF355" i="1" s="1"/>
  <c r="AF379" i="1" a="1"/>
  <c r="AF379" i="1" s="1"/>
  <c r="AF403" i="1" a="1"/>
  <c r="AF403" i="1" s="1"/>
  <c r="AF427" i="1" a="1"/>
  <c r="AF427" i="1" s="1"/>
  <c r="AF451" i="1" a="1"/>
  <c r="AF451" i="1" s="1"/>
  <c r="AF475" i="1" a="1"/>
  <c r="AF475" i="1" s="1"/>
  <c r="AF499" i="1" a="1"/>
  <c r="AF499" i="1" s="1"/>
  <c r="AF68" i="1" a="1"/>
  <c r="AF68" i="1" s="1"/>
  <c r="AF92" i="1" a="1"/>
  <c r="AF92" i="1" s="1"/>
  <c r="AF116" i="1" a="1"/>
  <c r="AF116" i="1" s="1"/>
  <c r="AF140" i="1" a="1"/>
  <c r="AF140" i="1" s="1"/>
  <c r="AF164" i="1" a="1"/>
  <c r="AF164" i="1" s="1"/>
  <c r="AF188" i="1" a="1"/>
  <c r="AF188" i="1" s="1"/>
  <c r="AF212" i="1" a="1"/>
  <c r="AF212" i="1" s="1"/>
  <c r="AF236" i="1" a="1"/>
  <c r="AF236" i="1" s="1"/>
  <c r="AF260" i="1" a="1"/>
  <c r="AF260" i="1" s="1"/>
  <c r="AF284" i="1" a="1"/>
  <c r="AF284" i="1" s="1"/>
  <c r="AF308" i="1" a="1"/>
  <c r="AF308" i="1" s="1"/>
  <c r="AF332" i="1" a="1"/>
  <c r="AF332" i="1" s="1"/>
  <c r="AF356" i="1" a="1"/>
  <c r="AF356" i="1" s="1"/>
  <c r="AF380" i="1" a="1"/>
  <c r="AF380" i="1" s="1"/>
  <c r="AF404" i="1" a="1"/>
  <c r="AF404" i="1" s="1"/>
  <c r="AF428" i="1" a="1"/>
  <c r="AF428" i="1" s="1"/>
  <c r="AF452" i="1" a="1"/>
  <c r="AF452" i="1" s="1"/>
  <c r="AF476" i="1" a="1"/>
  <c r="AF476" i="1" s="1"/>
  <c r="AF500" i="1" a="1"/>
  <c r="AF500" i="1" s="1"/>
  <c r="AG11" i="1"/>
  <c r="AG19" i="1"/>
  <c r="AG27" i="1"/>
  <c r="AG35" i="1"/>
  <c r="AG43" i="1"/>
  <c r="AG51" i="1"/>
  <c r="AG59" i="1"/>
  <c r="AG67" i="1"/>
  <c r="AG75" i="1"/>
  <c r="AG83" i="1"/>
  <c r="AG91" i="1"/>
  <c r="AG99" i="1"/>
  <c r="AG107" i="1"/>
  <c r="AG115" i="1"/>
  <c r="AG123" i="1"/>
  <c r="AG135" i="1"/>
  <c r="AG143" i="1"/>
  <c r="AG151" i="1"/>
  <c r="AG159" i="1"/>
  <c r="AG167" i="1"/>
  <c r="AG175" i="1"/>
  <c r="AG183" i="1"/>
  <c r="AG191" i="1"/>
  <c r="AG199" i="1"/>
  <c r="AG207" i="1"/>
  <c r="AG215" i="1"/>
  <c r="AG227" i="1"/>
  <c r="AG235" i="1"/>
  <c r="AG243" i="1"/>
  <c r="AG251" i="1"/>
  <c r="AG259" i="1"/>
  <c r="AG267" i="1"/>
  <c r="AG279" i="1"/>
  <c r="AG287" i="1"/>
  <c r="AG295" i="1"/>
  <c r="AG303" i="1"/>
  <c r="AG311" i="1"/>
  <c r="AG319" i="1"/>
  <c r="AG327" i="1"/>
  <c r="AG335" i="1"/>
  <c r="AG343" i="1"/>
  <c r="AG351" i="1"/>
  <c r="AG355" i="1"/>
  <c r="AG367" i="1"/>
  <c r="AG375" i="1"/>
  <c r="AG379" i="1"/>
  <c r="AG391" i="1"/>
  <c r="AG399" i="1"/>
  <c r="AG407" i="1"/>
  <c r="AG415" i="1"/>
  <c r="AG423" i="1"/>
  <c r="AG431" i="1"/>
  <c r="AG439" i="1"/>
  <c r="AG447" i="1"/>
  <c r="AG455" i="1"/>
  <c r="AG463" i="1"/>
  <c r="AG471" i="1"/>
  <c r="AG479" i="1"/>
  <c r="AG499" i="1"/>
  <c r="AG5" i="1"/>
  <c r="AG9" i="1"/>
  <c r="AG13" i="1"/>
  <c r="AG17" i="1"/>
  <c r="AG21" i="1"/>
  <c r="AG25" i="1"/>
  <c r="AG29" i="1"/>
  <c r="AG33" i="1"/>
  <c r="AG37" i="1"/>
  <c r="AG41" i="1"/>
  <c r="AG45" i="1"/>
  <c r="AG49" i="1"/>
  <c r="AG53" i="1"/>
  <c r="AG57" i="1"/>
  <c r="AG61" i="1"/>
  <c r="AG65" i="1"/>
  <c r="AG69" i="1"/>
  <c r="AH69" i="1" s="1" a="1"/>
  <c r="AH69" i="1" s="1"/>
  <c r="AG73" i="1"/>
  <c r="AG77" i="1"/>
  <c r="AG81" i="1"/>
  <c r="AG85" i="1"/>
  <c r="AG89" i="1"/>
  <c r="AG93" i="1"/>
  <c r="AG97" i="1"/>
  <c r="AG101" i="1"/>
  <c r="AG105" i="1"/>
  <c r="AG109" i="1"/>
  <c r="AG113" i="1"/>
  <c r="AG117" i="1"/>
  <c r="AG121" i="1"/>
  <c r="AG125" i="1"/>
  <c r="AG129" i="1"/>
  <c r="AG133" i="1"/>
  <c r="AG137" i="1"/>
  <c r="AG141" i="1"/>
  <c r="AG145" i="1"/>
  <c r="AG149" i="1"/>
  <c r="AG153" i="1"/>
  <c r="AG157" i="1"/>
  <c r="AG161" i="1"/>
  <c r="AG165" i="1"/>
  <c r="AG169" i="1"/>
  <c r="AG173" i="1"/>
  <c r="AG177" i="1"/>
  <c r="AG181" i="1"/>
  <c r="AG185" i="1"/>
  <c r="AG189" i="1"/>
  <c r="AG193" i="1"/>
  <c r="AG197" i="1"/>
  <c r="AG201" i="1"/>
  <c r="AG205" i="1"/>
  <c r="AG209" i="1"/>
  <c r="AG213" i="1"/>
  <c r="AG217" i="1"/>
  <c r="AG221" i="1"/>
  <c r="AG225" i="1"/>
  <c r="AG229" i="1"/>
  <c r="AG233" i="1"/>
  <c r="AG237" i="1"/>
  <c r="AG241" i="1"/>
  <c r="AG245" i="1"/>
  <c r="AG249" i="1"/>
  <c r="AG253" i="1"/>
  <c r="AG257" i="1"/>
  <c r="AG261" i="1"/>
  <c r="AG265" i="1"/>
  <c r="AG269" i="1"/>
  <c r="AG273" i="1"/>
  <c r="AG277" i="1"/>
  <c r="AG281" i="1"/>
  <c r="AG285" i="1"/>
  <c r="AG289" i="1"/>
  <c r="AG293" i="1"/>
  <c r="AG297" i="1"/>
  <c r="AG301" i="1"/>
  <c r="AG305" i="1"/>
  <c r="AG309" i="1"/>
  <c r="AG313" i="1"/>
  <c r="AG317" i="1"/>
  <c r="AG321" i="1"/>
  <c r="AG325" i="1"/>
  <c r="AG329" i="1"/>
  <c r="AG333" i="1"/>
  <c r="AG337" i="1"/>
  <c r="AG341" i="1"/>
  <c r="AH341" i="1" s="1" a="1"/>
  <c r="AH341" i="1" s="1"/>
  <c r="AG345" i="1"/>
  <c r="AG349" i="1"/>
  <c r="AG353" i="1"/>
  <c r="AG357" i="1"/>
  <c r="AH357" i="1" s="1" a="1"/>
  <c r="AH357" i="1" s="1"/>
  <c r="AG361" i="1"/>
  <c r="AG365" i="1"/>
  <c r="AG369" i="1"/>
  <c r="AG373" i="1"/>
  <c r="AG377" i="1"/>
  <c r="AG381" i="1"/>
  <c r="AG385" i="1"/>
  <c r="AG389" i="1"/>
  <c r="AG393" i="1"/>
  <c r="AG397" i="1"/>
  <c r="AG401" i="1"/>
  <c r="AG405" i="1"/>
  <c r="AG409" i="1"/>
  <c r="AG413" i="1"/>
  <c r="AG417" i="1"/>
  <c r="AG421" i="1"/>
  <c r="AG425" i="1"/>
  <c r="AG429" i="1"/>
  <c r="AG433" i="1"/>
  <c r="AG437" i="1"/>
  <c r="AG441" i="1"/>
  <c r="AG445" i="1"/>
  <c r="AG449" i="1"/>
  <c r="AG453" i="1"/>
  <c r="AG457" i="1"/>
  <c r="AG461" i="1"/>
  <c r="AG465" i="1"/>
  <c r="AG469" i="1"/>
  <c r="AG473" i="1"/>
  <c r="AG477" i="1"/>
  <c r="AG481" i="1"/>
  <c r="AG485" i="1"/>
  <c r="AG489" i="1"/>
  <c r="AG493" i="1"/>
  <c r="AG497" i="1"/>
  <c r="AG498" i="1"/>
  <c r="AG10" i="1"/>
  <c r="AG18" i="1"/>
  <c r="AG26" i="1"/>
  <c r="AG34" i="1"/>
  <c r="AG46" i="1"/>
  <c r="AG54" i="1"/>
  <c r="AG62" i="1"/>
  <c r="AG70" i="1"/>
  <c r="AG78" i="1"/>
  <c r="AG86" i="1"/>
  <c r="AG94" i="1"/>
  <c r="AG102" i="1"/>
  <c r="AG110" i="1"/>
  <c r="AG122" i="1"/>
  <c r="AG130" i="1"/>
  <c r="AG138" i="1"/>
  <c r="AG142" i="1"/>
  <c r="AG150" i="1"/>
  <c r="AG158" i="1"/>
  <c r="AG166" i="1"/>
  <c r="AG174" i="1"/>
  <c r="AG186" i="1"/>
  <c r="AG190" i="1"/>
  <c r="AG198" i="1"/>
  <c r="AG206" i="1"/>
  <c r="AG218" i="1"/>
  <c r="AG226" i="1"/>
  <c r="AG234" i="1"/>
  <c r="AG242" i="1"/>
  <c r="AG250" i="1"/>
  <c r="AG258" i="1"/>
  <c r="AG266" i="1"/>
  <c r="AG270" i="1"/>
  <c r="AG278" i="1"/>
  <c r="AG286" i="1"/>
  <c r="AG294" i="1"/>
  <c r="AG302" i="1"/>
  <c r="AG310" i="1"/>
  <c r="AG318" i="1"/>
  <c r="AG326" i="1"/>
  <c r="AG338" i="1"/>
  <c r="AG346" i="1"/>
  <c r="AG354" i="1"/>
  <c r="AG362" i="1"/>
  <c r="AG370" i="1"/>
  <c r="AG378" i="1"/>
  <c r="AG386" i="1"/>
  <c r="AG394" i="1"/>
  <c r="AG402" i="1"/>
  <c r="AG410" i="1"/>
  <c r="AG418" i="1"/>
  <c r="AG426" i="1"/>
  <c r="AG434" i="1"/>
  <c r="AG442" i="1"/>
  <c r="AG450" i="1"/>
  <c r="AG458" i="1"/>
  <c r="AG466" i="1"/>
  <c r="AG474" i="1"/>
  <c r="AG482" i="1"/>
  <c r="AG494" i="1"/>
  <c r="AG6" i="1"/>
  <c r="AG14" i="1"/>
  <c r="AG22" i="1"/>
  <c r="AG30" i="1"/>
  <c r="AG38" i="1"/>
  <c r="AG42" i="1"/>
  <c r="AG50" i="1"/>
  <c r="AG58" i="1"/>
  <c r="AG66" i="1"/>
  <c r="AG74" i="1"/>
  <c r="AG82" i="1"/>
  <c r="AG90" i="1"/>
  <c r="AG98" i="1"/>
  <c r="AG106" i="1"/>
  <c r="AG114" i="1"/>
  <c r="AG118" i="1"/>
  <c r="AG126" i="1"/>
  <c r="AG134" i="1"/>
  <c r="AG146" i="1"/>
  <c r="AG154" i="1"/>
  <c r="AG162" i="1"/>
  <c r="AG170" i="1"/>
  <c r="AG178" i="1"/>
  <c r="AG182" i="1"/>
  <c r="AG194" i="1"/>
  <c r="AG202" i="1"/>
  <c r="AG210" i="1"/>
  <c r="AG214" i="1"/>
  <c r="AH214" i="1" s="1" a="1"/>
  <c r="AH214" i="1" s="1"/>
  <c r="AG222" i="1"/>
  <c r="AG230" i="1"/>
  <c r="AG238" i="1"/>
  <c r="AG246" i="1"/>
  <c r="AG254" i="1"/>
  <c r="AG262" i="1"/>
  <c r="AH262" i="1" s="1" a="1"/>
  <c r="AH262" i="1" s="1"/>
  <c r="AG274" i="1"/>
  <c r="AG282" i="1"/>
  <c r="AG290" i="1"/>
  <c r="AG298" i="1"/>
  <c r="AG306" i="1"/>
  <c r="AG314" i="1"/>
  <c r="AG322" i="1"/>
  <c r="AG330" i="1"/>
  <c r="AG334" i="1"/>
  <c r="AG342" i="1"/>
  <c r="AG350" i="1"/>
  <c r="AG358" i="1"/>
  <c r="AG366" i="1"/>
  <c r="AG374" i="1"/>
  <c r="AG382" i="1"/>
  <c r="AG390" i="1"/>
  <c r="AG398" i="1"/>
  <c r="AG406" i="1"/>
  <c r="AG414" i="1"/>
  <c r="AG422" i="1"/>
  <c r="AG430" i="1"/>
  <c r="AG438" i="1"/>
  <c r="AG446" i="1"/>
  <c r="AG454" i="1"/>
  <c r="AG462" i="1"/>
  <c r="AG470" i="1"/>
  <c r="AG478" i="1"/>
  <c r="AG486" i="1"/>
  <c r="AG490" i="1"/>
  <c r="AG7" i="1"/>
  <c r="AG15" i="1"/>
  <c r="AG23" i="1"/>
  <c r="AG31" i="1"/>
  <c r="AG39" i="1"/>
  <c r="AG47" i="1"/>
  <c r="AG55" i="1"/>
  <c r="AG63" i="1"/>
  <c r="AG71" i="1"/>
  <c r="AG79" i="1"/>
  <c r="AG87" i="1"/>
  <c r="AG95" i="1"/>
  <c r="AG103" i="1"/>
  <c r="AG111" i="1"/>
  <c r="AG119" i="1"/>
  <c r="AG127" i="1"/>
  <c r="AG131" i="1"/>
  <c r="AG139" i="1"/>
  <c r="AG147" i="1"/>
  <c r="AG155" i="1"/>
  <c r="AG163" i="1"/>
  <c r="AG171" i="1"/>
  <c r="AG179" i="1"/>
  <c r="AG187" i="1"/>
  <c r="AG195" i="1"/>
  <c r="AG203" i="1"/>
  <c r="AG211" i="1"/>
  <c r="AG219" i="1"/>
  <c r="AG223" i="1"/>
  <c r="AG231" i="1"/>
  <c r="AG239" i="1"/>
  <c r="AG247" i="1"/>
  <c r="AG255" i="1"/>
  <c r="AG263" i="1"/>
  <c r="AG271" i="1"/>
  <c r="AG275" i="1"/>
  <c r="AG283" i="1"/>
  <c r="AG291" i="1"/>
  <c r="AG299" i="1"/>
  <c r="AG307" i="1"/>
  <c r="AG315" i="1"/>
  <c r="AG323" i="1"/>
  <c r="AG331" i="1"/>
  <c r="AG339" i="1"/>
  <c r="AG347" i="1"/>
  <c r="AG359" i="1"/>
  <c r="AG363" i="1"/>
  <c r="AG371" i="1"/>
  <c r="AG383" i="1"/>
  <c r="AG387" i="1"/>
  <c r="AG395" i="1"/>
  <c r="AG403" i="1"/>
  <c r="AG411" i="1"/>
  <c r="AG419" i="1"/>
  <c r="AG427" i="1"/>
  <c r="AG435" i="1"/>
  <c r="AG443" i="1"/>
  <c r="AG451" i="1"/>
  <c r="AG459" i="1"/>
  <c r="AG467" i="1"/>
  <c r="AG475" i="1"/>
  <c r="AG483" i="1"/>
  <c r="AG487" i="1"/>
  <c r="AG491" i="1"/>
  <c r="AG495" i="1"/>
  <c r="AG4" i="1"/>
  <c r="AG8" i="1"/>
  <c r="AG12" i="1"/>
  <c r="AG16" i="1"/>
  <c r="AG20" i="1"/>
  <c r="AG24" i="1"/>
  <c r="AG28" i="1"/>
  <c r="AG32" i="1"/>
  <c r="AG36" i="1"/>
  <c r="AG40" i="1"/>
  <c r="AG44" i="1"/>
  <c r="AG48" i="1"/>
  <c r="AG52" i="1"/>
  <c r="AG56" i="1"/>
  <c r="AG60" i="1"/>
  <c r="AG64" i="1"/>
  <c r="AG68" i="1"/>
  <c r="AG72" i="1"/>
  <c r="AG76" i="1"/>
  <c r="AG80" i="1"/>
  <c r="AG84" i="1"/>
  <c r="AG88" i="1"/>
  <c r="AG92" i="1"/>
  <c r="AG96" i="1"/>
  <c r="AG100" i="1"/>
  <c r="AG104" i="1"/>
  <c r="AG108" i="1"/>
  <c r="AG112" i="1"/>
  <c r="AG116" i="1"/>
  <c r="AG120" i="1"/>
  <c r="AG124" i="1"/>
  <c r="AG128" i="1"/>
  <c r="AG132" i="1"/>
  <c r="AG136" i="1"/>
  <c r="AG140" i="1"/>
  <c r="AG144" i="1"/>
  <c r="AG148" i="1"/>
  <c r="AG152" i="1"/>
  <c r="AG156" i="1"/>
  <c r="AG160" i="1"/>
  <c r="AG164" i="1"/>
  <c r="AG168" i="1"/>
  <c r="AG172" i="1"/>
  <c r="AG176" i="1"/>
  <c r="AG180" i="1"/>
  <c r="AG184" i="1"/>
  <c r="AG188" i="1"/>
  <c r="AG192" i="1"/>
  <c r="AG196" i="1"/>
  <c r="AG200" i="1"/>
  <c r="AG204" i="1"/>
  <c r="AG208" i="1"/>
  <c r="AG212" i="1"/>
  <c r="AG216" i="1"/>
  <c r="AG220" i="1"/>
  <c r="AG224" i="1"/>
  <c r="AG228" i="1"/>
  <c r="AG232" i="1"/>
  <c r="AG236" i="1"/>
  <c r="AG240" i="1"/>
  <c r="AG244" i="1"/>
  <c r="AG248" i="1"/>
  <c r="AG252" i="1"/>
  <c r="AG256" i="1"/>
  <c r="AG260" i="1"/>
  <c r="AG264" i="1"/>
  <c r="AG268" i="1"/>
  <c r="AG272" i="1"/>
  <c r="AG276" i="1"/>
  <c r="AG280" i="1"/>
  <c r="AG284" i="1"/>
  <c r="AG288" i="1"/>
  <c r="AG292" i="1"/>
  <c r="AG296" i="1"/>
  <c r="AG300" i="1"/>
  <c r="AG304" i="1"/>
  <c r="AG308" i="1"/>
  <c r="AG312" i="1"/>
  <c r="AG316" i="1"/>
  <c r="AG320" i="1"/>
  <c r="AG324" i="1"/>
  <c r="AG328" i="1"/>
  <c r="AG332" i="1"/>
  <c r="AG336" i="1"/>
  <c r="AG340" i="1"/>
  <c r="AG344" i="1"/>
  <c r="AG348" i="1"/>
  <c r="AG352" i="1"/>
  <c r="AG356" i="1"/>
  <c r="AG360" i="1"/>
  <c r="AG364" i="1"/>
  <c r="AG368" i="1"/>
  <c r="AG372" i="1"/>
  <c r="AG376" i="1"/>
  <c r="AG380" i="1"/>
  <c r="AG384" i="1"/>
  <c r="AG388" i="1"/>
  <c r="AG392" i="1"/>
  <c r="AG396" i="1"/>
  <c r="AG400" i="1"/>
  <c r="AG404" i="1"/>
  <c r="AG408" i="1"/>
  <c r="AG412" i="1"/>
  <c r="AG416" i="1"/>
  <c r="AG420" i="1"/>
  <c r="AG424" i="1"/>
  <c r="AG428" i="1"/>
  <c r="AG432" i="1"/>
  <c r="AG436" i="1"/>
  <c r="AG440" i="1"/>
  <c r="AG444" i="1"/>
  <c r="AG448" i="1"/>
  <c r="AG452" i="1"/>
  <c r="AG456" i="1"/>
  <c r="AG460" i="1"/>
  <c r="AG464" i="1"/>
  <c r="AG468" i="1"/>
  <c r="AG472" i="1"/>
  <c r="AH472" i="1" s="1" a="1"/>
  <c r="AH472" i="1" s="1"/>
  <c r="AG476" i="1"/>
  <c r="AG480" i="1"/>
  <c r="AG484" i="1"/>
  <c r="AG488" i="1"/>
  <c r="AG492" i="1"/>
  <c r="AG496" i="1"/>
  <c r="AG500" i="1"/>
  <c r="BB41" i="1"/>
  <c r="BB25" i="1"/>
  <c r="BB50" i="1"/>
  <c r="BB54" i="1"/>
  <c r="BB58" i="1"/>
  <c r="BB62" i="1"/>
  <c r="BB66" i="1"/>
  <c r="BB70" i="1"/>
  <c r="BB74" i="1"/>
  <c r="BB78" i="1"/>
  <c r="BB82" i="1"/>
  <c r="BB86" i="1"/>
  <c r="BB90" i="1"/>
  <c r="BB94" i="1"/>
  <c r="BB98" i="1"/>
  <c r="BB102" i="1"/>
  <c r="BB106" i="1"/>
  <c r="BB110" i="1"/>
  <c r="BB114" i="1"/>
  <c r="BB118" i="1"/>
  <c r="BB122" i="1"/>
  <c r="BB126" i="1"/>
  <c r="BB130" i="1"/>
  <c r="BB134" i="1"/>
  <c r="BB138" i="1"/>
  <c r="BB142" i="1"/>
  <c r="BB146" i="1"/>
  <c r="BB150" i="1"/>
  <c r="BB154" i="1"/>
  <c r="BB158" i="1"/>
  <c r="BB175" i="1"/>
  <c r="BB191" i="1"/>
  <c r="BC191" i="1" s="1" a="1"/>
  <c r="BC191" i="1" s="1"/>
  <c r="BD191" i="1" s="1"/>
  <c r="BF191" i="1" s="1"/>
  <c r="BB199" i="1"/>
  <c r="BB207" i="1"/>
  <c r="BC207" i="1" s="1" a="1"/>
  <c r="BC207" i="1" s="1"/>
  <c r="BB223" i="1"/>
  <c r="BB260" i="1"/>
  <c r="BB273" i="1"/>
  <c r="BB281" i="1"/>
  <c r="BB285" i="1"/>
  <c r="BB290" i="1"/>
  <c r="BB298" i="1"/>
  <c r="BB314" i="1"/>
  <c r="BB318" i="1"/>
  <c r="BB338" i="1"/>
  <c r="BB350" i="1"/>
  <c r="BB354" i="1"/>
  <c r="BB449" i="1"/>
  <c r="BB77" i="1"/>
  <c r="BB93" i="1"/>
  <c r="BB109" i="1"/>
  <c r="BB117" i="1"/>
  <c r="BB129" i="1"/>
  <c r="BB137" i="1"/>
  <c r="BB145" i="1"/>
  <c r="BB267" i="1"/>
  <c r="BC267" i="1" s="1" a="1"/>
  <c r="BC267" i="1" s="1"/>
  <c r="BB276" i="1"/>
  <c r="BB289" i="1"/>
  <c r="BB361" i="1"/>
  <c r="BB383" i="1"/>
  <c r="BB416" i="1"/>
  <c r="BB464" i="1"/>
  <c r="BB472" i="1"/>
  <c r="BB476" i="1"/>
  <c r="BB480" i="1"/>
  <c r="BB484" i="1"/>
  <c r="BB496" i="1"/>
  <c r="BB500" i="1"/>
  <c r="BB48" i="1"/>
  <c r="BB52" i="1"/>
  <c r="BB68" i="1"/>
  <c r="BB76" i="1"/>
  <c r="BB84" i="1"/>
  <c r="BB92" i="1"/>
  <c r="BB100" i="1"/>
  <c r="BB108" i="1"/>
  <c r="BB116" i="1"/>
  <c r="BB124" i="1"/>
  <c r="BB128" i="1"/>
  <c r="BB136" i="1"/>
  <c r="BB144" i="1"/>
  <c r="BB152" i="1"/>
  <c r="BB266" i="1"/>
  <c r="BB287" i="1"/>
  <c r="BB292" i="1"/>
  <c r="BB391" i="1"/>
  <c r="BB403" i="1"/>
  <c r="BB447" i="1"/>
  <c r="BB463" i="1"/>
  <c r="BB45" i="1"/>
  <c r="BB29" i="1"/>
  <c r="BB13" i="1"/>
  <c r="BB9" i="1"/>
  <c r="BB167" i="1"/>
  <c r="BB257" i="1"/>
  <c r="BB265" i="1"/>
  <c r="BB367" i="1"/>
  <c r="BB402" i="1"/>
  <c r="BB446" i="1"/>
  <c r="BB454" i="1"/>
  <c r="BB462" i="1"/>
  <c r="BB101" i="1"/>
  <c r="BB404" i="1"/>
  <c r="BB161" i="1"/>
  <c r="BB388" i="1"/>
  <c r="BB160" i="1"/>
  <c r="BB85" i="1"/>
  <c r="BB235" i="1"/>
  <c r="BB274" i="1"/>
  <c r="BB424" i="1"/>
  <c r="BB485" i="1"/>
  <c r="BB251" i="1"/>
  <c r="BB262" i="1"/>
  <c r="BB467" i="1"/>
  <c r="BB69" i="1"/>
  <c r="BB153" i="1"/>
  <c r="BB187" i="1"/>
  <c r="BB441" i="1"/>
  <c r="BB215" i="1"/>
  <c r="BB243" i="1"/>
  <c r="BC243" i="1" s="1" a="1"/>
  <c r="BC243" i="1" s="1"/>
  <c r="BB278" i="1"/>
  <c r="BB195" i="1"/>
  <c r="BB227" i="1"/>
  <c r="BB283" i="1"/>
  <c r="BB286" i="1"/>
  <c r="BB455" i="1"/>
  <c r="BB56" i="1"/>
  <c r="BB327" i="1"/>
  <c r="BB408" i="1"/>
  <c r="BB258" i="1"/>
  <c r="BB302" i="1"/>
  <c r="BB372" i="1"/>
  <c r="BB375" i="1"/>
  <c r="BB425" i="1"/>
  <c r="BB436" i="1"/>
  <c r="BB460" i="1"/>
  <c r="BB164" i="1"/>
  <c r="BB172" i="1"/>
  <c r="BB179" i="1"/>
  <c r="BB219" i="1"/>
  <c r="BB310" i="1"/>
  <c r="BB311" i="1"/>
  <c r="BB342" i="1"/>
  <c r="BB351" i="1"/>
  <c r="BB270" i="1"/>
  <c r="BB492" i="1"/>
  <c r="BB211" i="1"/>
  <c r="BB183" i="1"/>
  <c r="BB200" i="1"/>
  <c r="BB303" i="1"/>
  <c r="BB334" i="1"/>
  <c r="BB346" i="1"/>
  <c r="BB421" i="1"/>
  <c r="BB203" i="1"/>
  <c r="BB291" i="1"/>
  <c r="BB335" i="1"/>
  <c r="BB428" i="1"/>
  <c r="BB307" i="1"/>
  <c r="BB323" i="1"/>
  <c r="BB331" i="1"/>
  <c r="BB468" i="1"/>
  <c r="BB469" i="1"/>
  <c r="BB224" i="1"/>
  <c r="BB232" i="1"/>
  <c r="BB240" i="1"/>
  <c r="BB489" i="1"/>
  <c r="BB80" i="1"/>
  <c r="BB88" i="1"/>
  <c r="BB96" i="1"/>
  <c r="BB104" i="1"/>
  <c r="BB112" i="1"/>
  <c r="BB120" i="1"/>
  <c r="BB192" i="1"/>
  <c r="BB295" i="1"/>
  <c r="BB347" i="1"/>
  <c r="BB362" i="1"/>
  <c r="BB163" i="1"/>
  <c r="BB184" i="1"/>
  <c r="BB216" i="1"/>
  <c r="BB284" i="1"/>
  <c r="BB299" i="1"/>
  <c r="BB319" i="1"/>
  <c r="BB343" i="1"/>
  <c r="BB405" i="1"/>
  <c r="BB412" i="1"/>
  <c r="BB433" i="1"/>
  <c r="BB448" i="1"/>
  <c r="BB248" i="1"/>
  <c r="BB294" i="1"/>
  <c r="BB330" i="1"/>
  <c r="BB384" i="1"/>
  <c r="BB497" i="1"/>
  <c r="BB64" i="1"/>
  <c r="BB72" i="1"/>
  <c r="BB282" i="1"/>
  <c r="BB432" i="1"/>
  <c r="BB49" i="1"/>
  <c r="BB60" i="1"/>
  <c r="BB65" i="1"/>
  <c r="BB73" i="1"/>
  <c r="BB81" i="1"/>
  <c r="BB89" i="1"/>
  <c r="BB97" i="1"/>
  <c r="BB105" i="1"/>
  <c r="BB113" i="1"/>
  <c r="BB121" i="1"/>
  <c r="BB171" i="1"/>
  <c r="BB176" i="1"/>
  <c r="BB208" i="1"/>
  <c r="BB231" i="1"/>
  <c r="BB239" i="1"/>
  <c r="BB247" i="1"/>
  <c r="BB259" i="1"/>
  <c r="BB339" i="1"/>
  <c r="BB355" i="1"/>
  <c r="BB358" i="1"/>
  <c r="BB368" i="1"/>
  <c r="BB413" i="1"/>
  <c r="BB268" i="1"/>
  <c r="BB315" i="1"/>
  <c r="BB364" i="1"/>
  <c r="BB380" i="1"/>
  <c r="BB396" i="1"/>
  <c r="BB444" i="1"/>
  <c r="BB168" i="1"/>
  <c r="BB275" i="1"/>
  <c r="BB326" i="1"/>
  <c r="BB417" i="1"/>
  <c r="BB420" i="1"/>
  <c r="BB437" i="1"/>
  <c r="BB440" i="1"/>
  <c r="BB456" i="1"/>
  <c r="BB473" i="1"/>
  <c r="BB481" i="1"/>
  <c r="BB61" i="1"/>
  <c r="BB125" i="1"/>
  <c r="BB132" i="1"/>
  <c r="BB133" i="1"/>
  <c r="BB140" i="1"/>
  <c r="BB141" i="1"/>
  <c r="BB148" i="1"/>
  <c r="BB149" i="1"/>
  <c r="BB156" i="1"/>
  <c r="BB157" i="1"/>
  <c r="BB180" i="1"/>
  <c r="BB188" i="1"/>
  <c r="BB196" i="1"/>
  <c r="BB204" i="1"/>
  <c r="BB212" i="1"/>
  <c r="BB220" i="1"/>
  <c r="BB228" i="1"/>
  <c r="BB236" i="1"/>
  <c r="BB244" i="1"/>
  <c r="BB252" i="1"/>
  <c r="BB306" i="1"/>
  <c r="BB322" i="1"/>
  <c r="BB363" i="1"/>
  <c r="BB371" i="1"/>
  <c r="BB376" i="1"/>
  <c r="BB379" i="1"/>
  <c r="BB387" i="1"/>
  <c r="BB392" i="1"/>
  <c r="BB395" i="1"/>
  <c r="BB400" i="1"/>
  <c r="BB409" i="1"/>
  <c r="BB429" i="1"/>
  <c r="BB452" i="1"/>
  <c r="BB488" i="1"/>
  <c r="BB493" i="1"/>
  <c r="BB359" i="1"/>
  <c r="BB477" i="1"/>
  <c r="BB166" i="1"/>
  <c r="BB297" i="1"/>
  <c r="BB300" i="1"/>
  <c r="BB57" i="1"/>
  <c r="BB255" i="1"/>
  <c r="BB498" i="1"/>
  <c r="BB53" i="1"/>
  <c r="BB67" i="1"/>
  <c r="BB71" i="1"/>
  <c r="BB75" i="1"/>
  <c r="BB79" i="1"/>
  <c r="BB83" i="1"/>
  <c r="BB87" i="1"/>
  <c r="BB91" i="1"/>
  <c r="BB95" i="1"/>
  <c r="BB99" i="1"/>
  <c r="BC99" i="1" s="1" a="1"/>
  <c r="BC99" i="1" s="1"/>
  <c r="BB103" i="1"/>
  <c r="BB107" i="1"/>
  <c r="BB111" i="1"/>
  <c r="BB115" i="1"/>
  <c r="BB119" i="1"/>
  <c r="BB123" i="1"/>
  <c r="BB127" i="1"/>
  <c r="BB131" i="1"/>
  <c r="BB135" i="1"/>
  <c r="BB139" i="1"/>
  <c r="BB143" i="1"/>
  <c r="BB147" i="1"/>
  <c r="BB151" i="1"/>
  <c r="BB155" i="1"/>
  <c r="BB159" i="1"/>
  <c r="BB174" i="1"/>
  <c r="BB182" i="1"/>
  <c r="BB186" i="1"/>
  <c r="BB190" i="1"/>
  <c r="BB194" i="1"/>
  <c r="BB198" i="1"/>
  <c r="BB202" i="1"/>
  <c r="BB206" i="1"/>
  <c r="BB210" i="1"/>
  <c r="BB214" i="1"/>
  <c r="BB218" i="1"/>
  <c r="BB222" i="1"/>
  <c r="BB226" i="1"/>
  <c r="BB230" i="1"/>
  <c r="BB234" i="1"/>
  <c r="BB238" i="1"/>
  <c r="BB242" i="1"/>
  <c r="BB246" i="1"/>
  <c r="BB250" i="1"/>
  <c r="BB254" i="1"/>
  <c r="BB256" i="1"/>
  <c r="BB301" i="1"/>
  <c r="BB329" i="1"/>
  <c r="BB419" i="1"/>
  <c r="BB162" i="1"/>
  <c r="BB178" i="1"/>
  <c r="BB165" i="1"/>
  <c r="BB170" i="1"/>
  <c r="BB263" i="1"/>
  <c r="BB277" i="1"/>
  <c r="BB280" i="1"/>
  <c r="BB333" i="1"/>
  <c r="BB169" i="1"/>
  <c r="BB173" i="1"/>
  <c r="BB177" i="1"/>
  <c r="BB181" i="1"/>
  <c r="BB185" i="1"/>
  <c r="BB189" i="1"/>
  <c r="BB193" i="1"/>
  <c r="BB197" i="1"/>
  <c r="BB201" i="1"/>
  <c r="BB205" i="1"/>
  <c r="BB209" i="1"/>
  <c r="BB213" i="1"/>
  <c r="BB217" i="1"/>
  <c r="BB221" i="1"/>
  <c r="BB225" i="1"/>
  <c r="BB229" i="1"/>
  <c r="BB233" i="1"/>
  <c r="BB237" i="1"/>
  <c r="BB241" i="1"/>
  <c r="BB245" i="1"/>
  <c r="BB249" i="1"/>
  <c r="BB253" i="1"/>
  <c r="BB261" i="1"/>
  <c r="BB264" i="1"/>
  <c r="BB271" i="1"/>
  <c r="BB304" i="1"/>
  <c r="BB317" i="1"/>
  <c r="BB349" i="1"/>
  <c r="BB373" i="1"/>
  <c r="BB269" i="1"/>
  <c r="BB272" i="1"/>
  <c r="BB279" i="1"/>
  <c r="BB288" i="1"/>
  <c r="BB313" i="1"/>
  <c r="BB345" i="1"/>
  <c r="BB381" i="1"/>
  <c r="BC381" i="1" s="1" a="1"/>
  <c r="BC381" i="1" s="1"/>
  <c r="BB305" i="1"/>
  <c r="BB308" i="1"/>
  <c r="BB321" i="1"/>
  <c r="BB337" i="1"/>
  <c r="BB353" i="1"/>
  <c r="BB365" i="1"/>
  <c r="BB397" i="1"/>
  <c r="BB293" i="1"/>
  <c r="BB296" i="1"/>
  <c r="BB309" i="1"/>
  <c r="BB312" i="1"/>
  <c r="BB325" i="1"/>
  <c r="BB341" i="1"/>
  <c r="BB357" i="1"/>
  <c r="BB389" i="1"/>
  <c r="BB431" i="1"/>
  <c r="BB316" i="1"/>
  <c r="BC316" i="1" s="1" a="1"/>
  <c r="BC316" i="1" s="1"/>
  <c r="BB320" i="1"/>
  <c r="BB324" i="1"/>
  <c r="BB328" i="1"/>
  <c r="BB332" i="1"/>
  <c r="BB336" i="1"/>
  <c r="BB340" i="1"/>
  <c r="BB344" i="1"/>
  <c r="BB348" i="1"/>
  <c r="BB352" i="1"/>
  <c r="BB356" i="1"/>
  <c r="BB360" i="1"/>
  <c r="BB369" i="1"/>
  <c r="BB377" i="1"/>
  <c r="BB385" i="1"/>
  <c r="BB393" i="1"/>
  <c r="BB435" i="1"/>
  <c r="BB486" i="1"/>
  <c r="BB415" i="1"/>
  <c r="BB366" i="1"/>
  <c r="BB370" i="1"/>
  <c r="BB374" i="1"/>
  <c r="BB378" i="1"/>
  <c r="BB382" i="1"/>
  <c r="BB386" i="1"/>
  <c r="BB390" i="1"/>
  <c r="BB394" i="1"/>
  <c r="BB398" i="1"/>
  <c r="BB407" i="1"/>
  <c r="BB423" i="1"/>
  <c r="BB439" i="1"/>
  <c r="BB470" i="1"/>
  <c r="BB482" i="1"/>
  <c r="BB399" i="1"/>
  <c r="BB411" i="1"/>
  <c r="BB427" i="1"/>
  <c r="BB443" i="1"/>
  <c r="BB451" i="1"/>
  <c r="BB406" i="1"/>
  <c r="BB410" i="1"/>
  <c r="BB414" i="1"/>
  <c r="BB418" i="1"/>
  <c r="BB422" i="1"/>
  <c r="BB426" i="1"/>
  <c r="BB430" i="1"/>
  <c r="BB434" i="1"/>
  <c r="BB438" i="1"/>
  <c r="BB442" i="1"/>
  <c r="BB458" i="1"/>
  <c r="BB465" i="1"/>
  <c r="BB401" i="1"/>
  <c r="BB450" i="1"/>
  <c r="BB457" i="1"/>
  <c r="BB459" i="1"/>
  <c r="BC459" i="1" s="1" a="1"/>
  <c r="BC459" i="1" s="1"/>
  <c r="BB466" i="1"/>
  <c r="BB478" i="1"/>
  <c r="BB494" i="1"/>
  <c r="BB445" i="1"/>
  <c r="BB453" i="1"/>
  <c r="BB461" i="1"/>
  <c r="BB474" i="1"/>
  <c r="BB490" i="1"/>
  <c r="BB471" i="1"/>
  <c r="BB475" i="1"/>
  <c r="BB479" i="1"/>
  <c r="BB483" i="1"/>
  <c r="BB487" i="1"/>
  <c r="BB491" i="1"/>
  <c r="BB495" i="1"/>
  <c r="BC495" i="1" s="1" a="1"/>
  <c r="BC495" i="1" s="1"/>
  <c r="BB499" i="1"/>
  <c r="BB51" i="1"/>
  <c r="BB55" i="1"/>
  <c r="BB59" i="1"/>
  <c r="BB63" i="1"/>
  <c r="BB46" i="1"/>
  <c r="BB42" i="1"/>
  <c r="BB38" i="1"/>
  <c r="BB34" i="1"/>
  <c r="BB30" i="1"/>
  <c r="BB26" i="1"/>
  <c r="BB22" i="1"/>
  <c r="BB18" i="1"/>
  <c r="BB14" i="1"/>
  <c r="BB10" i="1"/>
  <c r="BB37" i="1"/>
  <c r="BB33" i="1"/>
  <c r="BB21" i="1"/>
  <c r="BB17" i="1"/>
  <c r="BB44" i="1"/>
  <c r="BB40" i="1"/>
  <c r="BB36" i="1"/>
  <c r="BB32" i="1"/>
  <c r="BB28" i="1"/>
  <c r="BB24" i="1"/>
  <c r="BB20" i="1"/>
  <c r="BB16" i="1"/>
  <c r="BB12" i="1"/>
  <c r="BB8" i="1"/>
  <c r="BB4" i="1"/>
  <c r="BB47" i="1"/>
  <c r="BB43" i="1"/>
  <c r="BB39" i="1"/>
  <c r="BB35" i="1"/>
  <c r="BB31" i="1"/>
  <c r="BB27" i="1"/>
  <c r="BB23" i="1"/>
  <c r="BB19" i="1"/>
  <c r="BB15" i="1"/>
  <c r="BB11" i="1"/>
  <c r="AY4" i="1"/>
  <c r="AY5" i="1"/>
  <c r="AY7" i="1"/>
  <c r="AY9" i="1"/>
  <c r="AY10" i="1"/>
  <c r="AY11" i="1"/>
  <c r="AY12" i="1"/>
  <c r="AY13" i="1"/>
  <c r="AY14" i="1"/>
  <c r="AY15" i="1"/>
  <c r="AY16" i="1"/>
  <c r="AY17" i="1"/>
  <c r="AY18" i="1"/>
  <c r="AY19" i="1"/>
  <c r="AY20" i="1"/>
  <c r="AY21" i="1"/>
  <c r="AY22" i="1"/>
  <c r="AY23" i="1"/>
  <c r="AY24" i="1"/>
  <c r="AY25" i="1"/>
  <c r="AY26" i="1"/>
  <c r="AY27" i="1"/>
  <c r="AY28" i="1"/>
  <c r="AY29" i="1"/>
  <c r="AY30" i="1"/>
  <c r="AY31" i="1"/>
  <c r="AY32" i="1"/>
  <c r="AY33" i="1"/>
  <c r="AY34" i="1"/>
  <c r="AY35" i="1"/>
  <c r="AY36" i="1"/>
  <c r="AY37" i="1"/>
  <c r="AY38" i="1"/>
  <c r="AY39" i="1"/>
  <c r="AY40" i="1"/>
  <c r="AY41" i="1"/>
  <c r="AY42" i="1"/>
  <c r="AY43" i="1"/>
  <c r="AY44" i="1"/>
  <c r="AY45" i="1"/>
  <c r="AY46" i="1"/>
  <c r="AY47" i="1"/>
  <c r="AH117" i="1" l="1" a="1"/>
  <c r="AH117" i="1" s="1"/>
  <c r="AH420" i="1" a="1"/>
  <c r="AH420" i="1" s="1"/>
  <c r="AH375" i="1" a="1"/>
  <c r="AH375" i="1" s="1"/>
  <c r="AH172" i="1" a="1"/>
  <c r="AH172" i="1" s="1"/>
  <c r="BC184" i="1" a="1"/>
  <c r="BC184" i="1" s="1"/>
  <c r="AH74" i="1" a="1"/>
  <c r="AH74" i="1" s="1"/>
  <c r="AH241" i="1" a="1"/>
  <c r="AH241" i="1" s="1"/>
  <c r="BC448" i="1" a="1"/>
  <c r="BC448" i="1" s="1"/>
  <c r="BD448" i="1" s="1"/>
  <c r="BF448" i="1" s="1"/>
  <c r="AH255" i="1" a="1"/>
  <c r="AH255" i="1" s="1"/>
  <c r="AH150" i="1" a="1"/>
  <c r="AH150" i="1" s="1"/>
  <c r="AH405" i="1" a="1"/>
  <c r="AH405" i="1" s="1"/>
  <c r="AI405" i="1" s="1"/>
  <c r="AN405" i="1" s="1"/>
  <c r="BC242" i="1" a="1"/>
  <c r="BC242" i="1" s="1"/>
  <c r="BD242" i="1" s="1"/>
  <c r="BF242" i="1" s="1"/>
  <c r="BC366" i="1" a="1"/>
  <c r="BC366" i="1" s="1"/>
  <c r="AH487" i="1" a="1"/>
  <c r="AH487" i="1" s="1"/>
  <c r="BC153" i="1" a="1"/>
  <c r="BC153" i="1" s="1"/>
  <c r="BD153" i="1" s="1"/>
  <c r="BF153" i="1" s="1"/>
  <c r="BC330" i="1" a="1"/>
  <c r="BC330" i="1" s="1"/>
  <c r="AH215" i="1" a="1"/>
  <c r="AH215" i="1" s="1"/>
  <c r="AI215" i="1" s="1"/>
  <c r="AN215" i="1" s="1"/>
  <c r="BC228" i="1" a="1"/>
  <c r="BC228" i="1" s="1"/>
  <c r="BD228" i="1" s="1"/>
  <c r="BF228" i="1" s="1"/>
  <c r="BC428" i="1" a="1"/>
  <c r="BC428" i="1" s="1"/>
  <c r="AH190" i="1" a="1"/>
  <c r="AH190" i="1" s="1"/>
  <c r="AH233" i="1" a="1"/>
  <c r="AH233" i="1" s="1"/>
  <c r="BC413" i="1" a="1"/>
  <c r="BC413" i="1" s="1"/>
  <c r="BD413" i="1" s="1"/>
  <c r="BF413" i="1" s="1"/>
  <c r="AH360" i="1" a="1"/>
  <c r="AH360" i="1" s="1"/>
  <c r="AI360" i="1" s="1"/>
  <c r="AN360" i="1" s="1"/>
  <c r="AH72" i="1" a="1"/>
  <c r="AH72" i="1" s="1"/>
  <c r="AH218" i="1" a="1"/>
  <c r="AH218" i="1" s="1"/>
  <c r="AI218" i="1" s="1"/>
  <c r="AN218" i="1" s="1"/>
  <c r="BC356" i="1" a="1"/>
  <c r="BC356" i="1" s="1"/>
  <c r="BD356" i="1" s="1"/>
  <c r="BF356" i="1" s="1"/>
  <c r="AH171" i="1" a="1"/>
  <c r="AH171" i="1" s="1"/>
  <c r="AI171" i="1" s="1"/>
  <c r="AN171" i="1" s="1"/>
  <c r="AH265" i="1" a="1"/>
  <c r="AH265" i="1" s="1"/>
  <c r="AI265" i="1" s="1"/>
  <c r="AN265" i="1" s="1"/>
  <c r="BC173" i="1" a="1"/>
  <c r="BC173" i="1" s="1"/>
  <c r="BD173" i="1" s="1"/>
  <c r="BF173" i="1" s="1"/>
  <c r="AH198" i="1" a="1"/>
  <c r="AH198" i="1" s="1"/>
  <c r="AI198" i="1" s="1"/>
  <c r="AN198" i="1" s="1"/>
  <c r="BC266" i="1" a="1"/>
  <c r="BC266" i="1" s="1"/>
  <c r="BD266" i="1" s="1"/>
  <c r="BF266" i="1" s="1"/>
  <c r="AH292" i="1" a="1"/>
  <c r="AH292" i="1" s="1"/>
  <c r="AI292" i="1" s="1"/>
  <c r="AN292" i="1" s="1"/>
  <c r="AH311" i="1" a="1"/>
  <c r="AH311" i="1" s="1"/>
  <c r="AI311" i="1" s="1"/>
  <c r="AN311" i="1" s="1"/>
  <c r="BC363" i="1" a="1"/>
  <c r="BC363" i="1" s="1"/>
  <c r="BD363" i="1" s="1"/>
  <c r="BF363" i="1" s="1"/>
  <c r="AH314" i="1" a="1"/>
  <c r="AH314" i="1" s="1"/>
  <c r="AI314" i="1" s="1"/>
  <c r="AN314" i="1" s="1"/>
  <c r="BC171" i="1" a="1"/>
  <c r="BC171" i="1" s="1"/>
  <c r="BD171" i="1" s="1"/>
  <c r="BF171" i="1" s="1"/>
  <c r="BC461" i="1" a="1"/>
  <c r="BC461" i="1" s="1"/>
  <c r="BD461" i="1" s="1"/>
  <c r="BF461" i="1" s="1"/>
  <c r="AH459" i="1" a="1"/>
  <c r="AH459" i="1" s="1"/>
  <c r="AI459" i="1" s="1"/>
  <c r="AN459" i="1" s="1"/>
  <c r="AH102" i="1" a="1"/>
  <c r="AH102" i="1" s="1"/>
  <c r="AI102" i="1" s="1"/>
  <c r="AN102" i="1" s="1"/>
  <c r="BC365" i="1" a="1"/>
  <c r="BC365" i="1" s="1"/>
  <c r="BD365" i="1" s="1"/>
  <c r="BF365" i="1" s="1"/>
  <c r="AH132" i="1" a="1"/>
  <c r="AH132" i="1" s="1"/>
  <c r="AI132" i="1" s="1"/>
  <c r="AN132" i="1" s="1"/>
  <c r="AH460" i="1" a="1"/>
  <c r="AH460" i="1" s="1"/>
  <c r="AI460" i="1" s="1"/>
  <c r="AN460" i="1" s="1"/>
  <c r="AH247" i="1" a="1"/>
  <c r="AH247" i="1" s="1"/>
  <c r="AI247" i="1" s="1"/>
  <c r="AN247" i="1" s="1"/>
  <c r="BC236" i="1" a="1"/>
  <c r="BC236" i="1" s="1"/>
  <c r="BD236" i="1" s="1"/>
  <c r="BF236" i="1" s="1"/>
  <c r="AH226" i="1" a="1"/>
  <c r="AH226" i="1" s="1"/>
  <c r="AH417" i="1" a="1"/>
  <c r="AH417" i="1" s="1"/>
  <c r="AI417" i="1" s="1"/>
  <c r="AN417" i="1" s="1"/>
  <c r="AH129" i="1" a="1"/>
  <c r="AH129" i="1" s="1"/>
  <c r="AI129" i="1" s="1"/>
  <c r="AN129" i="1" s="1"/>
  <c r="AH486" i="1" a="1"/>
  <c r="AH486" i="1" s="1"/>
  <c r="AI486" i="1" s="1"/>
  <c r="AN486" i="1" s="1"/>
  <c r="BC350" i="1" a="1"/>
  <c r="BC350" i="1" s="1"/>
  <c r="BD350" i="1" s="1"/>
  <c r="BF350" i="1" s="1"/>
  <c r="AH126" i="1" a="1"/>
  <c r="AH126" i="1" s="1"/>
  <c r="AI126" i="1" s="1"/>
  <c r="AN126" i="1" s="1"/>
  <c r="BC145" i="1" a="1"/>
  <c r="BC145" i="1" s="1"/>
  <c r="BD145" i="1" s="1"/>
  <c r="BF145" i="1" s="1"/>
  <c r="AH14" i="1" a="1"/>
  <c r="AH14" i="1" s="1"/>
  <c r="AH16" i="1" a="1"/>
  <c r="AH16" i="1" s="1"/>
  <c r="BC70" i="1" a="1"/>
  <c r="BC70" i="1" s="1"/>
  <c r="BD70" i="1" s="1"/>
  <c r="BF70" i="1" s="1"/>
  <c r="BC301" i="1" a="1"/>
  <c r="BC301" i="1" s="1"/>
  <c r="BD301" i="1" s="1"/>
  <c r="BF301" i="1" s="1"/>
  <c r="AH290" i="1" a="1"/>
  <c r="AH290" i="1" s="1"/>
  <c r="AI290" i="1" s="1"/>
  <c r="AN290" i="1" s="1"/>
  <c r="BC355" i="1" a="1"/>
  <c r="BC355" i="1" s="1"/>
  <c r="BD355" i="1" s="1"/>
  <c r="BF355" i="1" s="1"/>
  <c r="BC354" i="1" a="1"/>
  <c r="BC354" i="1" s="1"/>
  <c r="BD354" i="1" s="1"/>
  <c r="BF354" i="1" s="1"/>
  <c r="BC357" i="1" a="1"/>
  <c r="BC357" i="1" s="1"/>
  <c r="BD357" i="1" s="1"/>
  <c r="BF357" i="1" s="1"/>
  <c r="AH429" i="1" a="1"/>
  <c r="AH429" i="1" s="1"/>
  <c r="AI429" i="1" s="1"/>
  <c r="AN429" i="1" s="1"/>
  <c r="AH141" i="1" a="1"/>
  <c r="AH141" i="1" s="1"/>
  <c r="AI141" i="1" s="1"/>
  <c r="AN141" i="1" s="1"/>
  <c r="AH287" i="1" a="1"/>
  <c r="AH287" i="1" s="1"/>
  <c r="AI287" i="1" s="1"/>
  <c r="AN287" i="1" s="1"/>
  <c r="AH390" i="1" a="1"/>
  <c r="AH390" i="1" s="1"/>
  <c r="AI390" i="1" s="1"/>
  <c r="AN390" i="1" s="1"/>
  <c r="AH321" i="1" a="1"/>
  <c r="AH321" i="1" s="1"/>
  <c r="AI321" i="1" s="1"/>
  <c r="AN321" i="1" s="1"/>
  <c r="BC264" i="1" a="1"/>
  <c r="BC264" i="1" s="1"/>
  <c r="BD264" i="1" s="1"/>
  <c r="BF264" i="1" s="1"/>
  <c r="BC240" i="1" a="1"/>
  <c r="BC240" i="1" s="1"/>
  <c r="BD240" i="1" s="1"/>
  <c r="BF240" i="1" s="1"/>
  <c r="AH154" i="1" a="1"/>
  <c r="AH154" i="1" s="1"/>
  <c r="AH174" i="1" a="1"/>
  <c r="AH174" i="1" s="1"/>
  <c r="AI174" i="1" s="1"/>
  <c r="AN174" i="1" s="1"/>
  <c r="BC375" i="1" a="1"/>
  <c r="BC375" i="1" s="1"/>
  <c r="BD375" i="1" s="1"/>
  <c r="BF375" i="1" s="1"/>
  <c r="AH350" i="1" a="1"/>
  <c r="AH350" i="1" s="1"/>
  <c r="AI350" i="1" s="1"/>
  <c r="AN350" i="1" s="1"/>
  <c r="BC360" i="1" a="1"/>
  <c r="BC360" i="1" s="1"/>
  <c r="BD360" i="1" s="1"/>
  <c r="BF360" i="1" s="1"/>
  <c r="BC232" i="1" a="1"/>
  <c r="BC232" i="1" s="1"/>
  <c r="BD232" i="1" s="1"/>
  <c r="BF232" i="1" s="1"/>
  <c r="BC136" i="1" a="1"/>
  <c r="BC136" i="1" s="1"/>
  <c r="BD136" i="1" s="1"/>
  <c r="BF136" i="1" s="1"/>
  <c r="AH335" i="1" a="1"/>
  <c r="AH335" i="1" s="1"/>
  <c r="AI335" i="1" s="1"/>
  <c r="AN335" i="1" s="1"/>
  <c r="AH286" i="1" a="1"/>
  <c r="AH286" i="1" s="1"/>
  <c r="AI286" i="1" s="1"/>
  <c r="AN286" i="1" s="1"/>
  <c r="BC178" i="1" a="1"/>
  <c r="BC178" i="1" s="1"/>
  <c r="BD178" i="1" s="1"/>
  <c r="BF178" i="1" s="1"/>
  <c r="AH317" i="1" a="1"/>
  <c r="AH317" i="1" s="1"/>
  <c r="AI317" i="1" s="1"/>
  <c r="AN317" i="1" s="1"/>
  <c r="AH498" i="1" a="1"/>
  <c r="AH498" i="1" s="1"/>
  <c r="AI498" i="1" s="1"/>
  <c r="AN498" i="1" s="1"/>
  <c r="BC341" i="1" a="1"/>
  <c r="BC341" i="1" s="1"/>
  <c r="BD341" i="1" s="1"/>
  <c r="BF341" i="1" s="1"/>
  <c r="BC245" i="1" a="1"/>
  <c r="BC245" i="1" s="1"/>
  <c r="BD245" i="1" s="1"/>
  <c r="BF245" i="1" s="1"/>
  <c r="AH442" i="1" a="1"/>
  <c r="AH442" i="1" s="1"/>
  <c r="AI442" i="1" s="1"/>
  <c r="AN442" i="1" s="1"/>
  <c r="AH463" i="1" a="1"/>
  <c r="AH463" i="1" s="1"/>
  <c r="AI463" i="1" s="1"/>
  <c r="AN463" i="1" s="1"/>
  <c r="AH220" i="1" a="1"/>
  <c r="AH220" i="1" s="1"/>
  <c r="AI220" i="1" s="1"/>
  <c r="AN220" i="1" s="1"/>
  <c r="AH269" i="1" a="1"/>
  <c r="AH269" i="1" s="1"/>
  <c r="AI269" i="1" s="1"/>
  <c r="AN269" i="1" s="1"/>
  <c r="AH251" i="1" a="1"/>
  <c r="AH251" i="1" s="1"/>
  <c r="AI251" i="1" s="1"/>
  <c r="AN251" i="1" s="1"/>
  <c r="BC181" i="1" a="1"/>
  <c r="BC181" i="1" s="1"/>
  <c r="BD181" i="1" s="1"/>
  <c r="BF181" i="1" s="1"/>
  <c r="AH365" i="1" a="1"/>
  <c r="AH365" i="1" s="1"/>
  <c r="AI365" i="1" s="1"/>
  <c r="AN365" i="1" s="1"/>
  <c r="AH77" i="1" a="1"/>
  <c r="AH77" i="1" s="1"/>
  <c r="AI77" i="1" s="1"/>
  <c r="AN77" i="1" s="1"/>
  <c r="AH254" i="1" a="1"/>
  <c r="AH254" i="1" s="1"/>
  <c r="AI254" i="1" s="1"/>
  <c r="AN254" i="1" s="1"/>
  <c r="BC121" i="1" a="1"/>
  <c r="BC121" i="1" s="1"/>
  <c r="BD121" i="1" s="1"/>
  <c r="BF121" i="1" s="1"/>
  <c r="BC424" i="1" a="1"/>
  <c r="BC424" i="1" s="1"/>
  <c r="BD424" i="1" s="1"/>
  <c r="BF424" i="1" s="1"/>
  <c r="AH493" i="1" a="1"/>
  <c r="AH493" i="1" s="1"/>
  <c r="AI493" i="1" s="1"/>
  <c r="AN493" i="1" s="1"/>
  <c r="AH205" i="1" a="1"/>
  <c r="AH205" i="1" s="1"/>
  <c r="AI205" i="1" s="1"/>
  <c r="AN205" i="1" s="1"/>
  <c r="BC336" i="1" a="1"/>
  <c r="BC336" i="1" s="1"/>
  <c r="BD336" i="1" s="1"/>
  <c r="BF336" i="1" s="1"/>
  <c r="BC244" i="1" a="1"/>
  <c r="BC244" i="1" s="1"/>
  <c r="BD244" i="1" s="1"/>
  <c r="BF244" i="1" s="1"/>
  <c r="AH263" i="1" a="1"/>
  <c r="AH263" i="1" s="1"/>
  <c r="AI263" i="1" s="1"/>
  <c r="AN263" i="1" s="1"/>
  <c r="AH217" i="1" a="1"/>
  <c r="AH217" i="1" s="1"/>
  <c r="AI217" i="1" s="1"/>
  <c r="AN217" i="1" s="1"/>
  <c r="BC340" i="1" a="1"/>
  <c r="BC340" i="1" s="1"/>
  <c r="BD340" i="1" s="1"/>
  <c r="BF340" i="1" s="1"/>
  <c r="AH266" i="1" a="1"/>
  <c r="AH266" i="1" s="1"/>
  <c r="AI266" i="1" s="1"/>
  <c r="AN266" i="1" s="1"/>
  <c r="AH408" i="1" a="1"/>
  <c r="AH408" i="1" s="1"/>
  <c r="AI408" i="1" s="1"/>
  <c r="AN408" i="1" s="1"/>
  <c r="AH120" i="1" a="1"/>
  <c r="AH120" i="1" s="1"/>
  <c r="AI120" i="1" s="1"/>
  <c r="AN120" i="1" s="1"/>
  <c r="AH344" i="1" a="1"/>
  <c r="AH344" i="1" s="1"/>
  <c r="AI344" i="1" s="1"/>
  <c r="AN344" i="1" s="1"/>
  <c r="BC277" i="1" a="1"/>
  <c r="BC277" i="1" s="1"/>
  <c r="BD277" i="1" s="1"/>
  <c r="BF277" i="1" s="1"/>
  <c r="BC166" i="1" a="1"/>
  <c r="BC166" i="1" s="1"/>
  <c r="BD166" i="1" s="1"/>
  <c r="BF166" i="1" s="1"/>
  <c r="AH480" i="1" a="1"/>
  <c r="AH480" i="1" s="1"/>
  <c r="AI480" i="1" s="1"/>
  <c r="AN480" i="1" s="1"/>
  <c r="AH192" i="1" a="1"/>
  <c r="AH192" i="1" s="1"/>
  <c r="AI192" i="1" s="1"/>
  <c r="AN192" i="1" s="1"/>
  <c r="AH289" i="1" a="1"/>
  <c r="AH289" i="1" s="1"/>
  <c r="AI289" i="1" s="1"/>
  <c r="AN289" i="1" s="1"/>
  <c r="BC469" i="1" a="1"/>
  <c r="BC469" i="1" s="1"/>
  <c r="BD469" i="1" s="1"/>
  <c r="BF469" i="1" s="1"/>
  <c r="BC172" i="1" a="1"/>
  <c r="BC172" i="1" s="1"/>
  <c r="BD172" i="1" s="1"/>
  <c r="BF172" i="1" s="1"/>
  <c r="AH338" i="1" a="1"/>
  <c r="AH338" i="1" s="1"/>
  <c r="AI338" i="1" s="1"/>
  <c r="AN338" i="1" s="1"/>
  <c r="BC454" i="1" a="1"/>
  <c r="BC454" i="1" s="1"/>
  <c r="BD454" i="1" s="1"/>
  <c r="BF454" i="1" s="1"/>
  <c r="AH492" i="1" a="1"/>
  <c r="AH492" i="1" s="1"/>
  <c r="AI492" i="1" s="1"/>
  <c r="AN492" i="1" s="1"/>
  <c r="AH204" i="1" a="1"/>
  <c r="AH204" i="1" s="1"/>
  <c r="AI204" i="1" s="1"/>
  <c r="AN204" i="1" s="1"/>
  <c r="AH87" i="1" a="1"/>
  <c r="AH87" i="1" s="1"/>
  <c r="AI87" i="1" s="1"/>
  <c r="AN87" i="1" s="1"/>
  <c r="BC95" i="1" a="1"/>
  <c r="BC95" i="1" s="1"/>
  <c r="BD95" i="1" s="1"/>
  <c r="BF95" i="1" s="1"/>
  <c r="AH164" i="1" a="1"/>
  <c r="AH164" i="1" s="1"/>
  <c r="AI164" i="1" s="1"/>
  <c r="AN164" i="1" s="1"/>
  <c r="AH402" i="1" a="1"/>
  <c r="AH402" i="1" s="1"/>
  <c r="AI402" i="1" s="1"/>
  <c r="AN402" i="1" s="1"/>
  <c r="BC345" i="1" a="1"/>
  <c r="BC345" i="1" s="1"/>
  <c r="BD345" i="1" s="1"/>
  <c r="BF345" i="1" s="1"/>
  <c r="AH244" i="1" a="1"/>
  <c r="AH244" i="1" s="1"/>
  <c r="AI244" i="1" s="1"/>
  <c r="AN244" i="1" s="1"/>
  <c r="AH438" i="1" a="1"/>
  <c r="AH438" i="1" s="1"/>
  <c r="AI438" i="1" s="1"/>
  <c r="AN438" i="1" s="1"/>
  <c r="AH199" i="1" a="1"/>
  <c r="AH199" i="1" s="1"/>
  <c r="AI199" i="1" s="1"/>
  <c r="AN199" i="1" s="1"/>
  <c r="BC263" i="1" a="1"/>
  <c r="BC263" i="1" s="1"/>
  <c r="BD263" i="1" s="1"/>
  <c r="BF263" i="1" s="1"/>
  <c r="BC334" i="1" a="1"/>
  <c r="BC334" i="1" s="1"/>
  <c r="BD334" i="1" s="1"/>
  <c r="BF334" i="1" s="1"/>
  <c r="BC438" i="1" a="1"/>
  <c r="BC438" i="1" s="1"/>
  <c r="BD438" i="1" s="1"/>
  <c r="BF438" i="1" s="1"/>
  <c r="AH462" i="1" a="1"/>
  <c r="AH462" i="1" s="1"/>
  <c r="AI462" i="1" s="1"/>
  <c r="AN462" i="1" s="1"/>
  <c r="AH296" i="1" a="1"/>
  <c r="AH296" i="1" s="1"/>
  <c r="AI296" i="1" s="1"/>
  <c r="AN296" i="1" s="1"/>
  <c r="BC246" i="1" a="1"/>
  <c r="BC246" i="1" s="1"/>
  <c r="BD246" i="1" s="1"/>
  <c r="BF246" i="1" s="1"/>
  <c r="AH223" i="1" a="1"/>
  <c r="AH223" i="1" s="1"/>
  <c r="AI223" i="1" s="1"/>
  <c r="AN223" i="1" s="1"/>
  <c r="BC150" i="1" a="1"/>
  <c r="BC150" i="1" s="1"/>
  <c r="BD150" i="1" s="1"/>
  <c r="BF150" i="1" s="1"/>
  <c r="AH268" i="1" a="1"/>
  <c r="AH268" i="1" s="1"/>
  <c r="AI268" i="1" s="1"/>
  <c r="AN268" i="1" s="1"/>
  <c r="BC174" i="1" a="1"/>
  <c r="BC174" i="1" s="1"/>
  <c r="BD174" i="1" s="1"/>
  <c r="BF174" i="1" s="1"/>
  <c r="BC378" i="1" a="1"/>
  <c r="BC378" i="1" s="1"/>
  <c r="BD378" i="1" s="1"/>
  <c r="BF378" i="1" s="1"/>
  <c r="BC103" i="1" a="1"/>
  <c r="BC103" i="1" s="1"/>
  <c r="BD103" i="1" s="1"/>
  <c r="BF103" i="1" s="1"/>
  <c r="BC88" i="1" a="1"/>
  <c r="BC88" i="1" s="1"/>
  <c r="BD88" i="1" s="1"/>
  <c r="BF88" i="1" s="1"/>
  <c r="BC372" i="1" a="1"/>
  <c r="BC372" i="1" s="1"/>
  <c r="BD372" i="1" s="1"/>
  <c r="BF372" i="1" s="1"/>
  <c r="AH71" i="1" a="1"/>
  <c r="AH71" i="1" s="1"/>
  <c r="AI71" i="1" s="1"/>
  <c r="AN71" i="1" s="1"/>
  <c r="BC175" i="1" a="1"/>
  <c r="BC175" i="1" s="1"/>
  <c r="BD175" i="1" s="1"/>
  <c r="BF175" i="1" s="1"/>
  <c r="BC256" i="1" a="1"/>
  <c r="BC256" i="1" s="1"/>
  <c r="BD256" i="1" s="1"/>
  <c r="BF256" i="1" s="1"/>
  <c r="BC113" i="1" a="1"/>
  <c r="BC113" i="1" s="1"/>
  <c r="BD113" i="1" s="1"/>
  <c r="BF113" i="1" s="1"/>
  <c r="AH194" i="1" a="1"/>
  <c r="AH194" i="1" s="1"/>
  <c r="AI194" i="1" s="1"/>
  <c r="AN194" i="1" s="1"/>
  <c r="BC497" i="1" a="1"/>
  <c r="BC497" i="1" s="1"/>
  <c r="BD497" i="1" s="1"/>
  <c r="BF497" i="1" s="1"/>
  <c r="AH394" i="1" a="1"/>
  <c r="AH394" i="1" s="1"/>
  <c r="AI394" i="1" s="1"/>
  <c r="AN394" i="1" s="1"/>
  <c r="AH339" i="1" a="1"/>
  <c r="AH339" i="1" s="1"/>
  <c r="AI339" i="1" s="1"/>
  <c r="AN339" i="1" s="1"/>
  <c r="AH482" i="1" a="1"/>
  <c r="AH482" i="1" s="1"/>
  <c r="AI482" i="1" s="1"/>
  <c r="AN482" i="1" s="1"/>
  <c r="BC220" i="1" a="1"/>
  <c r="BC220" i="1" s="1"/>
  <c r="BD220" i="1" s="1"/>
  <c r="BF220" i="1" s="1"/>
  <c r="AH200" i="1" a="1"/>
  <c r="AH200" i="1" s="1"/>
  <c r="AI200" i="1" s="1"/>
  <c r="AN200" i="1" s="1"/>
  <c r="AH415" i="1" a="1"/>
  <c r="AH415" i="1" s="1"/>
  <c r="AI415" i="1" s="1"/>
  <c r="AN415" i="1" s="1"/>
  <c r="AH297" i="1" a="1"/>
  <c r="AH297" i="1" s="1"/>
  <c r="AI297" i="1" s="1"/>
  <c r="AN297" i="1" s="1"/>
  <c r="AH336" i="1" a="1"/>
  <c r="AH336" i="1" s="1"/>
  <c r="AI336" i="1" s="1"/>
  <c r="AN336" i="1" s="1"/>
  <c r="AH127" i="1" a="1"/>
  <c r="AH127" i="1" s="1"/>
  <c r="AI127" i="1" s="1"/>
  <c r="AN127" i="1" s="1"/>
  <c r="AH430" i="1" a="1"/>
  <c r="AH430" i="1" s="1"/>
  <c r="AI430" i="1" s="1"/>
  <c r="AN430" i="1" s="1"/>
  <c r="BC224" i="1" a="1"/>
  <c r="BC224" i="1" s="1"/>
  <c r="BD224" i="1" s="1"/>
  <c r="BF224" i="1" s="1"/>
  <c r="AH333" i="1" a="1"/>
  <c r="AH333" i="1" s="1"/>
  <c r="AI333" i="1" s="1"/>
  <c r="AN333" i="1" s="1"/>
  <c r="BC239" i="1" a="1"/>
  <c r="BC239" i="1" s="1"/>
  <c r="BD239" i="1" s="1"/>
  <c r="BF239" i="1" s="1"/>
  <c r="AH203" i="1" a="1"/>
  <c r="AH203" i="1" s="1"/>
  <c r="AI203" i="1" s="1"/>
  <c r="AN203" i="1" s="1"/>
  <c r="AH142" i="1" a="1"/>
  <c r="AH142" i="1" s="1"/>
  <c r="AI142" i="1" s="1"/>
  <c r="AN142" i="1" s="1"/>
  <c r="BC320" i="1" a="1"/>
  <c r="BC320" i="1" s="1"/>
  <c r="BD320" i="1" s="1"/>
  <c r="BF320" i="1" s="1"/>
  <c r="AH106" i="1" a="1"/>
  <c r="AH106" i="1" s="1"/>
  <c r="AI106" i="1" s="1"/>
  <c r="AN106" i="1" s="1"/>
  <c r="AH354" i="1" a="1"/>
  <c r="AH354" i="1" s="1"/>
  <c r="AI354" i="1" s="1"/>
  <c r="AN354" i="1" s="1"/>
  <c r="BC218" i="1" a="1"/>
  <c r="BC218" i="1" s="1"/>
  <c r="BD218" i="1" s="1"/>
  <c r="BF218" i="1" s="1"/>
  <c r="AH409" i="1" a="1"/>
  <c r="AH409" i="1" s="1"/>
  <c r="AI409" i="1" s="1"/>
  <c r="AN409" i="1" s="1"/>
  <c r="AH121" i="1" a="1"/>
  <c r="AH121" i="1" s="1"/>
  <c r="AI121" i="1" s="1"/>
  <c r="AN121" i="1" s="1"/>
  <c r="BC206" i="1" a="1"/>
  <c r="BC206" i="1" s="1"/>
  <c r="BD206" i="1" s="1"/>
  <c r="BF206" i="1" s="1"/>
  <c r="BC212" i="1" a="1"/>
  <c r="BC212" i="1" s="1"/>
  <c r="BD212" i="1" s="1"/>
  <c r="BF212" i="1" s="1"/>
  <c r="BC500" i="1" a="1"/>
  <c r="BC500" i="1" s="1"/>
  <c r="BD500" i="1" s="1"/>
  <c r="BF500" i="1" s="1"/>
  <c r="AH342" i="1" a="1"/>
  <c r="AH342" i="1" s="1"/>
  <c r="AI342" i="1" s="1"/>
  <c r="AN342" i="1" s="1"/>
  <c r="BC110" i="1" a="1"/>
  <c r="BC110" i="1" s="1"/>
  <c r="BD110" i="1" s="1"/>
  <c r="BF110" i="1" s="1"/>
  <c r="BC123" i="1" a="1"/>
  <c r="BC123" i="1" s="1"/>
  <c r="BD123" i="1" s="1"/>
  <c r="BF123" i="1" s="1"/>
  <c r="BC116" i="1" a="1"/>
  <c r="BC116" i="1" s="1"/>
  <c r="BD116" i="1" s="1"/>
  <c r="BF116" i="1" s="1"/>
  <c r="AH167" i="1" a="1"/>
  <c r="AH167" i="1" s="1"/>
  <c r="AI167" i="1" s="1"/>
  <c r="AN167" i="1" s="1"/>
  <c r="AH455" i="1" a="1"/>
  <c r="AH455" i="1" s="1"/>
  <c r="AI455" i="1" s="1"/>
  <c r="AN455" i="1" s="1"/>
  <c r="AH302" i="1" a="1"/>
  <c r="AH302" i="1" s="1"/>
  <c r="AI302" i="1" s="1"/>
  <c r="AN302" i="1" s="1"/>
  <c r="BC329" i="1" a="1"/>
  <c r="BC329" i="1" s="1"/>
  <c r="BD329" i="1" s="1"/>
  <c r="BF329" i="1" s="1"/>
  <c r="AH257" i="1" a="1"/>
  <c r="AH257" i="1" s="1"/>
  <c r="AI257" i="1" s="1"/>
  <c r="AN257" i="1" s="1"/>
  <c r="BC344" i="1" a="1"/>
  <c r="BC344" i="1" s="1"/>
  <c r="BD344" i="1" s="1"/>
  <c r="BF344" i="1" s="1"/>
  <c r="AH393" i="1" a="1"/>
  <c r="AH393" i="1" s="1"/>
  <c r="AI393" i="1" s="1"/>
  <c r="AN393" i="1" s="1"/>
  <c r="AH105" i="1" a="1"/>
  <c r="AH105" i="1" s="1"/>
  <c r="AI105" i="1" s="1"/>
  <c r="AN105" i="1" s="1"/>
  <c r="AH369" i="1" a="1"/>
  <c r="AH369" i="1" s="1"/>
  <c r="AI369" i="1" s="1"/>
  <c r="AN369" i="1" s="1"/>
  <c r="AH81" i="1" a="1"/>
  <c r="AH81" i="1" s="1"/>
  <c r="AI81" i="1" s="1"/>
  <c r="AN81" i="1" s="1"/>
  <c r="AH496" i="1" a="1"/>
  <c r="AH496" i="1" s="1"/>
  <c r="AI496" i="1" s="1"/>
  <c r="AN496" i="1" s="1"/>
  <c r="BC306" i="1" a="1"/>
  <c r="BC306" i="1" s="1"/>
  <c r="BD306" i="1" s="1"/>
  <c r="BF306" i="1" s="1"/>
  <c r="BC160" i="1" a="1"/>
  <c r="BC160" i="1" s="1"/>
  <c r="BD160" i="1" s="1"/>
  <c r="BF160" i="1" s="1"/>
  <c r="BC433" i="1" a="1"/>
  <c r="BC433" i="1" s="1"/>
  <c r="BD433" i="1" s="1"/>
  <c r="BF433" i="1" s="1"/>
  <c r="AH494" i="1" a="1"/>
  <c r="AH494" i="1" s="1"/>
  <c r="AI494" i="1" s="1"/>
  <c r="AN494" i="1" s="1"/>
  <c r="BC494" i="1" a="1"/>
  <c r="BC494" i="1" s="1"/>
  <c r="BD494" i="1" s="1"/>
  <c r="BF494" i="1" s="1"/>
  <c r="BC302" i="1" a="1"/>
  <c r="BC302" i="1" s="1"/>
  <c r="BD302" i="1" s="1"/>
  <c r="BF302" i="1" s="1"/>
  <c r="BC231" i="1" a="1"/>
  <c r="BC231" i="1" s="1"/>
  <c r="BD231" i="1" s="1"/>
  <c r="BF231" i="1" s="1"/>
  <c r="BC135" i="1" a="1"/>
  <c r="BC135" i="1" s="1"/>
  <c r="BD135" i="1" s="1"/>
  <c r="BF135" i="1" s="1"/>
  <c r="AH159" i="1" a="1"/>
  <c r="AH159" i="1" s="1"/>
  <c r="AI159" i="1" s="1"/>
  <c r="AN159" i="1" s="1"/>
  <c r="BC270" i="1" a="1"/>
  <c r="BC270" i="1" s="1"/>
  <c r="BD270" i="1" s="1"/>
  <c r="BF270" i="1" s="1"/>
  <c r="BC84" i="1" a="1"/>
  <c r="BC84" i="1" s="1"/>
  <c r="BD84" i="1" s="1"/>
  <c r="BF84" i="1" s="1"/>
  <c r="AH359" i="1" a="1"/>
  <c r="AH359" i="1" s="1"/>
  <c r="AI359" i="1" s="1"/>
  <c r="AN359" i="1" s="1"/>
  <c r="AH313" i="1" a="1"/>
  <c r="AH313" i="1" s="1"/>
  <c r="AI313" i="1" s="1"/>
  <c r="AN313" i="1" s="1"/>
  <c r="AH274" i="1" a="1"/>
  <c r="AH274" i="1" s="1"/>
  <c r="AI274" i="1" s="1"/>
  <c r="AN274" i="1" s="1"/>
  <c r="BC209" i="1" a="1"/>
  <c r="BC209" i="1" s="1"/>
  <c r="BD209" i="1" s="1"/>
  <c r="BF209" i="1" s="1"/>
  <c r="BC280" i="1" a="1"/>
  <c r="BC280" i="1" s="1"/>
  <c r="BD280" i="1" s="1"/>
  <c r="BF280" i="1" s="1"/>
  <c r="AH340" i="1" a="1"/>
  <c r="AH340" i="1" s="1"/>
  <c r="AI340" i="1" s="1"/>
  <c r="AN340" i="1" s="1"/>
  <c r="AH246" i="1" a="1"/>
  <c r="AH246" i="1" s="1"/>
  <c r="AI246" i="1" s="1"/>
  <c r="AN246" i="1" s="1"/>
  <c r="AH362" i="1" a="1"/>
  <c r="AH362" i="1" s="1"/>
  <c r="AI362" i="1" s="1"/>
  <c r="AN362" i="1" s="1"/>
  <c r="AH219" i="1" a="1"/>
  <c r="AH219" i="1" s="1"/>
  <c r="AI219" i="1" s="1"/>
  <c r="AN219" i="1" s="1"/>
  <c r="AH295" i="1" a="1"/>
  <c r="AH295" i="1" s="1"/>
  <c r="AI295" i="1" s="1"/>
  <c r="AN295" i="1" s="1"/>
  <c r="BC462" i="1" a="1"/>
  <c r="BC462" i="1" s="1"/>
  <c r="BD462" i="1" s="1"/>
  <c r="BF462" i="1" s="1"/>
  <c r="BC283" i="1" a="1"/>
  <c r="BC283" i="1" s="1"/>
  <c r="BD283" i="1" s="1"/>
  <c r="BF283" i="1" s="1"/>
  <c r="BC285" i="1" a="1"/>
  <c r="BC285" i="1" s="1"/>
  <c r="BD285" i="1" s="1"/>
  <c r="BF285" i="1" s="1"/>
  <c r="AH177" i="1" a="1"/>
  <c r="AH177" i="1" s="1"/>
  <c r="AI177" i="1" s="1"/>
  <c r="AN177" i="1" s="1"/>
  <c r="AH216" i="1" a="1"/>
  <c r="AH216" i="1" s="1"/>
  <c r="AI216" i="1" s="1"/>
  <c r="AN216" i="1" s="1"/>
  <c r="AH310" i="1" a="1"/>
  <c r="AH310" i="1" s="1"/>
  <c r="AI310" i="1" s="1"/>
  <c r="AN310" i="1" s="1"/>
  <c r="AH256" i="1" a="1"/>
  <c r="AH256" i="1" s="1"/>
  <c r="AI256" i="1" s="1"/>
  <c r="AN256" i="1" s="1"/>
  <c r="AH94" i="1" a="1"/>
  <c r="AH94" i="1" s="1"/>
  <c r="AI94" i="1" s="1"/>
  <c r="AN94" i="1" s="1"/>
  <c r="AH285" i="1" a="1"/>
  <c r="AH285" i="1" s="1"/>
  <c r="AI285" i="1" s="1"/>
  <c r="AN285" i="1" s="1"/>
  <c r="AH288" i="1" a="1"/>
  <c r="AH288" i="1" s="1"/>
  <c r="AI288" i="1" s="1"/>
  <c r="AN288" i="1" s="1"/>
  <c r="BC249" i="1" a="1"/>
  <c r="BC249" i="1" s="1"/>
  <c r="BD249" i="1" s="1"/>
  <c r="BF249" i="1" s="1"/>
  <c r="BC307" i="1" a="1"/>
  <c r="BC307" i="1" s="1"/>
  <c r="BD307" i="1" s="1"/>
  <c r="BF307" i="1" s="1"/>
  <c r="AH212" i="1" a="1"/>
  <c r="AH212" i="1" s="1"/>
  <c r="AI212" i="1" s="1"/>
  <c r="AN212" i="1" s="1"/>
  <c r="BC169" i="1" a="1"/>
  <c r="BC169" i="1" s="1"/>
  <c r="BD169" i="1" s="1"/>
  <c r="BF169" i="1" s="1"/>
  <c r="AH495" i="1" a="1"/>
  <c r="AH495" i="1" s="1"/>
  <c r="AI495" i="1" s="1"/>
  <c r="AN495" i="1" s="1"/>
  <c r="BC457" i="1" a="1"/>
  <c r="BC457" i="1" s="1"/>
  <c r="BD457" i="1" s="1"/>
  <c r="BF457" i="1" s="1"/>
  <c r="AH450" i="1" a="1"/>
  <c r="AH450" i="1" s="1"/>
  <c r="AI450" i="1" s="1"/>
  <c r="AN450" i="1" s="1"/>
  <c r="BC73" i="1" a="1"/>
  <c r="BC73" i="1" s="1"/>
  <c r="BD73" i="1" s="1"/>
  <c r="BF73" i="1" s="1"/>
  <c r="AH475" i="1" a="1"/>
  <c r="AH475" i="1" s="1"/>
  <c r="AI475" i="1" s="1"/>
  <c r="AN475" i="1" s="1"/>
  <c r="BC472" i="1" a="1"/>
  <c r="BC472" i="1" s="1"/>
  <c r="BD472" i="1" s="1"/>
  <c r="BF472" i="1" s="1"/>
  <c r="AH187" i="1" a="1"/>
  <c r="AH187" i="1" s="1"/>
  <c r="AI187" i="1" s="1"/>
  <c r="AN187" i="1" s="1"/>
  <c r="BC198" i="1" a="1"/>
  <c r="BC198" i="1" s="1"/>
  <c r="BD198" i="1" s="1"/>
  <c r="BF198" i="1" s="1"/>
  <c r="AH385" i="1" a="1"/>
  <c r="AH385" i="1" s="1"/>
  <c r="AI385" i="1" s="1"/>
  <c r="AN385" i="1" s="1"/>
  <c r="AH97" i="1" a="1"/>
  <c r="AH97" i="1" s="1"/>
  <c r="AI97" i="1" s="1"/>
  <c r="AN97" i="1" s="1"/>
  <c r="BC223" i="1" a="1"/>
  <c r="BC223" i="1" s="1"/>
  <c r="BD223" i="1" s="1"/>
  <c r="BF223" i="1" s="1"/>
  <c r="AH470" i="1" a="1"/>
  <c r="AH470" i="1" s="1"/>
  <c r="AI470" i="1" s="1"/>
  <c r="AN470" i="1" s="1"/>
  <c r="AH182" i="1" a="1"/>
  <c r="AH182" i="1" s="1"/>
  <c r="AI182" i="1" s="1"/>
  <c r="AN182" i="1" s="1"/>
  <c r="BC486" i="1" a="1"/>
  <c r="BC486" i="1" s="1"/>
  <c r="BD486" i="1" s="1"/>
  <c r="BF486" i="1" s="1"/>
  <c r="AH291" i="1" a="1"/>
  <c r="AH291" i="1" s="1"/>
  <c r="AI291" i="1" s="1"/>
  <c r="AN291" i="1" s="1"/>
  <c r="BC309" i="1" a="1"/>
  <c r="BC309" i="1" s="1"/>
  <c r="BD309" i="1" s="1"/>
  <c r="BF309" i="1" s="1"/>
  <c r="BC396" i="1" a="1"/>
  <c r="BC396" i="1" s="1"/>
  <c r="BD396" i="1" s="1"/>
  <c r="BF396" i="1" s="1"/>
  <c r="BC390" i="1" a="1"/>
  <c r="BC390" i="1" s="1"/>
  <c r="BD390" i="1" s="1"/>
  <c r="BF390" i="1" s="1"/>
  <c r="AH318" i="1" a="1"/>
  <c r="AH318" i="1" s="1"/>
  <c r="AI318" i="1" s="1"/>
  <c r="AN318" i="1" s="1"/>
  <c r="BC449" i="1" a="1"/>
  <c r="BC449" i="1" s="1"/>
  <c r="BD449" i="1" s="1"/>
  <c r="BF449" i="1" s="1"/>
  <c r="AH114" i="1" a="1"/>
  <c r="AH114" i="1" s="1"/>
  <c r="AI114" i="1" s="1"/>
  <c r="AN114" i="1" s="1"/>
  <c r="BC105" i="1" a="1"/>
  <c r="BC105" i="1" s="1"/>
  <c r="BD105" i="1" s="1"/>
  <c r="BF105" i="1" s="1"/>
  <c r="BC23" i="1" a="1"/>
  <c r="BC23" i="1" s="1"/>
  <c r="BD23" i="1" s="1"/>
  <c r="BF23" i="1" s="1"/>
  <c r="BC408" i="1" a="1"/>
  <c r="BC408" i="1" s="1"/>
  <c r="BD408" i="1" s="1"/>
  <c r="BF408" i="1" s="1"/>
  <c r="AH449" i="1" a="1"/>
  <c r="AH449" i="1" s="1"/>
  <c r="AI449" i="1" s="1"/>
  <c r="AN449" i="1" s="1"/>
  <c r="BC327" i="1" a="1"/>
  <c r="BC327" i="1" s="1"/>
  <c r="BD327" i="1" s="1"/>
  <c r="BF327" i="1" s="1"/>
  <c r="BC423" i="1" a="1"/>
  <c r="BC423" i="1" s="1"/>
  <c r="BD423" i="1" s="1"/>
  <c r="BF423" i="1" s="1"/>
  <c r="AH330" i="1" a="1"/>
  <c r="AH330" i="1" s="1"/>
  <c r="AI330" i="1" s="1"/>
  <c r="AN330" i="1" s="1"/>
  <c r="BC120" i="1" a="1"/>
  <c r="BC120" i="1" s="1"/>
  <c r="BD120" i="1" s="1"/>
  <c r="BF120" i="1" s="1"/>
  <c r="AH421" i="1" a="1"/>
  <c r="AH421" i="1" s="1"/>
  <c r="AI421" i="1" s="1"/>
  <c r="AN421" i="1" s="1"/>
  <c r="AH155" i="1" a="1"/>
  <c r="AH155" i="1" s="1"/>
  <c r="AI155" i="1" s="1"/>
  <c r="AN155" i="1" s="1"/>
  <c r="AH497" i="1" a="1"/>
  <c r="AH497" i="1" s="1"/>
  <c r="AI497" i="1" s="1"/>
  <c r="AN497" i="1" s="1"/>
  <c r="AH305" i="1" a="1"/>
  <c r="AH305" i="1" s="1"/>
  <c r="AI305" i="1" s="1"/>
  <c r="AN305" i="1" s="1"/>
  <c r="AH209" i="1" a="1"/>
  <c r="AH209" i="1" s="1"/>
  <c r="AI209" i="1" s="1"/>
  <c r="AN209" i="1" s="1"/>
  <c r="BC441" i="1" a="1"/>
  <c r="BC441" i="1" s="1"/>
  <c r="BD441" i="1" s="1"/>
  <c r="BF441" i="1" s="1"/>
  <c r="BC289" i="1" a="1"/>
  <c r="BC289" i="1" s="1"/>
  <c r="BD289" i="1" s="1"/>
  <c r="BF289" i="1" s="1"/>
  <c r="AH440" i="1" a="1"/>
  <c r="AH440" i="1" s="1"/>
  <c r="AI440" i="1" s="1"/>
  <c r="AN440" i="1" s="1"/>
  <c r="AH152" i="1" a="1"/>
  <c r="AH152" i="1" s="1"/>
  <c r="AI152" i="1" s="1"/>
  <c r="AN152" i="1" s="1"/>
  <c r="AH427" i="1" a="1"/>
  <c r="AH427" i="1" s="1"/>
  <c r="AI427" i="1" s="1"/>
  <c r="AN427" i="1" s="1"/>
  <c r="AH109" i="1" a="1"/>
  <c r="AH109" i="1" s="1"/>
  <c r="AI109" i="1" s="1"/>
  <c r="AN109" i="1" s="1"/>
  <c r="BC294" i="1" a="1"/>
  <c r="BC294" i="1" s="1"/>
  <c r="BD294" i="1" s="1"/>
  <c r="BF294" i="1" s="1"/>
  <c r="AH139" i="1" a="1"/>
  <c r="AH139" i="1" s="1"/>
  <c r="AI139" i="1" s="1"/>
  <c r="AN139" i="1" s="1"/>
  <c r="AH249" i="1" a="1"/>
  <c r="AH249" i="1" s="1"/>
  <c r="AI249" i="1" s="1"/>
  <c r="AN249" i="1" s="1"/>
  <c r="AH352" i="1" a="1"/>
  <c r="AH352" i="1" s="1"/>
  <c r="AI352" i="1" s="1"/>
  <c r="AN352" i="1" s="1"/>
  <c r="BC481" i="1" a="1"/>
  <c r="BC481" i="1" s="1"/>
  <c r="BD481" i="1" s="1"/>
  <c r="BF481" i="1" s="1"/>
  <c r="BC385" i="1" a="1"/>
  <c r="BC385" i="1" s="1"/>
  <c r="BD385" i="1" s="1"/>
  <c r="BF385" i="1" s="1"/>
  <c r="AH473" i="1" a="1"/>
  <c r="AH473" i="1" s="1"/>
  <c r="AI473" i="1" s="1"/>
  <c r="AN473" i="1" s="1"/>
  <c r="AH137" i="1" a="1"/>
  <c r="AH137" i="1" s="1"/>
  <c r="AI137" i="1" s="1"/>
  <c r="AN137" i="1" s="1"/>
  <c r="BC319" i="1" a="1"/>
  <c r="BC319" i="1" s="1"/>
  <c r="BD319" i="1" s="1"/>
  <c r="BF319" i="1" s="1"/>
  <c r="AH461" i="1" a="1"/>
  <c r="AH461" i="1" s="1"/>
  <c r="AI461" i="1" s="1"/>
  <c r="AN461" i="1" s="1"/>
  <c r="AH173" i="1" a="1"/>
  <c r="AH173" i="1" s="1"/>
  <c r="AI173" i="1" s="1"/>
  <c r="AN173" i="1" s="1"/>
  <c r="AH447" i="1" a="1"/>
  <c r="AH447" i="1" s="1"/>
  <c r="AI447" i="1" s="1"/>
  <c r="AN447" i="1" s="1"/>
  <c r="BC368" i="1" a="1"/>
  <c r="BC368" i="1" s="1"/>
  <c r="BD368" i="1" s="1"/>
  <c r="BF368" i="1" s="1"/>
  <c r="BC299" i="1" a="1"/>
  <c r="BC299" i="1" s="1"/>
  <c r="BD299" i="1" s="1"/>
  <c r="BF299" i="1" s="1"/>
  <c r="BC96" i="1" a="1"/>
  <c r="BC96" i="1" s="1"/>
  <c r="BD96" i="1" s="1"/>
  <c r="BF96" i="1" s="1"/>
  <c r="BC278" i="1" a="1"/>
  <c r="BC278" i="1" s="1"/>
  <c r="BD278" i="1" s="1"/>
  <c r="BF278" i="1" s="1"/>
  <c r="BC86" i="1" a="1"/>
  <c r="BC86" i="1" s="1"/>
  <c r="BD86" i="1" s="1"/>
  <c r="BF86" i="1" s="1"/>
  <c r="AH343" i="1" a="1"/>
  <c r="AH343" i="1" s="1"/>
  <c r="AI343" i="1" s="1"/>
  <c r="AN343" i="1" s="1"/>
  <c r="BC491" i="1" a="1"/>
  <c r="BC491" i="1" s="1"/>
  <c r="BD491" i="1" s="1"/>
  <c r="BF491" i="1" s="1"/>
  <c r="BC478" i="1" a="1"/>
  <c r="BC478" i="1" s="1"/>
  <c r="BD478" i="1" s="1"/>
  <c r="BF478" i="1" s="1"/>
  <c r="BC470" i="1" a="1"/>
  <c r="BC470" i="1" s="1"/>
  <c r="BD470" i="1" s="1"/>
  <c r="BF470" i="1" s="1"/>
  <c r="BC89" i="1" a="1"/>
  <c r="BC89" i="1" s="1"/>
  <c r="BD89" i="1" s="1"/>
  <c r="BF89" i="1" s="1"/>
  <c r="BC203" i="1" a="1"/>
  <c r="BC203" i="1" s="1"/>
  <c r="BD203" i="1" s="1"/>
  <c r="BF203" i="1" s="1"/>
  <c r="AH300" i="1" a="1"/>
  <c r="AH300" i="1" s="1"/>
  <c r="AI300" i="1" s="1"/>
  <c r="AN300" i="1" s="1"/>
  <c r="BC479" i="1" a="1"/>
  <c r="BC479" i="1" s="1"/>
  <c r="BD479" i="1" s="1"/>
  <c r="BF479" i="1" s="1"/>
  <c r="BC65" i="1" a="1"/>
  <c r="BC65" i="1" s="1"/>
  <c r="BD65" i="1" s="1"/>
  <c r="BF65" i="1" s="1"/>
  <c r="BC388" i="1" a="1"/>
  <c r="BC388" i="1" s="1"/>
  <c r="BD388" i="1" s="1"/>
  <c r="BF388" i="1" s="1"/>
  <c r="BC205" i="1" a="1"/>
  <c r="BC205" i="1" s="1"/>
  <c r="BD205" i="1" s="1"/>
  <c r="BF205" i="1" s="1"/>
  <c r="BC407" i="1" a="1"/>
  <c r="BC407" i="1" s="1"/>
  <c r="BD407" i="1" s="1"/>
  <c r="BF407" i="1" s="1"/>
  <c r="BC190" i="1" a="1"/>
  <c r="BC190" i="1" s="1"/>
  <c r="BD190" i="1" s="1"/>
  <c r="BF190" i="1" s="1"/>
  <c r="BC296" i="1" a="1"/>
  <c r="BC296" i="1" s="1"/>
  <c r="BD296" i="1" s="1"/>
  <c r="BF296" i="1" s="1"/>
  <c r="BC493" i="1" a="1"/>
  <c r="BC493" i="1" s="1"/>
  <c r="BD493" i="1" s="1"/>
  <c r="BF493" i="1" s="1"/>
  <c r="BC473" i="1" a="1"/>
  <c r="BC473" i="1" s="1"/>
  <c r="BD473" i="1" s="1"/>
  <c r="BF473" i="1" s="1"/>
  <c r="BC480" i="1" a="1"/>
  <c r="BC480" i="1" s="1"/>
  <c r="BD480" i="1" s="1"/>
  <c r="BF480" i="1" s="1"/>
  <c r="BC290" i="1" a="1"/>
  <c r="BC290" i="1" s="1"/>
  <c r="BD290" i="1" s="1"/>
  <c r="BF290" i="1" s="1"/>
  <c r="AH276" i="1" a="1"/>
  <c r="AH276" i="1" s="1"/>
  <c r="AI276" i="1" s="1"/>
  <c r="AN276" i="1" s="1"/>
  <c r="AH322" i="1" a="1"/>
  <c r="AH322" i="1" s="1"/>
  <c r="AI322" i="1" s="1"/>
  <c r="AN322" i="1" s="1"/>
  <c r="AH100" i="1" a="1"/>
  <c r="AH100" i="1" s="1"/>
  <c r="AI100" i="1" s="1"/>
  <c r="AN100" i="1" s="1"/>
  <c r="BC182" i="1" a="1"/>
  <c r="BC182" i="1" s="1"/>
  <c r="BD182" i="1" s="1"/>
  <c r="BF182" i="1" s="1"/>
  <c r="BC119" i="1" a="1"/>
  <c r="BC119" i="1" s="1"/>
  <c r="BD119" i="1" s="1"/>
  <c r="BF119" i="1" s="1"/>
  <c r="BC476" i="1" a="1"/>
  <c r="BC476" i="1" s="1"/>
  <c r="BD476" i="1" s="1"/>
  <c r="BF476" i="1" s="1"/>
  <c r="BC81" i="1" a="1"/>
  <c r="BC81" i="1" s="1"/>
  <c r="BD81" i="1" s="1"/>
  <c r="BF81" i="1" s="1"/>
  <c r="BC185" i="1" a="1"/>
  <c r="BC185" i="1" s="1"/>
  <c r="BD185" i="1" s="1"/>
  <c r="BF185" i="1" s="1"/>
  <c r="BC100" i="1" a="1"/>
  <c r="BC100" i="1" s="1"/>
  <c r="BD100" i="1" s="1"/>
  <c r="BF100" i="1" s="1"/>
  <c r="BC109" i="1" a="1"/>
  <c r="BC109" i="1" s="1"/>
  <c r="BD109" i="1" s="1"/>
  <c r="BF109" i="1" s="1"/>
  <c r="BC281" i="1" a="1"/>
  <c r="BC281" i="1" s="1"/>
  <c r="BD281" i="1" s="1"/>
  <c r="BF281" i="1" s="1"/>
  <c r="BC94" i="1" a="1"/>
  <c r="BC94" i="1" s="1"/>
  <c r="BD94" i="1" s="1"/>
  <c r="BF94" i="1" s="1"/>
  <c r="AH210" i="1" a="1"/>
  <c r="AH210" i="1" s="1"/>
  <c r="AI210" i="1" s="1"/>
  <c r="AN210" i="1" s="1"/>
  <c r="BC215" i="1" a="1"/>
  <c r="BC215" i="1" s="1"/>
  <c r="BD215" i="1" s="1"/>
  <c r="BF215" i="1" s="1"/>
  <c r="AH388" i="1" a="1"/>
  <c r="AH388" i="1" s="1"/>
  <c r="AI388" i="1" s="1"/>
  <c r="AN388" i="1" s="1"/>
  <c r="BC111" i="1" a="1"/>
  <c r="BC111" i="1" s="1"/>
  <c r="BD111" i="1" s="1"/>
  <c r="BF111" i="1" s="1"/>
  <c r="BC104" i="1" a="1"/>
  <c r="BC104" i="1" s="1"/>
  <c r="BD104" i="1" s="1"/>
  <c r="BF104" i="1" s="1"/>
  <c r="BC92" i="1" a="1"/>
  <c r="BC92" i="1" s="1"/>
  <c r="BD92" i="1" s="1"/>
  <c r="BF92" i="1" s="1"/>
  <c r="BC464" i="1" a="1"/>
  <c r="BC464" i="1" s="1"/>
  <c r="BD464" i="1" s="1"/>
  <c r="BF464" i="1" s="1"/>
  <c r="AH298" i="1" a="1"/>
  <c r="AH298" i="1" s="1"/>
  <c r="AI298" i="1" s="1"/>
  <c r="AN298" i="1" s="1"/>
  <c r="AH410" i="1" a="1"/>
  <c r="AH410" i="1" s="1"/>
  <c r="AI410" i="1" s="1"/>
  <c r="AN410" i="1" s="1"/>
  <c r="AH122" i="1" a="1"/>
  <c r="AH122" i="1" s="1"/>
  <c r="AI122" i="1" s="1"/>
  <c r="AN122" i="1" s="1"/>
  <c r="AH474" i="1" a="1"/>
  <c r="AH474" i="1" s="1"/>
  <c r="AI474" i="1" s="1"/>
  <c r="AN474" i="1" s="1"/>
  <c r="AH211" i="1" a="1"/>
  <c r="AH211" i="1" s="1"/>
  <c r="AI211" i="1" s="1"/>
  <c r="AN211" i="1" s="1"/>
  <c r="BC63" i="1" a="1"/>
  <c r="BC63" i="1" s="1"/>
  <c r="BD63" i="1" s="1"/>
  <c r="BF63" i="1" s="1"/>
  <c r="AH36" i="1" a="1"/>
  <c r="AH36" i="1" s="1"/>
  <c r="AH66" i="1" a="1"/>
  <c r="AH66" i="1" s="1"/>
  <c r="AI66" i="1" s="1"/>
  <c r="AH64" i="1" a="1"/>
  <c r="AH64" i="1" s="1"/>
  <c r="AI64" i="1" s="1"/>
  <c r="AN64" i="1" s="1"/>
  <c r="AH53" i="1" a="1"/>
  <c r="AH53" i="1" s="1"/>
  <c r="AI53" i="1" s="1"/>
  <c r="AN53" i="1" s="1"/>
  <c r="AH54" i="1" a="1"/>
  <c r="AH54" i="1" s="1"/>
  <c r="AI54" i="1" s="1"/>
  <c r="AN54" i="1" s="1"/>
  <c r="AH284" i="1" a="1"/>
  <c r="AH284" i="1" s="1"/>
  <c r="AI284" i="1" s="1"/>
  <c r="AN284" i="1" s="1"/>
  <c r="AH235" i="1" a="1"/>
  <c r="AH235" i="1" s="1"/>
  <c r="AI235" i="1" s="1"/>
  <c r="AN235" i="1" s="1"/>
  <c r="AH425" i="1" a="1"/>
  <c r="AH425" i="1" s="1"/>
  <c r="AI425" i="1" s="1"/>
  <c r="AN425" i="1" s="1"/>
  <c r="AH188" i="1" a="1"/>
  <c r="AH188" i="1" s="1"/>
  <c r="AI188" i="1" s="1"/>
  <c r="AN188" i="1" s="1"/>
  <c r="BC161" i="1" a="1"/>
  <c r="BC161" i="1" s="1"/>
  <c r="BD161" i="1" s="1"/>
  <c r="BF161" i="1" s="1"/>
  <c r="AH301" i="1" a="1"/>
  <c r="AH301" i="1" s="1"/>
  <c r="AI301" i="1" s="1"/>
  <c r="AN301" i="1" s="1"/>
  <c r="AH499" i="1" a="1"/>
  <c r="AH499" i="1" s="1"/>
  <c r="AI499" i="1" s="1"/>
  <c r="AN499" i="1" s="1"/>
  <c r="AH259" i="1" a="1"/>
  <c r="AH259" i="1" s="1"/>
  <c r="AI259" i="1" s="1"/>
  <c r="AN259" i="1" s="1"/>
  <c r="AH476" i="1" a="1"/>
  <c r="AH476" i="1" s="1"/>
  <c r="AI476" i="1" s="1"/>
  <c r="AN476" i="1" s="1"/>
  <c r="BC257" i="1" a="1"/>
  <c r="BC257" i="1" s="1"/>
  <c r="BD257" i="1" s="1"/>
  <c r="BF257" i="1" s="1"/>
  <c r="BC80" i="1" a="1"/>
  <c r="BC80" i="1" s="1"/>
  <c r="BD80" i="1" s="1"/>
  <c r="BF80" i="1" s="1"/>
  <c r="BC313" i="1" a="1"/>
  <c r="BC313" i="1" s="1"/>
  <c r="BD313" i="1" s="1"/>
  <c r="BF313" i="1" s="1"/>
  <c r="BC137" i="1" a="1"/>
  <c r="BC137" i="1" s="1"/>
  <c r="BD137" i="1" s="1"/>
  <c r="BF137" i="1" s="1"/>
  <c r="AH208" i="1" a="1"/>
  <c r="AH208" i="1" s="1"/>
  <c r="AI208" i="1" s="1"/>
  <c r="AN208" i="1" s="1"/>
  <c r="AH183" i="1" a="1"/>
  <c r="AH183" i="1" s="1"/>
  <c r="AI183" i="1" s="1"/>
  <c r="AN183" i="1" s="1"/>
  <c r="BC376" i="1" a="1"/>
  <c r="BC376" i="1" s="1"/>
  <c r="BD376" i="1" s="1"/>
  <c r="BF376" i="1" s="1"/>
  <c r="AH422" i="1" a="1"/>
  <c r="AH422" i="1" s="1"/>
  <c r="AI422" i="1" s="1"/>
  <c r="AN422" i="1" s="1"/>
  <c r="AH373" i="1" a="1"/>
  <c r="AH373" i="1" s="1"/>
  <c r="AI373" i="1" s="1"/>
  <c r="AN373" i="1" s="1"/>
  <c r="AH324" i="1" a="1"/>
  <c r="AH324" i="1" s="1"/>
  <c r="AI324" i="1" s="1"/>
  <c r="AN324" i="1" s="1"/>
  <c r="BC415" i="1" a="1"/>
  <c r="BC415" i="1" s="1"/>
  <c r="BD415" i="1" s="1"/>
  <c r="BF415" i="1" s="1"/>
  <c r="AH443" i="1" a="1"/>
  <c r="AH443" i="1" s="1"/>
  <c r="AI443" i="1" s="1"/>
  <c r="AN443" i="1" s="1"/>
  <c r="AH346" i="1" a="1"/>
  <c r="AH346" i="1" s="1"/>
  <c r="AI346" i="1" s="1"/>
  <c r="AN346" i="1" s="1"/>
  <c r="AH367" i="1" a="1"/>
  <c r="AH367" i="1" s="1"/>
  <c r="AI367" i="1" s="1"/>
  <c r="AN367" i="1" s="1"/>
  <c r="BC405" i="1" a="1"/>
  <c r="BC405" i="1" s="1"/>
  <c r="BD405" i="1" s="1"/>
  <c r="BF405" i="1" s="1"/>
  <c r="BC213" i="1" a="1"/>
  <c r="BC213" i="1" s="1"/>
  <c r="BD213" i="1" s="1"/>
  <c r="BF213" i="1" s="1"/>
  <c r="AH412" i="1" a="1"/>
  <c r="AH412" i="1" s="1"/>
  <c r="AI412" i="1" s="1"/>
  <c r="AN412" i="1" s="1"/>
  <c r="BC204" i="1" a="1"/>
  <c r="BC204" i="1" s="1"/>
  <c r="BD204" i="1" s="1"/>
  <c r="BF204" i="1" s="1"/>
  <c r="AH434" i="1" a="1"/>
  <c r="AH434" i="1" s="1"/>
  <c r="AI434" i="1" s="1"/>
  <c r="AN434" i="1" s="1"/>
  <c r="BC403" i="1" a="1"/>
  <c r="BC403" i="1" s="1"/>
  <c r="BD403" i="1" s="1"/>
  <c r="BF403" i="1" s="1"/>
  <c r="BC211" i="1" a="1"/>
  <c r="BC211" i="1" s="1"/>
  <c r="BD211" i="1" s="1"/>
  <c r="BF211" i="1" s="1"/>
  <c r="AH431" i="1" a="1"/>
  <c r="AH431" i="1" s="1"/>
  <c r="AI431" i="1" s="1"/>
  <c r="AN431" i="1" s="1"/>
  <c r="AH382" i="1" a="1"/>
  <c r="AH382" i="1" s="1"/>
  <c r="AI382" i="1" s="1"/>
  <c r="AN382" i="1" s="1"/>
  <c r="BC402" i="1" a="1"/>
  <c r="BC402" i="1" s="1"/>
  <c r="BD402" i="1" s="1"/>
  <c r="BF402" i="1" s="1"/>
  <c r="BC210" i="1" a="1"/>
  <c r="BC210" i="1" s="1"/>
  <c r="BD210" i="1" s="1"/>
  <c r="BF210" i="1" s="1"/>
  <c r="BC489" i="1" a="1"/>
  <c r="BC489" i="1" s="1"/>
  <c r="BD489" i="1" s="1"/>
  <c r="BF489" i="1" s="1"/>
  <c r="BC305" i="1" a="1"/>
  <c r="BC305" i="1" s="1"/>
  <c r="BD305" i="1" s="1"/>
  <c r="BF305" i="1" s="1"/>
  <c r="BC129" i="1" a="1"/>
  <c r="BC129" i="1" s="1"/>
  <c r="BD129" i="1" s="1"/>
  <c r="BF129" i="1" s="1"/>
  <c r="AH184" i="1" a="1"/>
  <c r="AH184" i="1" s="1"/>
  <c r="AI184" i="1" s="1"/>
  <c r="AN184" i="1" s="1"/>
  <c r="BC176" i="1" a="1"/>
  <c r="BC176" i="1" s="1"/>
  <c r="BD176" i="1" s="1"/>
  <c r="BF176" i="1" s="1"/>
  <c r="AH398" i="1" a="1"/>
  <c r="AH398" i="1" s="1"/>
  <c r="AI398" i="1" s="1"/>
  <c r="AN398" i="1" s="1"/>
  <c r="AH349" i="1" a="1"/>
  <c r="AH349" i="1" s="1"/>
  <c r="AI349" i="1" s="1"/>
  <c r="AN349" i="1" s="1"/>
  <c r="AH419" i="1" a="1"/>
  <c r="AH419" i="1" s="1"/>
  <c r="AI419" i="1" s="1"/>
  <c r="AN419" i="1" s="1"/>
  <c r="AH225" i="1" a="1"/>
  <c r="AH225" i="1" s="1"/>
  <c r="AI225" i="1" s="1"/>
  <c r="AN225" i="1" s="1"/>
  <c r="BC382" i="1" a="1"/>
  <c r="BC382" i="1" s="1"/>
  <c r="BD382" i="1" s="1"/>
  <c r="BF382" i="1" s="1"/>
  <c r="AH416" i="1" a="1"/>
  <c r="AH416" i="1" s="1"/>
  <c r="AI416" i="1" s="1"/>
  <c r="AN416" i="1" s="1"/>
  <c r="AH294" i="1" a="1"/>
  <c r="AH294" i="1" s="1"/>
  <c r="AI294" i="1" s="1"/>
  <c r="AN294" i="1" s="1"/>
  <c r="BC397" i="1" a="1"/>
  <c r="BC397" i="1" s="1"/>
  <c r="BD397" i="1" s="1"/>
  <c r="BF397" i="1" s="1"/>
  <c r="AH437" i="1" a="1"/>
  <c r="AH437" i="1" s="1"/>
  <c r="AI437" i="1" s="1"/>
  <c r="AN437" i="1" s="1"/>
  <c r="AH267" i="1" a="1"/>
  <c r="AH267" i="1" s="1"/>
  <c r="AI267" i="1" s="1"/>
  <c r="AN267" i="1" s="1"/>
  <c r="BC196" i="1" a="1"/>
  <c r="BC196" i="1" s="1"/>
  <c r="BD196" i="1" s="1"/>
  <c r="BF196" i="1" s="1"/>
  <c r="AH361" i="1" a="1"/>
  <c r="AH361" i="1" s="1"/>
  <c r="AI361" i="1" s="1"/>
  <c r="AN361" i="1" s="1"/>
  <c r="AH264" i="1" a="1"/>
  <c r="AH264" i="1" s="1"/>
  <c r="AI264" i="1" s="1"/>
  <c r="AN264" i="1" s="1"/>
  <c r="BC395" i="1" a="1"/>
  <c r="BC395" i="1" s="1"/>
  <c r="BD395" i="1" s="1"/>
  <c r="BF395" i="1" s="1"/>
  <c r="AH407" i="1" a="1"/>
  <c r="AH407" i="1" s="1"/>
  <c r="AI407" i="1" s="1"/>
  <c r="AN407" i="1" s="1"/>
  <c r="AH358" i="1" a="1"/>
  <c r="AH358" i="1" s="1"/>
  <c r="AI358" i="1" s="1"/>
  <c r="AN358" i="1" s="1"/>
  <c r="AH261" i="1" a="1"/>
  <c r="AH261" i="1" s="1"/>
  <c r="AI261" i="1" s="1"/>
  <c r="AN261" i="1" s="1"/>
  <c r="BC394" i="1" a="1"/>
  <c r="BC394" i="1" s="1"/>
  <c r="BD394" i="1" s="1"/>
  <c r="BF394" i="1" s="1"/>
  <c r="BC202" i="1" a="1"/>
  <c r="BC202" i="1" s="1"/>
  <c r="BD202" i="1" s="1"/>
  <c r="BF202" i="1" s="1"/>
  <c r="AH500" i="1" a="1"/>
  <c r="AH500" i="1" s="1"/>
  <c r="AI500" i="1" s="1"/>
  <c r="AN500" i="1" s="1"/>
  <c r="BC297" i="1" a="1"/>
  <c r="BC297" i="1" s="1"/>
  <c r="BD297" i="1" s="1"/>
  <c r="BF297" i="1" s="1"/>
  <c r="AH160" i="1" a="1"/>
  <c r="AH160" i="1" s="1"/>
  <c r="AI160" i="1" s="1"/>
  <c r="AN160" i="1" s="1"/>
  <c r="AH135" i="1" a="1"/>
  <c r="AH135" i="1" s="1"/>
  <c r="AI135" i="1" s="1"/>
  <c r="AN135" i="1" s="1"/>
  <c r="BC168" i="1" a="1"/>
  <c r="BC168" i="1" s="1"/>
  <c r="BD168" i="1" s="1"/>
  <c r="BF168" i="1" s="1"/>
  <c r="AH374" i="1" a="1"/>
  <c r="AH374" i="1" s="1"/>
  <c r="AI374" i="1" s="1"/>
  <c r="AN374" i="1" s="1"/>
  <c r="AH325" i="1" a="1"/>
  <c r="AH325" i="1" s="1"/>
  <c r="AI325" i="1" s="1"/>
  <c r="AN325" i="1" s="1"/>
  <c r="BC399" i="1" a="1"/>
  <c r="BC399" i="1" s="1"/>
  <c r="BD399" i="1" s="1"/>
  <c r="BF399" i="1" s="1"/>
  <c r="AH395" i="1" a="1"/>
  <c r="AH395" i="1" s="1"/>
  <c r="AI395" i="1" s="1"/>
  <c r="AN395" i="1" s="1"/>
  <c r="AH201" i="1" a="1"/>
  <c r="AH201" i="1" s="1"/>
  <c r="AI201" i="1" s="1"/>
  <c r="AN201" i="1" s="1"/>
  <c r="BC374" i="1" a="1"/>
  <c r="BC374" i="1" s="1"/>
  <c r="BD374" i="1" s="1"/>
  <c r="BF374" i="1" s="1"/>
  <c r="AH392" i="1" a="1"/>
  <c r="AH392" i="1" s="1"/>
  <c r="AI392" i="1" s="1"/>
  <c r="AN392" i="1" s="1"/>
  <c r="AH319" i="1" a="1"/>
  <c r="AH319" i="1" s="1"/>
  <c r="AI319" i="1" s="1"/>
  <c r="AN319" i="1" s="1"/>
  <c r="AH270" i="1" a="1"/>
  <c r="AH270" i="1" s="1"/>
  <c r="AI270" i="1" s="1"/>
  <c r="AN270" i="1" s="1"/>
  <c r="BC389" i="1" a="1"/>
  <c r="BC389" i="1" s="1"/>
  <c r="BD389" i="1" s="1"/>
  <c r="BF389" i="1" s="1"/>
  <c r="BC197" i="1" a="1"/>
  <c r="BC197" i="1" s="1"/>
  <c r="BD197" i="1" s="1"/>
  <c r="BF197" i="1" s="1"/>
  <c r="AH413" i="1" a="1"/>
  <c r="AH413" i="1" s="1"/>
  <c r="AI413" i="1" s="1"/>
  <c r="AN413" i="1" s="1"/>
  <c r="AH364" i="1" a="1"/>
  <c r="AH364" i="1" s="1"/>
  <c r="AI364" i="1" s="1"/>
  <c r="AN364" i="1" s="1"/>
  <c r="AH243" i="1" a="1"/>
  <c r="AH243" i="1" s="1"/>
  <c r="AI243" i="1" s="1"/>
  <c r="AN243" i="1" s="1"/>
  <c r="BC380" i="1" a="1"/>
  <c r="BC380" i="1" s="1"/>
  <c r="BD380" i="1" s="1"/>
  <c r="BF380" i="1" s="1"/>
  <c r="AH386" i="1" a="1"/>
  <c r="AH386" i="1" s="1"/>
  <c r="AI386" i="1" s="1"/>
  <c r="AN386" i="1" s="1"/>
  <c r="AH337" i="1" a="1"/>
  <c r="AH337" i="1" s="1"/>
  <c r="AI337" i="1" s="1"/>
  <c r="AN337" i="1" s="1"/>
  <c r="AH240" i="1" a="1"/>
  <c r="AH240" i="1" s="1"/>
  <c r="AI240" i="1" s="1"/>
  <c r="AN240" i="1" s="1"/>
  <c r="BC387" i="1" a="1"/>
  <c r="BC387" i="1" s="1"/>
  <c r="BD387" i="1" s="1"/>
  <c r="BF387" i="1" s="1"/>
  <c r="BC195" i="1" a="1"/>
  <c r="BC195" i="1" s="1"/>
  <c r="BD195" i="1" s="1"/>
  <c r="BF195" i="1" s="1"/>
  <c r="AH383" i="1" a="1"/>
  <c r="AH383" i="1" s="1"/>
  <c r="AI383" i="1" s="1"/>
  <c r="AN383" i="1" s="1"/>
  <c r="AH334" i="1" a="1"/>
  <c r="AH334" i="1" s="1"/>
  <c r="AI334" i="1" s="1"/>
  <c r="AN334" i="1" s="1"/>
  <c r="AH237" i="1" a="1"/>
  <c r="AH237" i="1" s="1"/>
  <c r="AI237" i="1" s="1"/>
  <c r="AN237" i="1" s="1"/>
  <c r="BC386" i="1" a="1"/>
  <c r="BC386" i="1" s="1"/>
  <c r="BD386" i="1" s="1"/>
  <c r="BF386" i="1" s="1"/>
  <c r="BC194" i="1" a="1"/>
  <c r="BC194" i="1" s="1"/>
  <c r="BD194" i="1" s="1"/>
  <c r="BF194" i="1" s="1"/>
  <c r="BC38" i="1" a="1"/>
  <c r="BC38" i="1" s="1"/>
  <c r="BD38" i="1" s="1"/>
  <c r="BF38" i="1" s="1"/>
  <c r="AH185" i="1" a="1"/>
  <c r="AH185" i="1" s="1"/>
  <c r="AI185" i="1" s="1"/>
  <c r="AN185" i="1" s="1"/>
  <c r="AH136" i="1" a="1"/>
  <c r="AH136" i="1" s="1"/>
  <c r="AI136" i="1" s="1"/>
  <c r="AN136" i="1" s="1"/>
  <c r="AH111" i="1" a="1"/>
  <c r="AH111" i="1" s="1"/>
  <c r="AI111" i="1" s="1"/>
  <c r="AN111" i="1" s="1"/>
  <c r="BC352" i="1" a="1"/>
  <c r="BC352" i="1" s="1"/>
  <c r="BD352" i="1" s="1"/>
  <c r="BF352" i="1" s="1"/>
  <c r="AH252" i="1" a="1"/>
  <c r="AH252" i="1" s="1"/>
  <c r="AI252" i="1" s="1"/>
  <c r="AN252" i="1" s="1"/>
  <c r="BC391" i="1" a="1"/>
  <c r="BC391" i="1" s="1"/>
  <c r="BD391" i="1" s="1"/>
  <c r="BF391" i="1" s="1"/>
  <c r="BC199" i="1" a="1"/>
  <c r="BC199" i="1" s="1"/>
  <c r="BD199" i="1" s="1"/>
  <c r="BF199" i="1" s="1"/>
  <c r="AH371" i="1" a="1"/>
  <c r="AH371" i="1" s="1"/>
  <c r="AI371" i="1" s="1"/>
  <c r="AN371" i="1" s="1"/>
  <c r="AH368" i="1" a="1"/>
  <c r="AH368" i="1" s="1"/>
  <c r="AI368" i="1" s="1"/>
  <c r="AN368" i="1" s="1"/>
  <c r="BC189" i="1" a="1"/>
  <c r="BC189" i="1" s="1"/>
  <c r="BD189" i="1" s="1"/>
  <c r="BF189" i="1" s="1"/>
  <c r="AH389" i="1" a="1"/>
  <c r="AH389" i="1" s="1"/>
  <c r="AI389" i="1" s="1"/>
  <c r="AN389" i="1" s="1"/>
  <c r="BC180" i="1" a="1"/>
  <c r="BC180" i="1" s="1"/>
  <c r="BD180" i="1" s="1"/>
  <c r="BF180" i="1" s="1"/>
  <c r="BC379" i="1" a="1"/>
  <c r="BC379" i="1" s="1"/>
  <c r="BD379" i="1" s="1"/>
  <c r="BF379" i="1" s="1"/>
  <c r="BC187" i="1" a="1"/>
  <c r="BC187" i="1" s="1"/>
  <c r="BD187" i="1" s="1"/>
  <c r="BF187" i="1" s="1"/>
  <c r="AH213" i="1" a="1"/>
  <c r="AH213" i="1" s="1"/>
  <c r="AI213" i="1" s="1"/>
  <c r="AN213" i="1" s="1"/>
  <c r="BC186" i="1" a="1"/>
  <c r="BC186" i="1" s="1"/>
  <c r="BD186" i="1" s="1"/>
  <c r="BF186" i="1" s="1"/>
  <c r="BC465" i="1" a="1"/>
  <c r="BC465" i="1" s="1"/>
  <c r="BD465" i="1" s="1"/>
  <c r="BF465" i="1" s="1"/>
  <c r="AH161" i="1" a="1"/>
  <c r="AH161" i="1" s="1"/>
  <c r="AI161" i="1" s="1"/>
  <c r="AN161" i="1" s="1"/>
  <c r="AH112" i="1" a="1"/>
  <c r="AH112" i="1" s="1"/>
  <c r="AI112" i="1" s="1"/>
  <c r="AN112" i="1" s="1"/>
  <c r="BC152" i="1" a="1"/>
  <c r="BC152" i="1" s="1"/>
  <c r="BD152" i="1" s="1"/>
  <c r="BF152" i="1" s="1"/>
  <c r="AH326" i="1" a="1"/>
  <c r="AH326" i="1" s="1"/>
  <c r="AI326" i="1" s="1"/>
  <c r="AN326" i="1" s="1"/>
  <c r="AH228" i="1" a="1"/>
  <c r="AH228" i="1" s="1"/>
  <c r="AI228" i="1" s="1"/>
  <c r="AN228" i="1" s="1"/>
  <c r="BC383" i="1" a="1"/>
  <c r="BC383" i="1" s="1"/>
  <c r="BD383" i="1" s="1"/>
  <c r="BF383" i="1" s="1"/>
  <c r="AH347" i="1" a="1"/>
  <c r="AH347" i="1" s="1"/>
  <c r="AI347" i="1" s="1"/>
  <c r="AN347" i="1" s="1"/>
  <c r="AH250" i="1" a="1"/>
  <c r="AH250" i="1" s="1"/>
  <c r="AI250" i="1" s="1"/>
  <c r="AN250" i="1" s="1"/>
  <c r="AH153" i="1" a="1"/>
  <c r="AH153" i="1" s="1"/>
  <c r="AI153" i="1" s="1"/>
  <c r="AN153" i="1" s="1"/>
  <c r="BC358" i="1" a="1"/>
  <c r="BC358" i="1" s="1"/>
  <c r="BD358" i="1" s="1"/>
  <c r="BF358" i="1" s="1"/>
  <c r="AH271" i="1" a="1"/>
  <c r="AH271" i="1" s="1"/>
  <c r="AI271" i="1" s="1"/>
  <c r="AN271" i="1" s="1"/>
  <c r="AH222" i="1" a="1"/>
  <c r="AH222" i="1" s="1"/>
  <c r="AI222" i="1" s="1"/>
  <c r="AN222" i="1" s="1"/>
  <c r="BC373" i="1" a="1"/>
  <c r="BC373" i="1" s="1"/>
  <c r="BD373" i="1" s="1"/>
  <c r="BF373" i="1" s="1"/>
  <c r="AH316" i="1" a="1"/>
  <c r="AH316" i="1" s="1"/>
  <c r="AI316" i="1" s="1"/>
  <c r="AN316" i="1" s="1"/>
  <c r="AH195" i="1" a="1"/>
  <c r="AH195" i="1" s="1"/>
  <c r="AI195" i="1" s="1"/>
  <c r="AN195" i="1" s="1"/>
  <c r="BC364" i="1" a="1"/>
  <c r="BC364" i="1" s="1"/>
  <c r="BD364" i="1" s="1"/>
  <c r="BF364" i="1" s="1"/>
  <c r="BC371" i="1" a="1"/>
  <c r="BC371" i="1" s="1"/>
  <c r="BD371" i="1" s="1"/>
  <c r="BF371" i="1" s="1"/>
  <c r="BC179" i="1" a="1"/>
  <c r="BC179" i="1" s="1"/>
  <c r="BD179" i="1" s="1"/>
  <c r="BF179" i="1" s="1"/>
  <c r="AH189" i="1" a="1"/>
  <c r="AH189" i="1" s="1"/>
  <c r="AI189" i="1" s="1"/>
  <c r="AN189" i="1" s="1"/>
  <c r="BC370" i="1" a="1"/>
  <c r="BC370" i="1" s="1"/>
  <c r="BD370" i="1" s="1"/>
  <c r="BF370" i="1" s="1"/>
  <c r="AH452" i="1" a="1"/>
  <c r="AH452" i="1" s="1"/>
  <c r="AI452" i="1" s="1"/>
  <c r="AN452" i="1" s="1"/>
  <c r="AH451" i="1" a="1"/>
  <c r="AH451" i="1" s="1"/>
  <c r="AI451" i="1" s="1"/>
  <c r="AN451" i="1" s="1"/>
  <c r="BC273" i="1" a="1"/>
  <c r="BC273" i="1" s="1"/>
  <c r="BD273" i="1" s="1"/>
  <c r="BF273" i="1" s="1"/>
  <c r="BC97" i="1" a="1"/>
  <c r="BC97" i="1" s="1"/>
  <c r="BD97" i="1" s="1"/>
  <c r="BF97" i="1" s="1"/>
  <c r="AH88" i="1" a="1"/>
  <c r="AH88" i="1" s="1"/>
  <c r="AI88" i="1" s="1"/>
  <c r="AN88" i="1" s="1"/>
  <c r="AH63" i="1" a="1"/>
  <c r="AH63" i="1" s="1"/>
  <c r="AI63" i="1" s="1"/>
  <c r="AN63" i="1" s="1"/>
  <c r="BC144" i="1" a="1"/>
  <c r="BC144" i="1" s="1"/>
  <c r="BD144" i="1" s="1"/>
  <c r="BF144" i="1" s="1"/>
  <c r="AH277" i="1" a="1"/>
  <c r="AH277" i="1" s="1"/>
  <c r="AI277" i="1" s="1"/>
  <c r="AN277" i="1" s="1"/>
  <c r="BC183" i="1" a="1"/>
  <c r="BC183" i="1" s="1"/>
  <c r="BD183" i="1" s="1"/>
  <c r="BF183" i="1" s="1"/>
  <c r="AH323" i="1" a="1"/>
  <c r="AH323" i="1" s="1"/>
  <c r="AI323" i="1" s="1"/>
  <c r="AN323" i="1" s="1"/>
  <c r="BC158" i="1" a="1"/>
  <c r="BC158" i="1" s="1"/>
  <c r="BD158" i="1" s="1"/>
  <c r="BF158" i="1" s="1"/>
  <c r="AH320" i="1" a="1"/>
  <c r="AH320" i="1" s="1"/>
  <c r="AI320" i="1" s="1"/>
  <c r="AN320" i="1" s="1"/>
  <c r="BC164" i="1" a="1"/>
  <c r="BC164" i="1" s="1"/>
  <c r="BD164" i="1" s="1"/>
  <c r="BF164" i="1" s="1"/>
  <c r="AH168" i="1" a="1"/>
  <c r="AH168" i="1" s="1"/>
  <c r="AI168" i="1" s="1"/>
  <c r="AN168" i="1" s="1"/>
  <c r="AH165" i="1" a="1"/>
  <c r="AH165" i="1" s="1"/>
  <c r="AI165" i="1" s="1"/>
  <c r="AN165" i="1" s="1"/>
  <c r="BC362" i="1" a="1"/>
  <c r="BC362" i="1" s="1"/>
  <c r="BD362" i="1" s="1"/>
  <c r="BF362" i="1" s="1"/>
  <c r="BC170" i="1" a="1"/>
  <c r="BC170" i="1" s="1"/>
  <c r="BD170" i="1" s="1"/>
  <c r="BF170" i="1" s="1"/>
  <c r="AH428" i="1" a="1"/>
  <c r="AH428" i="1" s="1"/>
  <c r="AI428" i="1" s="1"/>
  <c r="AN428" i="1" s="1"/>
  <c r="AH426" i="1" a="1"/>
  <c r="AH426" i="1" s="1"/>
  <c r="AI426" i="1" s="1"/>
  <c r="AN426" i="1" s="1"/>
  <c r="BC265" i="1" a="1"/>
  <c r="BC265" i="1" s="1"/>
  <c r="BD265" i="1" s="1"/>
  <c r="BF265" i="1" s="1"/>
  <c r="AH113" i="1" a="1"/>
  <c r="AH113" i="1" s="1"/>
  <c r="AI113" i="1" s="1"/>
  <c r="AN113" i="1" s="1"/>
  <c r="BC328" i="1" a="1"/>
  <c r="BC328" i="1" s="1"/>
  <c r="BD328" i="1" s="1"/>
  <c r="BF328" i="1" s="1"/>
  <c r="AH278" i="1" a="1"/>
  <c r="AH278" i="1" s="1"/>
  <c r="AI278" i="1" s="1"/>
  <c r="AN278" i="1" s="1"/>
  <c r="AH253" i="1" a="1"/>
  <c r="AH253" i="1" s="1"/>
  <c r="AI253" i="1" s="1"/>
  <c r="AN253" i="1" s="1"/>
  <c r="AH180" i="1" a="1"/>
  <c r="AH180" i="1" s="1"/>
  <c r="AI180" i="1" s="1"/>
  <c r="AN180" i="1" s="1"/>
  <c r="BC367" i="1" a="1"/>
  <c r="BC367" i="1" s="1"/>
  <c r="BD367" i="1" s="1"/>
  <c r="BF367" i="1" s="1"/>
  <c r="AH299" i="1" a="1"/>
  <c r="AH299" i="1" s="1"/>
  <c r="AI299" i="1" s="1"/>
  <c r="AN299" i="1" s="1"/>
  <c r="AH202" i="1" a="1"/>
  <c r="AH202" i="1" s="1"/>
  <c r="AI202" i="1" s="1"/>
  <c r="AN202" i="1" s="1"/>
  <c r="BC165" i="1" a="1"/>
  <c r="BC165" i="1" s="1"/>
  <c r="BD165" i="1" s="1"/>
  <c r="BF165" i="1" s="1"/>
  <c r="AH147" i="1" a="1"/>
  <c r="AH147" i="1" s="1"/>
  <c r="AI147" i="1" s="1"/>
  <c r="AN147" i="1" s="1"/>
  <c r="BC348" i="1" a="1"/>
  <c r="BC348" i="1" s="1"/>
  <c r="BD348" i="1" s="1"/>
  <c r="BF348" i="1" s="1"/>
  <c r="BC156" i="1" a="1"/>
  <c r="BC156" i="1" s="1"/>
  <c r="BD156" i="1" s="1"/>
  <c r="BF156" i="1" s="1"/>
  <c r="AH144" i="1" a="1"/>
  <c r="AH144" i="1" s="1"/>
  <c r="AI144" i="1" s="1"/>
  <c r="AN144" i="1" s="1"/>
  <c r="BC163" i="1" a="1"/>
  <c r="BC163" i="1" s="1"/>
  <c r="BD163" i="1" s="1"/>
  <c r="BF163" i="1" s="1"/>
  <c r="AH238" i="1" a="1"/>
  <c r="AH238" i="1" s="1"/>
  <c r="AI238" i="1" s="1"/>
  <c r="AN238" i="1" s="1"/>
  <c r="BC162" i="1" a="1"/>
  <c r="BC162" i="1" s="1"/>
  <c r="BD162" i="1" s="1"/>
  <c r="BF162" i="1" s="1"/>
  <c r="AH404" i="1" a="1"/>
  <c r="AH404" i="1" s="1"/>
  <c r="AI404" i="1" s="1"/>
  <c r="AN404" i="1" s="1"/>
  <c r="AH403" i="1" a="1"/>
  <c r="AH403" i="1" s="1"/>
  <c r="AI403" i="1" s="1"/>
  <c r="AN403" i="1" s="1"/>
  <c r="AH89" i="1" a="1"/>
  <c r="AH89" i="1" s="1"/>
  <c r="AI89" i="1" s="1"/>
  <c r="AN89" i="1" s="1"/>
  <c r="BC128" i="1" a="1"/>
  <c r="BC128" i="1" s="1"/>
  <c r="BD128" i="1" s="1"/>
  <c r="BF128" i="1" s="1"/>
  <c r="AH229" i="1" a="1"/>
  <c r="AH229" i="1" s="1"/>
  <c r="AI229" i="1" s="1"/>
  <c r="AN229" i="1" s="1"/>
  <c r="AH156" i="1" a="1"/>
  <c r="AH156" i="1" s="1"/>
  <c r="AI156" i="1" s="1"/>
  <c r="AN156" i="1" s="1"/>
  <c r="BC359" i="1" a="1"/>
  <c r="BC359" i="1" s="1"/>
  <c r="BD359" i="1" s="1"/>
  <c r="BF359" i="1" s="1"/>
  <c r="BC167" i="1" a="1"/>
  <c r="BC167" i="1" s="1"/>
  <c r="BD167" i="1" s="1"/>
  <c r="BF167" i="1" s="1"/>
  <c r="AH275" i="1" a="1"/>
  <c r="AH275" i="1" s="1"/>
  <c r="AI275" i="1" s="1"/>
  <c r="AN275" i="1" s="1"/>
  <c r="AH178" i="1" a="1"/>
  <c r="AH178" i="1" s="1"/>
  <c r="AI178" i="1" s="1"/>
  <c r="AN178" i="1" s="1"/>
  <c r="BC142" i="1" a="1"/>
  <c r="BC142" i="1" s="1"/>
  <c r="BD142" i="1" s="1"/>
  <c r="BF142" i="1" s="1"/>
  <c r="AH272" i="1" a="1"/>
  <c r="AH272" i="1" s="1"/>
  <c r="AI272" i="1" s="1"/>
  <c r="AN272" i="1" s="1"/>
  <c r="BC349" i="1" a="1"/>
  <c r="BC349" i="1" s="1"/>
  <c r="BD349" i="1" s="1"/>
  <c r="BF349" i="1" s="1"/>
  <c r="BC157" i="1" a="1"/>
  <c r="BC157" i="1" s="1"/>
  <c r="BD157" i="1" s="1"/>
  <c r="BF157" i="1" s="1"/>
  <c r="AH293" i="1" a="1"/>
  <c r="AH293" i="1" s="1"/>
  <c r="AI293" i="1" s="1"/>
  <c r="AN293" i="1" s="1"/>
  <c r="AH123" i="1" a="1"/>
  <c r="AH123" i="1" s="1"/>
  <c r="AI123" i="1" s="1"/>
  <c r="AN123" i="1" s="1"/>
  <c r="BC347" i="1" a="1"/>
  <c r="BC347" i="1" s="1"/>
  <c r="BD347" i="1" s="1"/>
  <c r="BF347" i="1" s="1"/>
  <c r="BC155" i="1" a="1"/>
  <c r="BC155" i="1" s="1"/>
  <c r="BD155" i="1" s="1"/>
  <c r="BF155" i="1" s="1"/>
  <c r="BC346" i="1" a="1"/>
  <c r="BC346" i="1" s="1"/>
  <c r="BD346" i="1" s="1"/>
  <c r="BF346" i="1" s="1"/>
  <c r="BC154" i="1" a="1"/>
  <c r="BC154" i="1" s="1"/>
  <c r="BD154" i="1" s="1"/>
  <c r="BF154" i="1" s="1"/>
  <c r="AH380" i="1" a="1"/>
  <c r="AH380" i="1" s="1"/>
  <c r="AI380" i="1" s="1"/>
  <c r="AN380" i="1" s="1"/>
  <c r="AH379" i="1" a="1"/>
  <c r="AH379" i="1" s="1"/>
  <c r="AI379" i="1" s="1"/>
  <c r="AN379" i="1" s="1"/>
  <c r="AH378" i="1" a="1"/>
  <c r="AH378" i="1" s="1"/>
  <c r="AI378" i="1" s="1"/>
  <c r="AN378" i="1" s="1"/>
  <c r="AH65" i="1" a="1"/>
  <c r="AH65" i="1" s="1"/>
  <c r="AI65" i="1" s="1"/>
  <c r="AN65" i="1" s="1"/>
  <c r="AH15" i="1" a="1"/>
  <c r="AH15" i="1" s="1"/>
  <c r="BC312" i="1" a="1"/>
  <c r="BC312" i="1" s="1"/>
  <c r="BD312" i="1" s="1"/>
  <c r="BF312" i="1" s="1"/>
  <c r="AH230" i="1" a="1"/>
  <c r="AH230" i="1" s="1"/>
  <c r="AI230" i="1" s="1"/>
  <c r="AN230" i="1" s="1"/>
  <c r="BC159" i="1" a="1"/>
  <c r="BC159" i="1" s="1"/>
  <c r="BD159" i="1" s="1"/>
  <c r="BF159" i="1" s="1"/>
  <c r="BC326" i="1" a="1"/>
  <c r="BC326" i="1" s="1"/>
  <c r="BD326" i="1" s="1"/>
  <c r="BF326" i="1" s="1"/>
  <c r="BC134" i="1" a="1"/>
  <c r="BC134" i="1" s="1"/>
  <c r="BD134" i="1" s="1"/>
  <c r="BF134" i="1" s="1"/>
  <c r="AH248" i="1" a="1"/>
  <c r="AH248" i="1" s="1"/>
  <c r="AI248" i="1" s="1"/>
  <c r="AN248" i="1" s="1"/>
  <c r="AH175" i="1" a="1"/>
  <c r="AH175" i="1" s="1"/>
  <c r="AI175" i="1" s="1"/>
  <c r="AN175" i="1" s="1"/>
  <c r="BC149" i="1" a="1"/>
  <c r="BC149" i="1" s="1"/>
  <c r="BD149" i="1" s="1"/>
  <c r="BF149" i="1" s="1"/>
  <c r="AH99" i="1" a="1"/>
  <c r="AH99" i="1" s="1"/>
  <c r="AI99" i="1" s="1"/>
  <c r="AN99" i="1" s="1"/>
  <c r="BC332" i="1" a="1"/>
  <c r="BC332" i="1" s="1"/>
  <c r="BD332" i="1" s="1"/>
  <c r="BF332" i="1" s="1"/>
  <c r="AH242" i="1" a="1"/>
  <c r="AH242" i="1" s="1"/>
  <c r="AI242" i="1" s="1"/>
  <c r="AN242" i="1" s="1"/>
  <c r="AH193" i="1" a="1"/>
  <c r="AH193" i="1" s="1"/>
  <c r="AI193" i="1" s="1"/>
  <c r="AN193" i="1" s="1"/>
  <c r="AH96" i="1" a="1"/>
  <c r="AH96" i="1" s="1"/>
  <c r="AI96" i="1" s="1"/>
  <c r="AN96" i="1" s="1"/>
  <c r="BC339" i="1" a="1"/>
  <c r="BC339" i="1" s="1"/>
  <c r="BD339" i="1" s="1"/>
  <c r="BF339" i="1" s="1"/>
  <c r="BC147" i="1" a="1"/>
  <c r="BC147" i="1" s="1"/>
  <c r="BD147" i="1" s="1"/>
  <c r="BF147" i="1" s="1"/>
  <c r="AH239" i="1" a="1"/>
  <c r="AH239" i="1" s="1"/>
  <c r="AI239" i="1" s="1"/>
  <c r="AN239" i="1" s="1"/>
  <c r="AH93" i="1" a="1"/>
  <c r="AH93" i="1" s="1"/>
  <c r="AI93" i="1" s="1"/>
  <c r="AN93" i="1" s="1"/>
  <c r="BC338" i="1" a="1"/>
  <c r="BC338" i="1" s="1"/>
  <c r="BD338" i="1" s="1"/>
  <c r="BF338" i="1" s="1"/>
  <c r="BC146" i="1" a="1"/>
  <c r="BC146" i="1" s="1"/>
  <c r="BD146" i="1" s="1"/>
  <c r="BF146" i="1" s="1"/>
  <c r="AH356" i="1" a="1"/>
  <c r="AH356" i="1" s="1"/>
  <c r="AI356" i="1" s="1"/>
  <c r="AN356" i="1" s="1"/>
  <c r="AH355" i="1" a="1"/>
  <c r="AH355" i="1" s="1"/>
  <c r="AI355" i="1" s="1"/>
  <c r="AN355" i="1" s="1"/>
  <c r="BC496" i="1" a="1"/>
  <c r="BC496" i="1" s="1"/>
  <c r="BD496" i="1" s="1"/>
  <c r="BF496" i="1" s="1"/>
  <c r="BC304" i="1" a="1"/>
  <c r="BC304" i="1" s="1"/>
  <c r="BD304" i="1" s="1"/>
  <c r="BF304" i="1" s="1"/>
  <c r="BC112" i="1" a="1"/>
  <c r="BC112" i="1" s="1"/>
  <c r="BD112" i="1" s="1"/>
  <c r="BF112" i="1" s="1"/>
  <c r="AH206" i="1" a="1"/>
  <c r="AH206" i="1" s="1"/>
  <c r="AI206" i="1" s="1"/>
  <c r="AN206" i="1" s="1"/>
  <c r="AH181" i="1" a="1"/>
  <c r="AH181" i="1" s="1"/>
  <c r="AI181" i="1" s="1"/>
  <c r="AN181" i="1" s="1"/>
  <c r="AH108" i="1" a="1"/>
  <c r="AH108" i="1" s="1"/>
  <c r="AI108" i="1" s="1"/>
  <c r="AN108" i="1" s="1"/>
  <c r="BC343" i="1" a="1"/>
  <c r="BC343" i="1" s="1"/>
  <c r="BD343" i="1" s="1"/>
  <c r="BF343" i="1" s="1"/>
  <c r="BC151" i="1" a="1"/>
  <c r="BC151" i="1" s="1"/>
  <c r="BD151" i="1" s="1"/>
  <c r="BF151" i="1" s="1"/>
  <c r="AH227" i="1" a="1"/>
  <c r="AH227" i="1" s="1"/>
  <c r="AI227" i="1" s="1"/>
  <c r="AN227" i="1" s="1"/>
  <c r="AH130" i="1" a="1"/>
  <c r="AH130" i="1" s="1"/>
  <c r="AI130" i="1" s="1"/>
  <c r="AN130" i="1" s="1"/>
  <c r="BC318" i="1" a="1"/>
  <c r="BC318" i="1" s="1"/>
  <c r="BD318" i="1" s="1"/>
  <c r="BF318" i="1" s="1"/>
  <c r="BC126" i="1" a="1"/>
  <c r="BC126" i="1" s="1"/>
  <c r="BD126" i="1" s="1"/>
  <c r="BF126" i="1" s="1"/>
  <c r="AH224" i="1" a="1"/>
  <c r="AH224" i="1" s="1"/>
  <c r="AI224" i="1" s="1"/>
  <c r="AN224" i="1" s="1"/>
  <c r="AH151" i="1" a="1"/>
  <c r="AH151" i="1" s="1"/>
  <c r="AI151" i="1" s="1"/>
  <c r="AN151" i="1" s="1"/>
  <c r="BC333" i="1" a="1"/>
  <c r="BC333" i="1" s="1"/>
  <c r="BD333" i="1" s="1"/>
  <c r="BF333" i="1" s="1"/>
  <c r="AH245" i="1" a="1"/>
  <c r="AH245" i="1" s="1"/>
  <c r="AI245" i="1" s="1"/>
  <c r="AN245" i="1" s="1"/>
  <c r="AH196" i="1" a="1"/>
  <c r="AH196" i="1" s="1"/>
  <c r="AI196" i="1" s="1"/>
  <c r="AN196" i="1" s="1"/>
  <c r="AH75" i="1" a="1"/>
  <c r="AH75" i="1" s="1"/>
  <c r="AI75" i="1" s="1"/>
  <c r="AN75" i="1" s="1"/>
  <c r="BC324" i="1" a="1"/>
  <c r="BC324" i="1" s="1"/>
  <c r="BD324" i="1" s="1"/>
  <c r="BF324" i="1" s="1"/>
  <c r="AH169" i="1" a="1"/>
  <c r="AH169" i="1" s="1"/>
  <c r="AI169" i="1" s="1"/>
  <c r="AN169" i="1" s="1"/>
  <c r="BC139" i="1" a="1"/>
  <c r="BC139" i="1" s="1"/>
  <c r="BD139" i="1" s="1"/>
  <c r="BF139" i="1" s="1"/>
  <c r="AH166" i="1" a="1"/>
  <c r="AH166" i="1" s="1"/>
  <c r="AI166" i="1" s="1"/>
  <c r="AN166" i="1" s="1"/>
  <c r="BC138" i="1" a="1"/>
  <c r="BC138" i="1" s="1"/>
  <c r="BD138" i="1" s="1"/>
  <c r="BF138" i="1" s="1"/>
  <c r="AH332" i="1" a="1"/>
  <c r="AH332" i="1" s="1"/>
  <c r="AI332" i="1" s="1"/>
  <c r="AN332" i="1" s="1"/>
  <c r="AH331" i="1" a="1"/>
  <c r="AH331" i="1" s="1"/>
  <c r="AI331" i="1" s="1"/>
  <c r="AN331" i="1" s="1"/>
  <c r="BC425" i="1" a="1"/>
  <c r="BC425" i="1" s="1"/>
  <c r="BD425" i="1" s="1"/>
  <c r="BF425" i="1" s="1"/>
  <c r="BC241" i="1" a="1"/>
  <c r="BC241" i="1" s="1"/>
  <c r="BD241" i="1" s="1"/>
  <c r="BF241" i="1" s="1"/>
  <c r="BC488" i="1" a="1"/>
  <c r="BC488" i="1" s="1"/>
  <c r="BD488" i="1" s="1"/>
  <c r="BF488" i="1" s="1"/>
  <c r="AH157" i="1" a="1"/>
  <c r="AH157" i="1" s="1"/>
  <c r="AI157" i="1" s="1"/>
  <c r="AN157" i="1" s="1"/>
  <c r="AH84" i="1" a="1"/>
  <c r="AH84" i="1" s="1"/>
  <c r="AI84" i="1" s="1"/>
  <c r="AN84" i="1" s="1"/>
  <c r="BC335" i="1" a="1"/>
  <c r="BC335" i="1" s="1"/>
  <c r="BD335" i="1" s="1"/>
  <c r="BF335" i="1" s="1"/>
  <c r="BC143" i="1" a="1"/>
  <c r="BC143" i="1" s="1"/>
  <c r="BD143" i="1" s="1"/>
  <c r="BF143" i="1" s="1"/>
  <c r="BC118" i="1" a="1"/>
  <c r="BC118" i="1" s="1"/>
  <c r="BD118" i="1" s="1"/>
  <c r="BF118" i="1" s="1"/>
  <c r="AH78" i="1" a="1"/>
  <c r="AH78" i="1" s="1"/>
  <c r="AI78" i="1" s="1"/>
  <c r="AN78" i="1" s="1"/>
  <c r="BC325" i="1" a="1"/>
  <c r="BC325" i="1" s="1"/>
  <c r="BD325" i="1" s="1"/>
  <c r="BF325" i="1" s="1"/>
  <c r="BC133" i="1" a="1"/>
  <c r="BC133" i="1" s="1"/>
  <c r="BD133" i="1" s="1"/>
  <c r="BF133" i="1" s="1"/>
  <c r="AH221" i="1" a="1"/>
  <c r="AH221" i="1" s="1"/>
  <c r="AI221" i="1" s="1"/>
  <c r="AN221" i="1" s="1"/>
  <c r="BC124" i="1" a="1"/>
  <c r="BC124" i="1" s="1"/>
  <c r="BD124" i="1" s="1"/>
  <c r="BF124" i="1" s="1"/>
  <c r="AH145" i="1" a="1"/>
  <c r="AH145" i="1" s="1"/>
  <c r="AI145" i="1" s="1"/>
  <c r="AN145" i="1" s="1"/>
  <c r="BC323" i="1" a="1"/>
  <c r="BC323" i="1" s="1"/>
  <c r="BD323" i="1" s="1"/>
  <c r="BF323" i="1" s="1"/>
  <c r="BC131" i="1" a="1"/>
  <c r="BC131" i="1" s="1"/>
  <c r="BD131" i="1" s="1"/>
  <c r="BF131" i="1" s="1"/>
  <c r="AH191" i="1" a="1"/>
  <c r="AH191" i="1" s="1"/>
  <c r="AI191" i="1" s="1"/>
  <c r="AN191" i="1" s="1"/>
  <c r="BC322" i="1" a="1"/>
  <c r="BC322" i="1" s="1"/>
  <c r="BD322" i="1" s="1"/>
  <c r="BF322" i="1" s="1"/>
  <c r="BC130" i="1" a="1"/>
  <c r="BC130" i="1" s="1"/>
  <c r="BD130" i="1" s="1"/>
  <c r="BF130" i="1" s="1"/>
  <c r="AH308" i="1" a="1"/>
  <c r="AH308" i="1" s="1"/>
  <c r="AI308" i="1" s="1"/>
  <c r="AN308" i="1" s="1"/>
  <c r="AH307" i="1" a="1"/>
  <c r="AH307" i="1" s="1"/>
  <c r="AI307" i="1" s="1"/>
  <c r="AN307" i="1" s="1"/>
  <c r="AH306" i="1" a="1"/>
  <c r="AH306" i="1" s="1"/>
  <c r="AI306" i="1" s="1"/>
  <c r="AN306" i="1" s="1"/>
  <c r="BC417" i="1" a="1"/>
  <c r="BC417" i="1" s="1"/>
  <c r="BD417" i="1" s="1"/>
  <c r="BF417" i="1" s="1"/>
  <c r="BC233" i="1" a="1"/>
  <c r="BC233" i="1" s="1"/>
  <c r="BD233" i="1" s="1"/>
  <c r="BF233" i="1" s="1"/>
  <c r="BC288" i="1" a="1"/>
  <c r="BC288" i="1" s="1"/>
  <c r="BD288" i="1" s="1"/>
  <c r="BF288" i="1" s="1"/>
  <c r="AH158" i="1" a="1"/>
  <c r="AH158" i="1" s="1"/>
  <c r="AI158" i="1" s="1"/>
  <c r="AN158" i="1" s="1"/>
  <c r="AH133" i="1" a="1"/>
  <c r="AH133" i="1" s="1"/>
  <c r="AI133" i="1" s="1"/>
  <c r="AN133" i="1" s="1"/>
  <c r="AH179" i="1" a="1"/>
  <c r="AH179" i="1" s="1"/>
  <c r="AI179" i="1" s="1"/>
  <c r="AN179" i="1" s="1"/>
  <c r="AH82" i="1" a="1"/>
  <c r="AH82" i="1" s="1"/>
  <c r="AI82" i="1" s="1"/>
  <c r="AN82" i="1" s="1"/>
  <c r="AH176" i="1" a="1"/>
  <c r="AH176" i="1" s="1"/>
  <c r="AI176" i="1" s="1"/>
  <c r="AN176" i="1" s="1"/>
  <c r="AH103" i="1" a="1"/>
  <c r="AH103" i="1" s="1"/>
  <c r="AI103" i="1" s="1"/>
  <c r="AN103" i="1" s="1"/>
  <c r="BC317" i="1" a="1"/>
  <c r="BC317" i="1" s="1"/>
  <c r="BD317" i="1" s="1"/>
  <c r="BF317" i="1" s="1"/>
  <c r="AH197" i="1" a="1"/>
  <c r="AH197" i="1" s="1"/>
  <c r="AI197" i="1" s="1"/>
  <c r="AN197" i="1" s="1"/>
  <c r="AH148" i="1" a="1"/>
  <c r="AH148" i="1" s="1"/>
  <c r="AI148" i="1" s="1"/>
  <c r="AN148" i="1" s="1"/>
  <c r="BC308" i="1" a="1"/>
  <c r="BC308" i="1" s="1"/>
  <c r="BD308" i="1" s="1"/>
  <c r="BF308" i="1" s="1"/>
  <c r="AH170" i="1" a="1"/>
  <c r="AH170" i="1" s="1"/>
  <c r="AI170" i="1" s="1"/>
  <c r="AN170" i="1" s="1"/>
  <c r="BC315" i="1" a="1"/>
  <c r="BC315" i="1" s="1"/>
  <c r="BD315" i="1" s="1"/>
  <c r="BF315" i="1" s="1"/>
  <c r="AH118" i="1" a="1"/>
  <c r="AH118" i="1" s="1"/>
  <c r="AI118" i="1" s="1"/>
  <c r="AN118" i="1" s="1"/>
  <c r="BC314" i="1" a="1"/>
  <c r="BC314" i="1" s="1"/>
  <c r="BD314" i="1" s="1"/>
  <c r="BF314" i="1" s="1"/>
  <c r="BC122" i="1" a="1"/>
  <c r="BC122" i="1" s="1"/>
  <c r="BD122" i="1" s="1"/>
  <c r="BF122" i="1" s="1"/>
  <c r="AH283" i="1" a="1"/>
  <c r="AH283" i="1" s="1"/>
  <c r="AI283" i="1" s="1"/>
  <c r="AN283" i="1" s="1"/>
  <c r="AH282" i="1" a="1"/>
  <c r="AH282" i="1" s="1"/>
  <c r="AI282" i="1" s="1"/>
  <c r="AN282" i="1" s="1"/>
  <c r="BC225" i="1" a="1"/>
  <c r="BC225" i="1" s="1"/>
  <c r="BD225" i="1" s="1"/>
  <c r="BF225" i="1" s="1"/>
  <c r="AH471" i="1" a="1"/>
  <c r="AH471" i="1" s="1"/>
  <c r="AI471" i="1" s="1"/>
  <c r="AN471" i="1" s="1"/>
  <c r="AH134" i="1" a="1"/>
  <c r="AH134" i="1" s="1"/>
  <c r="AI134" i="1" s="1"/>
  <c r="AN134" i="1" s="1"/>
  <c r="BC127" i="1" a="1"/>
  <c r="BC127" i="1" s="1"/>
  <c r="BD127" i="1" s="1"/>
  <c r="BF127" i="1" s="1"/>
  <c r="BC102" i="1" a="1"/>
  <c r="BC102" i="1" s="1"/>
  <c r="BD102" i="1" s="1"/>
  <c r="BF102" i="1" s="1"/>
  <c r="AH79" i="1" a="1"/>
  <c r="AH79" i="1" s="1"/>
  <c r="AI79" i="1" s="1"/>
  <c r="AN79" i="1" s="1"/>
  <c r="BC117" i="1" a="1"/>
  <c r="BC117" i="1" s="1"/>
  <c r="BD117" i="1" s="1"/>
  <c r="BF117" i="1" s="1"/>
  <c r="AH124" i="1" a="1"/>
  <c r="AH124" i="1" s="1"/>
  <c r="AI124" i="1" s="1"/>
  <c r="AN124" i="1" s="1"/>
  <c r="BC492" i="1" a="1"/>
  <c r="BC492" i="1" s="1"/>
  <c r="BD492" i="1" s="1"/>
  <c r="BF492" i="1" s="1"/>
  <c r="BC300" i="1" a="1"/>
  <c r="BC300" i="1" s="1"/>
  <c r="BD300" i="1" s="1"/>
  <c r="BF300" i="1" s="1"/>
  <c r="BC108" i="1" a="1"/>
  <c r="BC108" i="1" s="1"/>
  <c r="BD108" i="1" s="1"/>
  <c r="BF108" i="1" s="1"/>
  <c r="AH146" i="1" a="1"/>
  <c r="AH146" i="1" s="1"/>
  <c r="AI146" i="1" s="1"/>
  <c r="AN146" i="1" s="1"/>
  <c r="BC499" i="1" a="1"/>
  <c r="BC499" i="1" s="1"/>
  <c r="BD499" i="1" s="1"/>
  <c r="BF499" i="1" s="1"/>
  <c r="BC115" i="1" a="1"/>
  <c r="BC115" i="1" s="1"/>
  <c r="BD115" i="1" s="1"/>
  <c r="BF115" i="1" s="1"/>
  <c r="AH143" i="1" a="1"/>
  <c r="AH143" i="1" s="1"/>
  <c r="AI143" i="1" s="1"/>
  <c r="AN143" i="1" s="1"/>
  <c r="BC498" i="1" a="1"/>
  <c r="BC498" i="1" s="1"/>
  <c r="BD498" i="1" s="1"/>
  <c r="BF498" i="1" s="1"/>
  <c r="BC114" i="1" a="1"/>
  <c r="BC114" i="1" s="1"/>
  <c r="BD114" i="1" s="1"/>
  <c r="BF114" i="1" s="1"/>
  <c r="AH260" i="1" a="1"/>
  <c r="AH260" i="1" s="1"/>
  <c r="AI260" i="1" s="1"/>
  <c r="AN260" i="1" s="1"/>
  <c r="AH258" i="1" a="1"/>
  <c r="AH258" i="1" s="1"/>
  <c r="AI258" i="1" s="1"/>
  <c r="AN258" i="1" s="1"/>
  <c r="BC217" i="1" a="1"/>
  <c r="BC217" i="1" s="1"/>
  <c r="BD217" i="1" s="1"/>
  <c r="BF217" i="1" s="1"/>
  <c r="AH448" i="1" a="1"/>
  <c r="AH448" i="1" s="1"/>
  <c r="AI448" i="1" s="1"/>
  <c r="AN448" i="1" s="1"/>
  <c r="BC272" i="1" a="1"/>
  <c r="BC272" i="1" s="1"/>
  <c r="BD272" i="1" s="1"/>
  <c r="BF272" i="1" s="1"/>
  <c r="AH110" i="1" a="1"/>
  <c r="AH110" i="1" s="1"/>
  <c r="AI110" i="1" s="1"/>
  <c r="AN110" i="1" s="1"/>
  <c r="AH85" i="1" a="1"/>
  <c r="AH85" i="1" s="1"/>
  <c r="AI85" i="1" s="1"/>
  <c r="AN85" i="1" s="1"/>
  <c r="BC311" i="1" a="1"/>
  <c r="BC311" i="1" s="1"/>
  <c r="BD311" i="1" s="1"/>
  <c r="BF311" i="1" s="1"/>
  <c r="AH131" i="1" a="1"/>
  <c r="AH131" i="1" s="1"/>
  <c r="AI131" i="1" s="1"/>
  <c r="AN131" i="1" s="1"/>
  <c r="BC286" i="1" a="1"/>
  <c r="BC286" i="1" s="1"/>
  <c r="BD286" i="1" s="1"/>
  <c r="BF286" i="1" s="1"/>
  <c r="AH128" i="1" a="1"/>
  <c r="AH128" i="1" s="1"/>
  <c r="AI128" i="1" s="1"/>
  <c r="AN128" i="1" s="1"/>
  <c r="AH149" i="1" a="1"/>
  <c r="AH149" i="1" s="1"/>
  <c r="AI149" i="1" s="1"/>
  <c r="AN149" i="1" s="1"/>
  <c r="BC484" i="1" a="1"/>
  <c r="BC484" i="1" s="1"/>
  <c r="BD484" i="1" s="1"/>
  <c r="BF484" i="1" s="1"/>
  <c r="BC292" i="1" a="1"/>
  <c r="BC292" i="1" s="1"/>
  <c r="BD292" i="1" s="1"/>
  <c r="BF292" i="1" s="1"/>
  <c r="AH73" i="1" a="1"/>
  <c r="AH73" i="1" s="1"/>
  <c r="AI73" i="1" s="1"/>
  <c r="AN73" i="1" s="1"/>
  <c r="BC107" i="1" a="1"/>
  <c r="BC107" i="1" s="1"/>
  <c r="BD107" i="1" s="1"/>
  <c r="BF107" i="1" s="1"/>
  <c r="AH119" i="1" a="1"/>
  <c r="AH119" i="1" s="1"/>
  <c r="AI119" i="1" s="1"/>
  <c r="AN119" i="1" s="1"/>
  <c r="AH70" i="1" a="1"/>
  <c r="AH70" i="1" s="1"/>
  <c r="AI70" i="1" s="1"/>
  <c r="AN70" i="1" s="1"/>
  <c r="BC490" i="1" a="1"/>
  <c r="BC490" i="1" s="1"/>
  <c r="BD490" i="1" s="1"/>
  <c r="BF490" i="1" s="1"/>
  <c r="BC298" i="1" a="1"/>
  <c r="BC298" i="1" s="1"/>
  <c r="BD298" i="1" s="1"/>
  <c r="BF298" i="1" s="1"/>
  <c r="BC106" i="1" a="1"/>
  <c r="BC106" i="1" s="1"/>
  <c r="BD106" i="1" s="1"/>
  <c r="BF106" i="1" s="1"/>
  <c r="AH236" i="1" a="1"/>
  <c r="AH236" i="1" s="1"/>
  <c r="AI236" i="1" s="1"/>
  <c r="AN236" i="1" s="1"/>
  <c r="AH234" i="1" a="1"/>
  <c r="AH234" i="1" s="1"/>
  <c r="AI234" i="1" s="1"/>
  <c r="AN234" i="1" s="1"/>
  <c r="BC393" i="1" a="1"/>
  <c r="BC393" i="1" s="1"/>
  <c r="BD393" i="1" s="1"/>
  <c r="BF393" i="1" s="1"/>
  <c r="AH424" i="1" a="1"/>
  <c r="AH424" i="1" s="1"/>
  <c r="AI424" i="1" s="1"/>
  <c r="AN424" i="1" s="1"/>
  <c r="AH423" i="1" a="1"/>
  <c r="AH423" i="1" s="1"/>
  <c r="AI423" i="1" s="1"/>
  <c r="AN423" i="1" s="1"/>
  <c r="BC456" i="1" a="1"/>
  <c r="BC456" i="1" s="1"/>
  <c r="BD456" i="1" s="1"/>
  <c r="BF456" i="1" s="1"/>
  <c r="AH86" i="1" a="1"/>
  <c r="AH86" i="1" s="1"/>
  <c r="AI86" i="1" s="1"/>
  <c r="AN86" i="1" s="1"/>
  <c r="AH107" i="1" a="1"/>
  <c r="AH107" i="1" s="1"/>
  <c r="AI107" i="1" s="1"/>
  <c r="AN107" i="1" s="1"/>
  <c r="AH489" i="1" a="1"/>
  <c r="AH489" i="1" s="1"/>
  <c r="AI489" i="1" s="1"/>
  <c r="AN489" i="1" s="1"/>
  <c r="AH104" i="1" a="1"/>
  <c r="AH104" i="1" s="1"/>
  <c r="AI104" i="1" s="1"/>
  <c r="AN104" i="1" s="1"/>
  <c r="BC485" i="1" a="1"/>
  <c r="BC485" i="1" s="1"/>
  <c r="BD485" i="1" s="1"/>
  <c r="BF485" i="1" s="1"/>
  <c r="BC293" i="1" a="1"/>
  <c r="BC293" i="1" s="1"/>
  <c r="BD293" i="1" s="1"/>
  <c r="BF293" i="1" s="1"/>
  <c r="AH125" i="1" a="1"/>
  <c r="AH125" i="1" s="1"/>
  <c r="AI125" i="1" s="1"/>
  <c r="AN125" i="1" s="1"/>
  <c r="AH76" i="1" a="1"/>
  <c r="AH76" i="1" s="1"/>
  <c r="AI76" i="1" s="1"/>
  <c r="AN76" i="1" s="1"/>
  <c r="BC284" i="1" a="1"/>
  <c r="BC284" i="1" s="1"/>
  <c r="BD284" i="1" s="1"/>
  <c r="BF284" i="1" s="1"/>
  <c r="AH98" i="1" a="1"/>
  <c r="AH98" i="1" s="1"/>
  <c r="AI98" i="1" s="1"/>
  <c r="AN98" i="1" s="1"/>
  <c r="BC483" i="1" a="1"/>
  <c r="BC483" i="1" s="1"/>
  <c r="BD483" i="1" s="1"/>
  <c r="BF483" i="1" s="1"/>
  <c r="BC291" i="1" a="1"/>
  <c r="BC291" i="1" s="1"/>
  <c r="BD291" i="1" s="1"/>
  <c r="BF291" i="1" s="1"/>
  <c r="AH95" i="1" a="1"/>
  <c r="AH95" i="1" s="1"/>
  <c r="AI95" i="1" s="1"/>
  <c r="AN95" i="1" s="1"/>
  <c r="BC482" i="1" a="1"/>
  <c r="BC482" i="1" s="1"/>
  <c r="BD482" i="1" s="1"/>
  <c r="BF482" i="1" s="1"/>
  <c r="BC98" i="1" a="1"/>
  <c r="BC98" i="1" s="1"/>
  <c r="BD98" i="1" s="1"/>
  <c r="BF98" i="1" s="1"/>
  <c r="BC201" i="1" a="1"/>
  <c r="BC201" i="1" s="1"/>
  <c r="BD201" i="1" s="1"/>
  <c r="BF201" i="1" s="1"/>
  <c r="AH400" i="1" a="1"/>
  <c r="AH400" i="1" s="1"/>
  <c r="AI400" i="1" s="1"/>
  <c r="AN400" i="1" s="1"/>
  <c r="AH399" i="1" a="1"/>
  <c r="AH399" i="1" s="1"/>
  <c r="AI399" i="1" s="1"/>
  <c r="AN399" i="1" s="1"/>
  <c r="BC72" i="1" a="1"/>
  <c r="BC72" i="1" s="1"/>
  <c r="BD72" i="1" s="1"/>
  <c r="BF72" i="1" s="1"/>
  <c r="BC487" i="1" a="1"/>
  <c r="BC487" i="1" s="1"/>
  <c r="BD487" i="1" s="1"/>
  <c r="BF487" i="1" s="1"/>
  <c r="BC295" i="1" a="1"/>
  <c r="BC295" i="1" s="1"/>
  <c r="BD295" i="1" s="1"/>
  <c r="BF295" i="1" s="1"/>
  <c r="AH83" i="1" a="1"/>
  <c r="AH83" i="1" s="1"/>
  <c r="AI83" i="1" s="1"/>
  <c r="AN83" i="1" s="1"/>
  <c r="AH465" i="1" a="1"/>
  <c r="AH465" i="1" s="1"/>
  <c r="AI465" i="1" s="1"/>
  <c r="AN465" i="1" s="1"/>
  <c r="BC78" i="1" a="1"/>
  <c r="BC78" i="1" s="1"/>
  <c r="BD78" i="1" s="1"/>
  <c r="BF78" i="1" s="1"/>
  <c r="AH80" i="1" a="1"/>
  <c r="AH80" i="1" s="1"/>
  <c r="AI80" i="1" s="1"/>
  <c r="AN80" i="1" s="1"/>
  <c r="BC14" i="1" a="1"/>
  <c r="BC14" i="1" s="1"/>
  <c r="BD14" i="1" s="1"/>
  <c r="BF14" i="1" s="1"/>
  <c r="BC477" i="1" a="1"/>
  <c r="BC477" i="1" s="1"/>
  <c r="BD477" i="1" s="1"/>
  <c r="BF477" i="1" s="1"/>
  <c r="BC93" i="1" a="1"/>
  <c r="BC93" i="1" s="1"/>
  <c r="BD93" i="1" s="1"/>
  <c r="BF93" i="1" s="1"/>
  <c r="AH101" i="1" a="1"/>
  <c r="AH101" i="1" s="1"/>
  <c r="AI101" i="1" s="1"/>
  <c r="AN101" i="1" s="1"/>
  <c r="AH52" i="1" a="1"/>
  <c r="AH52" i="1" s="1"/>
  <c r="AI52" i="1" s="1"/>
  <c r="AN52" i="1" s="1"/>
  <c r="BC468" i="1" a="1"/>
  <c r="BC468" i="1" s="1"/>
  <c r="BD468" i="1" s="1"/>
  <c r="BF468" i="1" s="1"/>
  <c r="BC276" i="1" a="1"/>
  <c r="BC276" i="1" s="1"/>
  <c r="BD276" i="1" s="1"/>
  <c r="BF276" i="1" s="1"/>
  <c r="BC475" i="1" a="1"/>
  <c r="BC475" i="1" s="1"/>
  <c r="BD475" i="1" s="1"/>
  <c r="BF475" i="1" s="1"/>
  <c r="BC91" i="1" a="1"/>
  <c r="BC91" i="1" s="1"/>
  <c r="BD91" i="1" s="1"/>
  <c r="BF91" i="1" s="1"/>
  <c r="BC474" i="1" a="1"/>
  <c r="BC474" i="1" s="1"/>
  <c r="BD474" i="1" s="1"/>
  <c r="BF474" i="1" s="1"/>
  <c r="BC282" i="1" a="1"/>
  <c r="BC282" i="1" s="1"/>
  <c r="BD282" i="1" s="1"/>
  <c r="BF282" i="1" s="1"/>
  <c r="BC90" i="1" a="1"/>
  <c r="BC90" i="1" s="1"/>
  <c r="BD90" i="1" s="1"/>
  <c r="BF90" i="1" s="1"/>
  <c r="AH186" i="1" a="1"/>
  <c r="AH186" i="1" s="1"/>
  <c r="AI186" i="1" s="1"/>
  <c r="AN186" i="1" s="1"/>
  <c r="BC377" i="1" a="1"/>
  <c r="BC377" i="1" s="1"/>
  <c r="BD377" i="1" s="1"/>
  <c r="BF377" i="1" s="1"/>
  <c r="BC193" i="1" a="1"/>
  <c r="BC193" i="1" s="1"/>
  <c r="BD193" i="1" s="1"/>
  <c r="BF193" i="1" s="1"/>
  <c r="AH376" i="1" a="1"/>
  <c r="AH376" i="1" s="1"/>
  <c r="AI376" i="1" s="1"/>
  <c r="AN376" i="1" s="1"/>
  <c r="BC440" i="1" a="1"/>
  <c r="BC440" i="1" s="1"/>
  <c r="BD440" i="1" s="1"/>
  <c r="BF440" i="1" s="1"/>
  <c r="BC248" i="1" a="1"/>
  <c r="BC248" i="1" s="1"/>
  <c r="BD248" i="1" s="1"/>
  <c r="BF248" i="1" s="1"/>
  <c r="AH38" i="1" a="1"/>
  <c r="AH38" i="1" s="1"/>
  <c r="BC287" i="1" a="1"/>
  <c r="BC287" i="1" s="1"/>
  <c r="BD287" i="1" s="1"/>
  <c r="BF287" i="1" s="1"/>
  <c r="AH441" i="1" a="1"/>
  <c r="AH441" i="1" s="1"/>
  <c r="AI441" i="1" s="1"/>
  <c r="AN441" i="1" s="1"/>
  <c r="BC262" i="1" a="1"/>
  <c r="BC262" i="1" s="1"/>
  <c r="BD262" i="1" s="1"/>
  <c r="BF262" i="1" s="1"/>
  <c r="BC85" i="1" a="1"/>
  <c r="BC85" i="1" s="1"/>
  <c r="BD85" i="1" s="1"/>
  <c r="BF85" i="1" s="1"/>
  <c r="AH483" i="1" a="1"/>
  <c r="AH483" i="1" s="1"/>
  <c r="AI483" i="1" s="1"/>
  <c r="AN483" i="1" s="1"/>
  <c r="BC460" i="1" a="1"/>
  <c r="BC460" i="1" s="1"/>
  <c r="BD460" i="1" s="1"/>
  <c r="BF460" i="1" s="1"/>
  <c r="BC268" i="1" a="1"/>
  <c r="BC268" i="1" s="1"/>
  <c r="BD268" i="1" s="1"/>
  <c r="BF268" i="1" s="1"/>
  <c r="BC76" i="1" a="1"/>
  <c r="BC76" i="1" s="1"/>
  <c r="BD76" i="1" s="1"/>
  <c r="BF76" i="1" s="1"/>
  <c r="BC467" i="1" a="1"/>
  <c r="BC467" i="1" s="1"/>
  <c r="BD467" i="1" s="1"/>
  <c r="BF467" i="1" s="1"/>
  <c r="BC275" i="1" a="1"/>
  <c r="BC275" i="1" s="1"/>
  <c r="BD275" i="1" s="1"/>
  <c r="BF275" i="1" s="1"/>
  <c r="BC83" i="1" a="1"/>
  <c r="BC83" i="1" s="1"/>
  <c r="BD83" i="1" s="1"/>
  <c r="BF83" i="1" s="1"/>
  <c r="AH477" i="1" a="1"/>
  <c r="AH477" i="1" s="1"/>
  <c r="AI477" i="1" s="1"/>
  <c r="AN477" i="1" s="1"/>
  <c r="BC466" i="1" a="1"/>
  <c r="BC466" i="1" s="1"/>
  <c r="BD466" i="1" s="1"/>
  <c r="BF466" i="1" s="1"/>
  <c r="BC274" i="1" a="1"/>
  <c r="BC274" i="1" s="1"/>
  <c r="BD274" i="1" s="1"/>
  <c r="BF274" i="1" s="1"/>
  <c r="BC82" i="1" a="1"/>
  <c r="BC82" i="1" s="1"/>
  <c r="BD82" i="1" s="1"/>
  <c r="BF82" i="1" s="1"/>
  <c r="AH163" i="1" a="1"/>
  <c r="AH163" i="1" s="1"/>
  <c r="AI163" i="1" s="1"/>
  <c r="AN163" i="1" s="1"/>
  <c r="AH162" i="1" a="1"/>
  <c r="AH162" i="1" s="1"/>
  <c r="AI162" i="1" s="1"/>
  <c r="AN162" i="1" s="1"/>
  <c r="BC369" i="1" a="1"/>
  <c r="BC369" i="1" s="1"/>
  <c r="BD369" i="1" s="1"/>
  <c r="BF369" i="1" s="1"/>
  <c r="AH351" i="1" a="1"/>
  <c r="AH351" i="1" s="1"/>
  <c r="AI351" i="1" s="1"/>
  <c r="AN351" i="1" s="1"/>
  <c r="BC432" i="1" a="1"/>
  <c r="BC432" i="1" s="1"/>
  <c r="BD432" i="1" s="1"/>
  <c r="BF432" i="1" s="1"/>
  <c r="BC471" i="1" a="1"/>
  <c r="BC471" i="1" s="1"/>
  <c r="BD471" i="1" s="1"/>
  <c r="BF471" i="1" s="1"/>
  <c r="BC279" i="1" a="1"/>
  <c r="BC279" i="1" s="1"/>
  <c r="BD279" i="1" s="1"/>
  <c r="BF279" i="1" s="1"/>
  <c r="BC87" i="1" a="1"/>
  <c r="BC87" i="1" s="1"/>
  <c r="BD87" i="1" s="1"/>
  <c r="BF87" i="1" s="1"/>
  <c r="BC446" i="1" a="1"/>
  <c r="BC446" i="1" s="1"/>
  <c r="BD446" i="1" s="1"/>
  <c r="BF446" i="1" s="1"/>
  <c r="BC254" i="1" a="1"/>
  <c r="BC254" i="1" s="1"/>
  <c r="BD254" i="1" s="1"/>
  <c r="BF254" i="1" s="1"/>
  <c r="BC77" i="1" a="1"/>
  <c r="BC77" i="1" s="1"/>
  <c r="BD77" i="1" s="1"/>
  <c r="BF77" i="1" s="1"/>
  <c r="BC452" i="1" a="1"/>
  <c r="BC452" i="1" s="1"/>
  <c r="BD452" i="1" s="1"/>
  <c r="BF452" i="1" s="1"/>
  <c r="BC260" i="1" a="1"/>
  <c r="BC260" i="1" s="1"/>
  <c r="BD260" i="1" s="1"/>
  <c r="BF260" i="1" s="1"/>
  <c r="BC68" i="1" a="1"/>
  <c r="BC68" i="1" s="1"/>
  <c r="BD68" i="1" s="1"/>
  <c r="BF68" i="1" s="1"/>
  <c r="AH456" i="1" a="1"/>
  <c r="AH456" i="1" s="1"/>
  <c r="AI456" i="1" s="1"/>
  <c r="AN456" i="1" s="1"/>
  <c r="BC75" i="1" a="1"/>
  <c r="BC75" i="1" s="1"/>
  <c r="BD75" i="1" s="1"/>
  <c r="BF75" i="1" s="1"/>
  <c r="AH23" i="1" a="1"/>
  <c r="AH23" i="1" s="1"/>
  <c r="AH453" i="1" a="1"/>
  <c r="AH453" i="1" s="1"/>
  <c r="AI453" i="1" s="1"/>
  <c r="AN453" i="1" s="1"/>
  <c r="BC458" i="1" a="1"/>
  <c r="BC458" i="1" s="1"/>
  <c r="BD458" i="1" s="1"/>
  <c r="BF458" i="1" s="1"/>
  <c r="BC74" i="1" a="1"/>
  <c r="BC74" i="1" s="1"/>
  <c r="BD74" i="1" s="1"/>
  <c r="BF74" i="1" s="1"/>
  <c r="AH138" i="1" a="1"/>
  <c r="AH138" i="1" s="1"/>
  <c r="AI138" i="1" s="1"/>
  <c r="AN138" i="1" s="1"/>
  <c r="BC361" i="1" a="1"/>
  <c r="BC361" i="1" s="1"/>
  <c r="BD361" i="1" s="1"/>
  <c r="BF361" i="1" s="1"/>
  <c r="BC177" i="1" a="1"/>
  <c r="BC177" i="1" s="1"/>
  <c r="BD177" i="1" s="1"/>
  <c r="BF177" i="1" s="1"/>
  <c r="AH401" i="1" a="1"/>
  <c r="AH401" i="1" s="1"/>
  <c r="AI401" i="1" s="1"/>
  <c r="AN401" i="1" s="1"/>
  <c r="AH328" i="1" a="1"/>
  <c r="AH328" i="1" s="1"/>
  <c r="AI328" i="1" s="1"/>
  <c r="AN328" i="1" s="1"/>
  <c r="AH327" i="1" a="1"/>
  <c r="AH327" i="1" s="1"/>
  <c r="AI327" i="1" s="1"/>
  <c r="AN327" i="1" s="1"/>
  <c r="AH468" i="1" a="1"/>
  <c r="AH468" i="1" s="1"/>
  <c r="AI468" i="1" s="1"/>
  <c r="AN468" i="1" s="1"/>
  <c r="BC463" i="1" a="1"/>
  <c r="BC463" i="1" s="1"/>
  <c r="BD463" i="1" s="1"/>
  <c r="BF463" i="1" s="1"/>
  <c r="BC271" i="1" a="1"/>
  <c r="BC271" i="1" s="1"/>
  <c r="BD271" i="1" s="1"/>
  <c r="BF271" i="1" s="1"/>
  <c r="BC79" i="1" a="1"/>
  <c r="BC79" i="1" s="1"/>
  <c r="BD79" i="1" s="1"/>
  <c r="BF79" i="1" s="1"/>
  <c r="AH490" i="1" a="1"/>
  <c r="AH490" i="1" s="1"/>
  <c r="AI490" i="1" s="1"/>
  <c r="AN490" i="1" s="1"/>
  <c r="BC54" i="1" a="1"/>
  <c r="BC54" i="1" s="1"/>
  <c r="BD54" i="1" s="1"/>
  <c r="BF54" i="1" s="1"/>
  <c r="BC453" i="1" a="1"/>
  <c r="BC453" i="1" s="1"/>
  <c r="BD453" i="1" s="1"/>
  <c r="BF453" i="1" s="1"/>
  <c r="BC69" i="1" a="1"/>
  <c r="BC69" i="1" s="1"/>
  <c r="BD69" i="1" s="1"/>
  <c r="BF69" i="1" s="1"/>
  <c r="AH435" i="1" a="1"/>
  <c r="AH435" i="1" s="1"/>
  <c r="AI435" i="1" s="1"/>
  <c r="AN435" i="1" s="1"/>
  <c r="BC444" i="1" a="1"/>
  <c r="BC444" i="1" s="1"/>
  <c r="BD444" i="1" s="1"/>
  <c r="BF444" i="1" s="1"/>
  <c r="BC252" i="1" a="1"/>
  <c r="BC252" i="1" s="1"/>
  <c r="BD252" i="1" s="1"/>
  <c r="BF252" i="1" s="1"/>
  <c r="BC16" i="1" a="1"/>
  <c r="BC16" i="1" s="1"/>
  <c r="BD16" i="1" s="1"/>
  <c r="AH432" i="1" a="1"/>
  <c r="AH432" i="1" s="1"/>
  <c r="AI432" i="1" s="1"/>
  <c r="AN432" i="1" s="1"/>
  <c r="BC451" i="1" a="1"/>
  <c r="BC451" i="1" s="1"/>
  <c r="BD451" i="1" s="1"/>
  <c r="BF451" i="1" s="1"/>
  <c r="BC259" i="1" a="1"/>
  <c r="BC259" i="1" s="1"/>
  <c r="BD259" i="1" s="1"/>
  <c r="BF259" i="1" s="1"/>
  <c r="BC67" i="1" a="1"/>
  <c r="BC67" i="1" s="1"/>
  <c r="BD67" i="1" s="1"/>
  <c r="BF67" i="1" s="1"/>
  <c r="BC450" i="1" a="1"/>
  <c r="BC450" i="1" s="1"/>
  <c r="BD450" i="1" s="1"/>
  <c r="BF450" i="1" s="1"/>
  <c r="BC258" i="1" a="1"/>
  <c r="BC258" i="1" s="1"/>
  <c r="BD258" i="1" s="1"/>
  <c r="BF258" i="1" s="1"/>
  <c r="BC66" i="1" a="1"/>
  <c r="BC66" i="1" s="1"/>
  <c r="BD66" i="1" s="1"/>
  <c r="BF66" i="1" s="1"/>
  <c r="BC15" i="1" a="1"/>
  <c r="BC15" i="1" s="1"/>
  <c r="BD15" i="1" s="1"/>
  <c r="BF15" i="1" s="1"/>
  <c r="AH140" i="1" a="1"/>
  <c r="AH140" i="1" s="1"/>
  <c r="AI140" i="1" s="1"/>
  <c r="AN140" i="1" s="1"/>
  <c r="AH115" i="1" a="1"/>
  <c r="AH115" i="1" s="1"/>
  <c r="AI115" i="1" s="1"/>
  <c r="AN115" i="1" s="1"/>
  <c r="BC353" i="1" a="1"/>
  <c r="BC353" i="1" s="1"/>
  <c r="BD353" i="1" s="1"/>
  <c r="BF353" i="1" s="1"/>
  <c r="AH377" i="1" a="1"/>
  <c r="AH377" i="1" s="1"/>
  <c r="AI377" i="1" s="1"/>
  <c r="AN377" i="1" s="1"/>
  <c r="AH304" i="1" a="1"/>
  <c r="AH304" i="1" s="1"/>
  <c r="AI304" i="1" s="1"/>
  <c r="AN304" i="1" s="1"/>
  <c r="AH303" i="1" a="1"/>
  <c r="AH303" i="1" s="1"/>
  <c r="AI303" i="1" s="1"/>
  <c r="AN303" i="1" s="1"/>
  <c r="BC416" i="1" a="1"/>
  <c r="BC416" i="1" s="1"/>
  <c r="BD416" i="1" s="1"/>
  <c r="BF416" i="1" s="1"/>
  <c r="AH444" i="1" a="1"/>
  <c r="AH444" i="1" s="1"/>
  <c r="AI444" i="1" s="1"/>
  <c r="AN444" i="1" s="1"/>
  <c r="BC455" i="1" a="1"/>
  <c r="BC455" i="1" s="1"/>
  <c r="BD455" i="1" s="1"/>
  <c r="BF455" i="1" s="1"/>
  <c r="BC71" i="1" a="1"/>
  <c r="BC71" i="1" s="1"/>
  <c r="BD71" i="1" s="1"/>
  <c r="BF71" i="1" s="1"/>
  <c r="AH466" i="1" a="1"/>
  <c r="AH466" i="1" s="1"/>
  <c r="AI466" i="1" s="1"/>
  <c r="AN466" i="1" s="1"/>
  <c r="BC430" i="1" a="1"/>
  <c r="BC430" i="1" s="1"/>
  <c r="BD430" i="1" s="1"/>
  <c r="BF430" i="1" s="1"/>
  <c r="BC238" i="1" a="1"/>
  <c r="BC238" i="1" s="1"/>
  <c r="BD238" i="1" s="1"/>
  <c r="BF238" i="1" s="1"/>
  <c r="BC445" i="1" a="1"/>
  <c r="BC445" i="1" s="1"/>
  <c r="BD445" i="1" s="1"/>
  <c r="BF445" i="1" s="1"/>
  <c r="BC253" i="1" a="1"/>
  <c r="BC253" i="1" s="1"/>
  <c r="BD253" i="1" s="1"/>
  <c r="BF253" i="1" s="1"/>
  <c r="AH411" i="1" a="1"/>
  <c r="AH411" i="1" s="1"/>
  <c r="AI411" i="1" s="1"/>
  <c r="AN411" i="1" s="1"/>
  <c r="BC436" i="1" a="1"/>
  <c r="BC436" i="1" s="1"/>
  <c r="BD436" i="1" s="1"/>
  <c r="BF436" i="1" s="1"/>
  <c r="BC52" i="1" a="1"/>
  <c r="BC52" i="1" s="1"/>
  <c r="BD52" i="1" s="1"/>
  <c r="BF52" i="1" s="1"/>
  <c r="BC443" i="1" a="1"/>
  <c r="BC443" i="1" s="1"/>
  <c r="BD443" i="1" s="1"/>
  <c r="BF443" i="1" s="1"/>
  <c r="BC251" i="1" a="1"/>
  <c r="BC251" i="1" s="1"/>
  <c r="BD251" i="1" s="1"/>
  <c r="BF251" i="1" s="1"/>
  <c r="BC442" i="1" a="1"/>
  <c r="BC442" i="1" s="1"/>
  <c r="BD442" i="1" s="1"/>
  <c r="BF442" i="1" s="1"/>
  <c r="BC250" i="1" a="1"/>
  <c r="BC250" i="1" s="1"/>
  <c r="BD250" i="1" s="1"/>
  <c r="BF250" i="1" s="1"/>
  <c r="AH116" i="1" a="1"/>
  <c r="AH116" i="1" s="1"/>
  <c r="AI116" i="1" s="1"/>
  <c r="AN116" i="1" s="1"/>
  <c r="AH91" i="1" a="1"/>
  <c r="AH91" i="1" s="1"/>
  <c r="AI91" i="1" s="1"/>
  <c r="AN91" i="1" s="1"/>
  <c r="AH90" i="1" a="1"/>
  <c r="AH90" i="1" s="1"/>
  <c r="AI90" i="1" s="1"/>
  <c r="AN90" i="1" s="1"/>
  <c r="AH353" i="1" a="1"/>
  <c r="AH353" i="1" s="1"/>
  <c r="AI353" i="1" s="1"/>
  <c r="AN353" i="1" s="1"/>
  <c r="AH280" i="1" a="1"/>
  <c r="AH280" i="1" s="1"/>
  <c r="AI280" i="1" s="1"/>
  <c r="AN280" i="1" s="1"/>
  <c r="AH279" i="1" a="1"/>
  <c r="AH279" i="1" s="1"/>
  <c r="AI279" i="1" s="1"/>
  <c r="AN279" i="1" s="1"/>
  <c r="AH469" i="1" a="1"/>
  <c r="AH469" i="1" s="1"/>
  <c r="AI469" i="1" s="1"/>
  <c r="AN469" i="1" s="1"/>
  <c r="BC447" i="1" a="1"/>
  <c r="BC447" i="1" s="1"/>
  <c r="BD447" i="1" s="1"/>
  <c r="BF447" i="1" s="1"/>
  <c r="BC255" i="1" a="1"/>
  <c r="BC255" i="1" s="1"/>
  <c r="BD255" i="1" s="1"/>
  <c r="BF255" i="1" s="1"/>
  <c r="AH345" i="1" a="1"/>
  <c r="AH345" i="1" s="1"/>
  <c r="AI345" i="1" s="1"/>
  <c r="AN345" i="1" s="1"/>
  <c r="BC422" i="1" a="1"/>
  <c r="BC422" i="1" s="1"/>
  <c r="BD422" i="1" s="1"/>
  <c r="BF422" i="1" s="1"/>
  <c r="BC230" i="1" a="1"/>
  <c r="BC230" i="1" s="1"/>
  <c r="BD230" i="1" s="1"/>
  <c r="BF230" i="1" s="1"/>
  <c r="AH414" i="1" a="1"/>
  <c r="AH414" i="1" s="1"/>
  <c r="AI414" i="1" s="1"/>
  <c r="AN414" i="1" s="1"/>
  <c r="BC437" i="1" a="1"/>
  <c r="BC437" i="1" s="1"/>
  <c r="BD437" i="1" s="1"/>
  <c r="BF437" i="1" s="1"/>
  <c r="BC53" i="1" a="1"/>
  <c r="BC53" i="1" s="1"/>
  <c r="BD53" i="1" s="1"/>
  <c r="BF53" i="1" s="1"/>
  <c r="AH387" i="1" a="1"/>
  <c r="AH387" i="1" s="1"/>
  <c r="AI387" i="1" s="1"/>
  <c r="AN387" i="1" s="1"/>
  <c r="AH481" i="1" a="1"/>
  <c r="AH481" i="1" s="1"/>
  <c r="AI481" i="1" s="1"/>
  <c r="AN481" i="1" s="1"/>
  <c r="AH384" i="1" a="1"/>
  <c r="AH384" i="1" s="1"/>
  <c r="AI384" i="1" s="1"/>
  <c r="AN384" i="1" s="1"/>
  <c r="BC435" i="1" a="1"/>
  <c r="BC435" i="1" s="1"/>
  <c r="BD435" i="1" s="1"/>
  <c r="BF435" i="1" s="1"/>
  <c r="AH478" i="1" a="1"/>
  <c r="AH478" i="1" s="1"/>
  <c r="AI478" i="1" s="1"/>
  <c r="AN478" i="1" s="1"/>
  <c r="AH381" i="1" a="1"/>
  <c r="AH381" i="1" s="1"/>
  <c r="AI381" i="1" s="1"/>
  <c r="AN381" i="1" s="1"/>
  <c r="BC434" i="1" a="1"/>
  <c r="BC434" i="1" s="1"/>
  <c r="BD434" i="1" s="1"/>
  <c r="BF434" i="1" s="1"/>
  <c r="AH92" i="1" a="1"/>
  <c r="AH92" i="1" s="1"/>
  <c r="AI92" i="1" s="1"/>
  <c r="AN92" i="1" s="1"/>
  <c r="AH67" i="1" a="1"/>
  <c r="AH67" i="1" s="1"/>
  <c r="AI67" i="1" s="1"/>
  <c r="AN67" i="1" s="1"/>
  <c r="BC337" i="1" a="1"/>
  <c r="BC337" i="1" s="1"/>
  <c r="BD337" i="1" s="1"/>
  <c r="BF337" i="1" s="1"/>
  <c r="AH329" i="1" a="1"/>
  <c r="AH329" i="1" s="1"/>
  <c r="AI329" i="1" s="1"/>
  <c r="AN329" i="1" s="1"/>
  <c r="BC400" i="1" a="1"/>
  <c r="BC400" i="1" s="1"/>
  <c r="BD400" i="1" s="1"/>
  <c r="BF400" i="1" s="1"/>
  <c r="BC208" i="1" a="1"/>
  <c r="BC208" i="1" s="1"/>
  <c r="BD208" i="1" s="1"/>
  <c r="BF208" i="1" s="1"/>
  <c r="AH445" i="1" a="1"/>
  <c r="AH445" i="1" s="1"/>
  <c r="AI445" i="1" s="1"/>
  <c r="AN445" i="1" s="1"/>
  <c r="AH396" i="1" a="1"/>
  <c r="AH396" i="1" s="1"/>
  <c r="AI396" i="1" s="1"/>
  <c r="AN396" i="1" s="1"/>
  <c r="BC439" i="1" a="1"/>
  <c r="BC439" i="1" s="1"/>
  <c r="BD439" i="1" s="1"/>
  <c r="BF439" i="1" s="1"/>
  <c r="BC247" i="1" a="1"/>
  <c r="BC247" i="1" s="1"/>
  <c r="BD247" i="1" s="1"/>
  <c r="BF247" i="1" s="1"/>
  <c r="AH418" i="1" a="1"/>
  <c r="AH418" i="1" s="1"/>
  <c r="AI418" i="1" s="1"/>
  <c r="AN418" i="1" s="1"/>
  <c r="BC414" i="1" a="1"/>
  <c r="BC414" i="1" s="1"/>
  <c r="BD414" i="1" s="1"/>
  <c r="BF414" i="1" s="1"/>
  <c r="BC222" i="1" a="1"/>
  <c r="BC222" i="1" s="1"/>
  <c r="BD222" i="1" s="1"/>
  <c r="BF222" i="1" s="1"/>
  <c r="AH439" i="1" a="1"/>
  <c r="AH439" i="1" s="1"/>
  <c r="AI439" i="1" s="1"/>
  <c r="AN439" i="1" s="1"/>
  <c r="BC237" i="1" a="1"/>
  <c r="BC237" i="1" s="1"/>
  <c r="BD237" i="1" s="1"/>
  <c r="BF237" i="1" s="1"/>
  <c r="AH484" i="1" a="1"/>
  <c r="AH484" i="1" s="1"/>
  <c r="AI484" i="1" s="1"/>
  <c r="AN484" i="1" s="1"/>
  <c r="AH363" i="1" a="1"/>
  <c r="AH363" i="1" s="1"/>
  <c r="AI363" i="1" s="1"/>
  <c r="AN363" i="1" s="1"/>
  <c r="BC420" i="1" a="1"/>
  <c r="BC420" i="1" s="1"/>
  <c r="BD420" i="1" s="1"/>
  <c r="BF420" i="1" s="1"/>
  <c r="AH457" i="1" a="1"/>
  <c r="AH457" i="1" s="1"/>
  <c r="AI457" i="1" s="1"/>
  <c r="AN457" i="1" s="1"/>
  <c r="BC427" i="1" a="1"/>
  <c r="BC427" i="1" s="1"/>
  <c r="BD427" i="1" s="1"/>
  <c r="BF427" i="1" s="1"/>
  <c r="BC235" i="1" a="1"/>
  <c r="BC235" i="1" s="1"/>
  <c r="BD235" i="1" s="1"/>
  <c r="BF235" i="1" s="1"/>
  <c r="AH454" i="1" a="1"/>
  <c r="AH454" i="1" s="1"/>
  <c r="AI454" i="1" s="1"/>
  <c r="AN454" i="1" s="1"/>
  <c r="BC426" i="1" a="1"/>
  <c r="BC426" i="1" s="1"/>
  <c r="BD426" i="1" s="1"/>
  <c r="BF426" i="1" s="1"/>
  <c r="BC234" i="1" a="1"/>
  <c r="BC234" i="1" s="1"/>
  <c r="BD234" i="1" s="1"/>
  <c r="BF234" i="1" s="1"/>
  <c r="AH68" i="1" a="1"/>
  <c r="AH68" i="1" s="1"/>
  <c r="AI68" i="1" s="1"/>
  <c r="AN68" i="1" s="1"/>
  <c r="AH231" i="1" a="1"/>
  <c r="AH231" i="1" s="1"/>
  <c r="AI231" i="1" s="1"/>
  <c r="AN231" i="1" s="1"/>
  <c r="BC392" i="1" a="1"/>
  <c r="BC392" i="1" s="1"/>
  <c r="BD392" i="1" s="1"/>
  <c r="BF392" i="1" s="1"/>
  <c r="BC200" i="1" a="1"/>
  <c r="BC200" i="1" s="1"/>
  <c r="BD200" i="1" s="1"/>
  <c r="BF200" i="1" s="1"/>
  <c r="AH372" i="1" a="1"/>
  <c r="AH372" i="1" s="1"/>
  <c r="AI372" i="1" s="1"/>
  <c r="AN372" i="1" s="1"/>
  <c r="BC431" i="1" a="1"/>
  <c r="BC431" i="1" s="1"/>
  <c r="BD431" i="1" s="1"/>
  <c r="BF431" i="1" s="1"/>
  <c r="AH491" i="1" a="1"/>
  <c r="AH491" i="1" s="1"/>
  <c r="AI491" i="1" s="1"/>
  <c r="AN491" i="1" s="1"/>
  <c r="BC406" i="1" a="1"/>
  <c r="BC406" i="1" s="1"/>
  <c r="BD406" i="1" s="1"/>
  <c r="BF406" i="1" s="1"/>
  <c r="BC214" i="1" a="1"/>
  <c r="BC214" i="1" s="1"/>
  <c r="BD214" i="1" s="1"/>
  <c r="BF214" i="1" s="1"/>
  <c r="AH488" i="1" a="1"/>
  <c r="AH488" i="1" s="1"/>
  <c r="AI488" i="1" s="1"/>
  <c r="AN488" i="1" s="1"/>
  <c r="AH366" i="1" a="1"/>
  <c r="AH366" i="1" s="1"/>
  <c r="AI366" i="1" s="1"/>
  <c r="AN366" i="1" s="1"/>
  <c r="BC421" i="1" a="1"/>
  <c r="BC421" i="1" s="1"/>
  <c r="BD421" i="1" s="1"/>
  <c r="BF421" i="1" s="1"/>
  <c r="BC229" i="1" a="1"/>
  <c r="BC229" i="1" s="1"/>
  <c r="BD229" i="1" s="1"/>
  <c r="BF229" i="1" s="1"/>
  <c r="BC36" i="1" a="1"/>
  <c r="BC36" i="1" s="1"/>
  <c r="BD36" i="1" s="1"/>
  <c r="BF36" i="1" s="1"/>
  <c r="BC412" i="1" a="1"/>
  <c r="BC412" i="1" s="1"/>
  <c r="BD412" i="1" s="1"/>
  <c r="BF412" i="1" s="1"/>
  <c r="AH433" i="1" a="1"/>
  <c r="AH433" i="1" s="1"/>
  <c r="AI433" i="1" s="1"/>
  <c r="AN433" i="1" s="1"/>
  <c r="BC419" i="1" a="1"/>
  <c r="BC419" i="1" s="1"/>
  <c r="BD419" i="1" s="1"/>
  <c r="BF419" i="1" s="1"/>
  <c r="BC227" i="1" a="1"/>
  <c r="BC227" i="1" s="1"/>
  <c r="BD227" i="1" s="1"/>
  <c r="BF227" i="1" s="1"/>
  <c r="AH479" i="1" a="1"/>
  <c r="AH479" i="1" s="1"/>
  <c r="AI479" i="1" s="1"/>
  <c r="AN479" i="1" s="1"/>
  <c r="BC418" i="1" a="1"/>
  <c r="BC418" i="1" s="1"/>
  <c r="BD418" i="1" s="1"/>
  <c r="BF418" i="1" s="1"/>
  <c r="BC226" i="1" a="1"/>
  <c r="BC226" i="1" s="1"/>
  <c r="BD226" i="1" s="1"/>
  <c r="BF226" i="1" s="1"/>
  <c r="BC321" i="1" a="1"/>
  <c r="BC321" i="1" s="1"/>
  <c r="BD321" i="1" s="1"/>
  <c r="BF321" i="1" s="1"/>
  <c r="AH281" i="1" a="1"/>
  <c r="AH281" i="1" s="1"/>
  <c r="AI281" i="1" s="1"/>
  <c r="AN281" i="1" s="1"/>
  <c r="AH232" i="1" a="1"/>
  <c r="AH232" i="1" s="1"/>
  <c r="AI232" i="1" s="1"/>
  <c r="AN232" i="1" s="1"/>
  <c r="AH207" i="1" a="1"/>
  <c r="AH207" i="1" s="1"/>
  <c r="AI207" i="1" s="1"/>
  <c r="AN207" i="1" s="1"/>
  <c r="BC384" i="1" a="1"/>
  <c r="BC384" i="1" s="1"/>
  <c r="BD384" i="1" s="1"/>
  <c r="BF384" i="1" s="1"/>
  <c r="AH446" i="1" a="1"/>
  <c r="AH446" i="1" s="1"/>
  <c r="AI446" i="1" s="1"/>
  <c r="AN446" i="1" s="1"/>
  <c r="AH397" i="1" a="1"/>
  <c r="AH397" i="1" s="1"/>
  <c r="AI397" i="1" s="1"/>
  <c r="AN397" i="1" s="1"/>
  <c r="AH348" i="1" a="1"/>
  <c r="AH348" i="1" s="1"/>
  <c r="AI348" i="1" s="1"/>
  <c r="AN348" i="1" s="1"/>
  <c r="AH467" i="1" a="1"/>
  <c r="AH467" i="1" s="1"/>
  <c r="AI467" i="1" s="1"/>
  <c r="AN467" i="1" s="1"/>
  <c r="AH370" i="1" a="1"/>
  <c r="AH370" i="1" s="1"/>
  <c r="AI370" i="1" s="1"/>
  <c r="AN370" i="1" s="1"/>
  <c r="AH273" i="1" a="1"/>
  <c r="AH273" i="1" s="1"/>
  <c r="AI273" i="1" s="1"/>
  <c r="AN273" i="1" s="1"/>
  <c r="BC398" i="1" a="1"/>
  <c r="BC398" i="1" s="1"/>
  <c r="BD398" i="1" s="1"/>
  <c r="BF398" i="1" s="1"/>
  <c r="AH464" i="1" a="1"/>
  <c r="AH464" i="1" s="1"/>
  <c r="AI464" i="1" s="1"/>
  <c r="AN464" i="1" s="1"/>
  <c r="AH391" i="1" a="1"/>
  <c r="AH391" i="1" s="1"/>
  <c r="AI391" i="1" s="1"/>
  <c r="AN391" i="1" s="1"/>
  <c r="BC221" i="1" a="1"/>
  <c r="BC221" i="1" s="1"/>
  <c r="BD221" i="1" s="1"/>
  <c r="BF221" i="1" s="1"/>
  <c r="AH485" i="1" a="1"/>
  <c r="AH485" i="1" s="1"/>
  <c r="AI485" i="1" s="1"/>
  <c r="AN485" i="1" s="1"/>
  <c r="AH436" i="1" a="1"/>
  <c r="AH436" i="1" s="1"/>
  <c r="AI436" i="1" s="1"/>
  <c r="AN436" i="1" s="1"/>
  <c r="AH315" i="1" a="1"/>
  <c r="AH315" i="1" s="1"/>
  <c r="AI315" i="1" s="1"/>
  <c r="AN315" i="1" s="1"/>
  <c r="AH458" i="1" a="1"/>
  <c r="AH458" i="1" s="1"/>
  <c r="AI458" i="1" s="1"/>
  <c r="AN458" i="1" s="1"/>
  <c r="AH312" i="1" a="1"/>
  <c r="AH312" i="1" s="1"/>
  <c r="AI312" i="1" s="1"/>
  <c r="AN312" i="1" s="1"/>
  <c r="BC219" i="1" a="1"/>
  <c r="BC219" i="1" s="1"/>
  <c r="BD219" i="1" s="1"/>
  <c r="BF219" i="1" s="1"/>
  <c r="AH406" i="1" a="1"/>
  <c r="AH406" i="1" s="1"/>
  <c r="AI406" i="1" s="1"/>
  <c r="AN406" i="1" s="1"/>
  <c r="AH309" i="1" a="1"/>
  <c r="AH309" i="1" s="1"/>
  <c r="AI309" i="1" s="1"/>
  <c r="AN309" i="1" s="1"/>
  <c r="BC410" i="1" a="1"/>
  <c r="BC410" i="1" s="1"/>
  <c r="BD410" i="1" s="1"/>
  <c r="BF410" i="1" s="1"/>
  <c r="BC192" i="1" a="1"/>
  <c r="BC192" i="1" s="1"/>
  <c r="BD192" i="1" s="1"/>
  <c r="BF192" i="1" s="1"/>
  <c r="BC303" i="1" a="1"/>
  <c r="BC303" i="1" s="1"/>
  <c r="BD303" i="1" s="1"/>
  <c r="BF303" i="1" s="1"/>
  <c r="BC101" i="1" a="1"/>
  <c r="BC101" i="1" s="1"/>
  <c r="BD101" i="1" s="1"/>
  <c r="BF101" i="1" s="1"/>
  <c r="BC188" i="1" a="1"/>
  <c r="BC188" i="1" s="1"/>
  <c r="BD188" i="1" s="1"/>
  <c r="BF188" i="1" s="1"/>
  <c r="BD495" i="1"/>
  <c r="BF495" i="1" s="1"/>
  <c r="BC269" i="1" a="1"/>
  <c r="BC269" i="1" s="1"/>
  <c r="BD269" i="1" s="1"/>
  <c r="BF269" i="1" s="1"/>
  <c r="BC64" i="1" a="1"/>
  <c r="BC64" i="1" s="1"/>
  <c r="BD64" i="1" s="1"/>
  <c r="BF64" i="1" s="1"/>
  <c r="BC342" i="1" a="1"/>
  <c r="BC342" i="1" s="1"/>
  <c r="BD342" i="1" s="1"/>
  <c r="BF342" i="1" s="1"/>
  <c r="BC261" i="1" a="1"/>
  <c r="BC261" i="1" s="1"/>
  <c r="BD261" i="1" s="1"/>
  <c r="BF261" i="1" s="1"/>
  <c r="BC148" i="1" a="1"/>
  <c r="BC148" i="1" s="1"/>
  <c r="BD148" i="1" s="1"/>
  <c r="BF148" i="1" s="1"/>
  <c r="BC140" i="1" a="1"/>
  <c r="BC140" i="1" s="1"/>
  <c r="BD140" i="1" s="1"/>
  <c r="BF140" i="1" s="1"/>
  <c r="BC351" i="1" a="1"/>
  <c r="BC351" i="1" s="1"/>
  <c r="BD351" i="1" s="1"/>
  <c r="BF351" i="1" s="1"/>
  <c r="BC409" i="1" a="1"/>
  <c r="BC409" i="1" s="1"/>
  <c r="BD409" i="1" s="1"/>
  <c r="BF409" i="1" s="1"/>
  <c r="BC429" i="1" a="1"/>
  <c r="BC429" i="1" s="1"/>
  <c r="BD429" i="1" s="1"/>
  <c r="BF429" i="1" s="1"/>
  <c r="BC141" i="1" a="1"/>
  <c r="BC141" i="1" s="1"/>
  <c r="BD141" i="1" s="1"/>
  <c r="BF141" i="1" s="1"/>
  <c r="BC132" i="1" a="1"/>
  <c r="BC132" i="1" s="1"/>
  <c r="BD132" i="1" s="1"/>
  <c r="BF132" i="1" s="1"/>
  <c r="BC331" i="1" a="1"/>
  <c r="BC331" i="1" s="1"/>
  <c r="BD331" i="1" s="1"/>
  <c r="BF331" i="1" s="1"/>
  <c r="BC401" i="1" a="1"/>
  <c r="BC401" i="1" s="1"/>
  <c r="BD401" i="1" s="1"/>
  <c r="BF401" i="1" s="1"/>
  <c r="BC310" i="1" a="1"/>
  <c r="BC310" i="1" s="1"/>
  <c r="BD310" i="1" s="1"/>
  <c r="BF310" i="1" s="1"/>
  <c r="BD184" i="1"/>
  <c r="BF184" i="1" s="1"/>
  <c r="BC216" i="1" a="1"/>
  <c r="BC216" i="1" s="1"/>
  <c r="BD216" i="1" s="1"/>
  <c r="BF216" i="1" s="1"/>
  <c r="BC125" i="1" a="1"/>
  <c r="BC125" i="1" s="1"/>
  <c r="BD125" i="1" s="1"/>
  <c r="BF125" i="1" s="1"/>
  <c r="BC404" i="1" a="1"/>
  <c r="BC404" i="1" s="1"/>
  <c r="BD404" i="1" s="1"/>
  <c r="BF404" i="1" s="1"/>
  <c r="BC411" i="1" a="1"/>
  <c r="BC411" i="1" s="1"/>
  <c r="BD411" i="1" s="1"/>
  <c r="BF411" i="1" s="1"/>
  <c r="AI255" i="1"/>
  <c r="AN255" i="1" s="1"/>
  <c r="AI117" i="1"/>
  <c r="AN117" i="1" s="1"/>
  <c r="AI172" i="1"/>
  <c r="AN172" i="1" s="1"/>
  <c r="AI72" i="1"/>
  <c r="AN72" i="1" s="1"/>
  <c r="AI487" i="1"/>
  <c r="AN487" i="1" s="1"/>
  <c r="AI214" i="1"/>
  <c r="AN214" i="1" s="1"/>
  <c r="AI74" i="1"/>
  <c r="AN74" i="1" s="1"/>
  <c r="AI150" i="1"/>
  <c r="AN150" i="1" s="1"/>
  <c r="AI341" i="1"/>
  <c r="AN341" i="1" s="1"/>
  <c r="BD267" i="1"/>
  <c r="BF267" i="1" s="1"/>
  <c r="BD207" i="1"/>
  <c r="BF207" i="1" s="1"/>
  <c r="AI420" i="1"/>
  <c r="AN420" i="1" s="1"/>
  <c r="AI69" i="1"/>
  <c r="AN69" i="1" s="1"/>
  <c r="AI226" i="1"/>
  <c r="AN226" i="1" s="1"/>
  <c r="AI241" i="1"/>
  <c r="AN241" i="1" s="1"/>
  <c r="AI375" i="1"/>
  <c r="AN375" i="1" s="1"/>
  <c r="AI262" i="1"/>
  <c r="AN262" i="1" s="1"/>
  <c r="AI154" i="1"/>
  <c r="AN154" i="1" s="1"/>
  <c r="BD243" i="1"/>
  <c r="BF243" i="1" s="1"/>
  <c r="BD428" i="1"/>
  <c r="BF428" i="1" s="1"/>
  <c r="AI472" i="1"/>
  <c r="AN472" i="1" s="1"/>
  <c r="BD381" i="1"/>
  <c r="BF381" i="1" s="1"/>
  <c r="BD459" i="1"/>
  <c r="BF459" i="1" s="1"/>
  <c r="BD99" i="1"/>
  <c r="BF99" i="1" s="1"/>
  <c r="BD330" i="1"/>
  <c r="BF330" i="1" s="1"/>
  <c r="BD366" i="1"/>
  <c r="BF366" i="1" s="1"/>
  <c r="AI233" i="1"/>
  <c r="AN233" i="1" s="1"/>
  <c r="BD316" i="1"/>
  <c r="BF316" i="1" s="1"/>
  <c r="AI357" i="1"/>
  <c r="AN357" i="1" s="1"/>
  <c r="AI190" i="1"/>
  <c r="AN190" i="1" s="1"/>
  <c r="AN66" i="1" l="1"/>
  <c r="BF16" i="1"/>
  <c r="AD9" i="1"/>
  <c r="AY8" i="1" l="1"/>
  <c r="AD8" i="1"/>
  <c r="C2" i="8" l="1"/>
  <c r="C44" i="8"/>
  <c r="C43" i="8"/>
  <c r="C42" i="8"/>
  <c r="C41" i="8"/>
  <c r="C40" i="8"/>
  <c r="C39" i="8"/>
  <c r="C38" i="8"/>
  <c r="C37" i="8"/>
  <c r="C36" i="8"/>
  <c r="C35" i="8"/>
  <c r="C34" i="8"/>
  <c r="C33" i="8"/>
  <c r="C32" i="8"/>
  <c r="C31" i="8"/>
  <c r="C30" i="8"/>
  <c r="C29" i="8"/>
  <c r="C28" i="8"/>
  <c r="C27" i="8"/>
  <c r="C26" i="8"/>
  <c r="C25" i="8"/>
  <c r="C24" i="8"/>
  <c r="C23" i="8"/>
  <c r="C22" i="8"/>
  <c r="C21" i="8"/>
  <c r="C20" i="8"/>
  <c r="C19" i="8"/>
  <c r="C18" i="8"/>
  <c r="C17" i="8"/>
  <c r="C16" i="8"/>
  <c r="C15" i="8"/>
  <c r="C14" i="8"/>
  <c r="C13" i="8"/>
  <c r="C12" i="8"/>
  <c r="C11" i="8"/>
  <c r="C10" i="8"/>
  <c r="C9" i="8"/>
  <c r="C8" i="8"/>
  <c r="C7" i="8"/>
  <c r="C6" i="8"/>
  <c r="C5" i="8"/>
  <c r="C4" i="8"/>
  <c r="C3" i="8"/>
  <c r="BA59" i="1" l="1" a="1"/>
  <c r="BA59" i="1" s="1"/>
  <c r="BC59" i="1" s="1" a="1"/>
  <c r="BC59" i="1" s="1"/>
  <c r="BD59" i="1" s="1"/>
  <c r="BF59" i="1" s="1"/>
  <c r="BA9" i="1" a="1"/>
  <c r="BA9" i="1" s="1"/>
  <c r="BC9" i="1" s="1" a="1"/>
  <c r="BC9" i="1" s="1"/>
  <c r="BD9" i="1" s="1"/>
  <c r="BA47" i="1" a="1"/>
  <c r="BA47" i="1" s="1"/>
  <c r="BC47" i="1" s="1" a="1"/>
  <c r="BC47" i="1" s="1"/>
  <c r="BD47" i="1" s="1"/>
  <c r="BF47" i="1" s="1"/>
  <c r="AF22" i="1" a="1"/>
  <c r="AF22" i="1" s="1"/>
  <c r="AH22" i="1" s="1" a="1"/>
  <c r="AH22" i="1" s="1"/>
  <c r="BA41" i="1" a="1"/>
  <c r="BA41" i="1" s="1"/>
  <c r="BC41" i="1" s="1" a="1"/>
  <c r="BC41" i="1" s="1"/>
  <c r="BD41" i="1" s="1"/>
  <c r="AF21" i="1" a="1"/>
  <c r="AF21" i="1" s="1"/>
  <c r="AH21" i="1" s="1" a="1"/>
  <c r="AH21" i="1" s="1"/>
  <c r="AF28" i="1" a="1"/>
  <c r="AF28" i="1" s="1"/>
  <c r="AH28" i="1" s="1" a="1"/>
  <c r="AH28" i="1" s="1"/>
  <c r="BA45" i="1" a="1"/>
  <c r="BA45" i="1" s="1"/>
  <c r="BC45" i="1" s="1" a="1"/>
  <c r="BC45" i="1" s="1"/>
  <c r="BD45" i="1" s="1"/>
  <c r="BF45" i="1" s="1"/>
  <c r="AF46" i="1" a="1"/>
  <c r="AF46" i="1" s="1"/>
  <c r="AH46" i="1" s="1" a="1"/>
  <c r="AH46" i="1" s="1"/>
  <c r="BA8" i="1" a="1"/>
  <c r="BA8" i="1" s="1"/>
  <c r="BC8" i="1" s="1" a="1"/>
  <c r="BC8" i="1" s="1"/>
  <c r="BD8" i="1" s="1"/>
  <c r="BF8" i="1" s="1"/>
  <c r="AF41" i="1" a="1"/>
  <c r="AF41" i="1" s="1"/>
  <c r="AH41" i="1" s="1" a="1"/>
  <c r="AH41" i="1" s="1"/>
  <c r="BA21" i="1" a="1"/>
  <c r="BA21" i="1" s="1"/>
  <c r="BC21" i="1" s="1" a="1"/>
  <c r="BC21" i="1" s="1"/>
  <c r="BD21" i="1" s="1"/>
  <c r="BF21" i="1" s="1"/>
  <c r="BA39" i="1" a="1"/>
  <c r="BA39" i="1" s="1"/>
  <c r="BC39" i="1" s="1" a="1"/>
  <c r="BC39" i="1" s="1"/>
  <c r="BD39" i="1" s="1"/>
  <c r="BF39" i="1" s="1"/>
  <c r="BA44" i="1" a="1"/>
  <c r="BA44" i="1" s="1"/>
  <c r="BC44" i="1" s="1" a="1"/>
  <c r="BC44" i="1" s="1"/>
  <c r="BD44" i="1" s="1"/>
  <c r="BF44" i="1" s="1"/>
  <c r="BA17" i="1" a="1"/>
  <c r="BA17" i="1" s="1"/>
  <c r="BC17" i="1" s="1" a="1"/>
  <c r="BC17" i="1" s="1"/>
  <c r="BD17" i="1" s="1"/>
  <c r="BF17" i="1" s="1"/>
  <c r="AF12" i="1" a="1"/>
  <c r="AF12" i="1" s="1"/>
  <c r="AH12" i="1" s="1" a="1"/>
  <c r="AH12" i="1" s="1"/>
  <c r="BA29" i="1" a="1"/>
  <c r="BA29" i="1" s="1"/>
  <c r="BC29" i="1" s="1" a="1"/>
  <c r="BC29" i="1" s="1"/>
  <c r="BD29" i="1" s="1"/>
  <c r="BF29" i="1" s="1"/>
  <c r="AF40" i="1" a="1"/>
  <c r="AF40" i="1" s="1"/>
  <c r="AH40" i="1" s="1" a="1"/>
  <c r="AH40" i="1" s="1"/>
  <c r="BA46" i="1" a="1"/>
  <c r="BA46" i="1" s="1"/>
  <c r="BC46" i="1" s="1" a="1"/>
  <c r="BC46" i="1" s="1"/>
  <c r="BD46" i="1" s="1"/>
  <c r="BF46" i="1" s="1"/>
  <c r="AF30" i="1" a="1"/>
  <c r="AF30" i="1" s="1"/>
  <c r="BA50" i="1" a="1"/>
  <c r="BA50" i="1" s="1"/>
  <c r="BC50" i="1" s="1" a="1"/>
  <c r="BC50" i="1" s="1"/>
  <c r="BD50" i="1" s="1"/>
  <c r="BF50" i="1" s="1"/>
  <c r="BA37" i="1" a="1"/>
  <c r="BA37" i="1" s="1"/>
  <c r="BC37" i="1" s="1" a="1"/>
  <c r="BC37" i="1" s="1"/>
  <c r="BD37" i="1" s="1"/>
  <c r="BF37" i="1" s="1"/>
  <c r="AF6" i="1" a="1"/>
  <c r="AF6" i="1" s="1"/>
  <c r="AH6" i="1" s="1" a="1"/>
  <c r="AH6" i="1" s="1"/>
  <c r="BA33" i="1" a="1"/>
  <c r="BA33" i="1" s="1"/>
  <c r="BC33" i="1" s="1" a="1"/>
  <c r="BC33" i="1" s="1"/>
  <c r="BD33" i="1" s="1"/>
  <c r="BF33" i="1" s="1"/>
  <c r="AF58" i="1" a="1"/>
  <c r="AF58" i="1" s="1"/>
  <c r="AH58" i="1" s="1" a="1"/>
  <c r="AH58" i="1" s="1"/>
  <c r="AI58" i="1" s="1"/>
  <c r="BA48" i="1" a="1"/>
  <c r="BA48" i="1" s="1"/>
  <c r="BC48" i="1" s="1" a="1"/>
  <c r="BC48" i="1" s="1"/>
  <c r="BD48" i="1" s="1"/>
  <c r="BF48" i="1" s="1"/>
  <c r="BA22" i="1" a="1"/>
  <c r="BA22" i="1" s="1"/>
  <c r="BC22" i="1" s="1" a="1"/>
  <c r="BC22" i="1" s="1"/>
  <c r="BD22" i="1" s="1"/>
  <c r="BF22" i="1" s="1"/>
  <c r="BA30" i="1" a="1"/>
  <c r="BA30" i="1" s="1"/>
  <c r="BC30" i="1" s="1" a="1"/>
  <c r="BC30" i="1" s="1"/>
  <c r="BA51" i="1" a="1"/>
  <c r="BA51" i="1" s="1"/>
  <c r="BC51" i="1" s="1" a="1"/>
  <c r="BC51" i="1" s="1"/>
  <c r="BD51" i="1" s="1"/>
  <c r="BF51" i="1" s="1"/>
  <c r="AF7" i="1" a="1"/>
  <c r="AF7" i="1" s="1"/>
  <c r="AH7" i="1" s="1" a="1"/>
  <c r="AH7" i="1" s="1"/>
  <c r="BA58" i="1" a="1"/>
  <c r="BA58" i="1" s="1"/>
  <c r="BC58" i="1" s="1" a="1"/>
  <c r="BC58" i="1" s="1"/>
  <c r="BD58" i="1" s="1"/>
  <c r="BF58" i="1" s="1"/>
  <c r="AN58" i="1" s="1"/>
  <c r="BA43" i="1" a="1"/>
  <c r="BA43" i="1" s="1"/>
  <c r="BC43" i="1" s="1" a="1"/>
  <c r="BC43" i="1" s="1"/>
  <c r="BD43" i="1" s="1"/>
  <c r="BF43" i="1" s="1"/>
  <c r="AF24" i="1" a="1"/>
  <c r="AF24" i="1" s="1"/>
  <c r="AH24" i="1" s="1" a="1"/>
  <c r="AH24" i="1" s="1"/>
  <c r="AF5" i="1" a="1"/>
  <c r="AF5" i="1" s="1"/>
  <c r="AH5" i="1" s="1" a="1"/>
  <c r="AH5" i="1" s="1"/>
  <c r="AF60" i="1" a="1"/>
  <c r="AF60" i="1" s="1"/>
  <c r="AH60" i="1" s="1" a="1"/>
  <c r="AH60" i="1" s="1"/>
  <c r="AI60" i="1" s="1"/>
  <c r="AN60" i="1" s="1"/>
  <c r="BA56" i="1" a="1"/>
  <c r="BA56" i="1" s="1"/>
  <c r="BC56" i="1" s="1" a="1"/>
  <c r="BC56" i="1" s="1"/>
  <c r="BD56" i="1" s="1"/>
  <c r="BF56" i="1" s="1"/>
  <c r="AF20" i="1" a="1"/>
  <c r="AF20" i="1" s="1"/>
  <c r="AH20" i="1" s="1" a="1"/>
  <c r="AH20" i="1" s="1"/>
  <c r="BA35" i="1" a="1"/>
  <c r="BA35" i="1" s="1"/>
  <c r="BC35" i="1" s="1" a="1"/>
  <c r="BC35" i="1" s="1"/>
  <c r="BD35" i="1" s="1"/>
  <c r="BF35" i="1" s="1"/>
  <c r="BA19" i="1" a="1"/>
  <c r="BA19" i="1" s="1"/>
  <c r="BC19" i="1" s="1" a="1"/>
  <c r="BC19" i="1" s="1"/>
  <c r="BD19" i="1" s="1"/>
  <c r="BF19" i="1" s="1"/>
  <c r="AF48" i="1" a="1"/>
  <c r="AF48" i="1" s="1"/>
  <c r="AH48" i="1" s="1" a="1"/>
  <c r="AH48" i="1" s="1"/>
  <c r="AI48" i="1" s="1"/>
  <c r="AN48" i="1" s="1"/>
  <c r="BA60" i="1" a="1"/>
  <c r="BA60" i="1" s="1"/>
  <c r="BC60" i="1" s="1" a="1"/>
  <c r="BC60" i="1" s="1"/>
  <c r="BD60" i="1" s="1"/>
  <c r="BF60" i="1" s="1"/>
  <c r="AF29" i="1" a="1"/>
  <c r="AF29" i="1" s="1"/>
  <c r="AH29" i="1" s="1" a="1"/>
  <c r="AH29" i="1" s="1"/>
  <c r="AF44" i="1" a="1"/>
  <c r="AF44" i="1" s="1"/>
  <c r="AH44" i="1" s="1" a="1"/>
  <c r="AH44" i="1" s="1"/>
  <c r="AF35" i="1" a="1"/>
  <c r="AF35" i="1" s="1"/>
  <c r="AH35" i="1" s="1" a="1"/>
  <c r="AH35" i="1" s="1"/>
  <c r="BA61" i="1" a="1"/>
  <c r="BA61" i="1" s="1"/>
  <c r="BC61" i="1" s="1" a="1"/>
  <c r="BC61" i="1" s="1"/>
  <c r="BD61" i="1" s="1"/>
  <c r="BF61" i="1" s="1"/>
  <c r="BA24" i="1" a="1"/>
  <c r="BA24" i="1" s="1"/>
  <c r="BC24" i="1" s="1" a="1"/>
  <c r="BC24" i="1" s="1"/>
  <c r="BD24" i="1" s="1"/>
  <c r="BA62" i="1" a="1"/>
  <c r="BA62" i="1" s="1"/>
  <c r="BC62" i="1" s="1" a="1"/>
  <c r="BC62" i="1" s="1"/>
  <c r="BD62" i="1" s="1"/>
  <c r="BF62" i="1" s="1"/>
  <c r="BA31" i="1" a="1"/>
  <c r="BA31" i="1" s="1"/>
  <c r="BC31" i="1" s="1" a="1"/>
  <c r="BC31" i="1" s="1"/>
  <c r="BD31" i="1" s="1"/>
  <c r="BF31" i="1" s="1"/>
  <c r="BA25" i="1" a="1"/>
  <c r="BA25" i="1" s="1"/>
  <c r="BC25" i="1" s="1" a="1"/>
  <c r="BC25" i="1" s="1"/>
  <c r="BD25" i="1" s="1"/>
  <c r="BF25" i="1" s="1"/>
  <c r="AF18" i="1" a="1"/>
  <c r="AF18" i="1" s="1"/>
  <c r="AH18" i="1" s="1" a="1"/>
  <c r="AH18" i="1" s="1"/>
  <c r="BA34" i="1" a="1"/>
  <c r="BA34" i="1" s="1"/>
  <c r="BC34" i="1" s="1" a="1"/>
  <c r="BC34" i="1" s="1"/>
  <c r="BD34" i="1" s="1"/>
  <c r="BF34" i="1" s="1"/>
  <c r="BA32" i="1" a="1"/>
  <c r="BA32" i="1" s="1"/>
  <c r="BC32" i="1" s="1" a="1"/>
  <c r="BC32" i="1" s="1"/>
  <c r="BD32" i="1" s="1"/>
  <c r="BF32" i="1" s="1"/>
  <c r="BA27" i="1" a="1"/>
  <c r="BA27" i="1" s="1"/>
  <c r="BC27" i="1" s="1" a="1"/>
  <c r="BC27" i="1" s="1"/>
  <c r="BD27" i="1" s="1"/>
  <c r="BF27" i="1" s="1"/>
  <c r="AF47" i="1" a="1"/>
  <c r="AF47" i="1" s="1"/>
  <c r="AH47" i="1" s="1" a="1"/>
  <c r="AH47" i="1" s="1"/>
  <c r="BA20" i="1" a="1"/>
  <c r="BA20" i="1" s="1"/>
  <c r="BC20" i="1" s="1" a="1"/>
  <c r="BC20" i="1" s="1"/>
  <c r="BD20" i="1" s="1"/>
  <c r="BF20" i="1" s="1"/>
  <c r="AF59" i="1" a="1"/>
  <c r="AF59" i="1" s="1"/>
  <c r="AH59" i="1" s="1" a="1"/>
  <c r="AH59" i="1" s="1"/>
  <c r="AI59" i="1" s="1"/>
  <c r="AF13" i="1" a="1"/>
  <c r="AF13" i="1" s="1"/>
  <c r="AH13" i="1" s="1" a="1"/>
  <c r="AH13" i="1" s="1"/>
  <c r="AF17" i="1" a="1"/>
  <c r="AF17" i="1" s="1"/>
  <c r="AH17" i="1" s="1" a="1"/>
  <c r="AH17" i="1" s="1"/>
  <c r="AF42" i="1" a="1"/>
  <c r="AF42" i="1" s="1"/>
  <c r="AH42" i="1" s="1" a="1"/>
  <c r="AH42" i="1" s="1"/>
  <c r="AF34" i="1" a="1"/>
  <c r="AF34" i="1" s="1"/>
  <c r="AH34" i="1" s="1" a="1"/>
  <c r="AH34" i="1" s="1"/>
  <c r="BA26" i="1" a="1"/>
  <c r="BA26" i="1" s="1"/>
  <c r="BC26" i="1" s="1" a="1"/>
  <c r="BC26" i="1" s="1"/>
  <c r="BD26" i="1" s="1"/>
  <c r="BF26" i="1" s="1"/>
  <c r="AF25" i="1" a="1"/>
  <c r="AF25" i="1" s="1"/>
  <c r="AH25" i="1" s="1" a="1"/>
  <c r="AH25" i="1" s="1"/>
  <c r="AF37" i="1" a="1"/>
  <c r="AF37" i="1" s="1"/>
  <c r="AH37" i="1" s="1" a="1"/>
  <c r="AH37" i="1" s="1"/>
  <c r="BA11" i="1" a="1"/>
  <c r="BA11" i="1" s="1"/>
  <c r="BC11" i="1" s="1" a="1"/>
  <c r="BC11" i="1" s="1"/>
  <c r="BD11" i="1" s="1"/>
  <c r="BF11" i="1" s="1"/>
  <c r="AF10" i="1" a="1"/>
  <c r="AF10" i="1" s="1"/>
  <c r="AH10" i="1" s="1" a="1"/>
  <c r="AH10" i="1" s="1"/>
  <c r="BA40" i="1" a="1"/>
  <c r="BA40" i="1" s="1"/>
  <c r="BC40" i="1" s="1" a="1"/>
  <c r="BC40" i="1" s="1"/>
  <c r="BD40" i="1" s="1"/>
  <c r="BF40" i="1" s="1"/>
  <c r="AF49" i="1" a="1"/>
  <c r="AF49" i="1" s="1"/>
  <c r="AH49" i="1" s="1" a="1"/>
  <c r="AH49" i="1" s="1"/>
  <c r="AI49" i="1" s="1"/>
  <c r="AN49" i="1" s="1"/>
  <c r="AF31" i="1" a="1"/>
  <c r="AF31" i="1" s="1"/>
  <c r="AH31" i="1" s="1" a="1"/>
  <c r="AH31" i="1" s="1"/>
  <c r="AF61" i="1" a="1"/>
  <c r="AF61" i="1" s="1"/>
  <c r="AH61" i="1" s="1" a="1"/>
  <c r="AH61" i="1" s="1"/>
  <c r="AI61" i="1" s="1"/>
  <c r="AN61" i="1" s="1"/>
  <c r="BA13" i="1" a="1"/>
  <c r="BA13" i="1" s="1"/>
  <c r="BC13" i="1" s="1" a="1"/>
  <c r="BC13" i="1" s="1"/>
  <c r="BD13" i="1" s="1"/>
  <c r="BF13" i="1" s="1"/>
  <c r="AF11" i="1" a="1"/>
  <c r="AF11" i="1" s="1"/>
  <c r="BA18" i="1" a="1"/>
  <c r="BA18" i="1" s="1"/>
  <c r="BC18" i="1" s="1" a="1"/>
  <c r="BC18" i="1" s="1"/>
  <c r="BD18" i="1" s="1"/>
  <c r="BF18" i="1" s="1"/>
  <c r="BA12" i="1" a="1"/>
  <c r="BA12" i="1" s="1"/>
  <c r="BC12" i="1" s="1" a="1"/>
  <c r="BC12" i="1" s="1"/>
  <c r="BD12" i="1" s="1"/>
  <c r="BF12" i="1" s="1"/>
  <c r="AF55" i="1" a="1"/>
  <c r="AF55" i="1" s="1"/>
  <c r="AH55" i="1" s="1" a="1"/>
  <c r="AH55" i="1" s="1"/>
  <c r="AI55" i="1" s="1"/>
  <c r="BA55" i="1" a="1"/>
  <c r="BA55" i="1" s="1"/>
  <c r="BC55" i="1" s="1" a="1"/>
  <c r="BC55" i="1" s="1"/>
  <c r="BD55" i="1" s="1"/>
  <c r="BF55" i="1" s="1"/>
  <c r="AN55" i="1" s="1"/>
  <c r="BA42" i="1" a="1"/>
  <c r="BA42" i="1" s="1"/>
  <c r="BC42" i="1" s="1" a="1"/>
  <c r="BC42" i="1" s="1"/>
  <c r="BD42" i="1" s="1"/>
  <c r="BF42" i="1" s="1"/>
  <c r="BA10" i="1" a="1"/>
  <c r="BA10" i="1" s="1"/>
  <c r="BC10" i="1" s="1" a="1"/>
  <c r="BC10" i="1" s="1"/>
  <c r="BD10" i="1" s="1"/>
  <c r="BF10" i="1" s="1"/>
  <c r="AF45" i="1" a="1"/>
  <c r="AF45" i="1" s="1"/>
  <c r="AH45" i="1" s="1" a="1"/>
  <c r="AH45" i="1" s="1"/>
  <c r="AF51" i="1" a="1"/>
  <c r="AF51" i="1" s="1"/>
  <c r="AH51" i="1" s="1" a="1"/>
  <c r="AH51" i="1" s="1"/>
  <c r="AI51" i="1" s="1"/>
  <c r="AF8" i="1" a="1"/>
  <c r="AF8" i="1" s="1"/>
  <c r="AH8" i="1" s="1" a="1"/>
  <c r="AH8" i="1" s="1"/>
  <c r="AF9" i="1" a="1"/>
  <c r="AF9" i="1" s="1"/>
  <c r="AH9" i="1" s="1" a="1"/>
  <c r="AH9" i="1" s="1"/>
  <c r="AF39" i="1" a="1"/>
  <c r="AF39" i="1" s="1"/>
  <c r="AH39" i="1" s="1" a="1"/>
  <c r="AH39" i="1" s="1"/>
  <c r="BA49" i="1" a="1"/>
  <c r="BA49" i="1" s="1"/>
  <c r="BC49" i="1" s="1" a="1"/>
  <c r="BC49" i="1" s="1"/>
  <c r="BD49" i="1" s="1"/>
  <c r="BF49" i="1" s="1"/>
  <c r="AF19" i="1" a="1"/>
  <c r="AF19" i="1" s="1"/>
  <c r="AH19" i="1" s="1" a="1"/>
  <c r="AH19" i="1" s="1"/>
  <c r="BA28" i="1" a="1"/>
  <c r="BA28" i="1" s="1"/>
  <c r="BC28" i="1" s="1" a="1"/>
  <c r="BC28" i="1" s="1"/>
  <c r="BD28" i="1" s="1"/>
  <c r="BF28" i="1" s="1"/>
  <c r="AF4" i="1" a="1"/>
  <c r="AF4" i="1" s="1"/>
  <c r="AH4" i="1" s="1" a="1"/>
  <c r="AH4" i="1" s="1"/>
  <c r="AF56" i="1" a="1"/>
  <c r="AF56" i="1" s="1"/>
  <c r="AH56" i="1" s="1" a="1"/>
  <c r="AH56" i="1" s="1"/>
  <c r="AI56" i="1" s="1"/>
  <c r="AN56" i="1" s="1"/>
  <c r="AF57" i="1" a="1"/>
  <c r="AF57" i="1" s="1"/>
  <c r="AH57" i="1" s="1" a="1"/>
  <c r="AH57" i="1" s="1"/>
  <c r="AI57" i="1" s="1"/>
  <c r="AN57" i="1" s="1"/>
  <c r="AF26" i="1" a="1"/>
  <c r="AF26" i="1" s="1"/>
  <c r="AH26" i="1" s="1" a="1"/>
  <c r="AH26" i="1" s="1"/>
  <c r="AF32" i="1" a="1"/>
  <c r="AF32" i="1" s="1"/>
  <c r="AH32" i="1" s="1" a="1"/>
  <c r="AH32" i="1" s="1"/>
  <c r="AF33" i="1" a="1"/>
  <c r="AF33" i="1" s="1"/>
  <c r="AH33" i="1" s="1" a="1"/>
  <c r="AH33" i="1" s="1"/>
  <c r="AF62" i="1" a="1"/>
  <c r="AF62" i="1" s="1"/>
  <c r="AH62" i="1" s="1" a="1"/>
  <c r="AH62" i="1" s="1"/>
  <c r="AI62" i="1" s="1"/>
  <c r="AN62" i="1" s="1"/>
  <c r="BA57" i="1" a="1"/>
  <c r="BA57" i="1" s="1"/>
  <c r="BC57" i="1" s="1" a="1"/>
  <c r="BC57" i="1" s="1"/>
  <c r="BD57" i="1" s="1"/>
  <c r="BF57" i="1" s="1"/>
  <c r="AF43" i="1" a="1"/>
  <c r="AF43" i="1" s="1"/>
  <c r="AH43" i="1" s="1" a="1"/>
  <c r="AH43" i="1" s="1"/>
  <c r="AF27" i="1" a="1"/>
  <c r="AF27" i="1" s="1"/>
  <c r="AH27" i="1" s="1" a="1"/>
  <c r="AH27" i="1" s="1"/>
  <c r="BA4" i="1" a="1"/>
  <c r="BA4" i="1" s="1"/>
  <c r="BC4" i="1" s="1" a="1"/>
  <c r="BC4" i="1" s="1"/>
  <c r="BD4" i="1" s="1"/>
  <c r="BF4" i="1" s="1"/>
  <c r="AF50" i="1" a="1"/>
  <c r="AF50" i="1" s="1"/>
  <c r="AH50" i="1" s="1" a="1"/>
  <c r="AH50" i="1" s="1"/>
  <c r="AI50" i="1" s="1"/>
  <c r="AN50" i="1" s="1"/>
  <c r="AH11" i="1" a="1"/>
  <c r="AH11" i="1" s="1"/>
  <c r="AH30" i="1" a="1"/>
  <c r="AH30" i="1" s="1"/>
  <c r="BF9" i="1"/>
  <c r="BD30" i="1"/>
  <c r="AD7" i="1"/>
  <c r="AD10" i="1"/>
  <c r="AD11" i="1"/>
  <c r="AD12" i="1"/>
  <c r="AD13" i="1"/>
  <c r="AD14" i="1"/>
  <c r="AD15" i="1"/>
  <c r="AD16" i="1"/>
  <c r="AD17" i="1"/>
  <c r="AD18" i="1"/>
  <c r="AD19" i="1"/>
  <c r="AD20" i="1"/>
  <c r="AD21" i="1"/>
  <c r="AD22" i="1"/>
  <c r="AD23" i="1"/>
  <c r="AD24" i="1"/>
  <c r="AD25" i="1"/>
  <c r="AD26" i="1"/>
  <c r="AD27" i="1"/>
  <c r="AD28" i="1"/>
  <c r="AD29" i="1"/>
  <c r="AD30" i="1"/>
  <c r="AD31" i="1"/>
  <c r="AD32" i="1"/>
  <c r="AD33" i="1"/>
  <c r="AD34" i="1"/>
  <c r="AD35" i="1"/>
  <c r="AD36" i="1"/>
  <c r="AD37" i="1"/>
  <c r="AD38" i="1"/>
  <c r="AD39" i="1"/>
  <c r="AD40" i="1"/>
  <c r="AD41" i="1"/>
  <c r="AD42" i="1"/>
  <c r="AD43" i="1"/>
  <c r="AD44" i="1"/>
  <c r="AD45" i="1"/>
  <c r="AD46" i="1"/>
  <c r="AD47" i="1"/>
  <c r="AN59" i="1" l="1"/>
  <c r="AN51" i="1"/>
  <c r="BF41" i="1"/>
  <c r="BF30" i="1"/>
  <c r="BF24" i="1"/>
  <c r="AI4" i="1"/>
  <c r="AN4" i="1" s="1"/>
  <c r="AI8" i="1" l="1"/>
  <c r="AN8" i="1" s="1"/>
  <c r="AZ6" i="1"/>
  <c r="AY6" i="1"/>
  <c r="AD6" i="1"/>
  <c r="AZ5" i="1"/>
  <c r="AD5" i="1"/>
  <c r="BB7" i="1" l="1"/>
  <c r="BA7" i="1" a="1"/>
  <c r="BA7" i="1" s="1"/>
  <c r="BA5" i="1" a="1"/>
  <c r="BA5" i="1" s="1"/>
  <c r="BA6" i="1" a="1"/>
  <c r="BA6" i="1" s="1"/>
  <c r="AI30" i="1"/>
  <c r="AN30" i="1" s="1"/>
  <c r="AI28" i="1"/>
  <c r="AN28" i="1" s="1"/>
  <c r="AI29" i="1"/>
  <c r="AN29" i="1" s="1"/>
  <c r="AI18" i="1"/>
  <c r="AN18" i="1" s="1"/>
  <c r="AI40" i="1"/>
  <c r="AN40" i="1" s="1"/>
  <c r="AI27" i="1"/>
  <c r="AN27" i="1" s="1"/>
  <c r="AI10" i="1"/>
  <c r="AN10" i="1" s="1"/>
  <c r="AI15" i="1"/>
  <c r="AN15" i="1" s="1"/>
  <c r="AI31" i="1"/>
  <c r="AN31" i="1" s="1"/>
  <c r="AI36" i="1"/>
  <c r="AN36" i="1" s="1"/>
  <c r="AI11" i="1"/>
  <c r="AN11" i="1" s="1"/>
  <c r="AI47" i="1"/>
  <c r="AN47" i="1" s="1"/>
  <c r="AI33" i="1"/>
  <c r="AN33" i="1" s="1"/>
  <c r="AI7" i="1"/>
  <c r="AI14" i="1"/>
  <c r="AN14" i="1" s="1"/>
  <c r="AI21" i="1"/>
  <c r="AN21" i="1" s="1"/>
  <c r="AI46" i="1"/>
  <c r="AN46" i="1" s="1"/>
  <c r="AI23" i="1"/>
  <c r="AN23" i="1" s="1"/>
  <c r="AI24" i="1"/>
  <c r="AN24" i="1" s="1"/>
  <c r="AI35" i="1"/>
  <c r="AN35" i="1" s="1"/>
  <c r="AI16" i="1"/>
  <c r="AN16" i="1" s="1"/>
  <c r="AI41" i="1"/>
  <c r="AN41" i="1" s="1"/>
  <c r="AI22" i="1"/>
  <c r="AN22" i="1" s="1"/>
  <c r="AI12" i="1"/>
  <c r="AN12" i="1" s="1"/>
  <c r="AI37" i="1"/>
  <c r="AN37" i="1" s="1"/>
  <c r="AI25" i="1"/>
  <c r="AN25" i="1" s="1"/>
  <c r="AI19" i="1"/>
  <c r="AN19" i="1" s="1"/>
  <c r="AI44" i="1"/>
  <c r="AN44" i="1" s="1"/>
  <c r="AI13" i="1"/>
  <c r="AN13" i="1" s="1"/>
  <c r="AI34" i="1"/>
  <c r="AN34" i="1" s="1"/>
  <c r="AI17" i="1"/>
  <c r="AN17" i="1" s="1"/>
  <c r="AI38" i="1"/>
  <c r="AN38" i="1" s="1"/>
  <c r="AI43" i="1"/>
  <c r="AN43" i="1" s="1"/>
  <c r="AI45" i="1"/>
  <c r="AN45" i="1" s="1"/>
  <c r="AI39" i="1"/>
  <c r="AN39" i="1" s="1"/>
  <c r="AI32" i="1"/>
  <c r="AN32" i="1" s="1"/>
  <c r="AI9" i="1"/>
  <c r="AN9" i="1" s="1"/>
  <c r="AI26" i="1"/>
  <c r="AN26" i="1" s="1"/>
  <c r="AI42" i="1"/>
  <c r="AN42" i="1" s="1"/>
  <c r="AI20" i="1"/>
  <c r="AN20" i="1" s="1"/>
  <c r="BB5" i="1"/>
  <c r="BB6" i="1"/>
  <c r="BC6" i="1" l="1" a="1"/>
  <c r="BC6" i="1" s="1"/>
  <c r="BC5" i="1" a="1"/>
  <c r="BC5" i="1" s="1"/>
  <c r="BC7" i="1" a="1"/>
  <c r="BC7" i="1" s="1"/>
  <c r="AI6" i="1"/>
  <c r="AI5" i="1"/>
  <c r="AN5" i="1" s="1"/>
  <c r="BD7" i="1" l="1"/>
  <c r="BF7" i="1" s="1"/>
  <c r="AN7" i="1" s="1"/>
  <c r="BD6" i="1"/>
  <c r="BF6" i="1" s="1"/>
  <c r="AN6" i="1" s="1"/>
  <c r="BD5" i="1"/>
  <c r="BF5"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Schelley, Emily</author>
    <author>Dave Wheeler</author>
    <author>tc={19830D0E-09E1-4057-9D21-5068EDA5FA68}</author>
    <author>tc={C8710E21-93C5-484A-B7B8-91F745F00EF5}</author>
    <author>tc={EBE26221-5908-4794-BAF4-70214BBAA5AB}</author>
    <author>tc={9019B6C5-345E-4D76-BAF9-FD7D1BF8846B}</author>
    <author>tc={8F3229BC-CB66-4D62-946C-C54286A0ADF3}</author>
    <author>tc={AD5FA759-F45C-453B-AFF6-377B39A1B187}</author>
    <author>tc={3D739427-2F0D-4C1B-803C-F4268B58D119}</author>
  </authors>
  <commentList>
    <comment ref="AV1" authorId="0" shapeId="0" xr:uid="{70F1396C-5593-4295-91E0-200BB727000F}">
      <text>
        <r>
          <rPr>
            <sz val="9"/>
            <color indexed="81"/>
            <rFont val="Tahoma"/>
            <family val="2"/>
          </rPr>
          <t xml:space="preserve">If the BMP has been upgraded multiple times, specifications entered in this section should be the last configuration that is not eligible for credit under the phosphorus control plan. </t>
        </r>
      </text>
    </comment>
    <comment ref="A2" authorId="1" shapeId="0" xr:uid="{7CE72B43-D4E9-4ED7-98C6-D32AA3F958A1}">
      <text>
        <r>
          <rPr>
            <sz val="9"/>
            <color indexed="81"/>
            <rFont val="Tahoma"/>
            <family val="2"/>
          </rPr>
          <t>An indentifier assigned by the MS4, such as from a FRP or PCP.</t>
        </r>
      </text>
    </comment>
    <comment ref="AE2" authorId="0" shapeId="0" xr:uid="{0D1A9507-C4E6-4F01-8212-D151694F27CB}">
      <text>
        <r>
          <rPr>
            <sz val="9"/>
            <color indexed="81"/>
            <rFont val="Tahoma"/>
            <family val="2"/>
          </rPr>
          <t>Storage depth maxes out at 2", which is the max value on the EPA performance curves.</t>
        </r>
      </text>
    </comment>
    <comment ref="AJ2" authorId="0" shapeId="0" xr:uid="{A08E9D2F-6D62-408E-9919-11CB447CBCAB}">
      <text>
        <r>
          <rPr>
            <sz val="9"/>
            <color indexed="81"/>
            <rFont val="Tahoma"/>
            <family val="2"/>
          </rPr>
          <t>Use only if the worksheet does not accomodate the situation, such as if there are practices in series. Manual values will override calculated values if present</t>
        </r>
      </text>
    </comment>
    <comment ref="AM2" authorId="0" shapeId="0" xr:uid="{CBB6BC95-FE40-4EEB-A2BB-9221196699BB}">
      <text>
        <r>
          <rPr>
            <b/>
            <sz val="9"/>
            <color indexed="81"/>
            <rFont val="Tahoma"/>
            <family val="2"/>
          </rPr>
          <t>Administrator:</t>
        </r>
        <r>
          <rPr>
            <sz val="9"/>
            <color indexed="81"/>
            <rFont val="Tahoma"/>
            <family val="2"/>
          </rPr>
          <t xml:space="preserve">
If credit for the practice is going to be shared between MS4s, put the % credit received by your MS4 here.</t>
        </r>
      </text>
    </comment>
    <comment ref="AZ2" authorId="0" shapeId="0" xr:uid="{22E2B3A9-F97B-4BD2-9981-7277C1BDB38D}">
      <text>
        <r>
          <rPr>
            <sz val="9"/>
            <color indexed="81"/>
            <rFont val="Tahoma"/>
            <family val="2"/>
          </rPr>
          <t>Storage depth maxes out at 2", which is the max value on the EPA performance curves.</t>
        </r>
      </text>
    </comment>
    <comment ref="AB4" authorId="2" shapeId="0" xr:uid="{09DC03E5-26C9-42BA-9A23-61247B6C4CA6}">
      <text>
        <r>
          <rPr>
            <b/>
            <sz val="9"/>
            <color indexed="81"/>
            <rFont val="Tahoma"/>
            <family val="2"/>
          </rPr>
          <t>Dave Wheeler:</t>
        </r>
        <r>
          <rPr>
            <sz val="9"/>
            <color indexed="81"/>
            <rFont val="Tahoma"/>
            <family val="2"/>
          </rPr>
          <t xml:space="preserve">
Updated Storage Volume</t>
        </r>
      </text>
    </comment>
    <comment ref="AJ4" authorId="3" shapeId="0" xr:uid="{19830D0E-09E1-4057-9D21-5068EDA5FA68}">
      <text>
        <t>[Threaded comment]
Your version of Excel allows you to read this threaded comment; however, any edits to it will get removed if the file is opened in a newer version of Excel. Learn more: https://go.microsoft.com/fwlink/?linkid=870924
Comment:
    BBZ051 and BBZ059 drain to BB0003.
BBZ051 reduction is 0.08 kg/yr on new impervious.
BBZ059 reduction is 0.10 kg/yr. See nested watersheds below.
Revised load before treatment is 23.32 kg/yr. 
Applying 53.69% reduction yields credit of 12.52 kg/yr.</t>
      </text>
    </comment>
    <comment ref="AJ5" authorId="4" shapeId="0" xr:uid="{C8710E21-93C5-484A-B7B8-91F745F00EF5}">
      <text>
        <t>[Threaded comment]
Your version of Excel allows you to read this threaded comment; however, any edits to it will get removed if the file is opened in a newer version of Excel. Learn more: https://go.microsoft.com/fwlink/?linkid=870924
Comment:
    BBZ019 and BBZ020 drain to BBZ004..
These basins provide no storage qualifying for P reduction.</t>
      </text>
    </comment>
    <comment ref="AB6" authorId="2" shapeId="0" xr:uid="{83D812AF-EDAF-4EA1-A18F-ACAB3CA406EE}">
      <text>
        <r>
          <rPr>
            <b/>
            <sz val="9"/>
            <color indexed="81"/>
            <rFont val="Tahoma"/>
            <family val="2"/>
          </rPr>
          <t>Dave Wheeler:</t>
        </r>
        <r>
          <rPr>
            <sz val="9"/>
            <color indexed="81"/>
            <rFont val="Tahoma"/>
            <family val="2"/>
          </rPr>
          <t xml:space="preserve">
Updated Storage Volume</t>
        </r>
      </text>
    </comment>
    <comment ref="BE6" authorId="2" shapeId="0" xr:uid="{BC7D032D-32D8-4F7B-B36A-52164E3F2F60}">
      <text>
        <r>
          <rPr>
            <b/>
            <sz val="9"/>
            <color indexed="81"/>
            <rFont val="Tahoma"/>
            <family val="2"/>
          </rPr>
          <t>Dave Wheeler:</t>
        </r>
        <r>
          <rPr>
            <sz val="9"/>
            <color indexed="81"/>
            <rFont val="Tahoma"/>
            <family val="2"/>
          </rPr>
          <t xml:space="preserve">
Add to "Pre-Retrofit P-Removal" column if not already included</t>
        </r>
      </text>
    </comment>
    <comment ref="AJ7" authorId="5" shapeId="0" xr:uid="{EBE26221-5908-4794-BAF4-70214BBAA5AB}">
      <text>
        <t>[Threaded comment]
Your version of Excel allows you to read this threaded comment; however, any edits to it will get removed if the file is opened in a newer version of Excel. Learn more: https://go.microsoft.com/fwlink/?linkid=870924
Comment:
    BB0014 drains to BB0015.
BB0014 reduction is 2.95 kg/yr.
Revised load before treatment is 4.27 kg/yr.
Applying 38.51% reduction yields credit of 1.64 kg/yr.</t>
      </text>
    </comment>
    <comment ref="BE7" authorId="2" shapeId="0" xr:uid="{BA3FCD1F-D17F-43B3-A426-441A284D79A6}">
      <text>
        <r>
          <rPr>
            <b/>
            <sz val="9"/>
            <color indexed="81"/>
            <rFont val="Tahoma"/>
            <family val="2"/>
          </rPr>
          <t>Dave Wheeler:</t>
        </r>
        <r>
          <rPr>
            <sz val="9"/>
            <color indexed="81"/>
            <rFont val="Tahoma"/>
            <family val="2"/>
          </rPr>
          <t xml:space="preserve">
Add to "Pre-Retrofit P-Removal" column if not already included</t>
        </r>
      </text>
    </comment>
    <comment ref="AC8" authorId="2" shapeId="0" xr:uid="{91F391FF-FFB0-4F9C-99C9-FD9E0FE5E1D5}">
      <text>
        <r>
          <rPr>
            <b/>
            <sz val="9"/>
            <color indexed="81"/>
            <rFont val="Tahoma"/>
            <family val="2"/>
          </rPr>
          <t>Dave Wheeler:</t>
        </r>
        <r>
          <rPr>
            <sz val="9"/>
            <color indexed="81"/>
            <rFont val="Tahoma"/>
            <family val="2"/>
          </rPr>
          <t xml:space="preserve">
Increased Infiltration Rate, as the measured average was 14.4 in/hr</t>
        </r>
      </text>
    </comment>
    <comment ref="AJ8" authorId="2" shapeId="0" xr:uid="{1E36C5B3-3486-47F9-93B5-B768382F2D2D}">
      <text>
        <r>
          <rPr>
            <b/>
            <sz val="9"/>
            <color indexed="81"/>
            <rFont val="Tahoma"/>
            <family val="2"/>
          </rPr>
          <t>Check if infiltration rate can be bumped up. Avg of 4 infiltration tests was 14.4 in/hr</t>
        </r>
      </text>
    </comment>
    <comment ref="AB9" authorId="2" shapeId="0" xr:uid="{EEA9863E-F272-4A2A-9A66-E26B252CAA20}">
      <text>
        <r>
          <rPr>
            <b/>
            <sz val="9"/>
            <color indexed="81"/>
            <rFont val="Tahoma"/>
            <family val="2"/>
          </rPr>
          <t>Dave Wheeler:</t>
        </r>
        <r>
          <rPr>
            <sz val="9"/>
            <color indexed="81"/>
            <rFont val="Tahoma"/>
            <family val="2"/>
          </rPr>
          <t xml:space="preserve">
Updated Storage Volume</t>
        </r>
      </text>
    </comment>
    <comment ref="BE9" authorId="2" shapeId="0" xr:uid="{9D490629-E314-4277-A85B-C9AFD2DD608D}">
      <text>
        <r>
          <rPr>
            <b/>
            <sz val="9"/>
            <color indexed="81"/>
            <rFont val="Tahoma"/>
            <family val="2"/>
          </rPr>
          <t>Dave Wheeler:</t>
        </r>
        <r>
          <rPr>
            <sz val="9"/>
            <color indexed="81"/>
            <rFont val="Tahoma"/>
            <family val="2"/>
          </rPr>
          <t xml:space="preserve">
Add to "Pre-Retrofit P-Removal" column if not already included</t>
        </r>
      </text>
    </comment>
    <comment ref="AB10" authorId="2" shapeId="0" xr:uid="{7207F1F5-A1EE-4353-84C8-8332FCB6EF8A}">
      <text>
        <r>
          <rPr>
            <b/>
            <sz val="9"/>
            <color indexed="81"/>
            <rFont val="Tahoma"/>
            <family val="2"/>
          </rPr>
          <t>Dave Wheeler:</t>
        </r>
        <r>
          <rPr>
            <sz val="9"/>
            <color indexed="81"/>
            <rFont val="Tahoma"/>
            <family val="2"/>
          </rPr>
          <t xml:space="preserve">
Updated Storage Volume</t>
        </r>
      </text>
    </comment>
    <comment ref="BE10" authorId="2" shapeId="0" xr:uid="{2BDB302C-B3D7-4E16-B4C8-BF38A0850739}">
      <text>
        <r>
          <rPr>
            <b/>
            <sz val="9"/>
            <color indexed="81"/>
            <rFont val="Tahoma"/>
            <family val="2"/>
          </rPr>
          <t>Dave Wheeler:</t>
        </r>
        <r>
          <rPr>
            <sz val="9"/>
            <color indexed="81"/>
            <rFont val="Tahoma"/>
            <family val="2"/>
          </rPr>
          <t xml:space="preserve">
Add to "Pre-Retrofit P-Removal" column if not already included</t>
        </r>
      </text>
    </comment>
    <comment ref="AB11" authorId="2" shapeId="0" xr:uid="{9C773410-A272-40DE-9A27-DB855B60219C}">
      <text>
        <r>
          <rPr>
            <b/>
            <sz val="9"/>
            <color indexed="81"/>
            <rFont val="Tahoma"/>
            <family val="2"/>
          </rPr>
          <t>Dave Wheeler:</t>
        </r>
        <r>
          <rPr>
            <sz val="9"/>
            <color indexed="81"/>
            <rFont val="Tahoma"/>
            <family val="2"/>
          </rPr>
          <t xml:space="preserve">
Updated Storage Volume</t>
        </r>
      </text>
    </comment>
    <comment ref="BE11" authorId="2" shapeId="0" xr:uid="{C69FF152-A742-440B-87C4-3BE82A2A72B4}">
      <text>
        <r>
          <rPr>
            <b/>
            <sz val="9"/>
            <color indexed="81"/>
            <rFont val="Tahoma"/>
            <family val="2"/>
          </rPr>
          <t>Dave Wheeler:</t>
        </r>
        <r>
          <rPr>
            <sz val="9"/>
            <color indexed="81"/>
            <rFont val="Tahoma"/>
            <family val="2"/>
          </rPr>
          <t xml:space="preserve">
Add to "Pre-Retrofit P-Removal" column if not already included</t>
        </r>
      </text>
    </comment>
    <comment ref="AJ13" authorId="6" shapeId="0" xr:uid="{9019B6C5-345E-4D76-BAF9-FD7D1BF8846B}">
      <text>
        <t>[Threaded comment]
Your version of Excel allows you to read this threaded comment; however, any edits to it will get removed if the file is opened in a newer version of Excel. Learn more: https://go.microsoft.com/fwlink/?linkid=870924
Comment:
    PBZ197 and PB0064 drain to PB0108. The P reduction associated with the PBZ197 infiltration trench is 3.46 kg/yr. The BBZ064 dry detention pond provides no storage qualifying for P-reduction. Factoring this reduction in, the PB0108 P load before treatment is reduced from 50.92 kg/yr to 47.46 kg/yr. Applying the 28.21% reduction yields a P reduction credit of 13.39 kg/yr.</t>
      </text>
    </comment>
    <comment ref="BE13" authorId="2" shapeId="0" xr:uid="{9831A263-04C0-4D6C-AC34-2BA674292F63}">
      <text>
        <r>
          <rPr>
            <b/>
            <sz val="9"/>
            <color indexed="81"/>
            <rFont val="Tahoma"/>
            <family val="2"/>
          </rPr>
          <t>Dave Wheeler:</t>
        </r>
        <r>
          <rPr>
            <sz val="9"/>
            <color indexed="81"/>
            <rFont val="Tahoma"/>
            <family val="2"/>
          </rPr>
          <t xml:space="preserve">
Add to "Pre-Retrofit P-Removal" column if not already included</t>
        </r>
      </text>
    </comment>
    <comment ref="AB17" authorId="2" shapeId="0" xr:uid="{608D6EED-59C1-4C1B-9204-A00BFB63F2F2}">
      <text>
        <r>
          <rPr>
            <b/>
            <sz val="9"/>
            <color indexed="81"/>
            <rFont val="Tahoma"/>
            <family val="2"/>
          </rPr>
          <t>Dave Wheeler:</t>
        </r>
        <r>
          <rPr>
            <sz val="9"/>
            <color indexed="81"/>
            <rFont val="Tahoma"/>
            <family val="2"/>
          </rPr>
          <t xml:space="preserve">
Updated Storage Volume</t>
        </r>
      </text>
    </comment>
    <comment ref="AK17" authorId="2" shapeId="0" xr:uid="{5673D084-6705-48AE-B3ED-7B34106358F8}">
      <text>
        <r>
          <rPr>
            <b/>
            <sz val="9"/>
            <color indexed="81"/>
            <rFont val="Tahoma"/>
            <family val="2"/>
          </rPr>
          <t>Dave Wheeler:</t>
        </r>
        <r>
          <rPr>
            <sz val="9"/>
            <color indexed="81"/>
            <rFont val="Tahoma"/>
            <family val="2"/>
          </rPr>
          <t xml:space="preserve">
Tracking table won't calculate for "0" storage volume, so changed to No</t>
        </r>
      </text>
    </comment>
    <comment ref="BE17" authorId="2" shapeId="0" xr:uid="{6E0400CB-7F84-400E-BF42-A73719F74FC5}">
      <text>
        <r>
          <rPr>
            <b/>
            <sz val="9"/>
            <color indexed="81"/>
            <rFont val="Tahoma"/>
            <family val="2"/>
          </rPr>
          <t>Dave Wheeler:</t>
        </r>
        <r>
          <rPr>
            <sz val="9"/>
            <color indexed="81"/>
            <rFont val="Tahoma"/>
            <family val="2"/>
          </rPr>
          <t xml:space="preserve">
Add to "Pre-Retrofit P-Removal" column if not already included</t>
        </r>
      </text>
    </comment>
    <comment ref="AK19" authorId="2" shapeId="0" xr:uid="{2BD01663-5DF0-493D-942F-1AD7AB90667B}">
      <text>
        <r>
          <rPr>
            <b/>
            <sz val="9"/>
            <color indexed="81"/>
            <rFont val="Tahoma"/>
            <family val="2"/>
          </rPr>
          <t>Dave Wheeler:</t>
        </r>
        <r>
          <rPr>
            <sz val="9"/>
            <color indexed="81"/>
            <rFont val="Tahoma"/>
            <family val="2"/>
          </rPr>
          <t xml:space="preserve">
Tracking table won't calculate for "0" storage volume, so changed to No</t>
        </r>
      </text>
    </comment>
    <comment ref="BE19" authorId="2" shapeId="0" xr:uid="{1B3F3CED-FE74-4EA4-B996-42CEE096B268}">
      <text>
        <r>
          <rPr>
            <b/>
            <sz val="9"/>
            <color indexed="81"/>
            <rFont val="Tahoma"/>
            <family val="2"/>
          </rPr>
          <t>Dave Wheeler:</t>
        </r>
        <r>
          <rPr>
            <sz val="9"/>
            <color indexed="81"/>
            <rFont val="Tahoma"/>
            <family val="2"/>
          </rPr>
          <t xml:space="preserve">
Add to "Pre-Retrofit P-Removal" column if not already included</t>
        </r>
      </text>
    </comment>
    <comment ref="AB21" authorId="2" shapeId="0" xr:uid="{48A8737E-7FEF-4782-B4A6-CE201F382001}">
      <text>
        <r>
          <rPr>
            <b/>
            <sz val="9"/>
            <color indexed="81"/>
            <rFont val="Tahoma"/>
            <family val="2"/>
          </rPr>
          <t>Dave Wheeler:</t>
        </r>
        <r>
          <rPr>
            <sz val="9"/>
            <color indexed="81"/>
            <rFont val="Tahoma"/>
            <family val="2"/>
          </rPr>
          <t xml:space="preserve">
Updated Storage Volume</t>
        </r>
      </text>
    </comment>
    <comment ref="AK21" authorId="2" shapeId="0" xr:uid="{7513480A-4DA7-4CC7-9C62-2D5088571D62}">
      <text>
        <r>
          <rPr>
            <b/>
            <sz val="9"/>
            <color indexed="81"/>
            <rFont val="Tahoma"/>
            <family val="2"/>
          </rPr>
          <t>Dave Wheeler:</t>
        </r>
        <r>
          <rPr>
            <sz val="9"/>
            <color indexed="81"/>
            <rFont val="Tahoma"/>
            <family val="2"/>
          </rPr>
          <t xml:space="preserve">
Tracking table won't calculate for "0" storage volume, so changed to No</t>
        </r>
      </text>
    </comment>
    <comment ref="BE21" authorId="2" shapeId="0" xr:uid="{DFBD6150-E6C2-4A95-93D2-F8A9E0260178}">
      <text>
        <r>
          <rPr>
            <b/>
            <sz val="9"/>
            <color indexed="81"/>
            <rFont val="Tahoma"/>
            <family val="2"/>
          </rPr>
          <t>Dave Wheeler:</t>
        </r>
        <r>
          <rPr>
            <sz val="9"/>
            <color indexed="81"/>
            <rFont val="Tahoma"/>
            <family val="2"/>
          </rPr>
          <t xml:space="preserve">
Add to "Pre-Retrofit P-Removal" column if not already included</t>
        </r>
      </text>
    </comment>
    <comment ref="AJ27" authorId="7" shapeId="0" xr:uid="{8F3229BC-CB66-4D62-946C-C54286A0ADF3}">
      <text>
        <t>[Threaded comment]
Your version of Excel allows you to read this threaded comment; however, any edits to it will get removed if the file is opened in a newer version of Excel. Learn more: https://go.microsoft.com/fwlink/?linkid=870924
Comment:
    PBZ203 drains to PBZ202.
PBZ203 reduction is 0.24 kg/yr.
Revised load before treatment is 14.23 kg/yr. 
Applying 49.04% reduction yields credit of 7.03 kg/yr.</t>
      </text>
    </comment>
    <comment ref="AB37" authorId="2" shapeId="0" xr:uid="{84D22CAA-9B50-4866-9846-7D6763C73ECE}">
      <text>
        <r>
          <rPr>
            <b/>
            <sz val="9"/>
            <color indexed="81"/>
            <rFont val="Tahoma"/>
            <family val="2"/>
          </rPr>
          <t>Dave Wheeler:</t>
        </r>
        <r>
          <rPr>
            <sz val="9"/>
            <color indexed="81"/>
            <rFont val="Tahoma"/>
            <family val="2"/>
          </rPr>
          <t xml:space="preserve">
Updated Storage Volume</t>
        </r>
      </text>
    </comment>
    <comment ref="AJ39" authorId="8" shapeId="0" xr:uid="{AD5FA759-F45C-453B-AFF6-377B39A1B187}">
      <text>
        <t>[Threaded comment]
Your version of Excel allows you to read this threaded comment; however, any edits to it will get removed if the file is opened in a newer version of Excel. Learn more: https://go.microsoft.com/fwlink/?linkid=870924
Comment:
    PBZ192, PBZ191, PBZ207, and PBZ061 drain to PBZ107. The P reduction associated with the PBZ192 underdrained bioretention, PBZ191 infiltration trench, PBZ0061 dry detention pond, and PBZ207 wet pond is 1.60 kg/yr. Factoring this reduction in, the PBZ107 P load before treatment is reduced from 19.67 kg/yr to 18.07 kg/yr. Applying the 45.89% reduction yields a P reduction credit of 8.29 kg/yr.</t>
      </text>
    </comment>
    <comment ref="BE41" authorId="9" shapeId="0" xr:uid="{3D739427-2F0D-4C1B-803C-F4268B58D119}">
      <text>
        <t>[Threaded comment]
Your version of Excel allows you to read this threaded comment; however, any edits to it will get removed if the file is opened in a newer version of Excel. Learn more: https://go.microsoft.com/fwlink/?linkid=870924
Comment:
    Added pre-existing PB0115 (Pond6) credit. All credit and treatment now in Pond 5.
All areas from CSB.
Reply:
    See pre-retrofit PBZ115 data below
Reply:
    was 1.02</t>
      </text>
    </comment>
    <comment ref="A55" authorId="2" shapeId="0" xr:uid="{0FBED924-D053-4D78-9F83-BD62CA3A583C}">
      <text>
        <r>
          <rPr>
            <b/>
            <sz val="9"/>
            <color indexed="81"/>
            <rFont val="Tahoma"/>
            <family val="2"/>
          </rPr>
          <t>Dave Wheeler:</t>
        </r>
        <r>
          <rPr>
            <sz val="9"/>
            <color indexed="81"/>
            <rFont val="Tahoma"/>
            <family val="2"/>
          </rPr>
          <t xml:space="preserve">
Add as new credit, project in design</t>
        </r>
      </text>
    </comment>
    <comment ref="L55" authorId="2" shapeId="0" xr:uid="{6EE7D55C-C5C9-43AB-A70D-F95EDEB10C4A}">
      <text>
        <r>
          <rPr>
            <b/>
            <sz val="9"/>
            <color indexed="81"/>
            <rFont val="Tahoma"/>
            <family val="2"/>
          </rPr>
          <t>Dave Wheeler:</t>
        </r>
        <r>
          <rPr>
            <sz val="9"/>
            <color indexed="81"/>
            <rFont val="Tahoma"/>
            <family val="2"/>
          </rPr>
          <t xml:space="preserve">
Construction may occur in late 2022, but more likely to be pushed to 2023</t>
        </r>
      </text>
    </comment>
    <comment ref="A56" authorId="2" shapeId="0" xr:uid="{3E2716E3-4EA7-4617-932A-95049C981D10}">
      <text>
        <r>
          <rPr>
            <b/>
            <sz val="9"/>
            <color indexed="81"/>
            <rFont val="Tahoma"/>
            <family val="2"/>
          </rPr>
          <t>Dave Wheeler:</t>
        </r>
        <r>
          <rPr>
            <sz val="9"/>
            <color indexed="81"/>
            <rFont val="Tahoma"/>
            <family val="2"/>
          </rPr>
          <t xml:space="preserve">
Add as new credit, project in design</t>
        </r>
      </text>
    </comment>
    <comment ref="A57" authorId="2" shapeId="0" xr:uid="{1945C5F2-D92F-4B24-BC5B-E5FD66745E1D}">
      <text>
        <r>
          <rPr>
            <b/>
            <sz val="9"/>
            <color indexed="81"/>
            <rFont val="Tahoma"/>
            <family val="2"/>
          </rPr>
          <t>Dave Wheeler:</t>
        </r>
        <r>
          <rPr>
            <sz val="9"/>
            <color indexed="81"/>
            <rFont val="Tahoma"/>
            <family val="2"/>
          </rPr>
          <t xml:space="preserve">
Project now constructed</t>
        </r>
      </text>
    </comment>
    <comment ref="L57" authorId="2" shapeId="0" xr:uid="{D4DC5265-8162-4026-BD26-1C1D8B911BE3}">
      <text>
        <r>
          <rPr>
            <b/>
            <sz val="9"/>
            <color indexed="81"/>
            <rFont val="Tahoma"/>
            <family val="2"/>
          </rPr>
          <t>Dave Wheeler:</t>
        </r>
        <r>
          <rPr>
            <sz val="9"/>
            <color indexed="81"/>
            <rFont val="Tahoma"/>
            <family val="2"/>
          </rPr>
          <t xml:space="preserve">
Under contract for construction (Ormond Bushey &amp; Sons Inc.)</t>
        </r>
      </text>
    </comment>
    <comment ref="A58" authorId="2" shapeId="0" xr:uid="{24165008-E7D7-458C-AAA6-2BE3524B0AFB}">
      <text>
        <r>
          <rPr>
            <b/>
            <sz val="9"/>
            <color indexed="81"/>
            <rFont val="Tahoma"/>
            <family val="2"/>
          </rPr>
          <t>Dave Wheeler:</t>
        </r>
        <r>
          <rPr>
            <sz val="9"/>
            <color indexed="81"/>
            <rFont val="Tahoma"/>
            <family val="2"/>
          </rPr>
          <t xml:space="preserve">
Add as new credit, project in design</t>
        </r>
      </text>
    </comment>
    <comment ref="L58" authorId="2" shapeId="0" xr:uid="{F1D5D17D-A89B-4444-81E7-5F5F44D72F5C}">
      <text>
        <r>
          <rPr>
            <b/>
            <sz val="9"/>
            <color indexed="81"/>
            <rFont val="Tahoma"/>
            <family val="2"/>
          </rPr>
          <t>Dave Wheeler:</t>
        </r>
        <r>
          <rPr>
            <sz val="9"/>
            <color indexed="81"/>
            <rFont val="Tahoma"/>
            <family val="2"/>
          </rPr>
          <t xml:space="preserve">
Currently in Vtrans ROW process</t>
        </r>
      </text>
    </comment>
    <comment ref="A59" authorId="2" shapeId="0" xr:uid="{8E7AA32F-AA35-4B36-91A8-D04A1C3E3483}">
      <text>
        <r>
          <rPr>
            <b/>
            <sz val="9"/>
            <color indexed="81"/>
            <rFont val="Tahoma"/>
            <family val="2"/>
          </rPr>
          <t>Dave Wheeler:</t>
        </r>
        <r>
          <rPr>
            <sz val="9"/>
            <color indexed="81"/>
            <rFont val="Tahoma"/>
            <family val="2"/>
          </rPr>
          <t xml:space="preserve">
Add as new credit, project in design</t>
        </r>
      </text>
    </comment>
    <comment ref="L59" authorId="2" shapeId="0" xr:uid="{E58EABA1-2A89-48B6-9A05-3A1FFD98E03C}">
      <text>
        <r>
          <rPr>
            <b/>
            <sz val="9"/>
            <color indexed="81"/>
            <rFont val="Tahoma"/>
            <family val="2"/>
          </rPr>
          <t>Dave Wheeler:</t>
        </r>
        <r>
          <rPr>
            <sz val="9"/>
            <color indexed="81"/>
            <rFont val="Tahoma"/>
            <family val="2"/>
          </rPr>
          <t xml:space="preserve">
Construction may occur in late 2022, but more likely to be pushed to 2023</t>
        </r>
      </text>
    </comment>
    <comment ref="A60" authorId="2" shapeId="0" xr:uid="{E82DA221-98C6-44AE-9AF5-DA50448D659F}">
      <text>
        <r>
          <rPr>
            <b/>
            <sz val="9"/>
            <color indexed="81"/>
            <rFont val="Tahoma"/>
            <family val="2"/>
          </rPr>
          <t>Dave Wheeler:</t>
        </r>
        <r>
          <rPr>
            <sz val="9"/>
            <color indexed="81"/>
            <rFont val="Tahoma"/>
            <family val="2"/>
          </rPr>
          <t xml:space="preserve">
Add as new credit, project in design</t>
        </r>
      </text>
    </comment>
    <comment ref="A61" authorId="2" shapeId="0" xr:uid="{C554EA7E-730F-4A2A-999F-A23C5CCF48E6}">
      <text>
        <r>
          <rPr>
            <b/>
            <sz val="9"/>
            <color indexed="81"/>
            <rFont val="Tahoma"/>
            <family val="2"/>
          </rPr>
          <t>Dave Wheeler:</t>
        </r>
        <r>
          <rPr>
            <sz val="9"/>
            <color indexed="81"/>
            <rFont val="Tahoma"/>
            <family val="2"/>
          </rPr>
          <t xml:space="preserve">
Add as new credit, project in design</t>
        </r>
      </text>
    </comment>
    <comment ref="A62" authorId="2" shapeId="0" xr:uid="{FCB49A10-8EE8-4BE9-9B01-0B133A347468}">
      <text>
        <r>
          <rPr>
            <b/>
            <sz val="9"/>
            <color indexed="81"/>
            <rFont val="Tahoma"/>
            <family val="2"/>
          </rPr>
          <t>Dave Wheeler:</t>
        </r>
        <r>
          <rPr>
            <sz val="9"/>
            <color indexed="81"/>
            <rFont val="Tahoma"/>
            <family val="2"/>
          </rPr>
          <t xml:space="preserve">
Add as new credit, project in design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Schelley, Emily</author>
  </authors>
  <commentList>
    <comment ref="A2" authorId="0" shapeId="0" xr:uid="{A578DF90-7111-462D-8FB3-ADE936E49A4A}">
      <text>
        <r>
          <rPr>
            <sz val="9"/>
            <color indexed="81"/>
            <rFont val="Tahoma"/>
            <family val="2"/>
          </rPr>
          <t>An indentifier assigned by the MS4, such as from a FRP or PCP.</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<sst xmlns="http://schemas.openxmlformats.org/spreadsheetml/2006/main" count="1423" uniqueCount="537">
  <si>
    <t>Project Name</t>
  </si>
  <si>
    <t>Responsible party (i.e., MS4/TS4)</t>
  </si>
  <si>
    <t>BMP type</t>
  </si>
  <si>
    <t>BMP status (planned, constructed)</t>
  </si>
  <si>
    <t>Unique ID</t>
  </si>
  <si>
    <t>Applicable FRP/PCP</t>
  </si>
  <si>
    <t>Burlington Int'l Airport MS4</t>
  </si>
  <si>
    <t>Burlington MS4</t>
  </si>
  <si>
    <t>Colchester MS4</t>
  </si>
  <si>
    <t>Essex Town MS4</t>
  </si>
  <si>
    <t>Essex Junction MS4</t>
  </si>
  <si>
    <t>Rutland Town MS4</t>
  </si>
  <si>
    <t>Shelburne MS4</t>
  </si>
  <si>
    <t>South Burlington MS4</t>
  </si>
  <si>
    <t>BTV</t>
  </si>
  <si>
    <t>BUR</t>
  </si>
  <si>
    <t>COL</t>
  </si>
  <si>
    <t>RUT</t>
  </si>
  <si>
    <t>SHE</t>
  </si>
  <si>
    <t>EST</t>
  </si>
  <si>
    <t>ESJ</t>
  </si>
  <si>
    <t>SBU</t>
  </si>
  <si>
    <t>St. Albans City MS4</t>
  </si>
  <si>
    <t>St. Albans Town MS4</t>
  </si>
  <si>
    <t>University of Vermont MS4</t>
  </si>
  <si>
    <t>Williston MS4</t>
  </si>
  <si>
    <t>Winooski MS4</t>
  </si>
  <si>
    <t>SAC</t>
  </si>
  <si>
    <t>SAT</t>
  </si>
  <si>
    <t>UVM</t>
  </si>
  <si>
    <t>WIL</t>
  </si>
  <si>
    <t>WIN</t>
  </si>
  <si>
    <t>VTR</t>
  </si>
  <si>
    <t>Centennial Brook</t>
  </si>
  <si>
    <t>Potash Brook</t>
  </si>
  <si>
    <t>Morehouse Brook</t>
  </si>
  <si>
    <t>Sunderland Brook</t>
  </si>
  <si>
    <t>Indian Brook</t>
  </si>
  <si>
    <t>Moon Brook</t>
  </si>
  <si>
    <t>Bartlett Brook</t>
  </si>
  <si>
    <t>Munroe Brook</t>
  </si>
  <si>
    <t>Englesby Brook</t>
  </si>
  <si>
    <t>Rugg Brook</t>
  </si>
  <si>
    <t>Stevens Brook</t>
  </si>
  <si>
    <t>Allen Brook</t>
  </si>
  <si>
    <t>Bioretention</t>
  </si>
  <si>
    <t>Gravel Wetland</t>
  </si>
  <si>
    <t>Infiltration Trench</t>
  </si>
  <si>
    <t>Wet pond/ Created Wetland</t>
  </si>
  <si>
    <t>Planned</t>
  </si>
  <si>
    <t>Infiltration rate (in/hr)</t>
  </si>
  <si>
    <t xml:space="preserve">Responsible Party </t>
  </si>
  <si>
    <t>Land Owner</t>
  </si>
  <si>
    <t>Applicable FRP</t>
  </si>
  <si>
    <t>Date of last inspection</t>
  </si>
  <si>
    <t>STP in Manual</t>
  </si>
  <si>
    <t>Variations in manual</t>
  </si>
  <si>
    <t>LC BATT- Performance Curve</t>
  </si>
  <si>
    <t>Storage volume required</t>
  </si>
  <si>
    <t>Infiltration Rate required</t>
  </si>
  <si>
    <t>Other info needed</t>
  </si>
  <si>
    <t>Notes</t>
  </si>
  <si>
    <t>No</t>
  </si>
  <si>
    <t>N/A</t>
  </si>
  <si>
    <t>Infiltrating</t>
  </si>
  <si>
    <t>Surface Infiltration</t>
  </si>
  <si>
    <t>Yes</t>
  </si>
  <si>
    <t xml:space="preserve">DSV = Ponding water storage volume and void space volumes of soil filter media. Example:  DSV = (Apond x Dpond) + (Asoil x Dsoil x nsoil mix) </t>
  </si>
  <si>
    <t>Underdrained</t>
  </si>
  <si>
    <t>Bio-filtration</t>
  </si>
  <si>
    <t xml:space="preserve">DSV = Ponding water storage volume and void space volume of soil filter media.  DSV =  (Abed x Dponding)+ (Abed x Dsoil x nsoil)  </t>
  </si>
  <si>
    <t>Infiltration</t>
  </si>
  <si>
    <t>Basin</t>
  </si>
  <si>
    <r>
      <t>DSV = Water volume of storage structure before bypass. Example for linear trapazoidal vegetated swale.  DSV = (L x ((W</t>
    </r>
    <r>
      <rPr>
        <sz val="8"/>
        <color theme="1"/>
        <rFont val="Calibri"/>
        <family val="2"/>
        <scheme val="minor"/>
      </rPr>
      <t>bottom</t>
    </r>
    <r>
      <rPr>
        <sz val="11"/>
        <color theme="1"/>
        <rFont val="Calibri"/>
        <family val="2"/>
        <scheme val="minor"/>
      </rPr>
      <t>+W</t>
    </r>
    <r>
      <rPr>
        <sz val="8"/>
        <color theme="1"/>
        <rFont val="Calibri"/>
        <family val="2"/>
        <scheme val="minor"/>
      </rPr>
      <t>top@Dmax</t>
    </r>
    <r>
      <rPr>
        <sz val="11"/>
        <color theme="1"/>
        <rFont val="Calibri"/>
        <family val="2"/>
        <scheme val="minor"/>
      </rPr>
      <t xml:space="preserve"> )/2) x D)</t>
    </r>
  </si>
  <si>
    <t>Trench</t>
  </si>
  <si>
    <r>
      <t>DSV = void space volumes of stone and sand layers. DSV = (A</t>
    </r>
    <r>
      <rPr>
        <sz val="8"/>
        <color theme="1"/>
        <rFont val="Calibri"/>
        <family val="2"/>
        <scheme val="minor"/>
      </rPr>
      <t>trench</t>
    </r>
    <r>
      <rPr>
        <sz val="11"/>
        <color theme="1"/>
        <rFont val="Calibri"/>
        <family val="2"/>
        <scheme val="minor"/>
      </rPr>
      <t xml:space="preserve"> x D</t>
    </r>
    <r>
      <rPr>
        <sz val="8"/>
        <color theme="1"/>
        <rFont val="Calibri"/>
        <family val="2"/>
        <scheme val="minor"/>
      </rPr>
      <t>stone</t>
    </r>
    <r>
      <rPr>
        <sz val="11"/>
        <color theme="1"/>
        <rFont val="Calibri"/>
        <family val="2"/>
        <scheme val="minor"/>
      </rPr>
      <t xml:space="preserve"> x n</t>
    </r>
    <r>
      <rPr>
        <sz val="9"/>
        <color theme="1"/>
        <rFont val="Calibri"/>
        <family val="2"/>
        <scheme val="minor"/>
      </rPr>
      <t>stone</t>
    </r>
    <r>
      <rPr>
        <sz val="11"/>
        <color theme="1"/>
        <rFont val="Calibri"/>
        <family val="2"/>
        <scheme val="minor"/>
      </rPr>
      <t xml:space="preserve"> )+ (A</t>
    </r>
    <r>
      <rPr>
        <sz val="9"/>
        <color theme="1"/>
        <rFont val="Calibri"/>
        <family val="2"/>
        <scheme val="minor"/>
      </rPr>
      <t>trench</t>
    </r>
    <r>
      <rPr>
        <sz val="11"/>
        <color theme="1"/>
        <rFont val="Calibri"/>
        <family val="2"/>
        <scheme val="minor"/>
      </rPr>
      <t xml:space="preserve"> x D</t>
    </r>
    <r>
      <rPr>
        <sz val="9"/>
        <color theme="1"/>
        <rFont val="Calibri"/>
        <family val="2"/>
        <scheme val="minor"/>
      </rPr>
      <t>sand</t>
    </r>
    <r>
      <rPr>
        <sz val="11"/>
        <color theme="1"/>
        <rFont val="Calibri"/>
        <family val="2"/>
        <scheme val="minor"/>
      </rPr>
      <t xml:space="preserve"> x n</t>
    </r>
    <r>
      <rPr>
        <sz val="9"/>
        <color theme="1"/>
        <rFont val="Calibri"/>
        <family val="2"/>
        <scheme val="minor"/>
      </rPr>
      <t>sand</t>
    </r>
    <r>
      <rPr>
        <sz val="11"/>
        <color theme="1"/>
        <rFont val="Calibri"/>
        <family val="2"/>
        <scheme val="minor"/>
      </rPr>
      <t>)</t>
    </r>
  </si>
  <si>
    <t xml:space="preserve">Subsurface </t>
  </si>
  <si>
    <t>Dry Swale</t>
  </si>
  <si>
    <t>DSV = Water volume of storage structure before bypass. Example for linear trapazoidal vegetated swale.  DSV = (L x ((Wbottom+Wtop@Dmax )/2) x D)</t>
  </si>
  <si>
    <t>Filters</t>
  </si>
  <si>
    <t>Sand Filter</t>
  </si>
  <si>
    <r>
      <t>DSV = Ponding water storage volume and void space volume of soil filter media. DSV =  (Abed x Dponding)+ (A</t>
    </r>
    <r>
      <rPr>
        <sz val="8"/>
        <color theme="1"/>
        <rFont val="Calibri"/>
        <family val="2"/>
        <scheme val="minor"/>
      </rPr>
      <t>bed</t>
    </r>
    <r>
      <rPr>
        <sz val="11"/>
        <color theme="1"/>
        <rFont val="Calibri"/>
        <family val="2"/>
        <scheme val="minor"/>
      </rPr>
      <t xml:space="preserve"> x D</t>
    </r>
    <r>
      <rPr>
        <sz val="8"/>
        <color theme="1"/>
        <rFont val="Calibri"/>
        <family val="2"/>
        <scheme val="minor"/>
      </rPr>
      <t>soi</t>
    </r>
    <r>
      <rPr>
        <sz val="11"/>
        <color theme="1"/>
        <rFont val="Calibri"/>
        <family val="2"/>
        <scheme val="minor"/>
      </rPr>
      <t>l x n</t>
    </r>
    <r>
      <rPr>
        <sz val="8"/>
        <color theme="1"/>
        <rFont val="Calibri"/>
        <family val="2"/>
        <scheme val="minor"/>
      </rPr>
      <t>soil</t>
    </r>
    <r>
      <rPr>
        <sz val="11"/>
        <color theme="1"/>
        <rFont val="Calibri"/>
        <family val="2"/>
        <scheme val="minor"/>
      </rPr>
      <t xml:space="preserve">)  </t>
    </r>
  </si>
  <si>
    <t>Wet Pond</t>
  </si>
  <si>
    <t>NA</t>
  </si>
  <si>
    <t>For storage volume use WQV calculated for pond. If no ED is used, WQV = Perm pool volume</t>
  </si>
  <si>
    <t>Treatment Wetland</t>
  </si>
  <si>
    <t>Shallow Surface Wetland</t>
  </si>
  <si>
    <t xml:space="preserve">DSV = pretreatment volume + ponding volume + void space volume of gravel ISR.                                                   DSV = (A pretreatment x DpreTreatment)+ (A wetland x Dponding)+ (AISR x Dgravel  x ngravel)  Pretreatment </t>
  </si>
  <si>
    <t>also asks for pretreatment volume</t>
  </si>
  <si>
    <t>Permeable Pavement</t>
  </si>
  <si>
    <t>Subsurface infiltration</t>
  </si>
  <si>
    <t>Lined with underdrain</t>
  </si>
  <si>
    <t>Porous Pavement</t>
  </si>
  <si>
    <t>Depth of Filter course (Inches)</t>
  </si>
  <si>
    <t xml:space="preserve">Depth of filter course </t>
  </si>
  <si>
    <t>Definitions</t>
  </si>
  <si>
    <t>Practice that treats runoff  by passing it through a vegetated filter bed, with a filter mixture of sand, soil, and organic matter. Filtered stormwater is either returned to a conveyance system or infiltrated into the native soil.</t>
  </si>
  <si>
    <t>Practices that capture and store stormwater runoff, for the express purpose of allowing it to infiltrate into the soil</t>
  </si>
  <si>
    <t>A soil filter system that temporarily stores and then filters a desired runoff volume for treatment. It is configured as a linear channel, and covered with turf or surface material other than mulch and ornamental plants.</t>
  </si>
  <si>
    <t>Filtering systems capture and temporarily store runoff and pass it through a filter bed of sand or augmented media. Filtered runoff may be collected  (via underdrain), or allowed to exfiltrate into the soil.</t>
  </si>
  <si>
    <t>DSV= Pemanant pool volume prior to high flow bypass   DSV=Apond x Dpond   (does not include pretreatment volume)</t>
  </si>
  <si>
    <t>A practice consisting of a permanent pool of standing water that promotes a stable environment for gravitational settling, biological uptake, and microbial activity.</t>
  </si>
  <si>
    <t>Treatment systems that maximize pollutant removal and the uptake of nutrients through wetland vegetation, retention, and settling.  Gravel wetlands store water within the void spaces of gravel. Shallow surface wetlands use organic wetland soils and have a permanent pool of water that supports  wetland plants.</t>
  </si>
  <si>
    <t xml:space="preserve">Hardscape surfaces with an underlying reservoir course that captures and temporarily stores it before infiltrating into the underlying soil or conveying it elsewhere.  </t>
  </si>
  <si>
    <t>DSV= Design Storage Volume = physical storage capacity to hold water</t>
  </si>
  <si>
    <t>VSV=Void Space Volume</t>
  </si>
  <si>
    <t>L= length, W= width, D= depth at design capacity before bypass, n=porosity fill material, A= average surface area for calculating volume</t>
  </si>
  <si>
    <t>Infiltration rate = saturated soil hydraulic conductivity</t>
  </si>
  <si>
    <t>Footnotes:</t>
  </si>
  <si>
    <t>Maintence needed?</t>
  </si>
  <si>
    <t>Under Construction</t>
  </si>
  <si>
    <t>Complete</t>
  </si>
  <si>
    <t>Design, Construction and Maintence</t>
  </si>
  <si>
    <t>(this tab can be hidden when you send it out to the public)</t>
  </si>
  <si>
    <t>BMP Tracking Specifications</t>
  </si>
  <si>
    <t xml:space="preserve">BMP Identification </t>
  </si>
  <si>
    <t>ü</t>
  </si>
  <si>
    <t>Existing SW permit number (if applicable)</t>
  </si>
  <si>
    <t>Is this an upgrade to an existing BMP?</t>
  </si>
  <si>
    <t>n/a</t>
  </si>
  <si>
    <t>VTrans TS4</t>
  </si>
  <si>
    <t>LC TMDL Drainage Area</t>
  </si>
  <si>
    <t>LC TMDL Lake Segment</t>
  </si>
  <si>
    <t>Lake Segment</t>
  </si>
  <si>
    <t>Drainage Area</t>
  </si>
  <si>
    <t>South Lake B</t>
  </si>
  <si>
    <t>South Lake A</t>
  </si>
  <si>
    <t>Port Henry</t>
  </si>
  <si>
    <t>Otter Creek</t>
  </si>
  <si>
    <t>Main Lake</t>
  </si>
  <si>
    <t>Shelburne Bay</t>
  </si>
  <si>
    <t>Burlington Bay</t>
  </si>
  <si>
    <t>Malletts Bay</t>
  </si>
  <si>
    <t>Northeast Arm</t>
  </si>
  <si>
    <t>St. Albans Bay</t>
  </si>
  <si>
    <t>Missisquoi Bay</t>
  </si>
  <si>
    <t>Isle La Motte</t>
  </si>
  <si>
    <t>Mettawee River</t>
  </si>
  <si>
    <t>Poultney River</t>
  </si>
  <si>
    <t>South Lake B Direct Drainage</t>
  </si>
  <si>
    <t>South Lake A Direct Drainage</t>
  </si>
  <si>
    <t>Port Henry Direct Drainage</t>
  </si>
  <si>
    <t>Lewis Creek</t>
  </si>
  <si>
    <t>Little Otter Creek</t>
  </si>
  <si>
    <t>Otter Creek Direct Drainage</t>
  </si>
  <si>
    <t>Main Lake Direct Drainage</t>
  </si>
  <si>
    <t>Winooski River</t>
  </si>
  <si>
    <t>Laplatte River</t>
  </si>
  <si>
    <t>Burlington Bay Direct Drainage</t>
  </si>
  <si>
    <t>Lamoille River</t>
  </si>
  <si>
    <t>Malletts Bay Direct Drainage</t>
  </si>
  <si>
    <t>Northeast Arm Direct Drainage</t>
  </si>
  <si>
    <t>St. Albans Bay Direct Drainage</t>
  </si>
  <si>
    <t>Mississquoi Bay Direct Drainage</t>
  </si>
  <si>
    <t>Mississquoi River</t>
  </si>
  <si>
    <t>Isle La Motte Direct Drainage</t>
  </si>
  <si>
    <t>Burlington Bay - CSO</t>
  </si>
  <si>
    <t>Latitude (decimal degrees)</t>
  </si>
  <si>
    <t>Longitude (decimal degrees)</t>
  </si>
  <si>
    <t>BMP type prior to upgrade</t>
  </si>
  <si>
    <t>Sand filter (infiltrating)</t>
  </si>
  <si>
    <t>Bioretention (infiltrating)</t>
  </si>
  <si>
    <t>Bioretention (w/ underdrain)</t>
  </si>
  <si>
    <t>Sand filter (w/ underdrain)</t>
  </si>
  <si>
    <t>Infiltration Chambers</t>
  </si>
  <si>
    <t>Dry Swale (w/ underdrain)</t>
  </si>
  <si>
    <t>Dry Swale (infiltrating)</t>
  </si>
  <si>
    <t>Infiltration Rate Required</t>
  </si>
  <si>
    <t>no</t>
  </si>
  <si>
    <t>yes</t>
  </si>
  <si>
    <t>Watershed Projects Database ID (if known)</t>
  </si>
  <si>
    <t xml:space="preserve">Unique ID </t>
  </si>
  <si>
    <t>Infiltration rate prior to upgrade (in/hr)</t>
  </si>
  <si>
    <t>Year Planned Construction</t>
  </si>
  <si>
    <t>Part of MS4/ Incorporated into MS4</t>
  </si>
  <si>
    <t>Date Constructed</t>
  </si>
  <si>
    <t xml:space="preserve">BMP Status </t>
  </si>
  <si>
    <t xml:space="preserve">BMP Specifications Prior to Upgrade </t>
  </si>
  <si>
    <t>Preliminary Design (&lt;100%)</t>
  </si>
  <si>
    <t>Final Design (100%)</t>
  </si>
  <si>
    <t>Design Storage Volume (DSV)</t>
  </si>
  <si>
    <t>Impervious area  (acres)</t>
  </si>
  <si>
    <t>Eligible for Phosphorus Credit?</t>
  </si>
  <si>
    <t>Pervious HSG A</t>
  </si>
  <si>
    <t>Pervious HSG B</t>
  </si>
  <si>
    <t>Pervious HSG C</t>
  </si>
  <si>
    <t xml:space="preserve">Pervious HSG D </t>
  </si>
  <si>
    <t>Unpaved Roads</t>
  </si>
  <si>
    <t>Paved Roads</t>
  </si>
  <si>
    <t>Non-Road Impervious</t>
  </si>
  <si>
    <t>Developed Impervious</t>
  </si>
  <si>
    <t>Developed Pervious</t>
  </si>
  <si>
    <t>Forest</t>
  </si>
  <si>
    <t>HSG A</t>
  </si>
  <si>
    <t>HSG B</t>
  </si>
  <si>
    <t>HSG C</t>
  </si>
  <si>
    <t>HSG D</t>
  </si>
  <si>
    <t>Weighted Average</t>
  </si>
  <si>
    <t>Missisquoi River</t>
  </si>
  <si>
    <t>Basin-wide</t>
  </si>
  <si>
    <t>*The basin wide average of the HSG soil type was used here, as these loads were not included in the TMDL modeling.</t>
  </si>
  <si>
    <r>
      <t> </t>
    </r>
    <r>
      <rPr>
        <sz val="10"/>
        <color theme="1"/>
        <rFont val="Calibri"/>
        <family val="2"/>
        <scheme val="minor"/>
      </rPr>
      <t>What should be our suggestion for the blanks on this table?</t>
    </r>
  </si>
  <si>
    <r>
      <t> </t>
    </r>
    <r>
      <rPr>
        <sz val="10"/>
        <color theme="1"/>
        <rFont val="Calibri"/>
        <family val="2"/>
        <scheme val="minor"/>
      </rPr>
      <t>If a value is listed as N/A use the basin wide average of that soil group. We can add these numbers in and then add an asterisk and a footnote.</t>
    </r>
  </si>
  <si>
    <r>
      <t>0.412</t>
    </r>
    <r>
      <rPr>
        <sz val="8"/>
        <rFont val="Calibri"/>
        <family val="2"/>
        <scheme val="minor"/>
      </rPr>
      <t>  </t>
    </r>
  </si>
  <si>
    <t>Infiltration Rate</t>
  </si>
  <si>
    <t>8.27 in/hr</t>
  </si>
  <si>
    <t>2.41 in/hr</t>
  </si>
  <si>
    <t>1.02 in/hr</t>
  </si>
  <si>
    <t>0.52 in/hr</t>
  </si>
  <si>
    <t>0.27 in /hr</t>
  </si>
  <si>
    <t>0.17 in/hr</t>
  </si>
  <si>
    <t>Practice Type</t>
  </si>
  <si>
    <t>Infiltration Basin</t>
  </si>
  <si>
    <t>Upper Efficiency - Lower Efficiency</t>
  </si>
  <si>
    <t>Percent of Storage Depth Step</t>
  </si>
  <si>
    <t>Extended Dry Detention Pond</t>
  </si>
  <si>
    <t xml:space="preserve">BMP Type </t>
  </si>
  <si>
    <t>Pervious Entry Method</t>
  </si>
  <si>
    <t>Pervious Entry Type</t>
  </si>
  <si>
    <t>Total Pervious</t>
  </si>
  <si>
    <t>By HSG</t>
  </si>
  <si>
    <t>Total Pervious area (acres) </t>
  </si>
  <si>
    <t>Missisquoi Bay Direct Drainage</t>
  </si>
  <si>
    <t>Yes (include previoius drainage area info)</t>
  </si>
  <si>
    <t xml:space="preserve"> HSG A </t>
  </si>
  <si>
    <t xml:space="preserve"> HSG B</t>
  </si>
  <si>
    <t>Total Pervious Area</t>
  </si>
  <si>
    <t>Upper Efficiency - Lower Efficiency4</t>
  </si>
  <si>
    <t>Percent of Storage Depth Step5</t>
  </si>
  <si>
    <t>Pervious Entry Method 2</t>
  </si>
  <si>
    <t>Does the upgrade changed the drainage area?</t>
  </si>
  <si>
    <t>Prior Impervious area (acres)</t>
  </si>
  <si>
    <t>Grass Channel</t>
  </si>
  <si>
    <t>Previous SW permit number (if applicable)</t>
  </si>
  <si>
    <t>Maintenace</t>
  </si>
  <si>
    <t>Cost Estimate (optional)</t>
  </si>
  <si>
    <t>BMP Tracking Table Instructions</t>
  </si>
  <si>
    <r>
      <t>·</t>
    </r>
    <r>
      <rPr>
        <sz val="7"/>
        <color theme="1"/>
        <rFont val="Times New Roman"/>
        <family val="1"/>
      </rPr>
      <t xml:space="preserve">         </t>
    </r>
    <r>
      <rPr>
        <sz val="11"/>
        <color theme="1"/>
        <rFont val="Calibri"/>
        <family val="2"/>
        <scheme val="minor"/>
      </rPr>
      <t>BMP P Tracking Table – used to track practice maintenance, construction, and phosphorus accounting of practices included in a phosphorus control plan (PCP) or flow restoration plan (FRP).</t>
    </r>
  </si>
  <si>
    <r>
      <t>·</t>
    </r>
    <r>
      <rPr>
        <sz val="7"/>
        <color theme="1"/>
        <rFont val="Times New Roman"/>
        <family val="1"/>
      </rPr>
      <t xml:space="preserve">         </t>
    </r>
    <r>
      <rPr>
        <sz val="11"/>
        <color theme="1"/>
        <rFont val="Calibri"/>
        <family val="2"/>
        <scheme val="minor"/>
      </rPr>
      <t>Maintenance – used to track maintenance of practices that are not included in a phosphorus control plan or flow restoration plan, but the MS4 has taken full legal responsibility for.</t>
    </r>
  </si>
  <si>
    <t>Some cells have a dropdown that appear when the cell is selected.  Please select one of the values from the list, rather than typing in a value manually.  If a value is input that doesn’t match one of the expected values, formulas in the workbook may break.</t>
  </si>
  <si>
    <t>Storage Volumes</t>
  </si>
  <si>
    <t>The storage volume is the maximum amount of water that a practice can hold at one time. The storage volume that should be used for credit calculations is typically the volume of water can hold during storms up to the 1-year return storm. Some practices are designed to provide attenuation and safe passage of larger storms, such as the 10- or 100-year return storm; however, this additional volume typically does not stay in the practice long enough to receive much treatment and shouldn’t be included in credit calculations.</t>
  </si>
  <si>
    <t>Storage Volume for Ponds and Wetlands</t>
  </si>
  <si>
    <t>For wet ponds and gravel wetlands, there is typically a large outlet at or near the top of the outlet riser that allows larger storms to exit the practice quickly.  Storage above that level is considered flood storage and should be excluded from credit calculations.</t>
  </si>
  <si>
    <t>Modeling documentation for the practice should include a stage vs. storage table that can be used to determine the appropriate volume for credit calculations.</t>
  </si>
  <si>
    <t xml:space="preserve">Many ponds built prior to the adoption of the 2002 Vermont Stormwater Management Manual were designed for peak flow attenuation and have neither a permanent pool nor extended detention. Ponds lacking these features are not assigned a phosphorus credit as they do not provide significant treatment. </t>
  </si>
  <si>
    <t>Storage Volume for Grass Channels</t>
  </si>
  <si>
    <t>Grass channels were a popular treatment practice under the 2002 Vermont Stormwater Management Manual (VSMM). Grass channels were typically sized to provide treatment for the water quality storm, which was the 0.9” storm under the 2002 VSMM. Grass channel typically have volume to convey large storms but credit calculations should be based on the peak volume of water in the swale during the water quality storm.</t>
  </si>
  <si>
    <t>emily.schelley@vermont.gov</t>
  </si>
  <si>
    <t>Storage Volume of Filters and Bioretention Practices</t>
  </si>
  <si>
    <t>The workbook is designed to track stormwater practices that are owned or controlled by an MS4.  There are two tabs:</t>
  </si>
  <si>
    <t>Drainage Area Prior to Upgrade</t>
  </si>
  <si>
    <t>Manual P Reduction (kg/yr)</t>
  </si>
  <si>
    <t>Phosphorus Calculations</t>
  </si>
  <si>
    <t>% Credit to MS4</t>
  </si>
  <si>
    <t xml:space="preserve">When calculating the storage of a filter media, the porosity (n) of 0.33 should be used. The same rule about excluding flood storage in storage calculations as for ponds and wetlands applies to these practices.  </t>
  </si>
  <si>
    <t>What can be included for phosphorus credit?</t>
  </si>
  <si>
    <r>
      <rPr>
        <sz val="12"/>
        <rFont val="Calibri"/>
        <family val="2"/>
      </rPr>
      <t xml:space="preserve">•    </t>
    </r>
    <r>
      <rPr>
        <sz val="12"/>
        <rFont val="Calibri"/>
        <family val="2"/>
        <scheme val="minor"/>
      </rPr>
      <t>Increase in treatment built during or after 2002 on existing impervious</t>
    </r>
  </si>
  <si>
    <t>Basin Information</t>
  </si>
  <si>
    <r>
      <t>Storage volume (ft</t>
    </r>
    <r>
      <rPr>
        <b/>
        <vertAlign val="superscript"/>
        <sz val="11"/>
        <color theme="1"/>
        <rFont val="Calibri"/>
        <family val="2"/>
        <scheme val="minor"/>
      </rPr>
      <t>3</t>
    </r>
    <r>
      <rPr>
        <b/>
        <sz val="11"/>
        <color theme="1"/>
        <rFont val="Calibri"/>
        <family val="2"/>
        <scheme val="minor"/>
      </rPr>
      <t>)</t>
    </r>
  </si>
  <si>
    <r>
      <t>Previous storage volume (ft</t>
    </r>
    <r>
      <rPr>
        <b/>
        <vertAlign val="superscript"/>
        <sz val="11"/>
        <color theme="1"/>
        <rFont val="Calibri"/>
        <family val="2"/>
        <scheme val="minor"/>
      </rPr>
      <t>3</t>
    </r>
    <r>
      <rPr>
        <b/>
        <sz val="11"/>
        <color theme="1"/>
        <rFont val="Calibri"/>
        <family val="2"/>
        <scheme val="minor"/>
      </rPr>
      <t>)</t>
    </r>
  </si>
  <si>
    <t>Manual P Reduction - Prior Practice (kg/yr)</t>
  </si>
  <si>
    <t>http://anrmaps.vermont.gov/websites/anra5/</t>
  </si>
  <si>
    <t>Do not put anything in cells that have been grey out         .  This could break equations.</t>
  </si>
  <si>
    <t>Generalized diagram off a wet pond</t>
  </si>
  <si>
    <t>If the appropriate FRP Watershed is selected, the drainage area and lake segment will autofill, although it may not work if you delete the cell contents. Drainage areas and Lake Segments can be found on the Natural Resources Atlas (linked below) by selecting ANR Basemap Data&gt; Lake Segment Basins.  Stormwater Impaired Watersheds are found under Stormwater&gt;Stormwater Impaired Watersheds.</t>
  </si>
  <si>
    <t>HydroCAD summary of a grass channel (swale) showing the correct storage volume for credit calculations</t>
  </si>
  <si>
    <t>HydroCAD summary of a wet pond showing the correct storage volume for credit calculations</t>
  </si>
  <si>
    <r>
      <rPr>
        <sz val="11"/>
        <color theme="1"/>
        <rFont val="Calibri"/>
        <family val="2"/>
      </rPr>
      <t xml:space="preserve">•    </t>
    </r>
    <r>
      <rPr>
        <sz val="11"/>
        <color theme="1"/>
        <rFont val="Calibri"/>
        <family val="2"/>
        <scheme val="minor"/>
      </rPr>
      <t>Treatment of new impervious after 2010 that was not required to obtain a state stormwater permit</t>
    </r>
  </si>
  <si>
    <t>Last updated 2/12/2020</t>
  </si>
  <si>
    <t>* Prior Load Before Treatment (kg/acre/year)</t>
  </si>
  <si>
    <t>* Prior Storage Depth (inches)</t>
  </si>
  <si>
    <t>* Prior Practice Efficiency</t>
  </si>
  <si>
    <t>* Estimated P removal of Prior Practice (kg/yr)</t>
  </si>
  <si>
    <t>* P Credit (kg/yr)</t>
  </si>
  <si>
    <t>* P Reduction (kg/year)</t>
  </si>
  <si>
    <t>* Practice Efficiency</t>
  </si>
  <si>
    <t>* Storage Depth (inches)</t>
  </si>
  <si>
    <t>* Load Before Treatment (kg/ac/yr)</t>
  </si>
  <si>
    <r>
      <t xml:space="preserve">Some cells of the worksheet are locked to protect the formulas. Where this is the case , the field name is marked with an </t>
    </r>
    <r>
      <rPr>
        <b/>
        <sz val="11"/>
        <color theme="1"/>
        <rFont val="Calibri"/>
        <family val="2"/>
        <scheme val="minor"/>
      </rPr>
      <t>*</t>
    </r>
    <r>
      <rPr>
        <sz val="11"/>
        <color theme="1"/>
        <rFont val="Calibri"/>
        <family val="2"/>
        <scheme val="minor"/>
      </rPr>
      <t xml:space="preserve">.  If errors are discovered please contact: </t>
    </r>
  </si>
  <si>
    <t>City Owned Property</t>
  </si>
  <si>
    <t>PBZ124</t>
  </si>
  <si>
    <t>Twin Oaks Pond</t>
  </si>
  <si>
    <t>City Owned Easement</t>
  </si>
  <si>
    <t>WRZ003</t>
  </si>
  <si>
    <t>National Guard Ave Pond</t>
  </si>
  <si>
    <t>MDZ004</t>
  </si>
  <si>
    <t>Gregory Drive Swirl Separator</t>
  </si>
  <si>
    <t>PBZ128</t>
  </si>
  <si>
    <t>Farrell Street Swirl Separator</t>
  </si>
  <si>
    <t>BBZ038</t>
  </si>
  <si>
    <t>South Pointe Pond 2</t>
  </si>
  <si>
    <t>CBZ036</t>
  </si>
  <si>
    <t>Williston Road Expansion - Infiltration Area</t>
  </si>
  <si>
    <t>MDZ001</t>
  </si>
  <si>
    <t>Stonehouse Village Pond</t>
  </si>
  <si>
    <t>MDZ005</t>
  </si>
  <si>
    <t>Cider Mill - Pond 6</t>
  </si>
  <si>
    <t>MDZ006</t>
  </si>
  <si>
    <t>Cider Mill - Pond 4</t>
  </si>
  <si>
    <t>MDZ007</t>
  </si>
  <si>
    <t>Cider Mill - Pond 3</t>
  </si>
  <si>
    <t>MDZ008</t>
  </si>
  <si>
    <t>Cider Mill - Pond 2</t>
  </si>
  <si>
    <t>MDZ010</t>
  </si>
  <si>
    <t>Cider Mill - Pond 5</t>
  </si>
  <si>
    <t>MDZ013</t>
  </si>
  <si>
    <t>Dorset Farms - Basin A</t>
  </si>
  <si>
    <t>MDZ014</t>
  </si>
  <si>
    <t>Dorset Farms - Basin B</t>
  </si>
  <si>
    <t>MDZ015</t>
  </si>
  <si>
    <t>Dorset Farms - Basin C</t>
  </si>
  <si>
    <t>PBZ136</t>
  </si>
  <si>
    <t>Summerfield Pond</t>
  </si>
  <si>
    <t>PBZ141</t>
  </si>
  <si>
    <t>Heatherfield Offset Pond</t>
  </si>
  <si>
    <t>PBZ162</t>
  </si>
  <si>
    <t>Hayes Ave - South Pond</t>
  </si>
  <si>
    <t>WRZ001</t>
  </si>
  <si>
    <t>White Rocks/Country Club Drive Pond</t>
  </si>
  <si>
    <t>WRZ002</t>
  </si>
  <si>
    <t>Lime Kiln Rd Swirl Separator</t>
  </si>
  <si>
    <t>PBZ102</t>
  </si>
  <si>
    <t>Heatherfield P1</t>
  </si>
  <si>
    <t>PBZ103</t>
  </si>
  <si>
    <t>Heatherfield P2</t>
  </si>
  <si>
    <t>PBZ104</t>
  </si>
  <si>
    <t>Heatherfield P3</t>
  </si>
  <si>
    <t>PBZ115</t>
  </si>
  <si>
    <t>MBZ016</t>
  </si>
  <si>
    <t>South Pointe Pond 1</t>
  </si>
  <si>
    <t>MBZ039</t>
  </si>
  <si>
    <t>South Pointe Dry Swale 1</t>
  </si>
  <si>
    <t>MBZ040</t>
  </si>
  <si>
    <t>South Pointe Dry Swale 2</t>
  </si>
  <si>
    <t>BBZ036</t>
  </si>
  <si>
    <t>Harbor Heights Swirl Separator &amp; Undergound Detention</t>
  </si>
  <si>
    <t>PBZ100</t>
  </si>
  <si>
    <t>Kennedy Drive Pond 1</t>
  </si>
  <si>
    <t>PBZ043</t>
  </si>
  <si>
    <t>Kennedy Drive Pond 4</t>
  </si>
  <si>
    <t>PBZ126</t>
  </si>
  <si>
    <t>Dorset Street Underpass Pond (WNRCD Pond)</t>
  </si>
  <si>
    <t>PBZ127</t>
  </si>
  <si>
    <t>Dorset Street Underpass Swale (WNRCD Swale)</t>
  </si>
  <si>
    <t>Vtrans</t>
  </si>
  <si>
    <t>1-1582</t>
  </si>
  <si>
    <t>2-0825</t>
  </si>
  <si>
    <t>6627-9015</t>
  </si>
  <si>
    <t>3351-9010</t>
  </si>
  <si>
    <t>5080-INDO.R</t>
  </si>
  <si>
    <t>3443-INDS</t>
  </si>
  <si>
    <t>6676-INDS</t>
  </si>
  <si>
    <t>3153-9010.R</t>
  </si>
  <si>
    <t>3144-9010.2</t>
  </si>
  <si>
    <t>3049-9010.RT</t>
  </si>
  <si>
    <t>No Permit</t>
  </si>
  <si>
    <t>3864-NDO</t>
  </si>
  <si>
    <t>2-0848</t>
  </si>
  <si>
    <t>4124-9010.R</t>
  </si>
  <si>
    <t xml:space="preserve"> </t>
  </si>
  <si>
    <t>3658a</t>
  </si>
  <si>
    <t>3658b</t>
  </si>
  <si>
    <t>3658c </t>
  </si>
  <si>
    <t>3443-INDS.R1A</t>
  </si>
  <si>
    <t>6294-9030</t>
  </si>
  <si>
    <t>PD0109</t>
  </si>
  <si>
    <t>PD0143</t>
  </si>
  <si>
    <t>SW0002</t>
  </si>
  <si>
    <t>SW0001</t>
  </si>
  <si>
    <t>PD0026</t>
  </si>
  <si>
    <t>IA0025</t>
  </si>
  <si>
    <t>PD0031</t>
  </si>
  <si>
    <t>PD0061</t>
  </si>
  <si>
    <t>PD0062</t>
  </si>
  <si>
    <t>PD0064</t>
  </si>
  <si>
    <t>PD0090</t>
  </si>
  <si>
    <t>PD0066</t>
  </si>
  <si>
    <t>PD0058</t>
  </si>
  <si>
    <t>PD0057</t>
  </si>
  <si>
    <t>PD0056</t>
  </si>
  <si>
    <t>PD0118</t>
  </si>
  <si>
    <t>PD0050</t>
  </si>
  <si>
    <t>SW0003</t>
  </si>
  <si>
    <t>PD0065</t>
  </si>
  <si>
    <t>PD0011</t>
  </si>
  <si>
    <t>PD0098</t>
  </si>
  <si>
    <t>PD0063</t>
  </si>
  <si>
    <t>SWAL009</t>
  </si>
  <si>
    <t>SWAL010</t>
  </si>
  <si>
    <t>SW0005</t>
  </si>
  <si>
    <t>PD0042</t>
  </si>
  <si>
    <t>PD0045</t>
  </si>
  <si>
    <t>PD0009</t>
  </si>
  <si>
    <t>PD0072</t>
  </si>
  <si>
    <t>PD0095</t>
  </si>
  <si>
    <t>SWAL008</t>
  </si>
  <si>
    <t>PBZ107</t>
  </si>
  <si>
    <t>Farrell St Pond</t>
  </si>
  <si>
    <t>BB0003</t>
  </si>
  <si>
    <t>BBCSIP</t>
  </si>
  <si>
    <t>BBZ004</t>
  </si>
  <si>
    <t>BBSTS (Original)</t>
  </si>
  <si>
    <t>BB0014</t>
  </si>
  <si>
    <t>Pinnacle at Spear Pond A</t>
  </si>
  <si>
    <t>BB0015</t>
  </si>
  <si>
    <t>Pinnacle at Spear Pond B</t>
  </si>
  <si>
    <t>CB0023</t>
  </si>
  <si>
    <t>Picard Circle Infiltration</t>
  </si>
  <si>
    <t>CBZ032</t>
  </si>
  <si>
    <t>Quarry Ridge</t>
  </si>
  <si>
    <t>MB0005</t>
  </si>
  <si>
    <t>Pinnacle at Spear Pond 2 (M05)</t>
  </si>
  <si>
    <t>MB0007</t>
  </si>
  <si>
    <t xml:space="preserve">Pinnacle at Spear Pond 3 </t>
  </si>
  <si>
    <t>PB0037</t>
  </si>
  <si>
    <t>Iby Gravel Wetland</t>
  </si>
  <si>
    <t>PB0108</t>
  </si>
  <si>
    <t>Price Chopper Pond</t>
  </si>
  <si>
    <t>PBZ170</t>
  </si>
  <si>
    <t>Oak Creek Village - Pond 2</t>
  </si>
  <si>
    <t>PBZ171</t>
  </si>
  <si>
    <t>Butler Farms</t>
  </si>
  <si>
    <t>PBZ173</t>
  </si>
  <si>
    <t>Oak Creek Village - Pond 3</t>
  </si>
  <si>
    <t>PBZ174</t>
  </si>
  <si>
    <t>Oak Creek Village - Micropool</t>
  </si>
  <si>
    <t>PBZ176</t>
  </si>
  <si>
    <t>Indian Creek - Detention Basin 1</t>
  </si>
  <si>
    <t>PBZ177</t>
  </si>
  <si>
    <t>Indian Creek - Detention Basin 2</t>
  </si>
  <si>
    <t>PBZ189</t>
  </si>
  <si>
    <t>City Hall - Bioretention</t>
  </si>
  <si>
    <t>PBZ200</t>
  </si>
  <si>
    <t>Stonehedge - Bioretention SW</t>
  </si>
  <si>
    <t>PBZ201</t>
  </si>
  <si>
    <t>Stonehedge - Bioretention NW</t>
  </si>
  <si>
    <t>PBZ202</t>
  </si>
  <si>
    <t>Stonehedge - Pond</t>
  </si>
  <si>
    <t>PBZ203</t>
  </si>
  <si>
    <t>Stonehedge - Bioretention SE</t>
  </si>
  <si>
    <t>PBZ125</t>
  </si>
  <si>
    <t xml:space="preserve">Farrell Street - Bioretention </t>
  </si>
  <si>
    <t>PBZ094</t>
  </si>
  <si>
    <t>Dorset Park Pond</t>
  </si>
  <si>
    <t>PBZ120</t>
  </si>
  <si>
    <t>Farrell Park - Constructed Wetland</t>
  </si>
  <si>
    <t>PBZ105</t>
  </si>
  <si>
    <t>Winding Brook</t>
  </si>
  <si>
    <t>BBZ051</t>
  </si>
  <si>
    <t>Synergy Development</t>
  </si>
  <si>
    <t>Arlo Cota Imported Car Center</t>
  </si>
  <si>
    <t>NBZ001</t>
  </si>
  <si>
    <t>GE Parking Lot Expansion</t>
  </si>
  <si>
    <t>PBZ016</t>
  </si>
  <si>
    <t>Community Bible Church</t>
  </si>
  <si>
    <t>1-0202; 2-0120</t>
  </si>
  <si>
    <t>1-1155</t>
  </si>
  <si>
    <t>1-1257</t>
  </si>
  <si>
    <t>7294-INDS, 7294-INDO</t>
  </si>
  <si>
    <t>1-0464</t>
  </si>
  <si>
    <t>2-0312</t>
  </si>
  <si>
    <t xml:space="preserve">1-0464 </t>
  </si>
  <si>
    <t>1-0239/6285-9030</t>
  </si>
  <si>
    <t>2-0909</t>
  </si>
  <si>
    <t>2-0100</t>
  </si>
  <si>
    <t>5080-INDS</t>
  </si>
  <si>
    <t>1-1033</t>
  </si>
  <si>
    <t xml:space="preserve">3691-INDS </t>
  </si>
  <si>
    <t>PB0042</t>
  </si>
  <si>
    <t>Kennedy Dr Pond 3 Expansion</t>
  </si>
  <si>
    <t>PB0114</t>
  </si>
  <si>
    <t>Kennedy Dr Pond 5/6</t>
  </si>
  <si>
    <t>Added pre-existing PB0115 (Pond6) credit. All credit and treatment now in Pond 5. All areas from CSB</t>
  </si>
  <si>
    <t>BBZ019</t>
  </si>
  <si>
    <t>BBZ020</t>
  </si>
  <si>
    <t>BBZ059</t>
  </si>
  <si>
    <t>PB0064</t>
  </si>
  <si>
    <t>Non City owned regulated (expired permit)</t>
  </si>
  <si>
    <t>PBZ061</t>
  </si>
  <si>
    <t>PBZ191</t>
  </si>
  <si>
    <t>PBZ192</t>
  </si>
  <si>
    <t>PBZ197</t>
  </si>
  <si>
    <t>PBZ207</t>
  </si>
  <si>
    <t>3121-9010</t>
  </si>
  <si>
    <t>1-1015</t>
  </si>
  <si>
    <t>1-1452</t>
  </si>
  <si>
    <t>7317-INDS</t>
  </si>
  <si>
    <t>1-1380</t>
  </si>
  <si>
    <t>To be deducted from PB0014 credit</t>
  </si>
  <si>
    <t>Nested non-credit</t>
  </si>
  <si>
    <t>Non-Credit Nested: Willie Racine Jeep West Pond</t>
  </si>
  <si>
    <t>Non-Credit Nested: Willie Racine Jeep East Pond</t>
  </si>
  <si>
    <t>Non-Credit Nested: Westview Drive</t>
  </si>
  <si>
    <t>Non-Credit Nested: Pillsbury Manor Infiltration Basin Retrofit</t>
  </si>
  <si>
    <t>Non-Credit Nested: Olympiad Apartments &amp; Office Building Pond Retrofit</t>
  </si>
  <si>
    <t xml:space="preserve">Non-Credit Nested: UVM Dialysis - Infiltration </t>
  </si>
  <si>
    <t>Non-Credit Nested: UVM Dialysis - Bioretention</t>
  </si>
  <si>
    <t>Non-Credit Nested: Anderson Parkway - Infiltration</t>
  </si>
  <si>
    <t>Non-Credit Nested: Eastwood Dr</t>
  </si>
  <si>
    <t xml:space="preserve">Pre-Retrofit Rerouted: Kennedy Drive Pond 6 </t>
  </si>
  <si>
    <t>Kennedy Drive Pond 7 Expansion</t>
  </si>
  <si>
    <t>PB0044</t>
  </si>
  <si>
    <t>1-1582, 1-0233</t>
  </si>
  <si>
    <t>PB0050</t>
  </si>
  <si>
    <t>Lindenwood Drive Detention Pond</t>
  </si>
  <si>
    <t>PB0091</t>
  </si>
  <si>
    <t>Woodcrest Drive</t>
  </si>
  <si>
    <t>BBSTS Expansion</t>
  </si>
  <si>
    <t>PB0041</t>
  </si>
  <si>
    <t>Kennedy Drive Pond 2 Expansion</t>
  </si>
  <si>
    <t>2-0180, 2-0153, 1-0734</t>
  </si>
  <si>
    <t>Airport Drive</t>
  </si>
  <si>
    <t>Burlington Country Club</t>
  </si>
  <si>
    <t xml:space="preserve">Logwood </t>
  </si>
  <si>
    <t>PB0009</t>
  </si>
  <si>
    <t>PB0056</t>
  </si>
  <si>
    <t>PB0051</t>
  </si>
  <si>
    <t>Infiltration 2.41"/hr</t>
  </si>
  <si>
    <t>Dry Detention</t>
  </si>
  <si>
    <t>BB0004</t>
  </si>
  <si>
    <t>Infiltration 0.27"/hr</t>
  </si>
  <si>
    <t>1-1582, 2-1069, 2-0825</t>
  </si>
  <si>
    <t>Private Property</t>
  </si>
  <si>
    <t>PB0109</t>
  </si>
  <si>
    <t>Village at Dorset Park Pond 3</t>
  </si>
  <si>
    <t>PB0110</t>
  </si>
  <si>
    <t>Village at Dorset Park Pond 2</t>
  </si>
  <si>
    <t>PB0111</t>
  </si>
  <si>
    <t>Village at Dorset Park Pond 1</t>
  </si>
  <si>
    <t>1-0647</t>
  </si>
  <si>
    <t>PBZ178</t>
  </si>
  <si>
    <t>Ridgewood Pond</t>
  </si>
  <si>
    <t>Village At Dorset Park Moved to Mainteance Only</t>
  </si>
  <si>
    <t>Ridgewood Pond Moved to Maintenance Only</t>
  </si>
  <si>
    <t>Projects Listed as "In Design" During Development of the City's PCP (April 1, 2021)</t>
  </si>
  <si>
    <t>NOTE FROM CITY: Rather than moving projects up to a different row when completed, the "BMP Status" drop down in Column K will be updated to reflect the current status during Annual Report submissions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</si>
</sst>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
    <numFmt numFmtId="165" formatCode="0.00000"/>
    <numFmt numFmtId="166" formatCode="_(* #,##0_);_(* \(#,##0\);_(* &quot;-&quot;??_);_(@_)"/>
    <numFmt numFmtId="167" formatCode="0.000"/>
    <numFmt numFmtId="168" formatCode="0.000000"/>
  </numFmts>
  <fonts count="37" x14ac:knownFonts="1">
    <font>
      <sz val="11"/>
      <color theme="1"/>
      <name val="Calibri"/>
      <family val="2"/>
      <scheme val="minor"/>
    </font>
    <font>
      <b/>
      <sz val="11"/>
      <color theme="1"/>
      <name val="Calibri"/>
      <family val="2"/>
      <scheme val="minor"/>
    </font>
    <font>
      <b/>
      <sz val="12"/>
      <color theme="1"/>
      <name val="Calibri"/>
      <family val="2"/>
      <scheme val="minor"/>
    </font>
    <font>
      <sz val="8"/>
      <color theme="1"/>
      <name val="Calibri"/>
      <family val="2"/>
      <scheme val="minor"/>
    </font>
    <font>
      <sz val="9"/>
      <color theme="1"/>
      <name val="Calibri"/>
      <family val="2"/>
      <scheme val="minor"/>
    </font>
    <font>
      <sz val="10"/>
      <color theme="1"/>
      <name val="Calibri"/>
      <family val="2"/>
      <scheme val="minor"/>
    </font>
    <font>
      <sz val="11"/>
      <name val="Calibri"/>
      <family val="2"/>
      <scheme val="minor"/>
    </font>
    <font>
      <b/>
      <sz val="11"/>
      <color rgb="FFFF0000"/>
      <name val="Calibri"/>
      <family val="2"/>
      <scheme val="minor"/>
    </font>
    <font>
      <b/>
      <sz val="11"/>
      <color rgb="FFFF0000"/>
      <name val="Wingdings"/>
      <charset val="2"/>
    </font>
    <font>
      <sz val="10"/>
      <name val="Arial"/>
      <family val="2"/>
    </font>
    <font>
      <b/>
      <sz val="10"/>
      <color theme="1"/>
      <name val="Calibri"/>
      <family val="2"/>
      <scheme val="minor"/>
    </font>
    <font>
      <b/>
      <sz val="11"/>
      <color rgb="FF000000"/>
      <name val="Calibri"/>
      <family val="2"/>
      <scheme val="minor"/>
    </font>
    <font>
      <sz val="11"/>
      <color rgb="FF000000"/>
      <name val="Calibri"/>
      <family val="2"/>
      <scheme val="minor"/>
    </font>
    <font>
      <sz val="10"/>
      <color theme="1"/>
      <name val="Arial"/>
      <family val="2"/>
    </font>
    <font>
      <sz val="8"/>
      <name val="Calibri"/>
      <family val="2"/>
      <scheme val="minor"/>
    </font>
    <font>
      <sz val="11"/>
      <color theme="1"/>
      <name val="Calibri"/>
      <family val="2"/>
      <scheme val="minor"/>
    </font>
    <font>
      <sz val="12"/>
      <color theme="1"/>
      <name val="Calibri"/>
      <family val="2"/>
      <scheme val="minor"/>
    </font>
    <font>
      <sz val="10"/>
      <name val="Calibri"/>
      <family val="2"/>
      <scheme val="minor"/>
    </font>
    <font>
      <sz val="9"/>
      <color indexed="81"/>
      <name val="Tahoma"/>
      <family val="2"/>
    </font>
    <font>
      <sz val="11"/>
      <color theme="1"/>
      <name val="Symbol"/>
      <family val="1"/>
      <charset val="2"/>
    </font>
    <font>
      <sz val="7"/>
      <color theme="1"/>
      <name val="Times New Roman"/>
      <family val="1"/>
    </font>
    <font>
      <u/>
      <sz val="11"/>
      <color theme="10"/>
      <name val="Calibri"/>
      <family val="2"/>
      <scheme val="minor"/>
    </font>
    <font>
      <b/>
      <sz val="14"/>
      <color theme="1"/>
      <name val="Calibri"/>
      <family val="2"/>
      <scheme val="minor"/>
    </font>
    <font>
      <b/>
      <sz val="12"/>
      <name val="Calibri"/>
      <family val="2"/>
      <scheme val="minor"/>
    </font>
    <font>
      <sz val="12"/>
      <name val="Calibri"/>
      <family val="2"/>
      <scheme val="minor"/>
    </font>
    <font>
      <sz val="12"/>
      <name val="Calibri"/>
      <family val="2"/>
    </font>
    <font>
      <sz val="11"/>
      <color theme="1"/>
      <name val="Calibri"/>
      <family val="2"/>
    </font>
    <font>
      <b/>
      <vertAlign val="superscript"/>
      <sz val="11"/>
      <color theme="1"/>
      <name val="Calibri"/>
      <family val="2"/>
      <scheme val="minor"/>
    </font>
    <font>
      <b/>
      <sz val="9"/>
      <color indexed="81"/>
      <name val="Tahoma"/>
      <family val="2"/>
    </font>
    <font>
      <sz val="11"/>
      <color theme="1" tint="0.249977111117893"/>
      <name val="Calibri"/>
      <family val="2"/>
      <scheme val="minor"/>
    </font>
    <font>
      <i/>
      <sz val="11"/>
      <color theme="4" tint="-0.249977111117893"/>
      <name val="Calibri"/>
      <family val="2"/>
      <scheme val="minor"/>
    </font>
    <font>
      <i/>
      <sz val="12"/>
      <color theme="1"/>
      <name val="Calibri"/>
      <family val="2"/>
      <scheme val="minor"/>
    </font>
    <font>
      <sz val="11"/>
      <color rgb="FFFF0000"/>
      <name val="Calibri"/>
      <family val="2"/>
      <scheme val="minor"/>
    </font>
    <font>
      <i/>
      <sz val="11"/>
      <name val="Calibri"/>
      <family val="2"/>
      <scheme val="minor"/>
    </font>
    <font>
      <i/>
      <sz val="11"/>
      <color theme="1"/>
      <name val="Calibri"/>
      <family val="2"/>
      <scheme val="minor"/>
    </font>
    <font>
      <b/>
      <i/>
      <u/>
      <sz val="11"/>
      <color theme="1"/>
      <name val="Calibri"/>
      <family val="2"/>
      <scheme val="minor"/>
    </font>
    <font>
      <b/>
      <u/>
      <sz val="12"/>
      <color theme="1"/>
      <name val="Calibri"/>
      <family val="2"/>
      <scheme val="minor"/>
    </font>
  </fonts>
  <fills count="18">
    <fill>
      <patternFill patternType="none"/>
    </fill>
    <fill>
      <patternFill patternType="gray125"/>
    </fill>
    <fill>
      <patternFill patternType="solid">
        <fgColor theme="8"/>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4472C4"/>
        <bgColor indexed="64"/>
      </patternFill>
    </fill>
    <fill>
      <patternFill patternType="solid">
        <fgColor rgb="FFD9E2F3"/>
        <bgColor indexed="64"/>
      </patternFill>
    </fill>
    <fill>
      <patternFill patternType="solid">
        <fgColor theme="0"/>
        <bgColor indexed="64"/>
      </patternFill>
    </fill>
    <fill>
      <patternFill patternType="solid">
        <fgColor theme="9"/>
        <bgColor indexed="64"/>
      </patternFill>
    </fill>
    <fill>
      <patternFill patternType="solid">
        <fgColor theme="4"/>
        <bgColor indexed="64"/>
      </patternFill>
    </fill>
    <fill>
      <patternFill patternType="solid">
        <fgColor theme="4" tint="0.59999389629810485"/>
        <bgColor indexed="64"/>
      </patternFill>
    </fill>
    <fill>
      <patternFill patternType="solid">
        <fgColor rgb="FFFFFF00"/>
        <bgColor indexed="64"/>
      </patternFill>
    </fill>
    <fill>
      <patternFill patternType="solid">
        <fgColor rgb="FF92D050"/>
        <bgColor indexed="64"/>
      </patternFill>
    </fill>
    <fill>
      <patternFill patternType="solid">
        <fgColor theme="9" tint="0.39997558519241921"/>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style="medium">
        <color rgb="FF4472C4"/>
      </left>
      <right/>
      <top style="medium">
        <color rgb="FF4472C4"/>
      </top>
      <bottom/>
      <diagonal/>
    </border>
    <border>
      <left style="medium">
        <color rgb="FF4472C4"/>
      </left>
      <right/>
      <top/>
      <bottom style="medium">
        <color rgb="FF8EAADB"/>
      </bottom>
      <diagonal/>
    </border>
    <border>
      <left/>
      <right/>
      <top style="medium">
        <color rgb="FF4472C4"/>
      </top>
      <bottom/>
      <diagonal/>
    </border>
    <border>
      <left/>
      <right/>
      <top/>
      <bottom style="medium">
        <color rgb="FF8EAADB"/>
      </bottom>
      <diagonal/>
    </border>
    <border>
      <left/>
      <right/>
      <top style="medium">
        <color rgb="FF4472C4"/>
      </top>
      <bottom style="medium">
        <color rgb="FF4472C4"/>
      </bottom>
      <diagonal/>
    </border>
    <border>
      <left/>
      <right style="medium">
        <color rgb="FF4472C4"/>
      </right>
      <top style="medium">
        <color rgb="FF4472C4"/>
      </top>
      <bottom/>
      <diagonal/>
    </border>
    <border>
      <left/>
      <right style="medium">
        <color rgb="FF4472C4"/>
      </right>
      <top/>
      <bottom style="medium">
        <color rgb="FF8EAADB"/>
      </bottom>
      <diagonal/>
    </border>
    <border>
      <left style="medium">
        <color rgb="FF8EAADB"/>
      </left>
      <right style="medium">
        <color rgb="FF8EAADB"/>
      </right>
      <top/>
      <bottom style="medium">
        <color rgb="FF8EAADB"/>
      </bottom>
      <diagonal/>
    </border>
    <border>
      <left/>
      <right style="medium">
        <color rgb="FF8EAADB"/>
      </right>
      <top/>
      <bottom style="medium">
        <color rgb="FF8EAADB"/>
      </bottom>
      <diagonal/>
    </border>
    <border>
      <left style="medium">
        <color rgb="FF8EAADB"/>
      </left>
      <right/>
      <top style="medium">
        <color rgb="FF8EAADB"/>
      </top>
      <bottom style="medium">
        <color rgb="FF8EAADB"/>
      </bottom>
      <diagonal/>
    </border>
    <border>
      <left/>
      <right style="medium">
        <color rgb="FF8EAADB"/>
      </right>
      <top style="medium">
        <color rgb="FF8EAADB"/>
      </top>
      <bottom style="medium">
        <color rgb="FF8EAADB"/>
      </bottom>
      <diagonal/>
    </border>
    <border>
      <left/>
      <right/>
      <top style="medium">
        <color rgb="FF8EAADB"/>
      </top>
      <bottom style="medium">
        <color rgb="FF8EAADB"/>
      </bottom>
      <diagonal/>
    </border>
    <border>
      <left style="thin">
        <color theme="6"/>
      </left>
      <right style="thin">
        <color theme="6"/>
      </right>
      <top style="thin">
        <color theme="6"/>
      </top>
      <bottom style="thin">
        <color theme="6"/>
      </bottom>
      <diagonal/>
    </border>
    <border>
      <left style="thin">
        <color theme="6"/>
      </left>
      <right style="thin">
        <color theme="6"/>
      </right>
      <top/>
      <bottom style="thin">
        <color theme="6"/>
      </bottom>
      <diagonal/>
    </border>
    <border>
      <left style="thin">
        <color indexed="64"/>
      </left>
      <right/>
      <top/>
      <bottom/>
      <diagonal/>
    </border>
    <border>
      <left/>
      <right style="thin">
        <color indexed="64"/>
      </right>
      <top/>
      <bottom/>
      <diagonal/>
    </border>
    <border>
      <left style="thin">
        <color theme="2" tint="-0.249977111117893"/>
      </left>
      <right style="thin">
        <color theme="2" tint="-0.249977111117893"/>
      </right>
      <top style="thin">
        <color theme="2" tint="-0.249977111117893"/>
      </top>
      <bottom style="thin">
        <color theme="2" tint="-0.249977111117893"/>
      </bottom>
      <diagonal/>
    </border>
    <border>
      <left style="thin">
        <color theme="2" tint="-0.249977111117893"/>
      </left>
      <right style="thin">
        <color theme="2" tint="-0.249977111117893"/>
      </right>
      <top/>
      <bottom style="thin">
        <color theme="2" tint="-0.249977111117893"/>
      </bottom>
      <diagonal/>
    </border>
    <border>
      <left style="thin">
        <color theme="6"/>
      </left>
      <right style="thin">
        <color theme="6"/>
      </right>
      <top/>
      <bottom style="medium">
        <color indexed="64"/>
      </bottom>
      <diagonal/>
    </border>
    <border>
      <left style="thin">
        <color theme="6"/>
      </left>
      <right style="thin">
        <color theme="6"/>
      </right>
      <top style="thin">
        <color theme="6"/>
      </top>
      <bottom style="medium">
        <color indexed="64"/>
      </bottom>
      <diagonal/>
    </border>
    <border>
      <left/>
      <right/>
      <top/>
      <bottom style="medium">
        <color indexed="64"/>
      </bottom>
      <diagonal/>
    </border>
  </borders>
  <cellStyleXfs count="3">
    <xf numFmtId="0" fontId="0" fillId="0" borderId="0"/>
    <xf numFmtId="43" fontId="15" fillId="0" borderId="0" applyFont="0" applyFill="0" applyBorder="0" applyAlignment="0" applyProtection="0"/>
    <xf numFmtId="0" fontId="21" fillId="0" borderId="0" applyNumberFormat="0" applyFill="0" applyBorder="0" applyAlignment="0" applyProtection="0"/>
  </cellStyleXfs>
  <cellXfs count="168">
    <xf numFmtId="0" fontId="0" fillId="0" borderId="0" xfId="0"/>
    <xf numFmtId="0" fontId="1" fillId="0" borderId="0" xfId="0" applyFont="1"/>
    <xf numFmtId="0" fontId="2" fillId="0" borderId="0" xfId="0" applyFont="1" applyAlignment="1">
      <alignment wrapText="1"/>
    </xf>
    <xf numFmtId="0" fontId="1" fillId="3" borderId="1" xfId="0" applyFont="1" applyFill="1" applyBorder="1" applyAlignment="1">
      <alignment wrapText="1"/>
    </xf>
    <xf numFmtId="0" fontId="0" fillId="0" borderId="1" xfId="0" applyBorder="1"/>
    <xf numFmtId="0" fontId="0" fillId="0" borderId="1" xfId="0" applyBorder="1" applyAlignment="1">
      <alignment wrapText="1"/>
    </xf>
    <xf numFmtId="0" fontId="1" fillId="0" borderId="1" xfId="0" applyFont="1" applyBorder="1"/>
    <xf numFmtId="0" fontId="0" fillId="0" borderId="1" xfId="0" applyBorder="1" applyAlignment="1">
      <alignment horizontal="left" vertical="center" wrapText="1"/>
    </xf>
    <xf numFmtId="0" fontId="0" fillId="0" borderId="1" xfId="0" applyBorder="1" applyAlignment="1">
      <alignment horizontal="center"/>
    </xf>
    <xf numFmtId="0" fontId="1" fillId="3" borderId="1" xfId="0" applyFont="1" applyFill="1" applyBorder="1" applyAlignment="1">
      <alignment horizontal="left" wrapText="1"/>
    </xf>
    <xf numFmtId="0" fontId="7" fillId="0" borderId="1" xfId="0" applyFont="1" applyBorder="1" applyAlignment="1">
      <alignment wrapText="1"/>
    </xf>
    <xf numFmtId="0" fontId="8" fillId="0" borderId="1" xfId="0" applyFont="1" applyBorder="1" applyAlignment="1">
      <alignment horizontal="center"/>
    </xf>
    <xf numFmtId="0" fontId="9" fillId="0" borderId="0" xfId="0" applyFont="1"/>
    <xf numFmtId="0" fontId="6" fillId="0" borderId="0" xfId="0" applyFont="1"/>
    <xf numFmtId="0" fontId="0" fillId="0" borderId="5" xfId="0" applyBorder="1"/>
    <xf numFmtId="0" fontId="1" fillId="0" borderId="5" xfId="0" applyFont="1" applyBorder="1"/>
    <xf numFmtId="0" fontId="0" fillId="0" borderId="5" xfId="0" applyBorder="1" applyAlignment="1">
      <alignment wrapText="1"/>
    </xf>
    <xf numFmtId="0" fontId="5" fillId="0" borderId="0" xfId="0" applyFont="1"/>
    <xf numFmtId="0" fontId="12" fillId="9" borderId="13" xfId="0" applyFont="1" applyFill="1" applyBorder="1" applyAlignment="1">
      <alignment horizontal="center" vertical="center"/>
    </xf>
    <xf numFmtId="0" fontId="12" fillId="9" borderId="14" xfId="0" applyFont="1" applyFill="1" applyBorder="1" applyAlignment="1">
      <alignment horizontal="center" vertical="center"/>
    </xf>
    <xf numFmtId="0" fontId="9" fillId="0" borderId="13" xfId="0" applyFont="1" applyBorder="1" applyAlignment="1">
      <alignment vertical="center"/>
    </xf>
    <xf numFmtId="0" fontId="9" fillId="0" borderId="14" xfId="0" applyFont="1" applyBorder="1" applyAlignment="1">
      <alignment vertical="center"/>
    </xf>
    <xf numFmtId="0" fontId="0" fillId="0" borderId="14" xfId="0" applyBorder="1" applyAlignment="1">
      <alignment horizontal="center" vertical="center"/>
    </xf>
    <xf numFmtId="0" fontId="13" fillId="10" borderId="13" xfId="0" applyFont="1" applyFill="1" applyBorder="1" applyAlignment="1">
      <alignment vertical="center"/>
    </xf>
    <xf numFmtId="0" fontId="13" fillId="10" borderId="14" xfId="0" applyFont="1" applyFill="1" applyBorder="1" applyAlignment="1">
      <alignment vertical="center"/>
    </xf>
    <xf numFmtId="0" fontId="12" fillId="10" borderId="14" xfId="0" applyFont="1" applyFill="1" applyBorder="1" applyAlignment="1">
      <alignment horizontal="center" vertical="center"/>
    </xf>
    <xf numFmtId="0" fontId="3" fillId="0" borderId="0" xfId="0" applyFont="1" applyAlignment="1">
      <alignment vertical="center"/>
    </xf>
    <xf numFmtId="0" fontId="0" fillId="7" borderId="14" xfId="0" applyFill="1" applyBorder="1" applyAlignment="1">
      <alignment horizontal="center" vertical="center"/>
    </xf>
    <xf numFmtId="0" fontId="12" fillId="7" borderId="14" xfId="0" applyFont="1" applyFill="1" applyBorder="1" applyAlignment="1">
      <alignment horizontal="center" vertical="center"/>
    </xf>
    <xf numFmtId="9" fontId="5" fillId="8" borderId="1" xfId="0" applyNumberFormat="1" applyFont="1" applyFill="1" applyBorder="1" applyAlignment="1">
      <alignment horizontal="center" vertical="center"/>
    </xf>
    <xf numFmtId="9" fontId="10" fillId="5" borderId="1" xfId="0" applyNumberFormat="1" applyFont="1" applyFill="1" applyBorder="1" applyAlignment="1">
      <alignment horizontal="center" vertical="center"/>
    </xf>
    <xf numFmtId="9" fontId="5" fillId="5" borderId="1" xfId="0" applyNumberFormat="1" applyFont="1" applyFill="1" applyBorder="1" applyAlignment="1">
      <alignment horizontal="center" vertical="center"/>
    </xf>
    <xf numFmtId="9" fontId="5" fillId="0" borderId="1" xfId="0" applyNumberFormat="1" applyFont="1" applyBorder="1" applyAlignment="1">
      <alignment horizontal="center" vertical="center"/>
    </xf>
    <xf numFmtId="9" fontId="5" fillId="4" borderId="1" xfId="0" applyNumberFormat="1" applyFont="1" applyFill="1" applyBorder="1" applyAlignment="1">
      <alignment horizontal="center" vertical="center"/>
    </xf>
    <xf numFmtId="2" fontId="5" fillId="0" borderId="1" xfId="0" applyNumberFormat="1" applyFont="1" applyBorder="1" applyAlignment="1">
      <alignment horizontal="center" vertical="center"/>
    </xf>
    <xf numFmtId="0" fontId="12" fillId="9" borderId="14" xfId="0" applyFont="1" applyFill="1" applyBorder="1" applyAlignment="1">
      <alignment horizontal="center" vertical="center" wrapText="1"/>
    </xf>
    <xf numFmtId="0" fontId="0" fillId="0" borderId="0" xfId="0" applyProtection="1">
      <protection locked="0"/>
    </xf>
    <xf numFmtId="2" fontId="0" fillId="0" borderId="0" xfId="0" applyNumberFormat="1" applyProtection="1">
      <protection locked="0"/>
    </xf>
    <xf numFmtId="165" fontId="0" fillId="0" borderId="0" xfId="0" applyNumberFormat="1" applyProtection="1">
      <protection locked="0"/>
    </xf>
    <xf numFmtId="14" fontId="0" fillId="0" borderId="0" xfId="0" applyNumberFormat="1" applyProtection="1">
      <protection locked="0"/>
    </xf>
    <xf numFmtId="166" fontId="0" fillId="0" borderId="0" xfId="1" applyNumberFormat="1" applyFont="1" applyProtection="1">
      <protection locked="0"/>
    </xf>
    <xf numFmtId="0" fontId="17" fillId="0" borderId="0" xfId="0" applyFont="1"/>
    <xf numFmtId="0" fontId="0" fillId="11" borderId="0" xfId="0" applyFill="1"/>
    <xf numFmtId="0" fontId="0" fillId="11" borderId="0" xfId="0" applyFill="1" applyAlignment="1">
      <alignment vertical="center" wrapText="1"/>
    </xf>
    <xf numFmtId="0" fontId="21" fillId="11" borderId="0" xfId="2" applyFill="1"/>
    <xf numFmtId="0" fontId="0" fillId="11" borderId="0" xfId="0" applyFill="1" applyAlignment="1">
      <alignment wrapText="1"/>
    </xf>
    <xf numFmtId="0" fontId="19" fillId="11" borderId="0" xfId="0" applyFont="1" applyFill="1" applyAlignment="1">
      <alignment horizontal="left" vertical="center" wrapText="1" indent="2"/>
    </xf>
    <xf numFmtId="0" fontId="2" fillId="11" borderId="0" xfId="0" applyFont="1" applyFill="1" applyAlignment="1">
      <alignment vertical="center"/>
    </xf>
    <xf numFmtId="0" fontId="22" fillId="11" borderId="0" xfId="0" applyFont="1" applyFill="1" applyAlignment="1">
      <alignment vertical="center"/>
    </xf>
    <xf numFmtId="0" fontId="23" fillId="11" borderId="0" xfId="2" applyFont="1" applyFill="1"/>
    <xf numFmtId="0" fontId="0" fillId="11" borderId="0" xfId="0" applyFill="1" applyAlignment="1">
      <alignment horizontal="left" vertical="center" wrapText="1" indent="2"/>
    </xf>
    <xf numFmtId="0" fontId="24" fillId="11" borderId="0" xfId="2" applyFont="1" applyFill="1" applyAlignment="1">
      <alignment horizontal="left" indent="2"/>
    </xf>
    <xf numFmtId="0" fontId="2" fillId="2" borderId="0" xfId="0" applyFont="1" applyFill="1" applyAlignment="1">
      <alignment wrapText="1"/>
    </xf>
    <xf numFmtId="165" fontId="2" fillId="2" borderId="0" xfId="0" applyNumberFormat="1" applyFont="1" applyFill="1" applyAlignment="1">
      <alignment wrapText="1"/>
    </xf>
    <xf numFmtId="0" fontId="2" fillId="12" borderId="0" xfId="0" applyFont="1" applyFill="1" applyAlignment="1">
      <alignment wrapText="1"/>
    </xf>
    <xf numFmtId="0" fontId="2" fillId="3" borderId="0" xfId="0" applyFont="1" applyFill="1" applyProtection="1">
      <protection locked="0"/>
    </xf>
    <xf numFmtId="0" fontId="1" fillId="3" borderId="0" xfId="0" applyFont="1" applyFill="1" applyProtection="1">
      <protection locked="0"/>
    </xf>
    <xf numFmtId="0" fontId="2" fillId="6" borderId="20" xfId="0" applyFont="1" applyFill="1" applyBorder="1" applyProtection="1">
      <protection locked="0"/>
    </xf>
    <xf numFmtId="0" fontId="2" fillId="6" borderId="0" xfId="0" applyFont="1" applyFill="1" applyProtection="1">
      <protection locked="0"/>
    </xf>
    <xf numFmtId="0" fontId="1" fillId="6" borderId="0" xfId="0" applyFont="1" applyFill="1" applyProtection="1">
      <protection locked="0"/>
    </xf>
    <xf numFmtId="2" fontId="1" fillId="3" borderId="0" xfId="0" applyNumberFormat="1" applyFont="1" applyFill="1" applyAlignment="1" applyProtection="1">
      <alignment horizontal="center"/>
      <protection locked="0"/>
    </xf>
    <xf numFmtId="2" fontId="2" fillId="14" borderId="0" xfId="0" applyNumberFormat="1" applyFont="1" applyFill="1" applyAlignment="1" applyProtection="1">
      <alignment horizontal="left"/>
      <protection locked="0"/>
    </xf>
    <xf numFmtId="2" fontId="1" fillId="14" borderId="0" xfId="0" applyNumberFormat="1" applyFont="1" applyFill="1" applyAlignment="1" applyProtection="1">
      <alignment horizontal="center"/>
      <protection locked="0"/>
    </xf>
    <xf numFmtId="0" fontId="0" fillId="0" borderId="19" xfId="0" applyBorder="1" applyProtection="1">
      <protection locked="0"/>
    </xf>
    <xf numFmtId="9" fontId="29" fillId="0" borderId="19" xfId="0" applyNumberFormat="1" applyFont="1" applyBorder="1" applyProtection="1">
      <protection locked="0"/>
    </xf>
    <xf numFmtId="0" fontId="0" fillId="0" borderId="18" xfId="0" applyBorder="1" applyProtection="1">
      <protection locked="0"/>
    </xf>
    <xf numFmtId="0" fontId="0" fillId="0" borderId="22" xfId="0" applyBorder="1" applyProtection="1">
      <protection locked="0"/>
    </xf>
    <xf numFmtId="165" fontId="0" fillId="0" borderId="22" xfId="0" applyNumberFormat="1" applyBorder="1" applyProtection="1">
      <protection locked="0"/>
    </xf>
    <xf numFmtId="14" fontId="0" fillId="0" borderId="22" xfId="0" applyNumberFormat="1" applyBorder="1" applyProtection="1">
      <protection locked="0"/>
    </xf>
    <xf numFmtId="49" fontId="0" fillId="0" borderId="22" xfId="0" applyNumberFormat="1" applyBorder="1" applyProtection="1">
      <protection locked="0"/>
    </xf>
    <xf numFmtId="0" fontId="0" fillId="0" borderId="23" xfId="0" applyBorder="1" applyProtection="1">
      <protection locked="0"/>
    </xf>
    <xf numFmtId="165" fontId="0" fillId="0" borderId="23" xfId="0" applyNumberFormat="1" applyBorder="1" applyProtection="1">
      <protection locked="0"/>
    </xf>
    <xf numFmtId="164" fontId="0" fillId="0" borderId="23" xfId="0" applyNumberFormat="1" applyBorder="1" applyProtection="1">
      <protection locked="0"/>
    </xf>
    <xf numFmtId="0" fontId="0" fillId="0" borderId="23" xfId="0" applyBorder="1"/>
    <xf numFmtId="0" fontId="2" fillId="2" borderId="0" xfId="0" applyFont="1" applyFill="1"/>
    <xf numFmtId="0" fontId="21" fillId="0" borderId="0" xfId="2" applyAlignment="1">
      <alignment horizontal="left" vertical="top" indent="2"/>
    </xf>
    <xf numFmtId="0" fontId="21" fillId="11" borderId="0" xfId="2" applyFill="1" applyAlignment="1">
      <alignment horizontal="left" indent="2"/>
    </xf>
    <xf numFmtId="0" fontId="2" fillId="3" borderId="0" xfId="0" applyFont="1" applyFill="1" applyAlignment="1" applyProtection="1">
      <alignment horizontal="left"/>
      <protection locked="0"/>
    </xf>
    <xf numFmtId="2" fontId="2" fillId="6" borderId="0" xfId="0" applyNumberFormat="1" applyFont="1" applyFill="1" applyAlignment="1" applyProtection="1">
      <alignment horizontal="center"/>
      <protection locked="0"/>
    </xf>
    <xf numFmtId="10" fontId="2" fillId="6" borderId="0" xfId="0" applyNumberFormat="1" applyFont="1" applyFill="1" applyAlignment="1" applyProtection="1">
      <alignment horizontal="center"/>
      <protection locked="0"/>
    </xf>
    <xf numFmtId="2" fontId="2" fillId="6" borderId="21" xfId="0" applyNumberFormat="1" applyFont="1" applyFill="1" applyBorder="1" applyAlignment="1" applyProtection="1">
      <alignment horizontal="center"/>
      <protection locked="0"/>
    </xf>
    <xf numFmtId="0" fontId="1" fillId="2" borderId="20" xfId="0" applyFont="1" applyFill="1" applyBorder="1" applyProtection="1">
      <protection locked="0"/>
    </xf>
    <xf numFmtId="0" fontId="1" fillId="2" borderId="0" xfId="0" applyFont="1" applyFill="1" applyAlignment="1" applyProtection="1">
      <alignment wrapText="1"/>
      <protection locked="0"/>
    </xf>
    <xf numFmtId="165" fontId="1" fillId="2" borderId="0" xfId="0" applyNumberFormat="1" applyFont="1" applyFill="1" applyAlignment="1" applyProtection="1">
      <alignment wrapText="1"/>
      <protection locked="0"/>
    </xf>
    <xf numFmtId="0" fontId="1" fillId="12" borderId="0" xfId="0" applyFont="1" applyFill="1" applyAlignment="1" applyProtection="1">
      <alignment wrapText="1"/>
      <protection locked="0"/>
    </xf>
    <xf numFmtId="0" fontId="1" fillId="13" borderId="0" xfId="0" applyFont="1" applyFill="1" applyAlignment="1" applyProtection="1">
      <alignment wrapText="1"/>
      <protection locked="0"/>
    </xf>
    <xf numFmtId="2" fontId="1" fillId="12" borderId="0" xfId="0" applyNumberFormat="1" applyFont="1" applyFill="1" applyAlignment="1" applyProtection="1">
      <alignment wrapText="1"/>
      <protection locked="0"/>
    </xf>
    <xf numFmtId="2" fontId="1" fillId="2" borderId="0" xfId="0" applyNumberFormat="1" applyFont="1" applyFill="1" applyAlignment="1" applyProtection="1">
      <alignment wrapText="1"/>
      <protection locked="0"/>
    </xf>
    <xf numFmtId="10" fontId="1" fillId="2" borderId="0" xfId="0" applyNumberFormat="1" applyFont="1" applyFill="1" applyAlignment="1" applyProtection="1">
      <alignment wrapText="1"/>
      <protection locked="0"/>
    </xf>
    <xf numFmtId="0" fontId="1" fillId="2" borderId="21" xfId="0" applyFont="1" applyFill="1" applyBorder="1" applyAlignment="1" applyProtection="1">
      <alignment wrapText="1"/>
      <protection locked="0"/>
    </xf>
    <xf numFmtId="0" fontId="16" fillId="0" borderId="0" xfId="0" applyFont="1" applyProtection="1">
      <protection locked="0"/>
    </xf>
    <xf numFmtId="165" fontId="0" fillId="0" borderId="19" xfId="0" applyNumberFormat="1" applyBorder="1" applyProtection="1">
      <protection locked="0"/>
    </xf>
    <xf numFmtId="164" fontId="0" fillId="0" borderId="19" xfId="0" applyNumberFormat="1" applyBorder="1" applyProtection="1">
      <protection locked="0"/>
    </xf>
    <xf numFmtId="14" fontId="0" fillId="0" borderId="19" xfId="0" applyNumberFormat="1" applyBorder="1" applyProtection="1">
      <protection locked="0"/>
    </xf>
    <xf numFmtId="166" fontId="0" fillId="0" borderId="19" xfId="1" applyNumberFormat="1" applyFont="1" applyFill="1" applyBorder="1" applyProtection="1">
      <protection locked="0"/>
    </xf>
    <xf numFmtId="2" fontId="0" fillId="0" borderId="19" xfId="0" applyNumberFormat="1" applyBorder="1" applyProtection="1">
      <protection locked="0"/>
    </xf>
    <xf numFmtId="3" fontId="0" fillId="0" borderId="19" xfId="0" applyNumberFormat="1" applyBorder="1" applyProtection="1">
      <protection locked="0"/>
    </xf>
    <xf numFmtId="165" fontId="0" fillId="0" borderId="18" xfId="0" applyNumberFormat="1" applyBorder="1" applyProtection="1">
      <protection locked="0"/>
    </xf>
    <xf numFmtId="164" fontId="0" fillId="0" borderId="18" xfId="0" applyNumberFormat="1" applyBorder="1" applyProtection="1">
      <protection locked="0"/>
    </xf>
    <xf numFmtId="14" fontId="0" fillId="0" borderId="18" xfId="0" applyNumberFormat="1" applyBorder="1" applyProtection="1">
      <protection locked="0"/>
    </xf>
    <xf numFmtId="166" fontId="0" fillId="0" borderId="18" xfId="1" applyNumberFormat="1" applyFont="1" applyFill="1" applyBorder="1" applyProtection="1">
      <protection locked="0"/>
    </xf>
    <xf numFmtId="2" fontId="0" fillId="0" borderId="18" xfId="0" applyNumberFormat="1" applyBorder="1" applyProtection="1">
      <protection locked="0"/>
    </xf>
    <xf numFmtId="3" fontId="0" fillId="0" borderId="18" xfId="0" applyNumberFormat="1" applyBorder="1" applyProtection="1">
      <protection locked="0"/>
    </xf>
    <xf numFmtId="49" fontId="0" fillId="0" borderId="18" xfId="0" applyNumberFormat="1" applyBorder="1" applyProtection="1">
      <protection locked="0"/>
    </xf>
    <xf numFmtId="10" fontId="0" fillId="0" borderId="0" xfId="0" applyNumberFormat="1" applyProtection="1">
      <protection locked="0"/>
    </xf>
    <xf numFmtId="2" fontId="0" fillId="0" borderId="19" xfId="0" applyNumberFormat="1" applyBorder="1"/>
    <xf numFmtId="10" fontId="0" fillId="0" borderId="19" xfId="0" applyNumberFormat="1" applyBorder="1"/>
    <xf numFmtId="2" fontId="0" fillId="0" borderId="18" xfId="0" applyNumberFormat="1" applyBorder="1"/>
    <xf numFmtId="0" fontId="30" fillId="11" borderId="0" xfId="0" applyFont="1" applyFill="1" applyAlignment="1">
      <alignment horizontal="center"/>
    </xf>
    <xf numFmtId="0" fontId="31" fillId="11" borderId="0" xfId="0" applyFont="1" applyFill="1" applyAlignment="1">
      <alignment vertical="center"/>
    </xf>
    <xf numFmtId="0" fontId="1" fillId="2" borderId="0" xfId="1" applyNumberFormat="1" applyFont="1" applyFill="1" applyBorder="1" applyAlignment="1" applyProtection="1">
      <alignment horizontal="left" wrapText="1"/>
      <protection locked="0"/>
    </xf>
    <xf numFmtId="2" fontId="32" fillId="0" borderId="18" xfId="0" applyNumberFormat="1" applyFont="1" applyBorder="1" applyProtection="1">
      <protection locked="0"/>
    </xf>
    <xf numFmtId="2" fontId="6" fillId="15" borderId="18" xfId="0" applyNumberFormat="1" applyFont="1" applyFill="1" applyBorder="1" applyProtection="1">
      <protection locked="0"/>
    </xf>
    <xf numFmtId="2" fontId="6" fillId="0" borderId="18" xfId="0" applyNumberFormat="1" applyFont="1" applyBorder="1" applyProtection="1">
      <protection locked="0"/>
    </xf>
    <xf numFmtId="2" fontId="0" fillId="16" borderId="18" xfId="0" applyNumberFormat="1" applyFill="1" applyBorder="1" applyProtection="1">
      <protection locked="0"/>
    </xf>
    <xf numFmtId="2" fontId="33" fillId="0" borderId="18" xfId="0" applyNumberFormat="1" applyFont="1" applyBorder="1" applyProtection="1">
      <protection locked="0"/>
    </xf>
    <xf numFmtId="0" fontId="6" fillId="0" borderId="18" xfId="0" applyFont="1" applyBorder="1" applyProtection="1">
      <protection locked="0"/>
    </xf>
    <xf numFmtId="2" fontId="6" fillId="15" borderId="19" xfId="0" applyNumberFormat="1" applyFont="1" applyFill="1" applyBorder="1" applyProtection="1">
      <protection locked="0"/>
    </xf>
    <xf numFmtId="0" fontId="0" fillId="0" borderId="24" xfId="0" applyBorder="1" applyProtection="1">
      <protection locked="0"/>
    </xf>
    <xf numFmtId="0" fontId="0" fillId="0" borderId="25" xfId="0" applyBorder="1" applyProtection="1">
      <protection locked="0"/>
    </xf>
    <xf numFmtId="165" fontId="0" fillId="0" borderId="25" xfId="0" applyNumberFormat="1" applyBorder="1" applyProtection="1">
      <protection locked="0"/>
    </xf>
    <xf numFmtId="164" fontId="0" fillId="0" borderId="24" xfId="0" applyNumberFormat="1" applyBorder="1" applyProtection="1">
      <protection locked="0"/>
    </xf>
    <xf numFmtId="14" fontId="0" fillId="0" borderId="25" xfId="0" applyNumberFormat="1" applyBorder="1" applyProtection="1">
      <protection locked="0"/>
    </xf>
    <xf numFmtId="2" fontId="6" fillId="0" borderId="25" xfId="0" applyNumberFormat="1" applyFont="1" applyBorder="1" applyProtection="1">
      <protection locked="0"/>
    </xf>
    <xf numFmtId="166" fontId="0" fillId="0" borderId="25" xfId="1" applyNumberFormat="1" applyFont="1" applyFill="1" applyBorder="1" applyProtection="1">
      <protection locked="0"/>
    </xf>
    <xf numFmtId="2" fontId="0" fillId="0" borderId="25" xfId="0" applyNumberFormat="1" applyBorder="1"/>
    <xf numFmtId="10" fontId="0" fillId="0" borderId="24" xfId="0" applyNumberFormat="1" applyBorder="1"/>
    <xf numFmtId="2" fontId="0" fillId="0" borderId="25" xfId="0" applyNumberFormat="1" applyBorder="1" applyProtection="1">
      <protection locked="0"/>
    </xf>
    <xf numFmtId="9" fontId="29" fillId="0" borderId="24" xfId="0" applyNumberFormat="1" applyFont="1" applyBorder="1" applyProtection="1">
      <protection locked="0"/>
    </xf>
    <xf numFmtId="2" fontId="0" fillId="0" borderId="24" xfId="0" applyNumberFormat="1" applyBorder="1"/>
    <xf numFmtId="3" fontId="0" fillId="0" borderId="25" xfId="0" applyNumberFormat="1" applyBorder="1" applyProtection="1">
      <protection locked="0"/>
    </xf>
    <xf numFmtId="2" fontId="0" fillId="0" borderId="26" xfId="0" applyNumberFormat="1" applyBorder="1" applyProtection="1">
      <protection locked="0"/>
    </xf>
    <xf numFmtId="0" fontId="0" fillId="0" borderId="26" xfId="0" applyBorder="1" applyProtection="1">
      <protection locked="0"/>
    </xf>
    <xf numFmtId="0" fontId="0" fillId="15" borderId="18" xfId="0" applyFill="1" applyBorder="1" applyProtection="1">
      <protection locked="0"/>
    </xf>
    <xf numFmtId="167" fontId="0" fillId="0" borderId="18" xfId="0" applyNumberFormat="1" applyBorder="1" applyProtection="1">
      <protection locked="0"/>
    </xf>
    <xf numFmtId="168" fontId="0" fillId="0" borderId="18" xfId="0" applyNumberFormat="1" applyBorder="1" applyProtection="1">
      <protection locked="0"/>
    </xf>
    <xf numFmtId="0" fontId="34" fillId="0" borderId="18" xfId="0" applyFont="1" applyBorder="1" applyProtection="1">
      <protection locked="0"/>
    </xf>
    <xf numFmtId="0" fontId="35" fillId="0" borderId="18" xfId="0" applyFont="1" applyBorder="1" applyProtection="1">
      <protection locked="0"/>
    </xf>
    <xf numFmtId="0" fontId="0" fillId="17" borderId="18" xfId="0" applyFill="1" applyBorder="1" applyProtection="1">
      <protection locked="0"/>
    </xf>
    <xf numFmtId="165" fontId="0" fillId="15" borderId="18" xfId="0" applyNumberFormat="1" applyFill="1" applyBorder="1" applyProtection="1">
      <protection locked="0"/>
    </xf>
    <xf numFmtId="164" fontId="0" fillId="15" borderId="18" xfId="0" applyNumberFormat="1" applyFill="1" applyBorder="1" applyProtection="1">
      <protection locked="0"/>
    </xf>
    <xf numFmtId="0" fontId="36" fillId="15" borderId="18" xfId="0" applyFont="1" applyFill="1" applyBorder="1" applyProtection="1">
      <protection locked="0"/>
    </xf>
    <xf numFmtId="0" fontId="0" fillId="11" borderId="18" xfId="0" applyFill="1" applyBorder="1" applyProtection="1">
      <protection locked="0"/>
    </xf>
    <xf numFmtId="0" fontId="2" fillId="6" borderId="0" xfId="0" applyFont="1" applyFill="1" applyAlignment="1" applyProtection="1">
      <alignment horizontal="left"/>
      <protection locked="0"/>
    </xf>
    <xf numFmtId="0" fontId="2" fillId="14" borderId="0" xfId="0" applyFont="1" applyFill="1" applyAlignment="1" applyProtection="1">
      <alignment horizontal="left"/>
      <protection locked="0"/>
    </xf>
    <xf numFmtId="0" fontId="1" fillId="6" borderId="0" xfId="0" applyFont="1" applyFill="1" applyAlignment="1" applyProtection="1">
      <alignment horizontal="left"/>
      <protection locked="0"/>
    </xf>
    <xf numFmtId="0" fontId="0" fillId="0" borderId="0" xfId="0" applyAlignment="1">
      <alignment horizontal="center"/>
    </xf>
    <xf numFmtId="0" fontId="11" fillId="9" borderId="10" xfId="0" applyFont="1" applyFill="1" applyBorder="1" applyAlignment="1">
      <alignment horizontal="center" vertical="center"/>
    </xf>
    <xf numFmtId="0" fontId="11" fillId="9" borderId="11" xfId="0" applyFont="1" applyFill="1" applyBorder="1" applyAlignment="1">
      <alignment horizontal="center" vertical="center"/>
    </xf>
    <xf numFmtId="0" fontId="11" fillId="9" borderId="12" xfId="0" applyFont="1" applyFill="1" applyBorder="1" applyAlignment="1">
      <alignment horizontal="center" vertical="center"/>
    </xf>
    <xf numFmtId="0" fontId="12" fillId="10" borderId="15" xfId="0" applyFont="1" applyFill="1" applyBorder="1" applyAlignment="1">
      <alignment horizontal="center" vertical="center"/>
    </xf>
    <xf numFmtId="0" fontId="12" fillId="10" borderId="16" xfId="0" applyFont="1" applyFill="1" applyBorder="1" applyAlignment="1">
      <alignment horizontal="center" vertical="center"/>
    </xf>
    <xf numFmtId="0" fontId="4" fillId="0" borderId="15" xfId="0" applyFont="1" applyBorder="1" applyAlignment="1">
      <alignment horizontal="center" vertical="center"/>
    </xf>
    <xf numFmtId="0" fontId="4" fillId="0" borderId="17" xfId="0" applyFont="1" applyBorder="1" applyAlignment="1">
      <alignment horizontal="center" vertical="center"/>
    </xf>
    <xf numFmtId="0" fontId="4" fillId="0" borderId="16" xfId="0" applyFont="1" applyBorder="1" applyAlignment="1">
      <alignment horizontal="center" vertical="center"/>
    </xf>
    <xf numFmtId="0" fontId="11" fillId="9" borderId="6" xfId="0" applyFont="1" applyFill="1" applyBorder="1" applyAlignment="1">
      <alignment horizontal="center" vertical="center"/>
    </xf>
    <xf numFmtId="0" fontId="11" fillId="9" borderId="7" xfId="0" applyFont="1" applyFill="1" applyBorder="1" applyAlignment="1">
      <alignment horizontal="center" vertical="center"/>
    </xf>
    <xf numFmtId="0" fontId="11" fillId="9" borderId="8" xfId="0" applyFont="1" applyFill="1" applyBorder="1" applyAlignment="1">
      <alignment horizontal="center" vertical="center"/>
    </xf>
    <xf numFmtId="0" fontId="11" fillId="9" borderId="9" xfId="0" applyFont="1" applyFill="1" applyBorder="1" applyAlignment="1">
      <alignment horizontal="center" vertical="center"/>
    </xf>
    <xf numFmtId="0" fontId="11" fillId="9" borderId="8" xfId="0" applyFont="1" applyFill="1" applyBorder="1" applyAlignment="1">
      <alignment horizontal="center" vertical="center" wrapText="1"/>
    </xf>
    <xf numFmtId="0" fontId="11" fillId="9" borderId="9" xfId="0" applyFont="1" applyFill="1" applyBorder="1" applyAlignment="1">
      <alignment horizontal="center" vertical="center" wrapText="1"/>
    </xf>
    <xf numFmtId="0" fontId="1" fillId="0" borderId="2" xfId="0" applyFont="1" applyBorder="1" applyAlignment="1">
      <alignment horizontal="left" vertical="center"/>
    </xf>
    <xf numFmtId="0" fontId="1" fillId="0" borderId="3" xfId="0" applyFont="1" applyBorder="1" applyAlignment="1">
      <alignment horizontal="left" vertical="center"/>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1" fillId="0" borderId="4" xfId="0" applyFont="1" applyBorder="1" applyAlignment="1">
      <alignment horizontal="left" vertical="center"/>
    </xf>
    <xf numFmtId="0" fontId="0" fillId="3" borderId="18" xfId="0" applyFill="1" applyBorder="1" applyProtection="1">
      <protection locked="0"/>
    </xf>
  </cellXfs>
  <cellStyles count="3">
    <cellStyle name="Comma" xfId="1" builtinId="3"/>
    <cellStyle name="Hyperlink" xfId="2" builtinId="8"/>
    <cellStyle name="Normal" xfId="0" builtinId="0"/>
  </cellStyles>
  <dxfs count="44">
    <dxf>
      <font>
        <color theme="6" tint="-0.24994659260841701"/>
      </font>
      <fill>
        <patternFill>
          <bgColor theme="6"/>
        </patternFill>
      </fill>
    </dxf>
    <dxf>
      <font>
        <color theme="6" tint="-0.24994659260841701"/>
      </font>
      <fill>
        <patternFill>
          <bgColor theme="6"/>
        </patternFill>
      </fill>
    </dxf>
    <dxf>
      <font>
        <color theme="6" tint="-0.24994659260841701"/>
      </font>
      <fill>
        <patternFill>
          <bgColor theme="6"/>
        </patternFill>
      </fill>
    </dxf>
    <dxf>
      <font>
        <color theme="6" tint="-0.24994659260841701"/>
      </font>
      <fill>
        <patternFill>
          <bgColor theme="6"/>
        </patternFill>
      </fill>
    </dxf>
    <dxf>
      <font>
        <color theme="6" tint="-0.24994659260841701"/>
      </font>
      <fill>
        <patternFill>
          <bgColor theme="6"/>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0" tint="-0.499984740745262"/>
      </font>
      <fill>
        <patternFill>
          <bgColor theme="6"/>
        </patternFill>
      </fill>
    </dxf>
    <dxf>
      <font>
        <color theme="6" tint="-0.24994659260841701"/>
      </font>
      <fill>
        <patternFill>
          <bgColor theme="6"/>
        </patternFill>
      </fill>
    </dxf>
    <dxf>
      <font>
        <color theme="0" tint="-0.499984740745262"/>
      </font>
      <fill>
        <patternFill>
          <bgColor theme="6"/>
        </patternFill>
      </fill>
    </dxf>
    <dxf>
      <font>
        <color theme="0" tint="-0.499984740745262"/>
      </font>
      <fill>
        <patternFill>
          <bgColor theme="6"/>
        </patternFill>
      </fill>
    </dxf>
    <dxf>
      <fill>
        <patternFill>
          <bgColor theme="0" tint="-4.9989318521683403E-2"/>
        </patternFill>
      </fill>
    </dxf>
    <dxf>
      <fill>
        <patternFill>
          <bgColor theme="0" tint="-4.9989318521683403E-2"/>
        </patternFill>
      </fill>
    </dxf>
    <dxf>
      <font>
        <color theme="0" tint="-0.499984740745262"/>
      </font>
      <fill>
        <patternFill>
          <bgColor theme="6"/>
        </patternFill>
      </fill>
    </dxf>
    <dxf>
      <fill>
        <patternFill>
          <bgColor theme="0" tint="-4.9989318521683403E-2"/>
        </patternFill>
      </fill>
    </dxf>
    <dxf>
      <font>
        <color theme="0" tint="-0.499984740745262"/>
      </font>
      <fill>
        <patternFill>
          <bgColor theme="0" tint="-0.34998626667073579"/>
        </patternFill>
      </fill>
    </dxf>
    <dxf>
      <font>
        <color theme="0" tint="-0.499984740745262"/>
      </font>
      <fill>
        <patternFill>
          <bgColor theme="6"/>
        </patternFill>
      </fill>
    </dxf>
    <dxf>
      <fill>
        <patternFill>
          <bgColor theme="0" tint="-4.9989318521683403E-2"/>
        </patternFill>
      </fill>
    </dxf>
    <dxf>
      <font>
        <color theme="0" tint="-0.499984740745262"/>
      </font>
      <fill>
        <patternFill>
          <bgColor theme="0" tint="-0.34998626667073579"/>
        </patternFill>
      </fill>
    </dxf>
    <dxf>
      <font>
        <color theme="0" tint="-0.499984740745262"/>
      </font>
      <fill>
        <patternFill>
          <bgColor theme="0" tint="-0.34998626667073579"/>
        </patternFill>
      </fill>
    </dxf>
    <dxf>
      <font>
        <color theme="0" tint="-0.499984740745262"/>
      </font>
      <fill>
        <patternFill>
          <bgColor theme="6"/>
        </patternFill>
      </fill>
    </dxf>
    <dxf>
      <font>
        <color theme="0" tint="-0.499984740745262"/>
      </font>
      <fill>
        <patternFill>
          <bgColor theme="0" tint="-0.34998626667073579"/>
        </patternFill>
      </fill>
    </dxf>
    <dxf>
      <font>
        <color theme="0" tint="-0.499984740745262"/>
      </font>
      <fill>
        <patternFill>
          <bgColor theme="6"/>
        </patternFill>
      </fill>
    </dxf>
    <dxf>
      <fill>
        <patternFill>
          <bgColor theme="0" tint="-4.9989318521683403E-2"/>
        </patternFill>
      </fill>
    </dxf>
    <dxf>
      <font>
        <color theme="0" tint="-0.499984740745262"/>
      </font>
      <fill>
        <patternFill>
          <bgColor theme="6"/>
        </patternFill>
      </fill>
    </dxf>
    <dxf>
      <fill>
        <patternFill>
          <bgColor theme="0" tint="-4.9989318521683403E-2"/>
        </patternFill>
      </fill>
    </dxf>
    <dxf>
      <font>
        <color theme="6" tint="-0.24994659260841701"/>
      </font>
      <fill>
        <patternFill>
          <bgColor theme="6"/>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color theme="6" tint="-0.24994659260841701"/>
      </font>
      <fill>
        <patternFill>
          <fgColor theme="6"/>
          <bgColor theme="6"/>
        </patternFill>
      </fill>
    </dxf>
    <dxf>
      <font>
        <color theme="6" tint="-0.24994659260841701"/>
      </font>
      <fill>
        <patternFill>
          <bgColor theme="6"/>
        </patternFill>
      </fill>
    </dxf>
    <dxf>
      <fill>
        <patternFill>
          <bgColor theme="0" tint="-4.9989318521683403E-2"/>
        </patternFill>
      </fill>
    </dxf>
    <dxf>
      <font>
        <color theme="6" tint="-0.24994659260841701"/>
      </font>
      <fill>
        <patternFill>
          <bgColor theme="6"/>
        </patternFill>
      </fill>
    </dxf>
    <dxf>
      <fill>
        <patternFill>
          <bgColor theme="0" tint="-4.9989318521683403E-2"/>
        </patternFill>
      </fill>
    </dxf>
    <dxf>
      <font>
        <color theme="0" tint="-0.499984740745262"/>
      </font>
      <fill>
        <patternFill>
          <bgColor theme="0" tint="-0.34998626667073579"/>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ly"/>
            <c:order val="4"/>
            <c:dispRSqr val="1"/>
            <c:dispEq val="1"/>
            <c:trendlineLbl>
              <c:layout>
                <c:manualLayout>
                  <c:x val="-3.8821959755030624E-2"/>
                  <c:y val="-4.16619276757072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Curves'!$D$17:$L$17</c:f>
              <c:numCache>
                <c:formatCode>0%</c:formatCode>
                <c:ptCount val="9"/>
                <c:pt idx="0">
                  <c:v>0</c:v>
                </c:pt>
                <c:pt idx="1">
                  <c:v>0.19</c:v>
                </c:pt>
                <c:pt idx="2">
                  <c:v>0.26</c:v>
                </c:pt>
                <c:pt idx="3">
                  <c:v>0.41</c:v>
                </c:pt>
                <c:pt idx="4">
                  <c:v>0.51</c:v>
                </c:pt>
                <c:pt idx="5">
                  <c:v>0.56999999999999995</c:v>
                </c:pt>
                <c:pt idx="6">
                  <c:v>0.61</c:v>
                </c:pt>
                <c:pt idx="7">
                  <c:v>0.65</c:v>
                </c:pt>
                <c:pt idx="8">
                  <c:v>0.66</c:v>
                </c:pt>
              </c:numCache>
            </c:numRef>
          </c:yVal>
          <c:smooth val="0"/>
          <c:extLst>
            <c:ext xmlns:c16="http://schemas.microsoft.com/office/drawing/2014/chart" uri="{C3380CC4-5D6E-409C-BE32-E72D297353CC}">
              <c16:uniqueId val="{00000000-D0D6-4358-898C-3BAD81FDCEE3}"/>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Pond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log"/>
            <c:dispRSqr val="1"/>
            <c:dispEq val="1"/>
            <c:trendlineLbl>
              <c:layout>
                <c:manualLayout>
                  <c:x val="-3.8821959755030624E-2"/>
                  <c:y val="-4.16619276757072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wer"/>
            <c:dispRSqr val="0"/>
            <c:dispEq val="0"/>
          </c:trendline>
          <c:trendline>
            <c:spPr>
              <a:ln w="19050" cap="rnd">
                <a:solidFill>
                  <a:schemeClr val="accent1"/>
                </a:solidFill>
                <a:prstDash val="sysDot"/>
              </a:ln>
              <a:effectLst/>
            </c:spPr>
            <c:trendlineType val="poly"/>
            <c:order val="4"/>
            <c:dispRSqr val="1"/>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Curves'!$D$44:$L$44</c:f>
              <c:numCache>
                <c:formatCode>0%</c:formatCode>
                <c:ptCount val="9"/>
                <c:pt idx="0">
                  <c:v>0</c:v>
                </c:pt>
                <c:pt idx="1">
                  <c:v>0.14000000000000001</c:v>
                </c:pt>
                <c:pt idx="2">
                  <c:v>0.25</c:v>
                </c:pt>
                <c:pt idx="3">
                  <c:v>0.37</c:v>
                </c:pt>
                <c:pt idx="4">
                  <c:v>0.44</c:v>
                </c:pt>
                <c:pt idx="5">
                  <c:v>0.48</c:v>
                </c:pt>
                <c:pt idx="6">
                  <c:v>0.53</c:v>
                </c:pt>
                <c:pt idx="7">
                  <c:v>0.57999999999999996</c:v>
                </c:pt>
                <c:pt idx="8">
                  <c:v>0.63</c:v>
                </c:pt>
              </c:numCache>
            </c:numRef>
          </c:yVal>
          <c:smooth val="0"/>
          <c:extLst>
            <c:ext xmlns:c16="http://schemas.microsoft.com/office/drawing/2014/chart" uri="{C3380CC4-5D6E-409C-BE32-E72D297353CC}">
              <c16:uniqueId val="{00000002-A44D-43DA-8866-74C5B2AEB73D}"/>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Bioretention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ly"/>
            <c:order val="4"/>
            <c:dispRSqr val="1"/>
            <c:dispEq val="1"/>
            <c:trendlineLbl>
              <c:layout>
                <c:manualLayout>
                  <c:x val="-3.8821959755030624E-2"/>
                  <c:y val="-4.16619276757072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Curves'!$D$9:$L$9</c:f>
              <c:numCache>
                <c:formatCode>0%</c:formatCode>
                <c:ptCount val="9"/>
                <c:pt idx="0">
                  <c:v>0</c:v>
                </c:pt>
                <c:pt idx="1">
                  <c:v>0.14000000000000001</c:v>
                </c:pt>
                <c:pt idx="2">
                  <c:v>0.25</c:v>
                </c:pt>
                <c:pt idx="3">
                  <c:v>0.37</c:v>
                </c:pt>
                <c:pt idx="4">
                  <c:v>0.44</c:v>
                </c:pt>
                <c:pt idx="5">
                  <c:v>0.48</c:v>
                </c:pt>
                <c:pt idx="6">
                  <c:v>0.53</c:v>
                </c:pt>
                <c:pt idx="7">
                  <c:v>0.57999999999999996</c:v>
                </c:pt>
                <c:pt idx="8">
                  <c:v>0.63</c:v>
                </c:pt>
              </c:numCache>
            </c:numRef>
          </c:yVal>
          <c:smooth val="0"/>
          <c:extLst>
            <c:ext xmlns:c16="http://schemas.microsoft.com/office/drawing/2014/chart" uri="{C3380CC4-5D6E-409C-BE32-E72D297353CC}">
              <c16:uniqueId val="{00000002-174A-421D-8263-17C30901E1D4}"/>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Infiltration Chambers 2.41 in/hr</a:t>
            </a:r>
          </a:p>
        </c:rich>
      </c:tx>
      <c:overlay val="0"/>
      <c:spPr>
        <a:noFill/>
        <a:ln>
          <a:noFill/>
        </a:ln>
        <a:effectLst/>
      </c:spPr>
    </c:title>
    <c:autoTitleDeleted val="0"/>
    <c:plotArea>
      <c:layout/>
      <c:scatterChart>
        <c:scatterStyle val="lineMarker"/>
        <c:varyColors val="0"/>
        <c:ser>
          <c:idx val="0"/>
          <c:order val="0"/>
          <c:spPr>
            <a:ln w="25400" cap="rnd">
              <a:noFill/>
              <a:round/>
            </a:ln>
            <a:effectLst/>
          </c:spP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ly"/>
            <c:order val="4"/>
            <c:dispRSqr val="1"/>
            <c:dispEq val="1"/>
            <c:trendlineLbl>
              <c:layout>
                <c:manualLayout>
                  <c:x val="-3.1361957617893184E-2"/>
                  <c:y val="0.1829543449684542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Curves'!$D$19:$L$19</c:f>
              <c:numCache>
                <c:formatCode>0%</c:formatCode>
                <c:ptCount val="9"/>
                <c:pt idx="0">
                  <c:v>0</c:v>
                </c:pt>
                <c:pt idx="1">
                  <c:v>0.33</c:v>
                </c:pt>
                <c:pt idx="2">
                  <c:v>0.55000000000000004</c:v>
                </c:pt>
                <c:pt idx="3">
                  <c:v>0.81</c:v>
                </c:pt>
                <c:pt idx="4">
                  <c:v>0.91</c:v>
                </c:pt>
                <c:pt idx="5">
                  <c:v>0.96</c:v>
                </c:pt>
                <c:pt idx="6">
                  <c:v>0.98</c:v>
                </c:pt>
                <c:pt idx="7">
                  <c:v>1</c:v>
                </c:pt>
                <c:pt idx="8">
                  <c:v>1</c:v>
                </c:pt>
              </c:numCache>
            </c:numRef>
          </c:yVal>
          <c:smooth val="0"/>
          <c:extLst>
            <c:ext xmlns:c16="http://schemas.microsoft.com/office/drawing/2014/chart" uri="{C3380CC4-5D6E-409C-BE32-E72D297353CC}">
              <c16:uniqueId val="{00000007-3DD8-4276-A288-603D62685C8D}"/>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Dry Detention Basin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ly"/>
            <c:order val="4"/>
            <c:dispRSqr val="1"/>
            <c:dispEq val="1"/>
            <c:trendlineLbl>
              <c:layout>
                <c:manualLayout>
                  <c:x val="-4.1689407144717597E-2"/>
                  <c:y val="-0.11058425228468344"/>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Curves'!$D$2:$L$2</c:f>
              <c:numCache>
                <c:formatCode>0%</c:formatCode>
                <c:ptCount val="9"/>
                <c:pt idx="0">
                  <c:v>0</c:v>
                </c:pt>
                <c:pt idx="1">
                  <c:v>0.03</c:v>
                </c:pt>
                <c:pt idx="2">
                  <c:v>0.06</c:v>
                </c:pt>
                <c:pt idx="3">
                  <c:v>0.08</c:v>
                </c:pt>
                <c:pt idx="4">
                  <c:v>0.09</c:v>
                </c:pt>
                <c:pt idx="5">
                  <c:v>0.11</c:v>
                </c:pt>
                <c:pt idx="6">
                  <c:v>0.12</c:v>
                </c:pt>
                <c:pt idx="7">
                  <c:v>0.13</c:v>
                </c:pt>
                <c:pt idx="8">
                  <c:v>0.14000000000000001</c:v>
                </c:pt>
              </c:numCache>
            </c:numRef>
          </c:yVal>
          <c:smooth val="0"/>
          <c:extLst>
            <c:ext xmlns:c16="http://schemas.microsoft.com/office/drawing/2014/chart" uri="{C3380CC4-5D6E-409C-BE32-E72D297353CC}">
              <c16:uniqueId val="{00000002-2922-427D-9169-D512463B7521}"/>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Infiltration Chambers 0.27 in/hr</a:t>
            </a:r>
          </a:p>
        </c:rich>
      </c:tx>
      <c:overlay val="0"/>
      <c:spPr>
        <a:noFill/>
        <a:ln>
          <a:noFill/>
        </a:ln>
        <a:effectLst/>
      </c:spPr>
    </c:title>
    <c:autoTitleDeleted val="0"/>
    <c:plotArea>
      <c:layout/>
      <c:scatterChart>
        <c:scatterStyle val="lineMarker"/>
        <c:varyColors val="0"/>
        <c:ser>
          <c:idx val="0"/>
          <c:order val="0"/>
          <c:spPr>
            <a:ln w="19050">
              <a:noFill/>
            </a:ln>
          </c:spPr>
          <c:trendline>
            <c:spPr>
              <a:ln w="19050" cap="rnd">
                <a:solidFill>
                  <a:schemeClr val="accent1"/>
                </a:solidFill>
                <a:prstDash val="sysDot"/>
              </a:ln>
              <a:effectLst/>
            </c:spPr>
            <c:trendlineType val="log"/>
            <c:dispRSqr val="0"/>
            <c:dispEq val="0"/>
          </c:trendline>
          <c:trendline>
            <c:spPr>
              <a:ln w="19050" cap="rnd">
                <a:solidFill>
                  <a:schemeClr val="accent1"/>
                </a:solidFill>
                <a:prstDash val="sysDot"/>
              </a:ln>
              <a:effectLst/>
            </c:spPr>
            <c:trendlineType val="poly"/>
            <c:order val="4"/>
            <c:dispRSqr val="1"/>
            <c:dispEq val="1"/>
            <c:trendlineLbl>
              <c:layout>
                <c:manualLayout>
                  <c:x val="-3.1361957617893184E-2"/>
                  <c:y val="0.1829543449684542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Curves'!$D$1:$L$1</c:f>
              <c:numCache>
                <c:formatCode>0.00</c:formatCode>
                <c:ptCount val="9"/>
                <c:pt idx="0">
                  <c:v>0</c:v>
                </c:pt>
                <c:pt idx="1">
                  <c:v>0.1</c:v>
                </c:pt>
                <c:pt idx="2">
                  <c:v>0.2</c:v>
                </c:pt>
                <c:pt idx="3">
                  <c:v>0.4</c:v>
                </c:pt>
                <c:pt idx="4">
                  <c:v>0.6</c:v>
                </c:pt>
                <c:pt idx="5">
                  <c:v>0.8</c:v>
                </c:pt>
                <c:pt idx="6">
                  <c:v>1</c:v>
                </c:pt>
                <c:pt idx="7">
                  <c:v>1.5</c:v>
                </c:pt>
                <c:pt idx="8">
                  <c:v>2</c:v>
                </c:pt>
              </c:numCache>
            </c:numRef>
          </c:xVal>
          <c:yVal>
            <c:numRef>
              <c:f>'Performance Curves'!$D$22:$L$22</c:f>
              <c:numCache>
                <c:formatCode>0%</c:formatCode>
                <c:ptCount val="9"/>
                <c:pt idx="0">
                  <c:v>0</c:v>
                </c:pt>
                <c:pt idx="1">
                  <c:v>0.2</c:v>
                </c:pt>
                <c:pt idx="2">
                  <c:v>0.37</c:v>
                </c:pt>
                <c:pt idx="3">
                  <c:v>0.63</c:v>
                </c:pt>
                <c:pt idx="4">
                  <c:v>0.78</c:v>
                </c:pt>
                <c:pt idx="5">
                  <c:v>0.86</c:v>
                </c:pt>
                <c:pt idx="6">
                  <c:v>0.92</c:v>
                </c:pt>
                <c:pt idx="7">
                  <c:v>0.97</c:v>
                </c:pt>
                <c:pt idx="8">
                  <c:v>0.99</c:v>
                </c:pt>
              </c:numCache>
            </c:numRef>
          </c:yVal>
          <c:smooth val="0"/>
          <c:extLst>
            <c:ext xmlns:c16="http://schemas.microsoft.com/office/drawing/2014/chart" uri="{C3380CC4-5D6E-409C-BE32-E72D297353CC}">
              <c16:uniqueId val="{00000002-FD7E-40C7-AE24-C6956058A4E4}"/>
            </c:ext>
          </c:extLst>
        </c:ser>
        <c:dLbls>
          <c:showLegendKey val="0"/>
          <c:showVal val="0"/>
          <c:showCatName val="0"/>
          <c:showSerName val="0"/>
          <c:showPercent val="0"/>
          <c:showBubbleSize val="0"/>
        </c:dLbls>
        <c:axId val="1691284607"/>
        <c:axId val="1691285855"/>
      </c:scatterChart>
      <c:valAx>
        <c:axId val="1691284607"/>
        <c:scaling>
          <c:orientation val="minMax"/>
        </c:scaling>
        <c:delete val="0"/>
        <c:axPos val="b"/>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5855"/>
        <c:crosses val="autoZero"/>
        <c:crossBetween val="midCat"/>
      </c:valAx>
      <c:valAx>
        <c:axId val="1691285855"/>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91284607"/>
        <c:crosses val="autoZero"/>
        <c:crossBetween val="midCat"/>
      </c:valAx>
    </c:plotArea>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0</xdr:col>
      <xdr:colOff>1724025</xdr:colOff>
      <xdr:row>6</xdr:row>
      <xdr:rowOff>609600</xdr:rowOff>
    </xdr:from>
    <xdr:to>
      <xdr:col>0</xdr:col>
      <xdr:colOff>3368675</xdr:colOff>
      <xdr:row>9</xdr:row>
      <xdr:rowOff>53975</xdr:rowOff>
    </xdr:to>
    <xdr:pic>
      <xdr:nvPicPr>
        <xdr:cNvPr id="2" name="Picture 1">
          <a:extLst>
            <a:ext uri="{FF2B5EF4-FFF2-40B4-BE49-F238E27FC236}">
              <a16:creationId xmlns:a16="http://schemas.microsoft.com/office/drawing/2014/main" id="{42F64E46-11C7-4C06-A7E4-F4D553699371}"/>
            </a:ext>
          </a:extLst>
        </xdr:cNvPr>
        <xdr:cNvPicPr/>
      </xdr:nvPicPr>
      <xdr:blipFill rotWithShape="1">
        <a:blip xmlns:r="http://schemas.openxmlformats.org/officeDocument/2006/relationships" r:embed="rId1"/>
        <a:srcRect r="27731"/>
        <a:stretch/>
      </xdr:blipFill>
      <xdr:spPr bwMode="auto">
        <a:xfrm>
          <a:off x="1724025" y="2143125"/>
          <a:ext cx="1638300" cy="466725"/>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xdr:colOff>
      <xdr:row>25</xdr:row>
      <xdr:rowOff>0</xdr:rowOff>
    </xdr:from>
    <xdr:to>
      <xdr:col>1</xdr:col>
      <xdr:colOff>70186</xdr:colOff>
      <xdr:row>36</xdr:row>
      <xdr:rowOff>164465</xdr:rowOff>
    </xdr:to>
    <xdr:grpSp>
      <xdr:nvGrpSpPr>
        <xdr:cNvPr id="4" name="Canvas 5">
          <a:extLst>
            <a:ext uri="{FF2B5EF4-FFF2-40B4-BE49-F238E27FC236}">
              <a16:creationId xmlns:a16="http://schemas.microsoft.com/office/drawing/2014/main" id="{759AEAB2-0C66-4650-8290-1C324715ECAA}"/>
            </a:ext>
          </a:extLst>
        </xdr:cNvPr>
        <xdr:cNvGrpSpPr/>
      </xdr:nvGrpSpPr>
      <xdr:grpSpPr>
        <a:xfrm>
          <a:off x="1" y="8248650"/>
          <a:ext cx="6909135" cy="2259965"/>
          <a:chOff x="0" y="0"/>
          <a:chExt cx="5928256" cy="2259965"/>
        </a:xfrm>
      </xdr:grpSpPr>
      <xdr:sp macro="" textlink="">
        <xdr:nvSpPr>
          <xdr:cNvPr id="5" name="Rectangle 4">
            <a:extLst>
              <a:ext uri="{FF2B5EF4-FFF2-40B4-BE49-F238E27FC236}">
                <a16:creationId xmlns:a16="http://schemas.microsoft.com/office/drawing/2014/main" id="{41F3DA3A-D475-4AB4-B343-4802D177D806}"/>
              </a:ext>
            </a:extLst>
          </xdr:cNvPr>
          <xdr:cNvSpPr/>
        </xdr:nvSpPr>
        <xdr:spPr>
          <a:xfrm>
            <a:off x="0" y="0"/>
            <a:ext cx="5868035" cy="2259965"/>
          </a:xfrm>
          <a:prstGeom prst="rect">
            <a:avLst/>
          </a:prstGeom>
          <a:solidFill>
            <a:prstClr val="white"/>
          </a:solidFill>
        </xdr:spPr>
      </xdr:sp>
      <xdr:grpSp>
        <xdr:nvGrpSpPr>
          <xdr:cNvPr id="6" name="Group 5">
            <a:extLst>
              <a:ext uri="{FF2B5EF4-FFF2-40B4-BE49-F238E27FC236}">
                <a16:creationId xmlns:a16="http://schemas.microsoft.com/office/drawing/2014/main" id="{DBA97ADC-9C96-4C74-8E05-80EC9FFCFFEC}"/>
              </a:ext>
            </a:extLst>
          </xdr:cNvPr>
          <xdr:cNvGrpSpPr/>
        </xdr:nvGrpSpPr>
        <xdr:grpSpPr>
          <a:xfrm>
            <a:off x="109181" y="28557"/>
            <a:ext cx="5819075" cy="2073109"/>
            <a:chOff x="109181" y="28557"/>
            <a:chExt cx="5819075" cy="2073109"/>
          </a:xfrm>
        </xdr:grpSpPr>
        <xdr:sp macro="" textlink="">
          <xdr:nvSpPr>
            <xdr:cNvPr id="7" name="Trapezoid 6">
              <a:extLst>
                <a:ext uri="{FF2B5EF4-FFF2-40B4-BE49-F238E27FC236}">
                  <a16:creationId xmlns:a16="http://schemas.microsoft.com/office/drawing/2014/main" id="{04E313BE-1DA1-4475-90B5-FB47EF32E859}"/>
                </a:ext>
              </a:extLst>
            </xdr:cNvPr>
            <xdr:cNvSpPr/>
          </xdr:nvSpPr>
          <xdr:spPr>
            <a:xfrm rot="10800000">
              <a:off x="818864" y="422747"/>
              <a:ext cx="4305865" cy="1678674"/>
            </a:xfrm>
            <a:prstGeom prst="trapezoid">
              <a:avLst>
                <a:gd name="adj" fmla="val 47127"/>
              </a:avLst>
            </a:prstGeom>
            <a:ln>
              <a:solidFill>
                <a:schemeClr val="accent1">
                  <a:lumMod val="75000"/>
                </a:schemeClr>
              </a:solidFill>
            </a:ln>
          </xdr:spPr>
          <xdr:style>
            <a:lnRef idx="2">
              <a:schemeClr val="accent1"/>
            </a:lnRef>
            <a:fillRef idx="1">
              <a:schemeClr val="lt1"/>
            </a:fillRef>
            <a:effectRef idx="0">
              <a:schemeClr val="accent1"/>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8" name="Trapezoid 7">
              <a:extLst>
                <a:ext uri="{FF2B5EF4-FFF2-40B4-BE49-F238E27FC236}">
                  <a16:creationId xmlns:a16="http://schemas.microsoft.com/office/drawing/2014/main" id="{9BE2B637-5ABE-424D-ABDC-E996463AE6F9}"/>
                </a:ext>
              </a:extLst>
            </xdr:cNvPr>
            <xdr:cNvSpPr/>
          </xdr:nvSpPr>
          <xdr:spPr>
            <a:xfrm rot="10800000">
              <a:off x="1192959" y="1319839"/>
              <a:ext cx="3466106" cy="771097"/>
            </a:xfrm>
            <a:prstGeom prst="trapezoid">
              <a:avLst>
                <a:gd name="adj" fmla="val 48041"/>
              </a:avLst>
            </a:prstGeom>
            <a:solidFill>
              <a:schemeClr val="accent1">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9" name="Trapezoid 8">
              <a:extLst>
                <a:ext uri="{FF2B5EF4-FFF2-40B4-BE49-F238E27FC236}">
                  <a16:creationId xmlns:a16="http://schemas.microsoft.com/office/drawing/2014/main" id="{CFD3B4F2-52A0-418A-8070-65012C83E62E}"/>
                </a:ext>
              </a:extLst>
            </xdr:cNvPr>
            <xdr:cNvSpPr/>
          </xdr:nvSpPr>
          <xdr:spPr>
            <a:xfrm rot="10800000">
              <a:off x="976892" y="832032"/>
              <a:ext cx="3936243" cy="498138"/>
            </a:xfrm>
            <a:prstGeom prst="trapezoid">
              <a:avLst>
                <a:gd name="adj" fmla="val 48710"/>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10" name="Rectangle 9">
              <a:extLst>
                <a:ext uri="{FF2B5EF4-FFF2-40B4-BE49-F238E27FC236}">
                  <a16:creationId xmlns:a16="http://schemas.microsoft.com/office/drawing/2014/main" id="{E86293B4-8D7B-42D7-BE67-6752EDAAB9C0}"/>
                </a:ext>
              </a:extLst>
            </xdr:cNvPr>
            <xdr:cNvSpPr/>
          </xdr:nvSpPr>
          <xdr:spPr>
            <a:xfrm>
              <a:off x="4349655" y="586764"/>
              <a:ext cx="574770" cy="1514902"/>
            </a:xfrm>
            <a:prstGeom prst="rect">
              <a:avLst/>
            </a:prstGeom>
          </xdr:spPr>
          <xdr:style>
            <a:lnRef idx="2">
              <a:schemeClr val="accent3">
                <a:shade val="50000"/>
              </a:schemeClr>
            </a:lnRef>
            <a:fillRef idx="1">
              <a:schemeClr val="accent3"/>
            </a:fillRef>
            <a:effectRef idx="0">
              <a:schemeClr val="accent3"/>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11" name="Oval 10">
              <a:extLst>
                <a:ext uri="{FF2B5EF4-FFF2-40B4-BE49-F238E27FC236}">
                  <a16:creationId xmlns:a16="http://schemas.microsoft.com/office/drawing/2014/main" id="{49584C62-9294-415C-9A4A-CF2F5ED787D3}"/>
                </a:ext>
              </a:extLst>
            </xdr:cNvPr>
            <xdr:cNvSpPr/>
          </xdr:nvSpPr>
          <xdr:spPr>
            <a:xfrm>
              <a:off x="4353418" y="1262415"/>
              <a:ext cx="98946" cy="88708"/>
            </a:xfrm>
            <a:prstGeom prst="ellipse">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12" name="Rectangle 11">
              <a:extLst>
                <a:ext uri="{FF2B5EF4-FFF2-40B4-BE49-F238E27FC236}">
                  <a16:creationId xmlns:a16="http://schemas.microsoft.com/office/drawing/2014/main" id="{0C9FCFF0-5B8A-47C0-8EBE-93A3F1B4C2DA}"/>
                </a:ext>
              </a:extLst>
            </xdr:cNvPr>
            <xdr:cNvSpPr/>
          </xdr:nvSpPr>
          <xdr:spPr>
            <a:xfrm>
              <a:off x="4353844" y="716518"/>
              <a:ext cx="307075" cy="115999"/>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13" name="Text Box 12">
              <a:extLst>
                <a:ext uri="{FF2B5EF4-FFF2-40B4-BE49-F238E27FC236}">
                  <a16:creationId xmlns:a16="http://schemas.microsoft.com/office/drawing/2014/main" id="{41BC2AED-284C-4679-9F71-5F2DADEDEA46}"/>
                </a:ext>
              </a:extLst>
            </xdr:cNvPr>
            <xdr:cNvSpPr txBox="1"/>
          </xdr:nvSpPr>
          <xdr:spPr>
            <a:xfrm>
              <a:off x="2135874" y="1501254"/>
              <a:ext cx="1535373" cy="327547"/>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Permanent Pool </a:t>
              </a:r>
            </a:p>
          </xdr:txBody>
        </xdr:sp>
        <xdr:sp macro="" textlink="">
          <xdr:nvSpPr>
            <xdr:cNvPr id="14" name="Text Box 12">
              <a:extLst>
                <a:ext uri="{FF2B5EF4-FFF2-40B4-BE49-F238E27FC236}">
                  <a16:creationId xmlns:a16="http://schemas.microsoft.com/office/drawing/2014/main" id="{FD7447C5-5D58-4EC9-A685-B4107BA6D740}"/>
                </a:ext>
              </a:extLst>
            </xdr:cNvPr>
            <xdr:cNvSpPr txBox="1"/>
          </xdr:nvSpPr>
          <xdr:spPr>
            <a:xfrm>
              <a:off x="1350017" y="841885"/>
              <a:ext cx="2975211" cy="443546"/>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gn="ctr">
                <a:lnSpc>
                  <a:spcPct val="106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Extended Detention 12-24 hours, typically controlled by a small orifice</a:t>
              </a:r>
            </a:p>
          </xdr:txBody>
        </xdr:sp>
        <xdr:sp macro="" textlink="">
          <xdr:nvSpPr>
            <xdr:cNvPr id="15" name="Text Box 14">
              <a:extLst>
                <a:ext uri="{FF2B5EF4-FFF2-40B4-BE49-F238E27FC236}">
                  <a16:creationId xmlns:a16="http://schemas.microsoft.com/office/drawing/2014/main" id="{8A33F28F-B8B1-407D-8C7A-6508ED48F086}"/>
                </a:ext>
              </a:extLst>
            </xdr:cNvPr>
            <xdr:cNvSpPr txBox="1"/>
          </xdr:nvSpPr>
          <xdr:spPr>
            <a:xfrm>
              <a:off x="1187353" y="470757"/>
              <a:ext cx="3060797" cy="307074"/>
            </a:xfrm>
            <a:prstGeom prst="rect">
              <a:avLst/>
            </a:prstGeom>
            <a:solidFill>
              <a:schemeClr val="bg1"/>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Flood Storage – Typically short detention times.</a:t>
              </a:r>
            </a:p>
          </xdr:txBody>
        </xdr:sp>
        <xdr:sp macro="" textlink="">
          <xdr:nvSpPr>
            <xdr:cNvPr id="16" name="Left Brace 15">
              <a:extLst>
                <a:ext uri="{FF2B5EF4-FFF2-40B4-BE49-F238E27FC236}">
                  <a16:creationId xmlns:a16="http://schemas.microsoft.com/office/drawing/2014/main" id="{E04F970C-E9F1-4DEB-8C3F-85F2A8D8D9E3}"/>
                </a:ext>
              </a:extLst>
            </xdr:cNvPr>
            <xdr:cNvSpPr/>
          </xdr:nvSpPr>
          <xdr:spPr>
            <a:xfrm>
              <a:off x="818865" y="832195"/>
              <a:ext cx="307075" cy="1268117"/>
            </a:xfrm>
            <a:prstGeom prst="leftBrace">
              <a:avLst>
                <a:gd name="adj1" fmla="val 40492"/>
                <a:gd name="adj2" fmla="val 50000"/>
              </a:avLst>
            </a:prstGeom>
            <a:ln w="19050"/>
          </xdr:spPr>
          <xdr:style>
            <a:lnRef idx="2">
              <a:schemeClr val="accent2"/>
            </a:lnRef>
            <a:fillRef idx="0">
              <a:schemeClr val="accent2"/>
            </a:fillRef>
            <a:effectRef idx="1">
              <a:schemeClr val="accent2"/>
            </a:effectRef>
            <a:fontRef idx="minor">
              <a:schemeClr val="tx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sp macro="" textlink="">
          <xdr:nvSpPr>
            <xdr:cNvPr id="17" name="Text Box 18">
              <a:extLst>
                <a:ext uri="{FF2B5EF4-FFF2-40B4-BE49-F238E27FC236}">
                  <a16:creationId xmlns:a16="http://schemas.microsoft.com/office/drawing/2014/main" id="{1E9F17ED-446E-4FA5-BC8D-9C4A80D4CD80}"/>
                </a:ext>
              </a:extLst>
            </xdr:cNvPr>
            <xdr:cNvSpPr txBox="1"/>
          </xdr:nvSpPr>
          <xdr:spPr>
            <a:xfrm>
              <a:off x="109181" y="948519"/>
              <a:ext cx="771099" cy="10903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Storage Volume for Credit</a:t>
              </a:r>
            </a:p>
            <a:p>
              <a:pPr marL="0" marR="0">
                <a:lnSpc>
                  <a:spcPct val="107000"/>
                </a:lnSpc>
                <a:spcBef>
                  <a:spcPts val="0"/>
                </a:spcBef>
                <a:spcAft>
                  <a:spcPts val="0"/>
                </a:spcAft>
              </a:pPr>
              <a:r>
                <a:rPr lang="en-US" sz="1100">
                  <a:effectLst/>
                  <a:latin typeface="Calibri" panose="020F0502020204030204" pitchFamily="34" charset="0"/>
                  <a:ea typeface="Calibri" panose="020F0502020204030204" pitchFamily="34" charset="0"/>
                  <a:cs typeface="Times New Roman" panose="02020603050405020304" pitchFamily="18" charset="0"/>
                </a:rPr>
                <a:t>Calcs</a:t>
              </a:r>
            </a:p>
          </xdr:txBody>
        </xdr:sp>
        <xdr:sp macro="" textlink="">
          <xdr:nvSpPr>
            <xdr:cNvPr id="18" name="Text Box 19">
              <a:extLst>
                <a:ext uri="{FF2B5EF4-FFF2-40B4-BE49-F238E27FC236}">
                  <a16:creationId xmlns:a16="http://schemas.microsoft.com/office/drawing/2014/main" id="{B3F8F745-DAD9-4007-8798-143721ED91C5}"/>
                </a:ext>
              </a:extLst>
            </xdr:cNvPr>
            <xdr:cNvSpPr txBox="1"/>
          </xdr:nvSpPr>
          <xdr:spPr>
            <a:xfrm>
              <a:off x="4762567" y="28557"/>
              <a:ext cx="885758" cy="276243"/>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Outlet Riser</a:t>
              </a:r>
            </a:p>
          </xdr:txBody>
        </xdr:sp>
        <xdr:cxnSp macro="">
          <xdr:nvCxnSpPr>
            <xdr:cNvPr id="19" name="Connector: Curved 21">
              <a:extLst>
                <a:ext uri="{FF2B5EF4-FFF2-40B4-BE49-F238E27FC236}">
                  <a16:creationId xmlns:a16="http://schemas.microsoft.com/office/drawing/2014/main" id="{128A9530-F682-4A2E-A813-A8DC68C12C56}"/>
                </a:ext>
              </a:extLst>
            </xdr:cNvPr>
            <xdr:cNvCxnSpPr>
              <a:stCxn id="18" idx="2"/>
              <a:endCxn id="10" idx="0"/>
            </xdr:cNvCxnSpPr>
          </xdr:nvCxnSpPr>
          <xdr:spPr>
            <a:xfrm flipH="1">
              <a:off x="4637040" y="304800"/>
              <a:ext cx="568406" cy="281964"/>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sp macro="" textlink="">
          <xdr:nvSpPr>
            <xdr:cNvPr id="20" name="Text Box 19">
              <a:extLst>
                <a:ext uri="{FF2B5EF4-FFF2-40B4-BE49-F238E27FC236}">
                  <a16:creationId xmlns:a16="http://schemas.microsoft.com/office/drawing/2014/main" id="{6179E006-E18D-40AB-914C-AEC97E4F38A5}"/>
                </a:ext>
              </a:extLst>
            </xdr:cNvPr>
            <xdr:cNvSpPr txBox="1"/>
          </xdr:nvSpPr>
          <xdr:spPr>
            <a:xfrm>
              <a:off x="4959880" y="577255"/>
              <a:ext cx="968376" cy="413068"/>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6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Overflow for large storms</a:t>
              </a:r>
            </a:p>
          </xdr:txBody>
        </xdr:sp>
        <xdr:sp macro="" textlink="">
          <xdr:nvSpPr>
            <xdr:cNvPr id="21" name="Text Box 19">
              <a:extLst>
                <a:ext uri="{FF2B5EF4-FFF2-40B4-BE49-F238E27FC236}">
                  <a16:creationId xmlns:a16="http://schemas.microsoft.com/office/drawing/2014/main" id="{30E84109-C1F7-4713-8541-F839B4B15EBA}"/>
                </a:ext>
              </a:extLst>
            </xdr:cNvPr>
            <xdr:cNvSpPr txBox="1"/>
          </xdr:nvSpPr>
          <xdr:spPr>
            <a:xfrm>
              <a:off x="4935362" y="1009650"/>
              <a:ext cx="968376" cy="69143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5000"/>
                </a:lnSpc>
                <a:spcBef>
                  <a:spcPts val="0"/>
                </a:spcBef>
                <a:spcAft>
                  <a:spcPts val="800"/>
                </a:spcAft>
              </a:pPr>
              <a:r>
                <a:rPr lang="en-US" sz="1100">
                  <a:effectLst/>
                  <a:latin typeface="Calibri" panose="020F0502020204030204" pitchFamily="34" charset="0"/>
                  <a:ea typeface="Calibri" panose="020F0502020204030204" pitchFamily="34" charset="0"/>
                  <a:cs typeface="Times New Roman" panose="02020603050405020304" pitchFamily="18" charset="0"/>
                </a:rPr>
                <a:t>Small outlet for extended detention</a:t>
              </a:r>
            </a:p>
          </xdr:txBody>
        </xdr:sp>
        <xdr:cxnSp macro="">
          <xdr:nvCxnSpPr>
            <xdr:cNvPr id="22" name="Straight Arrow Connector 21">
              <a:extLst>
                <a:ext uri="{FF2B5EF4-FFF2-40B4-BE49-F238E27FC236}">
                  <a16:creationId xmlns:a16="http://schemas.microsoft.com/office/drawing/2014/main" id="{68F9104D-AE77-4FB6-9CED-1F973E37C7C9}"/>
                </a:ext>
              </a:extLst>
            </xdr:cNvPr>
            <xdr:cNvCxnSpPr>
              <a:stCxn id="20" idx="1"/>
              <a:endCxn id="12" idx="3"/>
            </xdr:cNvCxnSpPr>
          </xdr:nvCxnSpPr>
          <xdr:spPr>
            <a:xfrm flipH="1" flipV="1">
              <a:off x="4660919" y="774518"/>
              <a:ext cx="298961" cy="9271"/>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cxnSp macro="">
          <xdr:nvCxnSpPr>
            <xdr:cNvPr id="23" name="Straight Arrow Connector 22">
              <a:extLst>
                <a:ext uri="{FF2B5EF4-FFF2-40B4-BE49-F238E27FC236}">
                  <a16:creationId xmlns:a16="http://schemas.microsoft.com/office/drawing/2014/main" id="{77D9314F-8413-46FD-A626-CB1751F51671}"/>
                </a:ext>
              </a:extLst>
            </xdr:cNvPr>
            <xdr:cNvCxnSpPr>
              <a:stCxn id="21" idx="1"/>
              <a:endCxn id="11" idx="5"/>
            </xdr:cNvCxnSpPr>
          </xdr:nvCxnSpPr>
          <xdr:spPr>
            <a:xfrm flipH="1" flipV="1">
              <a:off x="4437873" y="1338132"/>
              <a:ext cx="497488" cy="17235"/>
            </a:xfrm>
            <a:prstGeom prst="straightConnector1">
              <a:avLst/>
            </a:prstGeom>
            <a:ln>
              <a:tailEnd type="triangle"/>
            </a:ln>
          </xdr:spPr>
          <xdr:style>
            <a:lnRef idx="2">
              <a:schemeClr val="dk1"/>
            </a:lnRef>
            <a:fillRef idx="0">
              <a:schemeClr val="dk1"/>
            </a:fillRef>
            <a:effectRef idx="1">
              <a:schemeClr val="dk1"/>
            </a:effectRef>
            <a:fontRef idx="minor">
              <a:schemeClr val="tx1"/>
            </a:fontRef>
          </xdr:style>
        </xdr:cxnSp>
      </xdr:grpSp>
    </xdr:grpSp>
    <xdr:clientData/>
  </xdr:twoCellAnchor>
  <xdr:twoCellAnchor>
    <xdr:from>
      <xdr:col>0</xdr:col>
      <xdr:colOff>1</xdr:colOff>
      <xdr:row>42</xdr:row>
      <xdr:rowOff>0</xdr:rowOff>
    </xdr:from>
    <xdr:to>
      <xdr:col>0</xdr:col>
      <xdr:colOff>6438900</xdr:colOff>
      <xdr:row>56</xdr:row>
      <xdr:rowOff>94615</xdr:rowOff>
    </xdr:to>
    <xdr:grpSp>
      <xdr:nvGrpSpPr>
        <xdr:cNvPr id="25" name="Group 24">
          <a:extLst>
            <a:ext uri="{FF2B5EF4-FFF2-40B4-BE49-F238E27FC236}">
              <a16:creationId xmlns:a16="http://schemas.microsoft.com/office/drawing/2014/main" id="{E9E0B42B-297E-413A-9558-7BAEC49262F7}"/>
            </a:ext>
          </a:extLst>
        </xdr:cNvPr>
        <xdr:cNvGrpSpPr/>
      </xdr:nvGrpSpPr>
      <xdr:grpSpPr>
        <a:xfrm>
          <a:off x="1" y="11677650"/>
          <a:ext cx="6438899" cy="2761615"/>
          <a:chOff x="0" y="0"/>
          <a:chExt cx="5771515" cy="2762250"/>
        </a:xfrm>
      </xdr:grpSpPr>
      <xdr:pic>
        <xdr:nvPicPr>
          <xdr:cNvPr id="26" name="Picture 25">
            <a:extLst>
              <a:ext uri="{FF2B5EF4-FFF2-40B4-BE49-F238E27FC236}">
                <a16:creationId xmlns:a16="http://schemas.microsoft.com/office/drawing/2014/main" id="{E5A1E862-5216-45BE-96B0-881857ADE048}"/>
              </a:ext>
            </a:extLst>
          </xdr:cNvPr>
          <xdr:cNvPicPr>
            <a:picLocks noChangeAspect="1"/>
          </xdr:cNvPicPr>
        </xdr:nvPicPr>
        <xdr:blipFill>
          <a:blip xmlns:r="http://schemas.openxmlformats.org/officeDocument/2006/relationships" r:embed="rId2"/>
          <a:stretch>
            <a:fillRect/>
          </a:stretch>
        </xdr:blipFill>
        <xdr:spPr>
          <a:xfrm>
            <a:off x="0" y="0"/>
            <a:ext cx="5552495" cy="2762250"/>
          </a:xfrm>
          <a:prstGeom prst="rect">
            <a:avLst/>
          </a:prstGeom>
        </xdr:spPr>
      </xdr:pic>
      <xdr:sp macro="" textlink="">
        <xdr:nvSpPr>
          <xdr:cNvPr id="27" name="Text Box 3">
            <a:extLst>
              <a:ext uri="{FF2B5EF4-FFF2-40B4-BE49-F238E27FC236}">
                <a16:creationId xmlns:a16="http://schemas.microsoft.com/office/drawing/2014/main" id="{26BD9608-22DE-4394-B3FD-5150F17CD991}"/>
              </a:ext>
            </a:extLst>
          </xdr:cNvPr>
          <xdr:cNvSpPr txBox="1"/>
        </xdr:nvSpPr>
        <xdr:spPr>
          <a:xfrm>
            <a:off x="4353419" y="2095500"/>
            <a:ext cx="1252248" cy="361950"/>
          </a:xfrm>
          <a:prstGeom prst="rect">
            <a:avLst/>
          </a:prstGeom>
          <a:ln>
            <a:no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800"/>
              </a:spcAft>
            </a:pPr>
            <a:r>
              <a:rPr lang="en-US" sz="1100" b="1">
                <a:solidFill>
                  <a:srgbClr val="2F5496"/>
                </a:solidFill>
                <a:effectLst/>
                <a:ea typeface="Calibri" panose="020F0502020204030204" pitchFamily="34" charset="0"/>
                <a:cs typeface="Times New Roman" panose="02020603050405020304" pitchFamily="18" charset="0"/>
              </a:rPr>
              <a:t>Overflow Orifice</a:t>
            </a:r>
            <a:endParaRPr lang="en-US" sz="1100">
              <a:effectLst/>
              <a:ea typeface="Calibri" panose="020F0502020204030204" pitchFamily="34" charset="0"/>
              <a:cs typeface="Times New Roman" panose="02020603050405020304" pitchFamily="18" charset="0"/>
            </a:endParaRPr>
          </a:p>
        </xdr:txBody>
      </xdr:sp>
      <xdr:sp macro="" textlink="">
        <xdr:nvSpPr>
          <xdr:cNvPr id="28" name="Rectangle: Rounded Corners 27">
            <a:extLst>
              <a:ext uri="{FF2B5EF4-FFF2-40B4-BE49-F238E27FC236}">
                <a16:creationId xmlns:a16="http://schemas.microsoft.com/office/drawing/2014/main" id="{94AD35CA-1BB2-41DB-88C9-9B130975D77D}"/>
              </a:ext>
            </a:extLst>
          </xdr:cNvPr>
          <xdr:cNvSpPr/>
        </xdr:nvSpPr>
        <xdr:spPr>
          <a:xfrm>
            <a:off x="109181" y="2143125"/>
            <a:ext cx="5662334" cy="314325"/>
          </a:xfrm>
          <a:prstGeom prst="roundRect">
            <a:avLst/>
          </a:prstGeom>
          <a:noFill/>
          <a:ln w="19050"/>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xnSp macro="">
        <xdr:nvCxnSpPr>
          <xdr:cNvPr id="29" name="Straight Arrow Connector 28">
            <a:extLst>
              <a:ext uri="{FF2B5EF4-FFF2-40B4-BE49-F238E27FC236}">
                <a16:creationId xmlns:a16="http://schemas.microsoft.com/office/drawing/2014/main" id="{CD90C1CA-1935-4A3B-A344-357820BC869A}"/>
              </a:ext>
            </a:extLst>
          </xdr:cNvPr>
          <xdr:cNvCxnSpPr/>
        </xdr:nvCxnSpPr>
        <xdr:spPr>
          <a:xfrm flipH="1">
            <a:off x="3305177" y="952500"/>
            <a:ext cx="571499" cy="0"/>
          </a:xfrm>
          <a:prstGeom prst="straightConnector1">
            <a:avLst/>
          </a:prstGeom>
          <a:ln w="28575">
            <a:solidFill>
              <a:schemeClr val="accent2"/>
            </a:solidFill>
            <a:tailEnd type="triangle"/>
          </a:ln>
        </xdr:spPr>
        <xdr:style>
          <a:lnRef idx="2">
            <a:schemeClr val="accent2"/>
          </a:lnRef>
          <a:fillRef idx="0">
            <a:schemeClr val="accent2"/>
          </a:fillRef>
          <a:effectRef idx="1">
            <a:schemeClr val="accent2"/>
          </a:effectRef>
          <a:fontRef idx="minor">
            <a:schemeClr val="tx1"/>
          </a:fontRef>
        </xdr:style>
      </xdr:cxnSp>
      <xdr:sp macro="" textlink="">
        <xdr:nvSpPr>
          <xdr:cNvPr id="30" name="Text Box 6">
            <a:extLst>
              <a:ext uri="{FF2B5EF4-FFF2-40B4-BE49-F238E27FC236}">
                <a16:creationId xmlns:a16="http://schemas.microsoft.com/office/drawing/2014/main" id="{51C49B1E-8D1F-4C68-BAA4-F64827D782D4}"/>
              </a:ext>
            </a:extLst>
          </xdr:cNvPr>
          <xdr:cNvSpPr txBox="1"/>
        </xdr:nvSpPr>
        <xdr:spPr>
          <a:xfrm>
            <a:off x="3876675" y="657225"/>
            <a:ext cx="1328716" cy="685800"/>
          </a:xfrm>
          <a:prstGeom prst="rect">
            <a:avLst/>
          </a:prstGeom>
          <a:solidFill>
            <a:schemeClr val="lt1"/>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07000"/>
              </a:lnSpc>
              <a:spcBef>
                <a:spcPts val="0"/>
              </a:spcBef>
              <a:spcAft>
                <a:spcPts val="800"/>
              </a:spcAft>
            </a:pPr>
            <a:r>
              <a:rPr lang="en-US" sz="1100" b="1">
                <a:solidFill>
                  <a:srgbClr val="2F5496"/>
                </a:solidFill>
                <a:effectLst/>
                <a:latin typeface="Calibri" panose="020F0502020204030204" pitchFamily="34" charset="0"/>
                <a:ea typeface="Calibri" panose="020F0502020204030204" pitchFamily="34" charset="0"/>
                <a:cs typeface="Times New Roman" panose="02020603050405020304" pitchFamily="18" charset="0"/>
              </a:rPr>
              <a:t>Storage volume @ 370’ = 26,389 ft</a:t>
            </a:r>
            <a:r>
              <a:rPr lang="en-US" sz="1100" b="1" baseline="30000">
                <a:solidFill>
                  <a:srgbClr val="2F5496"/>
                </a:solidFill>
                <a:effectLst/>
                <a:latin typeface="Calibri" panose="020F0502020204030204" pitchFamily="34" charset="0"/>
                <a:ea typeface="Calibri" panose="020F0502020204030204" pitchFamily="34" charset="0"/>
                <a:cs typeface="Times New Roman" panose="02020603050405020304" pitchFamily="18" charset="0"/>
              </a:rPr>
              <a:t>3</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xdr:txBody>
      </xdr:sp>
    </xdr:grpSp>
    <xdr:clientData/>
  </xdr:twoCellAnchor>
  <xdr:twoCellAnchor>
    <xdr:from>
      <xdr:col>0</xdr:col>
      <xdr:colOff>2</xdr:colOff>
      <xdr:row>63</xdr:row>
      <xdr:rowOff>123825</xdr:rowOff>
    </xdr:from>
    <xdr:to>
      <xdr:col>0</xdr:col>
      <xdr:colOff>6276975</xdr:colOff>
      <xdr:row>82</xdr:row>
      <xdr:rowOff>38100</xdr:rowOff>
    </xdr:to>
    <xdr:grpSp>
      <xdr:nvGrpSpPr>
        <xdr:cNvPr id="31" name="Group 30">
          <a:extLst>
            <a:ext uri="{FF2B5EF4-FFF2-40B4-BE49-F238E27FC236}">
              <a16:creationId xmlns:a16="http://schemas.microsoft.com/office/drawing/2014/main" id="{9BD44A01-6789-4DC6-8193-C0EA3950C576}"/>
            </a:ext>
          </a:extLst>
        </xdr:cNvPr>
        <xdr:cNvGrpSpPr/>
      </xdr:nvGrpSpPr>
      <xdr:grpSpPr>
        <a:xfrm>
          <a:off x="2" y="16764000"/>
          <a:ext cx="6276973" cy="3533775"/>
          <a:chOff x="215122" y="5"/>
          <a:chExt cx="5814203" cy="3652833"/>
        </a:xfrm>
      </xdr:grpSpPr>
      <xdr:pic>
        <xdr:nvPicPr>
          <xdr:cNvPr id="32" name="Picture 31">
            <a:extLst>
              <a:ext uri="{FF2B5EF4-FFF2-40B4-BE49-F238E27FC236}">
                <a16:creationId xmlns:a16="http://schemas.microsoft.com/office/drawing/2014/main" id="{F5A187C1-8BCA-4B1A-ADEF-22D501DEBE7D}"/>
              </a:ext>
            </a:extLst>
          </xdr:cNvPr>
          <xdr:cNvPicPr>
            <a:picLocks noChangeAspect="1"/>
          </xdr:cNvPicPr>
        </xdr:nvPicPr>
        <xdr:blipFill rotWithShape="1">
          <a:blip xmlns:r="http://schemas.openxmlformats.org/officeDocument/2006/relationships" r:embed="rId3"/>
          <a:srcRect t="1797" r="2178" b="4"/>
          <a:stretch/>
        </xdr:blipFill>
        <xdr:spPr>
          <a:xfrm>
            <a:off x="215122" y="5"/>
            <a:ext cx="5814203" cy="3652833"/>
          </a:xfrm>
          <a:prstGeom prst="rect">
            <a:avLst/>
          </a:prstGeom>
        </xdr:spPr>
      </xdr:pic>
      <xdr:sp macro="" textlink="">
        <xdr:nvSpPr>
          <xdr:cNvPr id="33" name="Rectangle: Rounded Corners 32">
            <a:extLst>
              <a:ext uri="{FF2B5EF4-FFF2-40B4-BE49-F238E27FC236}">
                <a16:creationId xmlns:a16="http://schemas.microsoft.com/office/drawing/2014/main" id="{0A723731-038F-4F73-BC5D-8B3D0900D924}"/>
              </a:ext>
            </a:extLst>
          </xdr:cNvPr>
          <xdr:cNvSpPr/>
        </xdr:nvSpPr>
        <xdr:spPr>
          <a:xfrm>
            <a:off x="215123" y="1542557"/>
            <a:ext cx="1251728" cy="145635"/>
          </a:xfrm>
          <a:prstGeom prst="roundRect">
            <a:avLst/>
          </a:prstGeom>
          <a:noFill/>
          <a:ln w="19050"/>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a:lnSpc>
                <a:spcPct val="106000"/>
              </a:lnSpc>
              <a:spcBef>
                <a:spcPts val="0"/>
              </a:spcBef>
              <a:spcAft>
                <a:spcPts val="800"/>
              </a:spcAft>
            </a:pPr>
            <a:r>
              <a:rPr lang="en-US" sz="1100">
                <a:effectLst/>
                <a:ea typeface="Calibri" panose="020F0502020204030204" pitchFamily="34" charset="0"/>
                <a:cs typeface="Times New Roman" panose="02020603050405020304" pitchFamily="18" charset="0"/>
              </a:rPr>
              <a:t> </a:t>
            </a:r>
          </a:p>
        </xdr:txBody>
      </xdr:sp>
    </xdr:grpSp>
    <xdr:clientData/>
  </xdr:twoCellAnchor>
  <xdr:twoCellAnchor>
    <xdr:from>
      <xdr:col>0</xdr:col>
      <xdr:colOff>3114675</xdr:colOff>
      <xdr:row>10</xdr:row>
      <xdr:rowOff>28575</xdr:rowOff>
    </xdr:from>
    <xdr:to>
      <xdr:col>0</xdr:col>
      <xdr:colOff>3286125</xdr:colOff>
      <xdr:row>10</xdr:row>
      <xdr:rowOff>180975</xdr:rowOff>
    </xdr:to>
    <xdr:sp macro="" textlink="">
      <xdr:nvSpPr>
        <xdr:cNvPr id="34" name="Rectangle 33">
          <a:extLst>
            <a:ext uri="{FF2B5EF4-FFF2-40B4-BE49-F238E27FC236}">
              <a16:creationId xmlns:a16="http://schemas.microsoft.com/office/drawing/2014/main" id="{7032C46C-5F69-45F8-8C45-5DB2C535A1D2}"/>
            </a:ext>
          </a:extLst>
        </xdr:cNvPr>
        <xdr:cNvSpPr/>
      </xdr:nvSpPr>
      <xdr:spPr>
        <a:xfrm>
          <a:off x="3114675" y="3019425"/>
          <a:ext cx="171450" cy="152400"/>
        </a:xfrm>
        <a:prstGeom prst="rect">
          <a:avLst/>
        </a:prstGeom>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285750</xdr:colOff>
      <xdr:row>27</xdr:row>
      <xdr:rowOff>38100</xdr:rowOff>
    </xdr:from>
    <xdr:to>
      <xdr:col>24</xdr:col>
      <xdr:colOff>457200</xdr:colOff>
      <xdr:row>35</xdr:row>
      <xdr:rowOff>123824</xdr:rowOff>
    </xdr:to>
    <xdr:graphicFrame macro="">
      <xdr:nvGraphicFramePr>
        <xdr:cNvPr id="2" name="Chart 1">
          <a:extLst>
            <a:ext uri="{FF2B5EF4-FFF2-40B4-BE49-F238E27FC236}">
              <a16:creationId xmlns:a16="http://schemas.microsoft.com/office/drawing/2014/main" id="{F44E1C22-C3AC-444B-8A03-86C6A34957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476250</xdr:colOff>
      <xdr:row>40</xdr:row>
      <xdr:rowOff>104775</xdr:rowOff>
    </xdr:from>
    <xdr:to>
      <xdr:col>25</xdr:col>
      <xdr:colOff>38100</xdr:colOff>
      <xdr:row>48</xdr:row>
      <xdr:rowOff>109538</xdr:rowOff>
    </xdr:to>
    <xdr:graphicFrame macro="">
      <xdr:nvGraphicFramePr>
        <xdr:cNvPr id="3" name="Chart 2">
          <a:extLst>
            <a:ext uri="{FF2B5EF4-FFF2-40B4-BE49-F238E27FC236}">
              <a16:creationId xmlns:a16="http://schemas.microsoft.com/office/drawing/2014/main" id="{980CEBB5-CDA4-408E-8646-EF5AF4E2A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542925</xdr:colOff>
      <xdr:row>0</xdr:row>
      <xdr:rowOff>161925</xdr:rowOff>
    </xdr:from>
    <xdr:to>
      <xdr:col>25</xdr:col>
      <xdr:colOff>104775</xdr:colOff>
      <xdr:row>8</xdr:row>
      <xdr:rowOff>28574</xdr:rowOff>
    </xdr:to>
    <xdr:graphicFrame macro="">
      <xdr:nvGraphicFramePr>
        <xdr:cNvPr id="5" name="Chart 4">
          <a:extLst>
            <a:ext uri="{FF2B5EF4-FFF2-40B4-BE49-F238E27FC236}">
              <a16:creationId xmlns:a16="http://schemas.microsoft.com/office/drawing/2014/main" id="{54A80B72-943B-4952-9250-070BDF7C76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304800</xdr:colOff>
      <xdr:row>12</xdr:row>
      <xdr:rowOff>19050</xdr:rowOff>
    </xdr:from>
    <xdr:to>
      <xdr:col>24</xdr:col>
      <xdr:colOff>476250</xdr:colOff>
      <xdr:row>20</xdr:row>
      <xdr:rowOff>104774</xdr:rowOff>
    </xdr:to>
    <xdr:graphicFrame macro="">
      <xdr:nvGraphicFramePr>
        <xdr:cNvPr id="6" name="Chart 5">
          <a:extLst>
            <a:ext uri="{FF2B5EF4-FFF2-40B4-BE49-F238E27FC236}">
              <a16:creationId xmlns:a16="http://schemas.microsoft.com/office/drawing/2014/main" id="{8CA8F12F-6C0A-4E82-92C7-89958CF2E5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13</xdr:col>
      <xdr:colOff>0</xdr:colOff>
      <xdr:row>55</xdr:row>
      <xdr:rowOff>142875</xdr:rowOff>
    </xdr:from>
    <xdr:to>
      <xdr:col>25</xdr:col>
      <xdr:colOff>171450</xdr:colOff>
      <xdr:row>65</xdr:row>
      <xdr:rowOff>85724</xdr:rowOff>
    </xdr:to>
    <xdr:graphicFrame macro="">
      <xdr:nvGraphicFramePr>
        <xdr:cNvPr id="7" name="Chart 6">
          <a:extLst>
            <a:ext uri="{FF2B5EF4-FFF2-40B4-BE49-F238E27FC236}">
              <a16:creationId xmlns:a16="http://schemas.microsoft.com/office/drawing/2014/main" id="{FA8B27B3-422A-4544-8DDE-E77AF6B0A0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13</xdr:col>
      <xdr:colOff>0</xdr:colOff>
      <xdr:row>73</xdr:row>
      <xdr:rowOff>0</xdr:rowOff>
    </xdr:from>
    <xdr:to>
      <xdr:col>25</xdr:col>
      <xdr:colOff>171450</xdr:colOff>
      <xdr:row>81</xdr:row>
      <xdr:rowOff>85724</xdr:rowOff>
    </xdr:to>
    <xdr:graphicFrame macro="">
      <xdr:nvGraphicFramePr>
        <xdr:cNvPr id="8" name="Chart 7">
          <a:extLst>
            <a:ext uri="{FF2B5EF4-FFF2-40B4-BE49-F238E27FC236}">
              <a16:creationId xmlns:a16="http://schemas.microsoft.com/office/drawing/2014/main" id="{F3C2ACE4-B818-4F24-8AC4-D021940A6B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persons/person.xml><?xml version="1.0" encoding="utf-8"?>
<personList xmlns="http://schemas.microsoft.com/office/spreadsheetml/2018/threadedcomments" xmlns:x="http://schemas.openxmlformats.org/spreadsheetml/2006/main">
  <person displayName="Joe Bartlett" id="{CF9EC4D4-8395-4060-B251-003B1B538CBE}" userId="80c09c105e687f1b" providerId="Windows Live"/>
  <person displayName="Evelyn" id="{2498A5B6-3ABB-4F08-8EF4-36C76CF08FB0}" userId="S-1-5-21-2003664223-1202888115-2615204237-1106"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J4" dT="2020-04-15T14:26:51.83" personId="{2498A5B6-3ABB-4F08-8EF4-36C76CF08FB0}" id="{19830D0E-09E1-4057-9D21-5068EDA5FA68}">
    <text>BBZ051 and BBZ059 drain to BB0003.
BBZ051 reduction is 0.08 kg/yr on new impervious.
BBZ059 reduction is 0.10 kg/yr. See nested watersheds below.
Revised load before treatment is 23.32 kg/yr. 
Applying 53.69% reduction yields credit of 12.52 kg/yr.</text>
  </threadedComment>
  <threadedComment ref="AJ5" dT="2020-04-30T01:08:20.30" personId="{2498A5B6-3ABB-4F08-8EF4-36C76CF08FB0}" id="{C8710E21-93C5-484A-B7B8-91F745F00EF5}">
    <text>BBZ019 and BBZ020 drain to BBZ004..
These basins provide no storage qualifying for P reduction.</text>
  </threadedComment>
  <threadedComment ref="AJ7" dT="2020-04-15T14:42:13.26" personId="{2498A5B6-3ABB-4F08-8EF4-36C76CF08FB0}" id="{EBE26221-5908-4794-BAF4-70214BBAA5AB}">
    <text>BB0014 drains to BB0015.
BB0014 reduction is 2.95 kg/yr.
Revised load before treatment is 4.27 kg/yr.
Applying 38.51% reduction yields credit of 1.64 kg/yr.</text>
  </threadedComment>
  <threadedComment ref="AJ13" dT="2020-04-30T01:08:20.30" personId="{2498A5B6-3ABB-4F08-8EF4-36C76CF08FB0}" id="{9019B6C5-345E-4D76-BAF9-FD7D1BF8846B}">
    <text>PBZ197 and PB0064 drain to PB0108. The P reduction associated with the PBZ197 infiltration trench is 3.46 kg/yr. The BBZ064 dry detention pond provides no storage qualifying for P-reduction. Factoring this reduction in, the PB0108 P load before treatment is reduced from 50.92 kg/yr to 47.46 kg/yr. Applying the 28.21% reduction yields a P reduction credit of 13.39 kg/yr.</text>
  </threadedComment>
  <threadedComment ref="AJ27" dT="2020-04-15T14:32:01.05" personId="{2498A5B6-3ABB-4F08-8EF4-36C76CF08FB0}" id="{8F3229BC-CB66-4D62-946C-C54286A0ADF3}">
    <text>PBZ203 drains to PBZ202.
PBZ203 reduction is 0.24 kg/yr.
Revised load before treatment is 14.23 kg/yr. 
Applying 49.04% reduction yields credit of 7.03 kg/yr.</text>
  </threadedComment>
  <threadedComment ref="AJ39" dT="2020-04-30T01:08:20.30" personId="{2498A5B6-3ABB-4F08-8EF4-36C76CF08FB0}" id="{AD5FA759-F45C-453B-AFF6-377B39A1B187}">
    <text>PBZ192, PBZ191, PBZ207, and PBZ061 drain to PBZ107. The P reduction associated with the PBZ192 underdrained bioretention, PBZ191 infiltration trench, PBZ0061 dry detention pond, and PBZ207 wet pond is 1.60 kg/yr. Factoring this reduction in, the PBZ107 P load before treatment is reduced from 19.67 kg/yr to 18.07 kg/yr. Applying the 45.89% reduction yields a P reduction credit of 8.29 kg/yr.</text>
  </threadedComment>
  <threadedComment ref="BE41" dT="2020-04-30T00:46:29.25" personId="{2498A5B6-3ABB-4F08-8EF4-36C76CF08FB0}" id="{3D739427-2F0D-4C1B-803C-F4268B58D119}">
    <text>Added pre-existing PB0115 (Pond6) credit. All credit and treatment now in Pond 5.
All areas from CSB.</text>
  </threadedComment>
  <threadedComment ref="BE41" dT="2020-04-30T13:58:31.98" personId="{2498A5B6-3ABB-4F08-8EF4-36C76CF08FB0}" id="{C85F723B-8A60-4588-B167-55622ED8348C}" parentId="{3D739427-2F0D-4C1B-803C-F4268B58D119}">
    <text>See pre-retrofit PBZ115 data below</text>
  </threadedComment>
  <threadedComment ref="BE41" dT="2021-03-29T12:41:04.73" personId="{CF9EC4D4-8395-4060-B251-003B1B538CBE}" id="{F64AC2B8-6D64-421D-845C-CA9150ED94B5}" parentId="{3D739427-2F0D-4C1B-803C-F4268B58D119}">
    <text>was 1.02</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anrmaps.vermont.gov/websites/anra5/" TargetMode="External"/><Relationship Id="rId1" Type="http://schemas.openxmlformats.org/officeDocument/2006/relationships/hyperlink" Target="mailto:emily.schelley@vermont.gov"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D9DA4-6394-4945-A11B-A01C65371BA8}">
  <dimension ref="A1:A87"/>
  <sheetViews>
    <sheetView workbookViewId="0">
      <selection activeCell="D32" sqref="D32"/>
    </sheetView>
  </sheetViews>
  <sheetFormatPr defaultRowHeight="15" x14ac:dyDescent="0.25"/>
  <cols>
    <col min="1" max="1" width="102.5703125" customWidth="1"/>
  </cols>
  <sheetData>
    <row r="1" spans="1:1" ht="18.75" x14ac:dyDescent="0.25">
      <c r="A1" s="48" t="s">
        <v>236</v>
      </c>
    </row>
    <row r="2" spans="1:1" ht="15.75" x14ac:dyDescent="0.25">
      <c r="A2" s="109" t="s">
        <v>269</v>
      </c>
    </row>
    <row r="3" spans="1:1" x14ac:dyDescent="0.25">
      <c r="A3" s="42"/>
    </row>
    <row r="4" spans="1:1" ht="30" x14ac:dyDescent="0.25">
      <c r="A4" s="43" t="s">
        <v>250</v>
      </c>
    </row>
    <row r="5" spans="1:1" ht="34.5" customHeight="1" x14ac:dyDescent="0.25">
      <c r="A5" s="46" t="s">
        <v>237</v>
      </c>
    </row>
    <row r="6" spans="1:1" ht="41.25" customHeight="1" x14ac:dyDescent="0.25">
      <c r="A6" s="46" t="s">
        <v>238</v>
      </c>
    </row>
    <row r="7" spans="1:1" ht="51" customHeight="1" x14ac:dyDescent="0.25">
      <c r="A7" s="43" t="s">
        <v>239</v>
      </c>
    </row>
    <row r="8" spans="1:1" x14ac:dyDescent="0.25">
      <c r="A8" s="42"/>
    </row>
    <row r="9" spans="1:1" x14ac:dyDescent="0.25">
      <c r="A9" s="42"/>
    </row>
    <row r="10" spans="1:1" x14ac:dyDescent="0.25">
      <c r="A10" s="42"/>
    </row>
    <row r="11" spans="1:1" x14ac:dyDescent="0.25">
      <c r="A11" s="42" t="s">
        <v>263</v>
      </c>
    </row>
    <row r="12" spans="1:1" ht="66.75" customHeight="1" x14ac:dyDescent="0.25">
      <c r="A12" s="45" t="s">
        <v>265</v>
      </c>
    </row>
    <row r="13" spans="1:1" ht="22.5" customHeight="1" x14ac:dyDescent="0.25">
      <c r="A13" s="75" t="s">
        <v>262</v>
      </c>
    </row>
    <row r="14" spans="1:1" ht="29.25" customHeight="1" x14ac:dyDescent="0.25">
      <c r="A14" s="45" t="s">
        <v>279</v>
      </c>
    </row>
    <row r="15" spans="1:1" x14ac:dyDescent="0.25">
      <c r="A15" s="76" t="s">
        <v>248</v>
      </c>
    </row>
    <row r="16" spans="1:1" x14ac:dyDescent="0.25">
      <c r="A16" s="44"/>
    </row>
    <row r="17" spans="1:1" ht="15.75" x14ac:dyDescent="0.25">
      <c r="A17" s="49" t="s">
        <v>256</v>
      </c>
    </row>
    <row r="18" spans="1:1" ht="18.75" customHeight="1" x14ac:dyDescent="0.25">
      <c r="A18" s="51" t="s">
        <v>257</v>
      </c>
    </row>
    <row r="19" spans="1:1" ht="18.75" customHeight="1" x14ac:dyDescent="0.25">
      <c r="A19" s="50" t="s">
        <v>268</v>
      </c>
    </row>
    <row r="20" spans="1:1" x14ac:dyDescent="0.25">
      <c r="A20" s="44"/>
    </row>
    <row r="21" spans="1:1" ht="15.75" x14ac:dyDescent="0.25">
      <c r="A21" s="47" t="s">
        <v>240</v>
      </c>
    </row>
    <row r="22" spans="1:1" ht="75" x14ac:dyDescent="0.25">
      <c r="A22" s="43" t="s">
        <v>241</v>
      </c>
    </row>
    <row r="23" spans="1:1" x14ac:dyDescent="0.25">
      <c r="A23" s="42"/>
    </row>
    <row r="24" spans="1:1" ht="15.75" x14ac:dyDescent="0.25">
      <c r="A24" s="47" t="s">
        <v>242</v>
      </c>
    </row>
    <row r="25" spans="1:1" ht="45" x14ac:dyDescent="0.25">
      <c r="A25" s="43" t="s">
        <v>243</v>
      </c>
    </row>
    <row r="26" spans="1:1" x14ac:dyDescent="0.25">
      <c r="A26" s="42"/>
    </row>
    <row r="27" spans="1:1" x14ac:dyDescent="0.25">
      <c r="A27" s="42"/>
    </row>
    <row r="28" spans="1:1" x14ac:dyDescent="0.25">
      <c r="A28" s="42"/>
    </row>
    <row r="29" spans="1:1" x14ac:dyDescent="0.25">
      <c r="A29" s="42"/>
    </row>
    <row r="30" spans="1:1" x14ac:dyDescent="0.25">
      <c r="A30" s="42"/>
    </row>
    <row r="31" spans="1:1" x14ac:dyDescent="0.25">
      <c r="A31" s="42"/>
    </row>
    <row r="32" spans="1:1" x14ac:dyDescent="0.25">
      <c r="A32" s="42"/>
    </row>
    <row r="33" spans="1:1" x14ac:dyDescent="0.25">
      <c r="A33" s="42"/>
    </row>
    <row r="34" spans="1:1" x14ac:dyDescent="0.25">
      <c r="A34" s="42"/>
    </row>
    <row r="35" spans="1:1" x14ac:dyDescent="0.25">
      <c r="A35" s="42"/>
    </row>
    <row r="36" spans="1:1" x14ac:dyDescent="0.25">
      <c r="A36" s="42"/>
    </row>
    <row r="37" spans="1:1" x14ac:dyDescent="0.25">
      <c r="A37" s="42"/>
    </row>
    <row r="38" spans="1:1" x14ac:dyDescent="0.25">
      <c r="A38" s="108" t="s">
        <v>264</v>
      </c>
    </row>
    <row r="39" spans="1:1" x14ac:dyDescent="0.25">
      <c r="A39" s="108"/>
    </row>
    <row r="40" spans="1:1" ht="30" x14ac:dyDescent="0.25">
      <c r="A40" s="43" t="s">
        <v>244</v>
      </c>
    </row>
    <row r="41" spans="1:1" x14ac:dyDescent="0.25">
      <c r="A41" s="42"/>
    </row>
    <row r="42" spans="1:1" x14ac:dyDescent="0.25">
      <c r="A42" s="42"/>
    </row>
    <row r="43" spans="1:1" x14ac:dyDescent="0.25">
      <c r="A43" s="42"/>
    </row>
    <row r="44" spans="1:1" x14ac:dyDescent="0.25">
      <c r="A44" s="42"/>
    </row>
    <row r="45" spans="1:1" x14ac:dyDescent="0.25">
      <c r="A45" s="42"/>
    </row>
    <row r="46" spans="1:1" x14ac:dyDescent="0.25">
      <c r="A46" s="42"/>
    </row>
    <row r="47" spans="1:1" x14ac:dyDescent="0.25">
      <c r="A47" s="42"/>
    </row>
    <row r="48" spans="1:1" x14ac:dyDescent="0.25">
      <c r="A48" s="42"/>
    </row>
    <row r="49" spans="1:1" x14ac:dyDescent="0.25">
      <c r="A49" s="42"/>
    </row>
    <row r="50" spans="1:1" x14ac:dyDescent="0.25">
      <c r="A50" s="42"/>
    </row>
    <row r="51" spans="1:1" x14ac:dyDescent="0.25">
      <c r="A51" s="42"/>
    </row>
    <row r="52" spans="1:1" x14ac:dyDescent="0.25">
      <c r="A52" s="42"/>
    </row>
    <row r="53" spans="1:1" x14ac:dyDescent="0.25">
      <c r="A53" s="42"/>
    </row>
    <row r="54" spans="1:1" x14ac:dyDescent="0.25">
      <c r="A54" s="42"/>
    </row>
    <row r="55" spans="1:1" x14ac:dyDescent="0.25">
      <c r="A55" s="42"/>
    </row>
    <row r="56" spans="1:1" x14ac:dyDescent="0.25">
      <c r="A56" s="42"/>
    </row>
    <row r="57" spans="1:1" x14ac:dyDescent="0.25">
      <c r="A57" s="42"/>
    </row>
    <row r="58" spans="1:1" x14ac:dyDescent="0.25">
      <c r="A58" s="108" t="s">
        <v>267</v>
      </c>
    </row>
    <row r="59" spans="1:1" x14ac:dyDescent="0.25">
      <c r="A59" s="42"/>
    </row>
    <row r="60" spans="1:1" ht="45" x14ac:dyDescent="0.25">
      <c r="A60" s="45" t="s">
        <v>245</v>
      </c>
    </row>
    <row r="61" spans="1:1" x14ac:dyDescent="0.25">
      <c r="A61" s="42"/>
    </row>
    <row r="62" spans="1:1" ht="15.75" x14ac:dyDescent="0.25">
      <c r="A62" s="47" t="s">
        <v>246</v>
      </c>
    </row>
    <row r="63" spans="1:1" ht="60" x14ac:dyDescent="0.25">
      <c r="A63" s="43" t="s">
        <v>247</v>
      </c>
    </row>
    <row r="64" spans="1:1" x14ac:dyDescent="0.25">
      <c r="A64" s="42"/>
    </row>
    <row r="65" spans="1:1" x14ac:dyDescent="0.25">
      <c r="A65" s="42"/>
    </row>
    <row r="66" spans="1:1" x14ac:dyDescent="0.25">
      <c r="A66" s="42"/>
    </row>
    <row r="67" spans="1:1" x14ac:dyDescent="0.25">
      <c r="A67" s="42"/>
    </row>
    <row r="68" spans="1:1" x14ac:dyDescent="0.25">
      <c r="A68" s="42"/>
    </row>
    <row r="69" spans="1:1" x14ac:dyDescent="0.25">
      <c r="A69" s="42"/>
    </row>
    <row r="70" spans="1:1" x14ac:dyDescent="0.25">
      <c r="A70" s="42"/>
    </row>
    <row r="71" spans="1:1" x14ac:dyDescent="0.25">
      <c r="A71" s="42"/>
    </row>
    <row r="72" spans="1:1" x14ac:dyDescent="0.25">
      <c r="A72" s="42"/>
    </row>
    <row r="73" spans="1:1" x14ac:dyDescent="0.25">
      <c r="A73" s="42"/>
    </row>
    <row r="74" spans="1:1" x14ac:dyDescent="0.25">
      <c r="A74" s="42"/>
    </row>
    <row r="75" spans="1:1" x14ac:dyDescent="0.25">
      <c r="A75" s="42"/>
    </row>
    <row r="76" spans="1:1" x14ac:dyDescent="0.25">
      <c r="A76" s="42"/>
    </row>
    <row r="77" spans="1:1" x14ac:dyDescent="0.25">
      <c r="A77" s="42"/>
    </row>
    <row r="78" spans="1:1" x14ac:dyDescent="0.25">
      <c r="A78" s="42"/>
    </row>
    <row r="79" spans="1:1" x14ac:dyDescent="0.25">
      <c r="A79" s="42"/>
    </row>
    <row r="80" spans="1:1" x14ac:dyDescent="0.25">
      <c r="A80" s="42"/>
    </row>
    <row r="81" spans="1:1" x14ac:dyDescent="0.25">
      <c r="A81" s="42"/>
    </row>
    <row r="82" spans="1:1" x14ac:dyDescent="0.25">
      <c r="A82" s="42"/>
    </row>
    <row r="83" spans="1:1" x14ac:dyDescent="0.25">
      <c r="A83" s="42"/>
    </row>
    <row r="84" spans="1:1" x14ac:dyDescent="0.25">
      <c r="A84" s="108" t="s">
        <v>266</v>
      </c>
    </row>
    <row r="85" spans="1:1" x14ac:dyDescent="0.25">
      <c r="A85" s="108"/>
    </row>
    <row r="86" spans="1:1" ht="15.75" x14ac:dyDescent="0.25">
      <c r="A86" s="47" t="s">
        <v>249</v>
      </c>
    </row>
    <row r="87" spans="1:1" ht="30" x14ac:dyDescent="0.25">
      <c r="A87" s="43" t="s">
        <v>255</v>
      </c>
    </row>
  </sheetData>
  <hyperlinks>
    <hyperlink ref="A15" r:id="rId1" xr:uid="{AB6D58C5-D78F-4EC6-822F-0AB4D5BB3D86}"/>
    <hyperlink ref="A13" r:id="rId2" xr:uid="{4DEEC706-72A5-4370-BCA6-D266E0CAC3F7}"/>
  </hyperlinks>
  <pageMargins left="0.7" right="0.7" top="0.75" bottom="0.75" header="0.3" footer="0.3"/>
  <pageSetup orientation="portrait" r:id="rId3"/>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G500"/>
  <sheetViews>
    <sheetView tabSelected="1" zoomScaleNormal="100" workbookViewId="0">
      <pane xSplit="1" ySplit="2" topLeftCell="B33" activePane="bottomRight" state="frozen"/>
      <selection pane="topRight" activeCell="B1" sqref="B1"/>
      <selection pane="bottomLeft" activeCell="A3" sqref="A3"/>
      <selection pane="bottomRight" activeCell="B60" sqref="B60"/>
    </sheetView>
  </sheetViews>
  <sheetFormatPr defaultRowHeight="15" x14ac:dyDescent="0.25"/>
  <cols>
    <col min="1" max="1" width="10.42578125" style="36" customWidth="1"/>
    <col min="2" max="2" width="45.28515625" style="36" customWidth="1"/>
    <col min="3" max="3" width="21.85546875" style="36" customWidth="1"/>
    <col min="4" max="4" width="22.28515625" style="36" customWidth="1"/>
    <col min="5" max="5" width="10.140625" style="38" customWidth="1"/>
    <col min="6" max="6" width="11.85546875" style="38" customWidth="1"/>
    <col min="7" max="7" width="21.42578125" style="36" customWidth="1"/>
    <col min="8" max="8" width="16.140625" style="36" customWidth="1"/>
    <col min="9" max="9" width="14.140625" style="36" customWidth="1"/>
    <col min="10" max="10" width="14.42578125" style="36" customWidth="1"/>
    <col min="11" max="11" width="24.5703125" style="36" customWidth="1"/>
    <col min="12" max="12" width="14.28515625" style="36" customWidth="1"/>
    <col min="13" max="13" width="13.7109375" style="36" customWidth="1"/>
    <col min="14" max="14" width="11.7109375" style="36" bestFit="1" customWidth="1"/>
    <col min="15" max="15" width="12.140625" style="36" customWidth="1"/>
    <col min="16" max="16" width="17.140625" style="36" customWidth="1"/>
    <col min="17" max="17" width="34.7109375" style="36" customWidth="1"/>
    <col min="18" max="18" width="15.7109375" style="36" bestFit="1" customWidth="1"/>
    <col min="19" max="19" width="13.5703125" style="36" customWidth="1"/>
    <col min="20" max="20" width="28.28515625" style="36" customWidth="1"/>
    <col min="21" max="21" width="13.28515625" style="36" customWidth="1"/>
    <col min="22" max="22" width="15.7109375" style="36" customWidth="1"/>
    <col min="23" max="23" width="10.28515625" style="36" customWidth="1"/>
    <col min="24" max="24" width="10.42578125" style="36" customWidth="1"/>
    <col min="25" max="26" width="10" style="36" customWidth="1"/>
    <col min="27" max="27" width="12.5703125" style="36" customWidth="1"/>
    <col min="28" max="28" width="12.28515625" style="36" customWidth="1"/>
    <col min="29" max="29" width="12.7109375" style="36" customWidth="1"/>
    <col min="30" max="30" width="13.140625" style="40" customWidth="1"/>
    <col min="31" max="31" width="14.7109375" style="36" customWidth="1"/>
    <col min="32" max="32" width="14.7109375" style="36" hidden="1" customWidth="1"/>
    <col min="33" max="33" width="10.7109375" style="36" hidden="1" customWidth="1"/>
    <col min="34" max="34" width="10.85546875" style="37" customWidth="1"/>
    <col min="35" max="35" width="13" style="37" customWidth="1"/>
    <col min="36" max="36" width="13.85546875" style="37" customWidth="1"/>
    <col min="37" max="37" width="13" style="37" customWidth="1"/>
    <col min="38" max="38" width="15.7109375" style="37" customWidth="1"/>
    <col min="39" max="40" width="13.85546875" style="37" customWidth="1"/>
    <col min="41" max="41" width="17" style="36" customWidth="1"/>
    <col min="42" max="42" width="14.28515625" style="36" bestFit="1" customWidth="1"/>
    <col min="43" max="46" width="11.28515625" style="37" customWidth="1"/>
    <col min="47" max="47" width="14.28515625" style="37" customWidth="1"/>
    <col min="48" max="48" width="28.42578125" style="37" bestFit="1" customWidth="1"/>
    <col min="49" max="49" width="12.5703125" style="37" customWidth="1"/>
    <col min="50" max="50" width="16.28515625" style="37" customWidth="1"/>
    <col min="51" max="51" width="16.28515625" style="36" customWidth="1"/>
    <col min="52" max="52" width="14.7109375" style="36" bestFit="1" customWidth="1"/>
    <col min="53" max="54" width="16.5703125" style="37" hidden="1" customWidth="1"/>
    <col min="55" max="55" width="14.42578125" style="37" customWidth="1"/>
    <col min="56" max="56" width="16.5703125" style="37" customWidth="1"/>
    <col min="57" max="57" width="16.5703125" style="104" customWidth="1"/>
    <col min="58" max="58" width="16.5703125" style="36" hidden="1" customWidth="1"/>
    <col min="59" max="59" width="18.42578125" style="36" customWidth="1"/>
    <col min="60" max="65" width="9.140625" style="36"/>
    <col min="66" max="66" width="19.85546875" style="36" customWidth="1"/>
    <col min="67" max="67" width="16.7109375" style="36" customWidth="1"/>
    <col min="68" max="16384" width="9.140625" style="36"/>
  </cols>
  <sheetData>
    <row r="1" spans="1:58" ht="15.75" x14ac:dyDescent="0.25">
      <c r="A1" s="57"/>
      <c r="B1" s="58" t="s">
        <v>115</v>
      </c>
      <c r="C1" s="59"/>
      <c r="D1" s="59"/>
      <c r="E1" s="59"/>
      <c r="F1" s="59"/>
      <c r="G1" s="59"/>
      <c r="H1" s="59"/>
      <c r="I1" s="59"/>
      <c r="J1" s="55" t="s">
        <v>112</v>
      </c>
      <c r="K1" s="56"/>
      <c r="L1" s="56"/>
      <c r="M1" s="56"/>
      <c r="N1" s="56"/>
      <c r="O1" s="56"/>
      <c r="P1" s="144" t="s">
        <v>258</v>
      </c>
      <c r="Q1" s="144"/>
      <c r="R1" s="144"/>
      <c r="S1" s="145" t="s">
        <v>114</v>
      </c>
      <c r="T1" s="145"/>
      <c r="U1" s="145"/>
      <c r="V1" s="145"/>
      <c r="W1" s="145"/>
      <c r="X1" s="145"/>
      <c r="Y1" s="145"/>
      <c r="Z1" s="145"/>
      <c r="AA1" s="145"/>
      <c r="AB1" s="145"/>
      <c r="AC1" s="145"/>
      <c r="AD1" s="77" t="s">
        <v>253</v>
      </c>
      <c r="AE1" s="60"/>
      <c r="AF1" s="60"/>
      <c r="AG1" s="60"/>
      <c r="AH1" s="60"/>
      <c r="AI1" s="60"/>
      <c r="AJ1" s="60"/>
      <c r="AK1" s="56"/>
      <c r="AL1" s="60"/>
      <c r="AM1" s="60"/>
      <c r="AN1" s="60"/>
      <c r="AO1" s="61" t="s">
        <v>251</v>
      </c>
      <c r="AP1" s="62"/>
      <c r="AQ1" s="62"/>
      <c r="AR1" s="62"/>
      <c r="AS1" s="62"/>
      <c r="AT1" s="62"/>
      <c r="AU1" s="62"/>
      <c r="AV1" s="143" t="s">
        <v>177</v>
      </c>
      <c r="AW1" s="143"/>
      <c r="AX1" s="143"/>
      <c r="AY1" s="78"/>
      <c r="AZ1" s="78"/>
      <c r="BA1" s="78"/>
      <c r="BB1" s="78"/>
      <c r="BC1" s="79"/>
      <c r="BD1" s="79"/>
      <c r="BE1" s="80"/>
    </row>
    <row r="2" spans="1:58" s="90" customFormat="1" ht="60" x14ac:dyDescent="0.25">
      <c r="A2" s="81" t="s">
        <v>171</v>
      </c>
      <c r="B2" s="82" t="s">
        <v>0</v>
      </c>
      <c r="C2" s="82" t="s">
        <v>52</v>
      </c>
      <c r="D2" s="82" t="s">
        <v>51</v>
      </c>
      <c r="E2" s="83" t="s">
        <v>157</v>
      </c>
      <c r="F2" s="83" t="s">
        <v>158</v>
      </c>
      <c r="G2" s="82" t="s">
        <v>117</v>
      </c>
      <c r="H2" s="82" t="s">
        <v>170</v>
      </c>
      <c r="I2" s="82" t="s">
        <v>174</v>
      </c>
      <c r="J2" s="84" t="s">
        <v>235</v>
      </c>
      <c r="K2" s="84" t="s">
        <v>176</v>
      </c>
      <c r="L2" s="84" t="s">
        <v>173</v>
      </c>
      <c r="M2" s="84" t="s">
        <v>175</v>
      </c>
      <c r="N2" s="84" t="s">
        <v>54</v>
      </c>
      <c r="O2" s="84" t="s">
        <v>109</v>
      </c>
      <c r="P2" s="85" t="s">
        <v>53</v>
      </c>
      <c r="Q2" s="85" t="s">
        <v>121</v>
      </c>
      <c r="R2" s="85" t="s">
        <v>122</v>
      </c>
      <c r="S2" s="82" t="s">
        <v>182</v>
      </c>
      <c r="T2" s="82" t="s">
        <v>216</v>
      </c>
      <c r="U2" s="82" t="s">
        <v>181</v>
      </c>
      <c r="V2" s="82" t="s">
        <v>217</v>
      </c>
      <c r="W2" s="82" t="s">
        <v>183</v>
      </c>
      <c r="X2" s="82" t="s">
        <v>184</v>
      </c>
      <c r="Y2" s="82" t="s">
        <v>185</v>
      </c>
      <c r="Z2" s="82" t="s">
        <v>186</v>
      </c>
      <c r="AA2" s="82" t="s">
        <v>221</v>
      </c>
      <c r="AB2" s="110" t="s">
        <v>259</v>
      </c>
      <c r="AC2" s="82" t="s">
        <v>50</v>
      </c>
      <c r="AD2" s="84" t="s">
        <v>278</v>
      </c>
      <c r="AE2" s="86" t="s">
        <v>277</v>
      </c>
      <c r="AF2" s="86" t="s">
        <v>213</v>
      </c>
      <c r="AG2" s="86" t="s">
        <v>214</v>
      </c>
      <c r="AH2" s="86" t="s">
        <v>276</v>
      </c>
      <c r="AI2" s="86" t="s">
        <v>275</v>
      </c>
      <c r="AJ2" s="84" t="s">
        <v>252</v>
      </c>
      <c r="AK2" s="84" t="s">
        <v>118</v>
      </c>
      <c r="AL2" s="86" t="s">
        <v>230</v>
      </c>
      <c r="AM2" s="84" t="s">
        <v>254</v>
      </c>
      <c r="AN2" s="84" t="s">
        <v>274</v>
      </c>
      <c r="AO2" s="85" t="s">
        <v>231</v>
      </c>
      <c r="AP2" s="85" t="s">
        <v>229</v>
      </c>
      <c r="AQ2" s="85" t="s">
        <v>224</v>
      </c>
      <c r="AR2" s="85" t="s">
        <v>225</v>
      </c>
      <c r="AS2" s="85" t="s">
        <v>195</v>
      </c>
      <c r="AT2" s="85" t="s">
        <v>196</v>
      </c>
      <c r="AU2" s="85" t="s">
        <v>226</v>
      </c>
      <c r="AV2" s="82" t="s">
        <v>159</v>
      </c>
      <c r="AW2" s="82" t="s">
        <v>260</v>
      </c>
      <c r="AX2" s="82" t="s">
        <v>172</v>
      </c>
      <c r="AY2" s="87" t="s">
        <v>270</v>
      </c>
      <c r="AZ2" s="87" t="s">
        <v>271</v>
      </c>
      <c r="BA2" s="87" t="s">
        <v>227</v>
      </c>
      <c r="BB2" s="87" t="s">
        <v>228</v>
      </c>
      <c r="BC2" s="88" t="s">
        <v>272</v>
      </c>
      <c r="BD2" s="88" t="s">
        <v>273</v>
      </c>
      <c r="BE2" s="89" t="s">
        <v>261</v>
      </c>
    </row>
    <row r="3" spans="1:58" x14ac:dyDescent="0.25">
      <c r="A3" s="63"/>
      <c r="B3" s="63"/>
      <c r="C3" s="63"/>
      <c r="D3" s="63"/>
      <c r="E3" s="91"/>
      <c r="F3" s="91"/>
      <c r="G3" s="63"/>
      <c r="H3" s="63"/>
      <c r="I3" s="63"/>
      <c r="J3" s="92"/>
      <c r="K3" s="63"/>
      <c r="L3" s="63"/>
      <c r="M3" s="93"/>
      <c r="N3" s="93"/>
      <c r="O3" s="63"/>
      <c r="P3" s="63"/>
      <c r="Q3" s="63"/>
      <c r="R3" s="63" t="str">
        <f>IFERROR(VLOOKUP('BMP P Tracking Table'!$Q3,Dropdowns!$P$3:$Q$23,2,FALSE),"")</f>
        <v/>
      </c>
      <c r="S3" s="63"/>
      <c r="T3" s="63"/>
      <c r="U3" s="63"/>
      <c r="V3" s="63"/>
      <c r="W3" s="63"/>
      <c r="X3" s="63"/>
      <c r="Y3" s="63"/>
      <c r="Z3" s="63"/>
      <c r="AA3" s="63"/>
      <c r="AB3" s="94"/>
      <c r="AC3" s="63"/>
      <c r="AD3" s="105" t="str">
        <f>IFERROR('BMP P Tracking Table'!$U3*VLOOKUP('BMP P Tracking Table'!$Q3,'Loading Rates'!$B$1:$L$24,4,FALSE)+IF('BMP P Tracking Table'!$V3="By HSG",'BMP P Tracking Table'!$W3*VLOOKUP('BMP P Tracking Table'!$Q3,'Loading Rates'!$B$1:$L$24,6,FALSE)+'BMP P Tracking Table'!$X3*VLOOKUP('BMP P Tracking Table'!$Q3,'Loading Rates'!$B$1:$L$24,7,FALSE)+'BMP P Tracking Table'!$Y3*VLOOKUP('BMP P Tracking Table'!$Q3,'Loading Rates'!$B$1:$L$24,8,FALSE)+'BMP P Tracking Table'!$Z3*VLOOKUP('BMP P Tracking Table'!$Q3,'Loading Rates'!$B$1:$L$24,9,FALSE),'BMP P Tracking Table'!$AA3*VLOOKUP('BMP P Tracking Table'!$Q3,'Loading Rates'!$B$1:$L$24,10,FALSE)),"")</f>
        <v/>
      </c>
      <c r="AE3" s="105" t="str">
        <f>IFERROR(MIN(2,IF('BMP P Tracking Table'!$V3="Total Pervious",(-(3630*'BMP P Tracking Table'!$U3+20.691*'BMP P Tracking Table'!$AA3)+SQRT((3630*'BMP P Tracking Table'!$U3+20.691*'BMP P Tracking Table'!$AA3)^2-(4*(996.798*'BMP P Tracking Table'!$AA3)*-'BMP P Tracking Table'!$AB3)))/(2*(996.798*'BMP P Tracking Table'!$AA3)),IF(SUM('BMP P Tracking Table'!$W3:$Z3)=0,'BMP P Tracking Table'!$AB3/(-3630*'BMP P Tracking Table'!$U3),(-(3630*'BMP P Tracking Table'!$U3+20.691*'BMP P Tracking Table'!$Z3-216.711*'BMP P Tracking Table'!$Y3-83.853*'BMP P Tracking Table'!$X3-42.834*'BMP P Tracking Table'!$W3)+SQRT((3630*'BMP P Tracking Table'!$U3+20.691*'BMP P Tracking Table'!$Z3-216.711*'BMP P Tracking Table'!$Y3-83.853*'BMP P Tracking Table'!$X3-42.834*'BMP P Tracking Table'!$W3)^2-(4*(149.919*'BMP P Tracking Table'!$W3+236.676*'BMP P Tracking Table'!$X3+726*'BMP P Tracking Table'!$Y3+996.798*'BMP P Tracking Table'!$Z3)*-'BMP P Tracking Table'!$AB3)))/(2*(149.919*'BMP P Tracking Table'!$W3+236.676*'BMP P Tracking Table'!$X3+726*'BMP P Tracking Table'!$Y3+996.798*'BMP P Tracking Table'!$Z3))))),"")</f>
        <v/>
      </c>
      <c r="AF3" s="107" t="str" cm="1">
        <f t="array" ref="AF3">IFERROR((VLOOKUP(CONCATENATE('BMP P Tracking Table'!$T3," ",'BMP P Tracking Table'!$AC3),'Performance Curves'!$C$1:$L$45,_xlfn.SINGLE(MATCH('BMP P Tracking Table'!$AE3,'Performance Curves'!$D$1:$L$1,1))+2,FALSE)-VLOOKUP(CONCATENATE('BMP P Tracking Table'!$T3," ",'BMP P Tracking Table'!$AC3),'Performance Curves'!$C$1:$L$45,_xlfn.SINGLE(MATCH('BMP P Tracking Table'!$AE3,'Performance Curves'!$D$1:$L$1,1))+1,FALSE)),"")</f>
        <v/>
      </c>
      <c r="AG3" s="107" t="str">
        <f>IFERROR(('BMP P Tracking Table'!$AE3-INDEX('Performance Curves'!$D$1:$L$1,1,MATCH('BMP P Tracking Table'!$AE3,'Performance Curves'!$D$1:$L$1,1)))/(INDEX('Performance Curves'!$D$1:$L$1,1,MATCH('BMP P Tracking Table'!$AE3,'Performance Curves'!$D$1:$L$1,1)+1)-INDEX('Performance Curves'!$D$1:$L$1,1,MATCH('BMP P Tracking Table'!$AE3,'Performance Curves'!$D$1:$L$1,1))),"")</f>
        <v/>
      </c>
      <c r="AH3" s="106" t="str" cm="1">
        <f t="array" ref="AH3">IFERROR(IF('BMP P Tracking Table'!$AE3=2,VLOOKUP(CONCATENATE('BMP P Tracking Table'!$T3," ",'BMP P Tracking Table'!$AC3),'Performance Curves'!$C$1:$L$45,_xlfn.SINGLE(MATCH('BMP P Tracking Table'!$AE3,'Performance Curves'!$D$1:$L$1,1))+1,FALSE),'BMP P Tracking Table'!$AF3*'BMP P Tracking Table'!$AG3+VLOOKUP(CONCATENATE('BMP P Tracking Table'!$T3," ",'BMP P Tracking Table'!$AC3),'Performance Curves'!$C$1:$L$45,_xlfn.SINGLE(MATCH('BMP P Tracking Table'!$AE3,'Performance Curves'!$D$1:$L$1,1))+1,FALSE)),"")</f>
        <v/>
      </c>
      <c r="AI3" s="105" t="str">
        <f>IFERROR('BMP P Tracking Table'!$AH3*'BMP P Tracking Table'!$AD3,"")</f>
        <v/>
      </c>
      <c r="AJ3" s="63"/>
      <c r="AK3" s="63"/>
      <c r="AL3" s="95"/>
      <c r="AM3" s="64"/>
      <c r="AN3" s="105" t="str">
        <f t="shared" ref="AN3" si="0">IF(AK3="Yes",IF(BF3&gt;0,IF(ISBLANK(AJ3),AI3,AJ3)-IF(ISBLANK(BE3),BD3,BE3),"Enter Info --&gt;"),IF(ISBLANK(AJ3),AI3,AJ3))</f>
        <v/>
      </c>
      <c r="AO3" s="95"/>
      <c r="AP3" s="95"/>
      <c r="AQ3" s="95"/>
      <c r="AR3" s="95"/>
      <c r="AS3" s="95"/>
      <c r="AT3" s="95"/>
      <c r="AU3" s="95"/>
      <c r="AV3" s="63"/>
      <c r="AW3" s="96"/>
      <c r="AX3" s="96"/>
      <c r="AY3" s="105" t="str">
        <f>IF('BMP P Tracking Table'!$AK3="Yes",IF('BMP P Tracking Table'!$AL3="No",'BMP P Tracking Table'!$U3*VLOOKUP('BMP P Tracking Table'!$Q3,'Loading Rates'!$B$1:$L$24,4,FALSE)+IF('BMP P Tracking Table'!$V3="By HSG",'BMP P Tracking Table'!$W3*VLOOKUP('BMP P Tracking Table'!$Q3,'Loading Rates'!$B$1:$L$24,6,FALSE)+'BMP P Tracking Table'!$X3*VLOOKUP('BMP P Tracking Table'!$Q3,'Loading Rates'!$B$1:$L$24,7,FALSE)+'BMP P Tracking Table'!$Y3*VLOOKUP('BMP P Tracking Table'!$Q3,'Loading Rates'!$B$1:$L$24,8,FALSE)+'BMP P Tracking Table'!$Z3*VLOOKUP('BMP P Tracking Table'!$Q3,'Loading Rates'!$B$1:$L$24,9,FALSE),'BMP P Tracking Table'!$AA3*VLOOKUP('BMP P Tracking Table'!$Q3,'Loading Rates'!$B$1:$L$24,10,FALSE)),'BMP P Tracking Table'!$AO3*VLOOKUP('BMP P Tracking Table'!$Q3,'Loading Rates'!$B$1:$L$24,4,FALSE)+IF('BMP P Tracking Table'!$AP3="By HSG",'BMP P Tracking Table'!$AQ3*VLOOKUP('BMP P Tracking Table'!$Q3,'Loading Rates'!$B$1:$L$24,6,FALSE)+'BMP P Tracking Table'!$AR3*VLOOKUP('BMP P Tracking Table'!$Q3,'Loading Rates'!$B$1:$L$24,7,FALSE)+'BMP P Tracking Table'!$AS3*VLOOKUP('BMP P Tracking Table'!$Q3,'Loading Rates'!$B$1:$L$24,8,FALSE)+'BMP P Tracking Table'!$AT3*VLOOKUP('BMP P Tracking Table'!$Q3,'Loading Rates'!$B$1:$L$24,9,FALSE),'BMP P Tracking Table'!$AU3*VLOOKUP('BMP P Tracking Table'!$Q3,'Loading Rates'!$B$1:$L$24,10,FALSE))),"")</f>
        <v/>
      </c>
      <c r="AZ3" s="105" t="str">
        <f>IFERROR(IF('BMP P Tracking Table'!$AL3="Yes",MIN(2,IF('BMP P Tracking Table'!$AP3="Total Pervious",(-(3630*'BMP P Tracking Table'!$AO3+20.691*'BMP P Tracking Table'!$AU3)+SQRT((3630*'BMP P Tracking Table'!$AO3+20.691*'BMP P Tracking Table'!$AU3)^2-(4*(996.798*'BMP P Tracking Table'!$AU3)*-'BMP P Tracking Table'!$AW3)))/(2*(996.798*'BMP P Tracking Table'!$AU3)),IF(SUM('BMP P Tracking Table'!$AQ3:$AT3)=0,'BMP P Tracking Table'!$AU3/(-3630*'BMP P Tracking Table'!$AO3),(-(3630*'BMP P Tracking Table'!$AO3+20.691*'BMP P Tracking Table'!$AT3-216.711*'BMP P Tracking Table'!$AS3-83.853*'BMP P Tracking Table'!$AR3-42.834*'BMP P Tracking Table'!$AQ3)+SQRT((3630*'BMP P Tracking Table'!$AO3+20.691*'BMP P Tracking Table'!$AT3-216.711*'BMP P Tracking Table'!$AS3-83.853*'BMP P Tracking Table'!$AR3-42.834*'BMP P Tracking Table'!$AQ3)^2-(4*(149.919*'BMP P Tracking Table'!$AQ3+236.676*'BMP P Tracking Table'!$AR3+726*'BMP P Tracking Table'!$AS3+996.798*'BMP P Tracking Table'!$AT3)*-'BMP P Tracking Table'!$AW3)))/(2*(149.919*'BMP P Tracking Table'!$AQ3+236.676*'BMP P Tracking Table'!$AR3+726*'BMP P Tracking Table'!$AS3+996.798*'BMP P Tracking Table'!$AT3))))),MIN(2,IF('BMP P Tracking Table'!$AP3="Total Pervious",(-(3630*'BMP P Tracking Table'!$U3+20.691*'BMP P Tracking Table'!$AA3)+SQRT((3630*'BMP P Tracking Table'!$U3+20.691*'BMP P Tracking Table'!$AA3)^2-(4*(996.798*'BMP P Tracking Table'!$AA3)*-'BMP P Tracking Table'!$AW3)))/(2*(996.798*'BMP P Tracking Table'!$AA3)),IF(SUM('BMP P Tracking Table'!$W3:$Z3)=0,'BMP P Tracking Table'!$AW3/(-3630*'BMP P Tracking Table'!$U3),(-(3630*'BMP P Tracking Table'!$U3+20.691*'BMP P Tracking Table'!$Z3-216.711*'BMP P Tracking Table'!$Y3-83.853*'BMP P Tracking Table'!$X3-42.834*'BMP P Tracking Table'!$W3)+SQRT((3630*'BMP P Tracking Table'!$U3+20.691*'BMP P Tracking Table'!$Z3-216.711*'BMP P Tracking Table'!$Y3-83.853*'BMP P Tracking Table'!$X3-42.834*'BMP P Tracking Table'!$W3)^2-(4*(149.919*'BMP P Tracking Table'!$W3+236.676*'BMP P Tracking Table'!$X3+726*'BMP P Tracking Table'!$Y3+996.798*'BMP P Tracking Table'!$Z3)*-'BMP P Tracking Table'!$AW3)))/(2*(149.919*'BMP P Tracking Table'!$W3+236.676*'BMP P Tracking Table'!$X3+726*'BMP P Tracking Table'!$Y3+996.798*'BMP P Tracking Table'!$Z3)))))),"")</f>
        <v/>
      </c>
      <c r="BA3" s="105" t="str" cm="1">
        <f t="array" ref="BA3">IFERROR((VLOOKUP(CONCATENATE('BMP P Tracking Table'!$AV3," ",'BMP P Tracking Table'!$AX3),'Performance Curves'!$C$1:$L$45,_xlfn.SINGLE(MATCH('BMP P Tracking Table'!$AZ3,'Performance Curves'!$D$1:$L$1,1))+2,FALSE)-VLOOKUP(CONCATENATE('BMP P Tracking Table'!$AV3," ",'BMP P Tracking Table'!$AX3),'Performance Curves'!$C$1:$L$45,_xlfn.SINGLE(MATCH('BMP P Tracking Table'!$AZ3,'Performance Curves'!$D$1:$L$1,1))+1,FALSE)),"")</f>
        <v/>
      </c>
      <c r="BB3" s="105" t="str">
        <f>IFERROR(('BMP P Tracking Table'!$AZ3-INDEX('Performance Curves'!$D$1:$L$1,1,MATCH('BMP P Tracking Table'!$AZ3,'Performance Curves'!$D$1:$L$1,1)))/(INDEX('Performance Curves'!$D$1:$L$1,1,MATCH('BMP P Tracking Table'!$AZ3,'Performance Curves'!$D$1:$L$1,1)+1)-INDEX('Performance Curves'!$D$1:$L$1,1,MATCH('BMP P Tracking Table'!$AZ3,'Performance Curves'!$D$1:$L$1,1))),"")</f>
        <v/>
      </c>
      <c r="BC3" s="106" t="str" cm="1">
        <f t="array" ref="BC3">IFERROR(IF('BMP P Tracking Table'!$AZ3=2,VLOOKUP(CONCATENATE('BMP P Tracking Table'!$AV3," ",'BMP P Tracking Table'!$AX3),'Performance Curves'!$C$1:$L$44,_xlfn.SINGLE(MATCH('BMP P Tracking Table'!$AZ3,'Performance Curves'!$D$1:$L$1,1))+1,FALSE),'BMP P Tracking Table'!$BA3*'BMP P Tracking Table'!$BB3+VLOOKUP(CONCATENATE('BMP P Tracking Table'!$AV3," ",'BMP P Tracking Table'!$AX3),'Performance Curves'!$C$1:$L$44,_xlfn.SINGLE(MATCH('BMP P Tracking Table'!$AZ3,'Performance Curves'!$D$1:$L$1,1))+1,FALSE)),"")</f>
        <v/>
      </c>
      <c r="BD3" s="105" t="str">
        <f>IFERROR('BMP P Tracking Table'!$BC3*'BMP P Tracking Table'!$AY3,"")</f>
        <v/>
      </c>
      <c r="BE3" s="95"/>
      <c r="BF3" s="37">
        <f>IFERROR(BD3+BE3,0)</f>
        <v>0</v>
      </c>
    </row>
    <row r="4" spans="1:58" x14ac:dyDescent="0.25">
      <c r="A4" s="65" t="s">
        <v>399</v>
      </c>
      <c r="B4" s="65" t="s">
        <v>400</v>
      </c>
      <c r="C4" s="65" t="s">
        <v>280</v>
      </c>
      <c r="D4" s="65" t="s">
        <v>13</v>
      </c>
      <c r="E4" s="97">
        <v>44.426130000000001</v>
      </c>
      <c r="F4" s="97">
        <v>-73.204114000000004</v>
      </c>
      <c r="G4" s="65" t="s">
        <v>456</v>
      </c>
      <c r="H4" s="65">
        <v>2307</v>
      </c>
      <c r="I4" s="65" t="s">
        <v>62</v>
      </c>
      <c r="J4" s="98">
        <v>838000</v>
      </c>
      <c r="K4" s="65" t="s">
        <v>111</v>
      </c>
      <c r="L4" s="65"/>
      <c r="M4" s="99">
        <v>42917</v>
      </c>
      <c r="N4" s="99">
        <v>43723</v>
      </c>
      <c r="O4" s="65" t="s">
        <v>66</v>
      </c>
      <c r="P4" s="65" t="s">
        <v>39</v>
      </c>
      <c r="Q4" s="65" t="s">
        <v>147</v>
      </c>
      <c r="R4" s="65" t="s">
        <v>130</v>
      </c>
      <c r="S4" s="65" t="s">
        <v>66</v>
      </c>
      <c r="T4" s="65" t="s">
        <v>46</v>
      </c>
      <c r="U4" s="112">
        <v>15.1951134316064</v>
      </c>
      <c r="V4" s="65" t="s">
        <v>219</v>
      </c>
      <c r="W4" s="65"/>
      <c r="X4" s="65"/>
      <c r="Y4" s="65"/>
      <c r="Z4" s="65"/>
      <c r="AA4" s="112">
        <v>52.549585141600602</v>
      </c>
      <c r="AB4" s="100">
        <v>69471</v>
      </c>
      <c r="AC4" s="65"/>
      <c r="AD4" s="107">
        <f>IFERROR('BMP P Tracking Table'!$U4*VLOOKUP('BMP P Tracking Table'!$Q4,'Loading Rates'!$B$1:$L$24,4,FALSE)+IF('BMP P Tracking Table'!$V4="By HSG",'BMP P Tracking Table'!$W4*VLOOKUP('BMP P Tracking Table'!$Q4,'Loading Rates'!$B$1:$L$24,6,FALSE)+'BMP P Tracking Table'!$X4*VLOOKUP('BMP P Tracking Table'!$Q4,'Loading Rates'!$B$1:$L$24,7,FALSE)+'BMP P Tracking Table'!$Y4*VLOOKUP('BMP P Tracking Table'!$Q4,'Loading Rates'!$B$1:$L$24,8,FALSE)+'BMP P Tracking Table'!$Z4*VLOOKUP('BMP P Tracking Table'!$Q4,'Loading Rates'!$B$1:$L$24,9,FALSE),'BMP P Tracking Table'!$AA4*VLOOKUP('BMP P Tracking Table'!$Q4,'Loading Rates'!$B$1:$L$24,10,FALSE)),"")</f>
        <v>23.504276631244593</v>
      </c>
      <c r="AE4" s="107">
        <f>IFERROR(MIN(2,IF('BMP P Tracking Table'!$V4="Total Pervious",(-(3630*'BMP P Tracking Table'!$U4+20.691*'BMP P Tracking Table'!$AA4)+SQRT((3630*'BMP P Tracking Table'!$U4+20.691*'BMP P Tracking Table'!$AA4)^2-(4*(996.798*'BMP P Tracking Table'!$AA4)*-'BMP P Tracking Table'!$AB4)))/(2*(996.798*'BMP P Tracking Table'!$AA4)),IF(SUM('BMP P Tracking Table'!$W4:$Z4)=0,'BMP P Tracking Table'!$AB4/(-3630*'BMP P Tracking Table'!$U4),(-(3630*'BMP P Tracking Table'!$U4+20.691*'BMP P Tracking Table'!$Z4-216.711*'BMP P Tracking Table'!$Y4-83.853*'BMP P Tracking Table'!$X4-42.834*'BMP P Tracking Table'!$W4)+SQRT((3630*'BMP P Tracking Table'!$U4+20.691*'BMP P Tracking Table'!$Z4-216.711*'BMP P Tracking Table'!$Y4-83.853*'BMP P Tracking Table'!$X4-42.834*'BMP P Tracking Table'!$W4)^2-(4*(149.919*'BMP P Tracking Table'!$W4+236.676*'BMP P Tracking Table'!$X4+726*'BMP P Tracking Table'!$Y4+996.798*'BMP P Tracking Table'!$Z4)*-'BMP P Tracking Table'!$AB4)))/(2*(149.919*'BMP P Tracking Table'!$W4+236.676*'BMP P Tracking Table'!$X4+726*'BMP P Tracking Table'!$Y4+996.798*'BMP P Tracking Table'!$Z4))))),"")</f>
        <v>0.73374463630791131</v>
      </c>
      <c r="AF4" s="107" cm="1">
        <f t="array" ref="AF4">IFERROR((VLOOKUP(CONCATENATE('BMP P Tracking Table'!$T4," ",'BMP P Tracking Table'!$AC4),'Performance Curves'!$C$1:$L$45,_xlfn.SINGLE(MATCH('BMP P Tracking Table'!$AE4,'Performance Curves'!$D$1:$L$1,1))+2,FALSE)-VLOOKUP(CONCATENATE('BMP P Tracking Table'!$T4," ",'BMP P Tracking Table'!$AC4),'Performance Curves'!$C$1:$L$45,_xlfn.SINGLE(MATCH('BMP P Tracking Table'!$AE4,'Performance Curves'!$D$1:$L$1,1))+1,FALSE)),"")</f>
        <v>5.9999999999999942E-2</v>
      </c>
      <c r="AG4" s="107">
        <f>IFERROR(('BMP P Tracking Table'!$AE4-INDEX('Performance Curves'!$E$1:$L$1,1,MATCH('BMP P Tracking Table'!$AE4,'Performance Curves'!$E$1:$L$1,1)))/(INDEX('Performance Curves'!$E$1:$L$1,1,MATCH('BMP P Tracking Table'!$AE4,'Performance Curves'!$E$1:$L$1,1)+1)-INDEX('Performance Curves'!$E$1:$L$1,1,MATCH('BMP P Tracking Table'!$AE4,'Performance Curves'!$E$1:$L$1,1))),"")</f>
        <v>0.66872318153955645</v>
      </c>
      <c r="AH4" s="106" cm="1">
        <f t="array" ref="AH4">IFERROR(IF('BMP P Tracking Table'!$AE4=2,VLOOKUP(CONCATENATE('BMP P Tracking Table'!$T4," ",'BMP P Tracking Table'!$AC4),'Performance Curves'!$C$1:$L$45,_xlfn.SINGLE(MATCH('BMP P Tracking Table'!$AE4,'Performance Curves'!$D$1:$L$1,1))+1,FALSE),'BMP P Tracking Table'!$AF4*'BMP P Tracking Table'!$AG4+VLOOKUP(CONCATENATE('BMP P Tracking Table'!$T4," ",'BMP P Tracking Table'!$AC4),'Performance Curves'!$C$1:$L$45,_xlfn.SINGLE(MATCH('BMP P Tracking Table'!$AE4,'Performance Curves'!$D$1:$L$1,1))+1,FALSE)),"")</f>
        <v>0.55012339089237339</v>
      </c>
      <c r="AI4" s="107">
        <f>IFERROR('BMP P Tracking Table'!$AH4*'BMP P Tracking Table'!$AD4,"")</f>
        <v>12.930252360852647</v>
      </c>
      <c r="AJ4" s="116">
        <v>12.83</v>
      </c>
      <c r="AK4" s="65" t="s">
        <v>62</v>
      </c>
      <c r="AL4" s="101"/>
      <c r="AM4" s="64">
        <v>1</v>
      </c>
      <c r="AN4" s="105">
        <f t="shared" ref="AN4:AN67" si="1">IF(AK4="Yes",IF(BF4&gt;0,IF(ISBLANK(AJ4),AI4,AJ4)-IF(ISBLANK(BE4),BD4,BE4),"Enter Info --&gt;"),IF(ISBLANK(AJ4),AI4,AJ4))</f>
        <v>12.83</v>
      </c>
      <c r="AO4" s="101"/>
      <c r="AP4" s="101"/>
      <c r="AQ4" s="101"/>
      <c r="AR4" s="101"/>
      <c r="AS4" s="101"/>
      <c r="AT4" s="101"/>
      <c r="AU4" s="101"/>
      <c r="AV4" s="65"/>
      <c r="AW4" s="102"/>
      <c r="AX4" s="102"/>
      <c r="AY4" s="107" t="str">
        <f>IF('BMP P Tracking Table'!$AK4="Yes",IF('BMP P Tracking Table'!$AL4="No",'BMP P Tracking Table'!$U4*VLOOKUP('BMP P Tracking Table'!$Q4,'Loading Rates'!$B$1:$L$24,4,FALSE)+IF('BMP P Tracking Table'!$V4="By HSG",'BMP P Tracking Table'!$W4*VLOOKUP('BMP P Tracking Table'!$Q4,'Loading Rates'!$B$1:$L$24,6,FALSE)+'BMP P Tracking Table'!$X4*VLOOKUP('BMP P Tracking Table'!$Q4,'Loading Rates'!$B$1:$L$24,7,FALSE)+'BMP P Tracking Table'!$Y4*VLOOKUP('BMP P Tracking Table'!$Q4,'Loading Rates'!$B$1:$L$24,8,FALSE)+'BMP P Tracking Table'!$Z4*VLOOKUP('BMP P Tracking Table'!$Q4,'Loading Rates'!$B$1:$L$24,9,FALSE),'BMP P Tracking Table'!$AA4*VLOOKUP('BMP P Tracking Table'!$Q4,'Loading Rates'!$B$1:$L$24,10,FALSE)),'BMP P Tracking Table'!$AO4*VLOOKUP('BMP P Tracking Table'!$Q4,'Loading Rates'!$B$1:$L$24,4,FALSE)+IF('BMP P Tracking Table'!$AP4="By HSG",'BMP P Tracking Table'!$AQ4*VLOOKUP('BMP P Tracking Table'!$Q4,'Loading Rates'!$B$1:$L$24,6,FALSE)+'BMP P Tracking Table'!$AR4*VLOOKUP('BMP P Tracking Table'!$Q4,'Loading Rates'!$B$1:$L$24,7,FALSE)+'BMP P Tracking Table'!$AS4*VLOOKUP('BMP P Tracking Table'!$Q4,'Loading Rates'!$B$1:$L$24,8,FALSE)+'BMP P Tracking Table'!$AT4*VLOOKUP('BMP P Tracking Table'!$Q4,'Loading Rates'!$B$1:$L$24,9,FALSE),'BMP P Tracking Table'!$AU4*VLOOKUP('BMP P Tracking Table'!$Q4,'Loading Rates'!$B$1:$L$24,10,FALSE))),"")</f>
        <v/>
      </c>
      <c r="AZ4" s="107">
        <f>IFERROR(IF('BMP P Tracking Table'!$AL4="Yes",MIN(2,IF('BMP P Tracking Table'!$AP4="Total Pervious",(-(3630*'BMP P Tracking Table'!$AO4+20.691*'BMP P Tracking Table'!$AU4)+SQRT((3630*'BMP P Tracking Table'!$AO4+20.691*'BMP P Tracking Table'!$AU4)^2-(4*(996.798*'BMP P Tracking Table'!$AU4)*-'BMP P Tracking Table'!$AW4)))/(2*(996.798*'BMP P Tracking Table'!$AU4)),IF(SUM('BMP P Tracking Table'!$AQ4:$AT4)=0,'BMP P Tracking Table'!$AU4/(-3630*'BMP P Tracking Table'!$AO4),(-(3630*'BMP P Tracking Table'!$AO4+20.691*'BMP P Tracking Table'!$AT4-216.711*'BMP P Tracking Table'!$AS4-83.853*'BMP P Tracking Table'!$AR4-42.834*'BMP P Tracking Table'!$AQ4)+SQRT((3630*'BMP P Tracking Table'!$AO4+20.691*'BMP P Tracking Table'!$AT4-216.711*'BMP P Tracking Table'!$AS4-83.853*'BMP P Tracking Table'!$AR4-42.834*'BMP P Tracking Table'!$AQ4)^2-(4*(149.919*'BMP P Tracking Table'!$AQ4+236.676*'BMP P Tracking Table'!$AR4+726*'BMP P Tracking Table'!$AS4+996.798*'BMP P Tracking Table'!$AT4)*-'BMP P Tracking Table'!$AW4)))/(2*(149.919*'BMP P Tracking Table'!$AQ4+236.676*'BMP P Tracking Table'!$AR4+726*'BMP P Tracking Table'!$AS4+996.798*'BMP P Tracking Table'!$AT4))))),MIN(2,IF('BMP P Tracking Table'!$AP4="Total Pervious",(-(3630*'BMP P Tracking Table'!$U4+20.691*'BMP P Tracking Table'!$AA4)+SQRT((3630*'BMP P Tracking Table'!$U4+20.691*'BMP P Tracking Table'!$AA4)^2-(4*(996.798*'BMP P Tracking Table'!$AA4)*-'BMP P Tracking Table'!$AW4)))/(2*(996.798*'BMP P Tracking Table'!$AA4)),IF(SUM('BMP P Tracking Table'!$W4:$Z4)=0,'BMP P Tracking Table'!$AW4/(-3630*'BMP P Tracking Table'!$U4),(-(3630*'BMP P Tracking Table'!$U4+20.691*'BMP P Tracking Table'!$Z4-216.711*'BMP P Tracking Table'!$Y4-83.853*'BMP P Tracking Table'!$X4-42.834*'BMP P Tracking Table'!$W4)+SQRT((3630*'BMP P Tracking Table'!$U4+20.691*'BMP P Tracking Table'!$Z4-216.711*'BMP P Tracking Table'!$Y4-83.853*'BMP P Tracking Table'!$X4-42.834*'BMP P Tracking Table'!$W4)^2-(4*(149.919*'BMP P Tracking Table'!$W4+236.676*'BMP P Tracking Table'!$X4+726*'BMP P Tracking Table'!$Y4+996.798*'BMP P Tracking Table'!$Z4)*-'BMP P Tracking Table'!$AW4)))/(2*(149.919*'BMP P Tracking Table'!$W4+236.676*'BMP P Tracking Table'!$X4+726*'BMP P Tracking Table'!$Y4+996.798*'BMP P Tracking Table'!$Z4)))))),"")</f>
        <v>0</v>
      </c>
      <c r="BA4" s="105" t="str" cm="1">
        <f t="array" ref="BA4">IFERROR((VLOOKUP(CONCATENATE('BMP P Tracking Table'!$AV4," ",'BMP P Tracking Table'!$AX4),'Performance Curves'!$C$1:$L$45,_xlfn.SINGLE(MATCH('BMP P Tracking Table'!$AZ4,'Performance Curves'!$D$1:$L$1,1))+2,FALSE)-VLOOKUP(CONCATENATE('BMP P Tracking Table'!$AV4," ",'BMP P Tracking Table'!$AX4),'Performance Curves'!$C$1:$L$45,_xlfn.SINGLE(MATCH('BMP P Tracking Table'!$AZ4,'Performance Curves'!$D$1:$L$1,1))+1,FALSE)),"")</f>
        <v/>
      </c>
      <c r="BB4" s="107" t="str">
        <f>IFERROR(('BMP P Tracking Table'!$AZ4-INDEX('Performance Curves'!$E$1:$L$1,1,MATCH('BMP P Tracking Table'!$AZ4,'Performance Curves'!$E$1:$L$1,1)))/(INDEX('Performance Curves'!$E$1:$L$1,1,MATCH('BMP P Tracking Table'!$AZ4,'Performance Curves'!$E$1:$L$1,1)+1)-INDEX('Performance Curves'!$E$1:$L$1,1,MATCH('BMP P Tracking Table'!$AZ4,'Performance Curves'!$E$1:$L$1,1))),"")</f>
        <v/>
      </c>
      <c r="BC4" s="106" t="str" cm="1">
        <f t="array" ref="BC4">IFERROR(IF('BMP P Tracking Table'!$AZ4=2,VLOOKUP(CONCATENATE('BMP P Tracking Table'!$AV4," ",'BMP P Tracking Table'!$AX4),'Performance Curves'!$C$1:$L$44,_xlfn.SINGLE(MATCH('BMP P Tracking Table'!$AZ4,'Performance Curves'!$D$1:$L$1,1))+1,FALSE),'BMP P Tracking Table'!$BA4*'BMP P Tracking Table'!$BB4+VLOOKUP(CONCATENATE('BMP P Tracking Table'!$AV4," ",'BMP P Tracking Table'!$AX4),'Performance Curves'!$C$1:$L$44,_xlfn.SINGLE(MATCH('BMP P Tracking Table'!$AZ4,'Performance Curves'!$D$1:$L$1,1))+1,FALSE)),"")</f>
        <v/>
      </c>
      <c r="BD4" s="107" t="str">
        <f>IFERROR('BMP P Tracking Table'!$BC4*'BMP P Tracking Table'!$AY4,"")</f>
        <v/>
      </c>
      <c r="BE4" s="101"/>
      <c r="BF4" s="37">
        <f>IFERROR(BD4+BE4,0)</f>
        <v>0</v>
      </c>
    </row>
    <row r="5" spans="1:58" x14ac:dyDescent="0.25">
      <c r="A5" s="65" t="s">
        <v>401</v>
      </c>
      <c r="B5" s="65" t="s">
        <v>402</v>
      </c>
      <c r="C5" s="65" t="s">
        <v>283</v>
      </c>
      <c r="D5" s="65" t="s">
        <v>13</v>
      </c>
      <c r="E5" s="97">
        <v>44.426099999999998</v>
      </c>
      <c r="F5" s="97">
        <v>-73.213970000000003</v>
      </c>
      <c r="G5" s="103" t="s">
        <v>356</v>
      </c>
      <c r="H5" s="103"/>
      <c r="I5" s="103" t="s">
        <v>62</v>
      </c>
      <c r="J5" s="98">
        <v>483500</v>
      </c>
      <c r="K5" s="65" t="s">
        <v>111</v>
      </c>
      <c r="L5" s="65"/>
      <c r="M5" s="99">
        <v>38534</v>
      </c>
      <c r="N5" s="65"/>
      <c r="O5" s="65"/>
      <c r="P5" s="65" t="s">
        <v>39</v>
      </c>
      <c r="Q5" s="65" t="str">
        <f>IFERROR(VLOOKUP('BMP P Tracking Table'!$P5,Dropdowns!$C$2:$E$15,3,FALSE),"")</f>
        <v>Laplatte River</v>
      </c>
      <c r="R5" s="65" t="str">
        <f>IFERROR(VLOOKUP('BMP P Tracking Table'!$Q5,Dropdowns!$P$3:$Q$23,2,FALSE),"")</f>
        <v>Shelburne Bay</v>
      </c>
      <c r="S5" s="65" t="s">
        <v>66</v>
      </c>
      <c r="T5" s="65" t="s">
        <v>48</v>
      </c>
      <c r="U5" s="113">
        <v>6.9470160093629998</v>
      </c>
      <c r="V5" s="65" t="s">
        <v>219</v>
      </c>
      <c r="W5" s="65"/>
      <c r="X5" s="65"/>
      <c r="Y5" s="65"/>
      <c r="Z5" s="65"/>
      <c r="AA5" s="113">
        <v>3.8948808208420003</v>
      </c>
      <c r="AB5" s="100">
        <v>60200</v>
      </c>
      <c r="AC5" s="65"/>
      <c r="AD5" s="107">
        <f>IFERROR('BMP P Tracking Table'!$U5*VLOOKUP('BMP P Tracking Table'!$Q5,'Loading Rates'!$B$1:$L$24,4,FALSE)+IF('BMP P Tracking Table'!$V5="By HSG",'BMP P Tracking Table'!$W5*VLOOKUP('BMP P Tracking Table'!$Q5,'Loading Rates'!$B$1:$L$24,6,FALSE)+'BMP P Tracking Table'!$X5*VLOOKUP('BMP P Tracking Table'!$Q5,'Loading Rates'!$B$1:$L$24,7,FALSE)+'BMP P Tracking Table'!$Y5*VLOOKUP('BMP P Tracking Table'!$Q5,'Loading Rates'!$B$1:$L$24,8,FALSE)+'BMP P Tracking Table'!$Z5*VLOOKUP('BMP P Tracking Table'!$Q5,'Loading Rates'!$B$1:$L$24,9,FALSE),'BMP P Tracking Table'!$AA5*VLOOKUP('BMP P Tracking Table'!$Q5,'Loading Rates'!$B$1:$L$24,10,FALSE)),"")</f>
        <v>7.2834787420983993</v>
      </c>
      <c r="AE5" s="107">
        <f>IFERROR(MIN(2,IF('BMP P Tracking Table'!$V5="Total Pervious",(-(3630*'BMP P Tracking Table'!$U5+20.691*'BMP P Tracking Table'!$AA5)+SQRT((3630*'BMP P Tracking Table'!$U5+20.691*'BMP P Tracking Table'!$AA5)^2-(4*(996.798*'BMP P Tracking Table'!$AA5)*-'BMP P Tracking Table'!$AB5)))/(2*(996.798*'BMP P Tracking Table'!$AA5)),IF(SUM('BMP P Tracking Table'!$W5:$Z5)=0,'BMP P Tracking Table'!$AB5/(-3630*'BMP P Tracking Table'!$U5),(-(3630*'BMP P Tracking Table'!$U5+20.691*'BMP P Tracking Table'!$Z5-216.711*'BMP P Tracking Table'!$Y5-83.853*'BMP P Tracking Table'!$X5-42.834*'BMP P Tracking Table'!$W5)+SQRT((3630*'BMP P Tracking Table'!$U5+20.691*'BMP P Tracking Table'!$Z5-216.711*'BMP P Tracking Table'!$Y5-83.853*'BMP P Tracking Table'!$X5-42.834*'BMP P Tracking Table'!$W5)^2-(4*(149.919*'BMP P Tracking Table'!$W5+236.676*'BMP P Tracking Table'!$X5+726*'BMP P Tracking Table'!$Y5+996.798*'BMP P Tracking Table'!$Z5)*-'BMP P Tracking Table'!$AB5)))/(2*(149.919*'BMP P Tracking Table'!$W5+236.676*'BMP P Tracking Table'!$X5+726*'BMP P Tracking Table'!$Y5+996.798*'BMP P Tracking Table'!$Z5))))),"")</f>
        <v>1.8527896898818905</v>
      </c>
      <c r="AF5" s="107" cm="1">
        <f t="array" ref="AF5">IFERROR((VLOOKUP(CONCATENATE('BMP P Tracking Table'!$T5," ",'BMP P Tracking Table'!$AC5),'Performance Curves'!$C$1:$L$45,_xlfn.SINGLE(MATCH('BMP P Tracking Table'!$AE5,'Performance Curves'!$D$1:$L$1,1))+2,FALSE)-VLOOKUP(CONCATENATE('BMP P Tracking Table'!$T5," ",'BMP P Tracking Table'!$AC5),'Performance Curves'!$C$1:$L$45,_xlfn.SINGLE(MATCH('BMP P Tracking Table'!$AE5,'Performance Curves'!$D$1:$L$1,1))+1,FALSE)),"")</f>
        <v>5.0000000000000044E-2</v>
      </c>
      <c r="AG5" s="107">
        <f>IFERROR(('BMP P Tracking Table'!$AE5-INDEX('Performance Curves'!$E$1:$L$1,1,MATCH('BMP P Tracking Table'!$AE5,'Performance Curves'!$E$1:$L$1,1)))/(INDEX('Performance Curves'!$E$1:$L$1,1,MATCH('BMP P Tracking Table'!$AE5,'Performance Curves'!$E$1:$L$1,1)+1)-INDEX('Performance Curves'!$E$1:$L$1,1,MATCH('BMP P Tracking Table'!$AE5,'Performance Curves'!$E$1:$L$1,1))),"")</f>
        <v>0.70557937976378104</v>
      </c>
      <c r="AH5" s="106" cm="1">
        <f t="array" ref="AH5">IFERROR(IF('BMP P Tracking Table'!$AE5=2,VLOOKUP(CONCATENATE('BMP P Tracking Table'!$T5," ",'BMP P Tracking Table'!$AC5),'Performance Curves'!$C$1:$L$45,_xlfn.SINGLE(MATCH('BMP P Tracking Table'!$AE5,'Performance Curves'!$D$1:$L$1,1))+1,FALSE),'BMP P Tracking Table'!$AF5*'BMP P Tracking Table'!$AG5+VLOOKUP(CONCATENATE('BMP P Tracking Table'!$T5," ",'BMP P Tracking Table'!$AC5),'Performance Curves'!$C$1:$L$45,_xlfn.SINGLE(MATCH('BMP P Tracking Table'!$AE5,'Performance Curves'!$D$1:$L$1,1))+1,FALSE)),"")</f>
        <v>0.61527896898818901</v>
      </c>
      <c r="AI5" s="107">
        <f>IFERROR('BMP P Tracking Table'!$AH5*'BMP P Tracking Table'!$AD5,"")</f>
        <v>4.4813712910856953</v>
      </c>
      <c r="AJ5" s="65"/>
      <c r="AK5" s="65" t="s">
        <v>62</v>
      </c>
      <c r="AL5" s="101"/>
      <c r="AM5" s="64">
        <v>1</v>
      </c>
      <c r="AN5" s="105">
        <f t="shared" si="1"/>
        <v>4.4813712910856953</v>
      </c>
      <c r="AO5" s="101"/>
      <c r="AP5" s="101"/>
      <c r="AQ5" s="101"/>
      <c r="AR5" s="101"/>
      <c r="AS5" s="101"/>
      <c r="AT5" s="101"/>
      <c r="AU5" s="101"/>
      <c r="AV5" s="65"/>
      <c r="AW5" s="102"/>
      <c r="AX5" s="102"/>
      <c r="AY5" s="107" t="str">
        <f>IF('BMP P Tracking Table'!$AK5="Yes",IF('BMP P Tracking Table'!$AL5="No",'BMP P Tracking Table'!$U5*VLOOKUP('BMP P Tracking Table'!$Q5,'Loading Rates'!$B$1:$L$24,4,FALSE)+IF('BMP P Tracking Table'!$V5="By HSG",'BMP P Tracking Table'!$W5*VLOOKUP('BMP P Tracking Table'!$Q5,'Loading Rates'!$B$1:$L$24,6,FALSE)+'BMP P Tracking Table'!$X5*VLOOKUP('BMP P Tracking Table'!$Q5,'Loading Rates'!$B$1:$L$24,7,FALSE)+'BMP P Tracking Table'!$Y5*VLOOKUP('BMP P Tracking Table'!$Q5,'Loading Rates'!$B$1:$L$24,8,FALSE)+'BMP P Tracking Table'!$Z5*VLOOKUP('BMP P Tracking Table'!$Q5,'Loading Rates'!$B$1:$L$24,9,FALSE),'BMP P Tracking Table'!$AA5*VLOOKUP('BMP P Tracking Table'!$Q5,'Loading Rates'!$B$1:$L$24,10,FALSE)),'BMP P Tracking Table'!$AO5*VLOOKUP('BMP P Tracking Table'!$Q5,'Loading Rates'!$B$1:$L$24,4,FALSE)+IF('BMP P Tracking Table'!$AP5="By HSG",'BMP P Tracking Table'!$AQ5*VLOOKUP('BMP P Tracking Table'!$Q5,'Loading Rates'!$B$1:$L$24,6,FALSE)+'BMP P Tracking Table'!$AR5*VLOOKUP('BMP P Tracking Table'!$Q5,'Loading Rates'!$B$1:$L$24,7,FALSE)+'BMP P Tracking Table'!$AS5*VLOOKUP('BMP P Tracking Table'!$Q5,'Loading Rates'!$B$1:$L$24,8,FALSE)+'BMP P Tracking Table'!$AT5*VLOOKUP('BMP P Tracking Table'!$Q5,'Loading Rates'!$B$1:$L$24,9,FALSE),'BMP P Tracking Table'!$AU5*VLOOKUP('BMP P Tracking Table'!$Q5,'Loading Rates'!$B$1:$L$24,10,FALSE))),"")</f>
        <v/>
      </c>
      <c r="AZ5" s="107">
        <f>IFERROR(IF('BMP P Tracking Table'!$AL5="Yes",MIN(2,IF('BMP P Tracking Table'!$AP5="Total Pervious",(-(3630*'BMP P Tracking Table'!$AO5+20.691*'BMP P Tracking Table'!$AU5)+SQRT((3630*'BMP P Tracking Table'!$AO5+20.691*'BMP P Tracking Table'!$AU5)^2-(4*(996.798*'BMP P Tracking Table'!$AU5)*-'BMP P Tracking Table'!$AW5)))/(2*(996.798*'BMP P Tracking Table'!$AU5)),IF(SUM('BMP P Tracking Table'!$AQ5:$AT5)=0,'BMP P Tracking Table'!$AU5/(-3630*'BMP P Tracking Table'!$AO5),(-(3630*'BMP P Tracking Table'!$AO5+20.691*'BMP P Tracking Table'!$AT5-216.711*'BMP P Tracking Table'!$AS5-83.853*'BMP P Tracking Table'!$AR5-42.834*'BMP P Tracking Table'!$AQ5)+SQRT((3630*'BMP P Tracking Table'!$AO5+20.691*'BMP P Tracking Table'!$AT5-216.711*'BMP P Tracking Table'!$AS5-83.853*'BMP P Tracking Table'!$AR5-42.834*'BMP P Tracking Table'!$AQ5)^2-(4*(149.919*'BMP P Tracking Table'!$AQ5+236.676*'BMP P Tracking Table'!$AR5+726*'BMP P Tracking Table'!$AS5+996.798*'BMP P Tracking Table'!$AT5)*-'BMP P Tracking Table'!$AW5)))/(2*(149.919*'BMP P Tracking Table'!$AQ5+236.676*'BMP P Tracking Table'!$AR5+726*'BMP P Tracking Table'!$AS5+996.798*'BMP P Tracking Table'!$AT5))))),MIN(2,IF('BMP P Tracking Table'!$AP5="Total Pervious",(-(3630*'BMP P Tracking Table'!$U5+20.691*'BMP P Tracking Table'!$AA5)+SQRT((3630*'BMP P Tracking Table'!$U5+20.691*'BMP P Tracking Table'!$AA5)^2-(4*(996.798*'BMP P Tracking Table'!$AA5)*-'BMP P Tracking Table'!$AW5)))/(2*(996.798*'BMP P Tracking Table'!$AA5)),IF(SUM('BMP P Tracking Table'!$W5:$Z5)=0,'BMP P Tracking Table'!$AW5/(-3630*'BMP P Tracking Table'!$U5),(-(3630*'BMP P Tracking Table'!$U5+20.691*'BMP P Tracking Table'!$Z5-216.711*'BMP P Tracking Table'!$Y5-83.853*'BMP P Tracking Table'!$X5-42.834*'BMP P Tracking Table'!$W5)+SQRT((3630*'BMP P Tracking Table'!$U5+20.691*'BMP P Tracking Table'!$Z5-216.711*'BMP P Tracking Table'!$Y5-83.853*'BMP P Tracking Table'!$X5-42.834*'BMP P Tracking Table'!$W5)^2-(4*(149.919*'BMP P Tracking Table'!$W5+236.676*'BMP P Tracking Table'!$X5+726*'BMP P Tracking Table'!$Y5+996.798*'BMP P Tracking Table'!$Z5)*-'BMP P Tracking Table'!$AW5)))/(2*(149.919*'BMP P Tracking Table'!$W5+236.676*'BMP P Tracking Table'!$X5+726*'BMP P Tracking Table'!$Y5+996.798*'BMP P Tracking Table'!$Z5)))))),"")</f>
        <v>0</v>
      </c>
      <c r="BA5" s="105" t="str" cm="1">
        <f t="array" ref="BA5">IFERROR((VLOOKUP(CONCATENATE('BMP P Tracking Table'!$AV5," ",'BMP P Tracking Table'!$AX5),'Performance Curves'!$C$1:$L$45,_xlfn.SINGLE(MATCH('BMP P Tracking Table'!$AZ5,'Performance Curves'!$D$1:$L$1,1))+2,FALSE)-VLOOKUP(CONCATENATE('BMP P Tracking Table'!$AV5," ",'BMP P Tracking Table'!$AX5),'Performance Curves'!$C$1:$L$45,_xlfn.SINGLE(MATCH('BMP P Tracking Table'!$AZ5,'Performance Curves'!$D$1:$L$1,1))+1,FALSE)),"")</f>
        <v/>
      </c>
      <c r="BB5" s="107" t="str">
        <f>IFERROR(('BMP P Tracking Table'!$AZ5-INDEX('Performance Curves'!$E$1:$L$1,1,MATCH('BMP P Tracking Table'!$AZ5,'Performance Curves'!$E$1:$L$1,1)))/(INDEX('Performance Curves'!$E$1:$L$1,1,MATCH('BMP P Tracking Table'!$AZ5,'Performance Curves'!$E$1:$L$1,1)+1)-INDEX('Performance Curves'!$E$1:$L$1,1,MATCH('BMP P Tracking Table'!$AZ5,'Performance Curves'!$E$1:$L$1,1))),"")</f>
        <v/>
      </c>
      <c r="BC5" s="106" t="str" cm="1">
        <f t="array" ref="BC5">IFERROR(IF('BMP P Tracking Table'!$AZ5=2,VLOOKUP(CONCATENATE('BMP P Tracking Table'!$AV5," ",'BMP P Tracking Table'!$AX5),'Performance Curves'!$C$1:$L$44,_xlfn.SINGLE(MATCH('BMP P Tracking Table'!$AZ5,'Performance Curves'!$D$1:$L$1,1))+1,FALSE),'BMP P Tracking Table'!$BA5*'BMP P Tracking Table'!$BB5+VLOOKUP(CONCATENATE('BMP P Tracking Table'!$AV5," ",'BMP P Tracking Table'!$AX5),'Performance Curves'!$C$1:$L$44,_xlfn.SINGLE(MATCH('BMP P Tracking Table'!$AZ5,'Performance Curves'!$D$1:$L$1,1))+1,FALSE)),"")</f>
        <v/>
      </c>
      <c r="BD5" s="107" t="str">
        <f>IFERROR('BMP P Tracking Table'!$BC5*'BMP P Tracking Table'!$AY5,"")</f>
        <v/>
      </c>
      <c r="BE5" s="101"/>
      <c r="BF5" s="37">
        <f t="shared" ref="BF5:BF68" si="2">IFERROR(BD5+BE5,0)</f>
        <v>0</v>
      </c>
    </row>
    <row r="6" spans="1:58" x14ac:dyDescent="0.25">
      <c r="A6" s="65" t="s">
        <v>403</v>
      </c>
      <c r="B6" s="65" t="s">
        <v>404</v>
      </c>
      <c r="C6" s="65" t="s">
        <v>283</v>
      </c>
      <c r="D6" s="65" t="s">
        <v>13</v>
      </c>
      <c r="E6" s="97">
        <v>44.435659999999999</v>
      </c>
      <c r="F6" s="97">
        <v>-73.190527000000003</v>
      </c>
      <c r="G6" s="103" t="s">
        <v>457</v>
      </c>
      <c r="H6" s="103">
        <v>2331</v>
      </c>
      <c r="I6" s="103" t="s">
        <v>66</v>
      </c>
      <c r="J6" s="98">
        <v>154045</v>
      </c>
      <c r="K6" s="65" t="s">
        <v>111</v>
      </c>
      <c r="L6" s="65"/>
      <c r="M6" s="99">
        <v>43647</v>
      </c>
      <c r="N6" s="65"/>
      <c r="O6" s="65"/>
      <c r="P6" s="65" t="s">
        <v>39</v>
      </c>
      <c r="Q6" s="65" t="str">
        <f>IFERROR(VLOOKUP('BMP P Tracking Table'!$P6,Dropdowns!$C$2:$E$15,3,FALSE),"")</f>
        <v>Laplatte River</v>
      </c>
      <c r="R6" s="65" t="str">
        <f>IFERROR(VLOOKUP('BMP P Tracking Table'!$Q6,Dropdowns!$P$3:$Q$23,2,FALSE),"")</f>
        <v>Shelburne Bay</v>
      </c>
      <c r="S6" s="65" t="s">
        <v>66</v>
      </c>
      <c r="T6" s="65" t="s">
        <v>46</v>
      </c>
      <c r="U6" s="113">
        <v>3.7626896698999999</v>
      </c>
      <c r="V6" s="65" t="s">
        <v>219</v>
      </c>
      <c r="W6" s="65"/>
      <c r="X6" s="65"/>
      <c r="Y6" s="65"/>
      <c r="Z6" s="65"/>
      <c r="AA6" s="113">
        <v>6.4838621045</v>
      </c>
      <c r="AB6" s="100">
        <v>36303</v>
      </c>
      <c r="AC6" s="65"/>
      <c r="AD6" s="107">
        <f>IFERROR('BMP P Tracking Table'!$U6*VLOOKUP('BMP P Tracking Table'!$Q6,'Loading Rates'!$B$1:$L$24,4,FALSE)+IF('BMP P Tracking Table'!$V6="By HSG",'BMP P Tracking Table'!$W6*VLOOKUP('BMP P Tracking Table'!$Q6,'Loading Rates'!$B$1:$L$24,6,FALSE)+'BMP P Tracking Table'!$X6*VLOOKUP('BMP P Tracking Table'!$Q6,'Loading Rates'!$B$1:$L$24,7,FALSE)+'BMP P Tracking Table'!$Y6*VLOOKUP('BMP P Tracking Table'!$Q6,'Loading Rates'!$B$1:$L$24,8,FALSE)+'BMP P Tracking Table'!$Z6*VLOOKUP('BMP P Tracking Table'!$Q6,'Loading Rates'!$B$1:$L$24,9,FALSE),'BMP P Tracking Table'!$AA6*VLOOKUP('BMP P Tracking Table'!$Q6,'Loading Rates'!$B$1:$L$24,10,FALSE)),"")</f>
        <v>4.6973048477188</v>
      </c>
      <c r="AE6" s="107">
        <f>IFERROR(MIN(2,IF('BMP P Tracking Table'!$V6="Total Pervious",(-(3630*'BMP P Tracking Table'!$U6+20.691*'BMP P Tracking Table'!$AA6)+SQRT((3630*'BMP P Tracking Table'!$U6+20.691*'BMP P Tracking Table'!$AA6)^2-(4*(996.798*'BMP P Tracking Table'!$AA6)*-'BMP P Tracking Table'!$AB6)))/(2*(996.798*'BMP P Tracking Table'!$AA6)),IF(SUM('BMP P Tracking Table'!$W6:$Z6)=0,'BMP P Tracking Table'!$AB6/(-3630*'BMP P Tracking Table'!$U6),(-(3630*'BMP P Tracking Table'!$U6+20.691*'BMP P Tracking Table'!$Z6-216.711*'BMP P Tracking Table'!$Y6-83.853*'BMP P Tracking Table'!$X6-42.834*'BMP P Tracking Table'!$W6)+SQRT((3630*'BMP P Tracking Table'!$U6+20.691*'BMP P Tracking Table'!$Z6-216.711*'BMP P Tracking Table'!$Y6-83.853*'BMP P Tracking Table'!$X6-42.834*'BMP P Tracking Table'!$W6)^2-(4*(149.919*'BMP P Tracking Table'!$W6+236.676*'BMP P Tracking Table'!$X6+726*'BMP P Tracking Table'!$Y6+996.798*'BMP P Tracking Table'!$Z6)*-'BMP P Tracking Table'!$AB6)))/(2*(149.919*'BMP P Tracking Table'!$W6+236.676*'BMP P Tracking Table'!$X6+726*'BMP P Tracking Table'!$Y6+996.798*'BMP P Tracking Table'!$Z6))))),"")</f>
        <v>1.5321041377207498</v>
      </c>
      <c r="AF6" s="107" cm="1">
        <f t="array" ref="AF6">IFERROR((VLOOKUP(CONCATENATE('BMP P Tracking Table'!$T6," ",'BMP P Tracking Table'!$AC6),'Performance Curves'!$C$1:$L$45,_xlfn.SINGLE(MATCH('BMP P Tracking Table'!$AE6,'Performance Curves'!$D$1:$L$1,1))+2,FALSE)-VLOOKUP(CONCATENATE('BMP P Tracking Table'!$T6," ",'BMP P Tracking Table'!$AC6),'Performance Curves'!$C$1:$L$45,_xlfn.SINGLE(MATCH('BMP P Tracking Table'!$AE6,'Performance Curves'!$D$1:$L$1,1))+1,FALSE)),"")</f>
        <v>1.0000000000000009E-2</v>
      </c>
      <c r="AG6" s="107">
        <f>IFERROR(('BMP P Tracking Table'!$AE6-INDEX('Performance Curves'!$E$1:$L$1,1,MATCH('BMP P Tracking Table'!$AE6,'Performance Curves'!$E$1:$L$1,1)))/(INDEX('Performance Curves'!$E$1:$L$1,1,MATCH('BMP P Tracking Table'!$AE6,'Performance Curves'!$E$1:$L$1,1)+1)-INDEX('Performance Curves'!$E$1:$L$1,1,MATCH('BMP P Tracking Table'!$AE6,'Performance Curves'!$E$1:$L$1,1))),"")</f>
        <v>6.4208275441499651E-2</v>
      </c>
      <c r="AH6" s="106" cm="1">
        <f t="array" ref="AH6">IFERROR(IF('BMP P Tracking Table'!$AE6=2,VLOOKUP(CONCATENATE('BMP P Tracking Table'!$T6," ",'BMP P Tracking Table'!$AC6),'Performance Curves'!$C$1:$L$45,_xlfn.SINGLE(MATCH('BMP P Tracking Table'!$AE6,'Performance Curves'!$D$1:$L$1,1))+1,FALSE),'BMP P Tracking Table'!$AF6*'BMP P Tracking Table'!$AG6+VLOOKUP(CONCATENATE('BMP P Tracking Table'!$T6," ",'BMP P Tracking Table'!$AC6),'Performance Curves'!$C$1:$L$45,_xlfn.SINGLE(MATCH('BMP P Tracking Table'!$AE6,'Performance Curves'!$D$1:$L$1,1))+1,FALSE)),"")</f>
        <v>0.65064208275441504</v>
      </c>
      <c r="AI6" s="107">
        <f>IFERROR('BMP P Tracking Table'!$AH6*'BMP P Tracking Table'!$AD6,"")</f>
        <v>3.0562642094521704</v>
      </c>
      <c r="AJ6" s="65"/>
      <c r="AK6" s="65" t="s">
        <v>66</v>
      </c>
      <c r="AL6" s="101" t="s">
        <v>66</v>
      </c>
      <c r="AM6" s="64">
        <v>1</v>
      </c>
      <c r="AN6" s="105">
        <f t="shared" si="1"/>
        <v>2.91011453650865</v>
      </c>
      <c r="AO6" s="101">
        <v>3.76</v>
      </c>
      <c r="AP6" s="101" t="s">
        <v>219</v>
      </c>
      <c r="AQ6" s="101"/>
      <c r="AR6" s="101"/>
      <c r="AS6" s="101"/>
      <c r="AT6" s="101"/>
      <c r="AU6" s="101">
        <v>6.48</v>
      </c>
      <c r="AV6" s="65" t="s">
        <v>215</v>
      </c>
      <c r="AW6" s="102">
        <v>1500</v>
      </c>
      <c r="AX6" s="102"/>
      <c r="AY6" s="107">
        <f>IF('BMP P Tracking Table'!$AK6="Yes",IF('BMP P Tracking Table'!$AL6="No",'BMP P Tracking Table'!$U6*VLOOKUP('BMP P Tracking Table'!$Q6,'Loading Rates'!$B$1:$L$24,4,FALSE)+IF('BMP P Tracking Table'!$V6="By HSG",'BMP P Tracking Table'!$W6*VLOOKUP('BMP P Tracking Table'!$Q6,'Loading Rates'!$B$1:$L$24,6,FALSE)+'BMP P Tracking Table'!$X6*VLOOKUP('BMP P Tracking Table'!$Q6,'Loading Rates'!$B$1:$L$24,7,FALSE)+'BMP P Tracking Table'!$Y6*VLOOKUP('BMP P Tracking Table'!$Q6,'Loading Rates'!$B$1:$L$24,8,FALSE)+'BMP P Tracking Table'!$Z6*VLOOKUP('BMP P Tracking Table'!$Q6,'Loading Rates'!$B$1:$L$24,9,FALSE),'BMP P Tracking Table'!$AA6*VLOOKUP('BMP P Tracking Table'!$Q6,'Loading Rates'!$B$1:$L$24,10,FALSE)),'BMP P Tracking Table'!$AO6*VLOOKUP('BMP P Tracking Table'!$Q6,'Loading Rates'!$B$1:$L$24,4,FALSE)+IF('BMP P Tracking Table'!$AP6="By HSG",'BMP P Tracking Table'!$AQ6*VLOOKUP('BMP P Tracking Table'!$Q6,'Loading Rates'!$B$1:$L$24,6,FALSE)+'BMP P Tracking Table'!$AR6*VLOOKUP('BMP P Tracking Table'!$Q6,'Loading Rates'!$B$1:$L$24,7,FALSE)+'BMP P Tracking Table'!$AS6*VLOOKUP('BMP P Tracking Table'!$Q6,'Loading Rates'!$B$1:$L$24,8,FALSE)+'BMP P Tracking Table'!$AT6*VLOOKUP('BMP P Tracking Table'!$Q6,'Loading Rates'!$B$1:$L$24,9,FALSE),'BMP P Tracking Table'!$AU6*VLOOKUP('BMP P Tracking Table'!$Q6,'Loading Rates'!$B$1:$L$24,10,FALSE))),"")</f>
        <v>4.6940799999999996</v>
      </c>
      <c r="AZ6" s="107">
        <f>IFERROR(IF('BMP P Tracking Table'!$AL6="Yes",MIN(2,IF('BMP P Tracking Table'!$AP6="Total Pervious",(-(3630*'BMP P Tracking Table'!$AO6+20.691*'BMP P Tracking Table'!$AU6)+SQRT((3630*'BMP P Tracking Table'!$AO6+20.691*'BMP P Tracking Table'!$AU6)^2-(4*(996.798*'BMP P Tracking Table'!$AU6)*-'BMP P Tracking Table'!$AW6)))/(2*(996.798*'BMP P Tracking Table'!$AU6)),IF(SUM('BMP P Tracking Table'!$AQ6:$AT6)=0,'BMP P Tracking Table'!$AU6/(-3630*'BMP P Tracking Table'!$AO6),(-(3630*'BMP P Tracking Table'!$AO6+20.691*'BMP P Tracking Table'!$AT6-216.711*'BMP P Tracking Table'!$AS6-83.853*'BMP P Tracking Table'!$AR6-42.834*'BMP P Tracking Table'!$AQ6)+SQRT((3630*'BMP P Tracking Table'!$AO6+20.691*'BMP P Tracking Table'!$AT6-216.711*'BMP P Tracking Table'!$AS6-83.853*'BMP P Tracking Table'!$AR6-42.834*'BMP P Tracking Table'!$AQ6)^2-(4*(149.919*'BMP P Tracking Table'!$AQ6+236.676*'BMP P Tracking Table'!$AR6+726*'BMP P Tracking Table'!$AS6+996.798*'BMP P Tracking Table'!$AT6)*-'BMP P Tracking Table'!$AW6)))/(2*(149.919*'BMP P Tracking Table'!$AQ6+236.676*'BMP P Tracking Table'!$AR6+726*'BMP P Tracking Table'!$AS6+996.798*'BMP P Tracking Table'!$AT6))))),MIN(2,IF('BMP P Tracking Table'!$AP6="Total Pervious",(-(3630*'BMP P Tracking Table'!$U6+20.691*'BMP P Tracking Table'!$AA6)+SQRT((3630*'BMP P Tracking Table'!$U6+20.691*'BMP P Tracking Table'!$AA6)^2-(4*(996.798*'BMP P Tracking Table'!$AA6)*-'BMP P Tracking Table'!$AW6)))/(2*(996.798*'BMP P Tracking Table'!$AA6)),IF(SUM('BMP P Tracking Table'!$W6:$Z6)=0,'BMP P Tracking Table'!$AW6/(-3630*'BMP P Tracking Table'!$U6),(-(3630*'BMP P Tracking Table'!$U6+20.691*'BMP P Tracking Table'!$Z6-216.711*'BMP P Tracking Table'!$Y6-83.853*'BMP P Tracking Table'!$X6-42.834*'BMP P Tracking Table'!$W6)+SQRT((3630*'BMP P Tracking Table'!$U6+20.691*'BMP P Tracking Table'!$Z6-216.711*'BMP P Tracking Table'!$Y6-83.853*'BMP P Tracking Table'!$X6-42.834*'BMP P Tracking Table'!$W6)^2-(4*(149.919*'BMP P Tracking Table'!$W6+236.676*'BMP P Tracking Table'!$X6+726*'BMP P Tracking Table'!$Y6+996.798*'BMP P Tracking Table'!$Z6)*-'BMP P Tracking Table'!$AW6)))/(2*(149.919*'BMP P Tracking Table'!$W6+236.676*'BMP P Tracking Table'!$X6+726*'BMP P Tracking Table'!$Y6+996.798*'BMP P Tracking Table'!$Z6)))))),"")</f>
        <v>0.10378297269718484</v>
      </c>
      <c r="BA6" s="105" cm="1">
        <f t="array" ref="BA6">IFERROR((VLOOKUP(CONCATENATE('BMP P Tracking Table'!$AV6," ",'BMP P Tracking Table'!$AX6),'Performance Curves'!$C$1:$L$45,_xlfn.SINGLE(MATCH('BMP P Tracking Table'!$AZ6,'Performance Curves'!$D$1:$L$1,1))+2,FALSE)-VLOOKUP(CONCATENATE('BMP P Tracking Table'!$AV6," ",'BMP P Tracking Table'!$AX6),'Performance Curves'!$C$1:$L$45,_xlfn.SINGLE(MATCH('BMP P Tracking Table'!$AZ6,'Performance Curves'!$D$1:$L$1,1))+1,FALSE)),"")</f>
        <v>0.03</v>
      </c>
      <c r="BB6" s="107">
        <f>IFERROR(('BMP P Tracking Table'!$AZ6-INDEX('Performance Curves'!$E$1:$L$1,1,MATCH('BMP P Tracking Table'!$AZ6,'Performance Curves'!$E$1:$L$1,1)))/(INDEX('Performance Curves'!$E$1:$L$1,1,MATCH('BMP P Tracking Table'!$AZ6,'Performance Curves'!$E$1:$L$1,1)+1)-INDEX('Performance Curves'!$E$1:$L$1,1,MATCH('BMP P Tracking Table'!$AZ6,'Performance Curves'!$E$1:$L$1,1))),"")</f>
        <v>3.7829726971848332E-2</v>
      </c>
      <c r="BC6" s="106" cm="1">
        <f t="array" ref="BC6">IFERROR(IF('BMP P Tracking Table'!$AZ6=2,VLOOKUP(CONCATENATE('BMP P Tracking Table'!$AV6," ",'BMP P Tracking Table'!$AX6),'Performance Curves'!$C$1:$L$44,_xlfn.SINGLE(MATCH('BMP P Tracking Table'!$AZ6,'Performance Curves'!$D$1:$L$1,1))+1,FALSE),'BMP P Tracking Table'!$BA6*'BMP P Tracking Table'!$BB6+VLOOKUP(CONCATENATE('BMP P Tracking Table'!$AV6," ",'BMP P Tracking Table'!$AX6),'Performance Curves'!$C$1:$L$44,_xlfn.SINGLE(MATCH('BMP P Tracking Table'!$AZ6,'Performance Curves'!$D$1:$L$1,1))+1,FALSE)),"")</f>
        <v>3.1134891809155449E-2</v>
      </c>
      <c r="BD6" s="107">
        <f>IFERROR('BMP P Tracking Table'!$BC6*'BMP P Tracking Table'!$AY6,"")</f>
        <v>0.14614967294352041</v>
      </c>
      <c r="BE6" s="101"/>
      <c r="BF6" s="37">
        <f t="shared" si="2"/>
        <v>0.14614967294352041</v>
      </c>
    </row>
    <row r="7" spans="1:58" x14ac:dyDescent="0.25">
      <c r="A7" s="65" t="s">
        <v>405</v>
      </c>
      <c r="B7" s="65" t="s">
        <v>406</v>
      </c>
      <c r="C7" s="65" t="s">
        <v>283</v>
      </c>
      <c r="D7" s="65" t="s">
        <v>13</v>
      </c>
      <c r="E7" s="97">
        <v>44.434530000000002</v>
      </c>
      <c r="F7" s="97">
        <v>-73.191756999999996</v>
      </c>
      <c r="G7" s="65" t="s">
        <v>457</v>
      </c>
      <c r="H7" s="65">
        <v>2332</v>
      </c>
      <c r="I7" s="65" t="s">
        <v>66</v>
      </c>
      <c r="J7" s="98">
        <v>96246</v>
      </c>
      <c r="K7" s="65" t="s">
        <v>111</v>
      </c>
      <c r="L7" s="65"/>
      <c r="M7" s="99">
        <v>43647</v>
      </c>
      <c r="N7" s="65"/>
      <c r="O7" s="65"/>
      <c r="P7" s="65" t="s">
        <v>39</v>
      </c>
      <c r="Q7" s="65" t="str">
        <f>IFERROR(VLOOKUP('BMP P Tracking Table'!$P7,Dropdowns!$C$2:$E$15,3,FALSE),"")</f>
        <v>Laplatte River</v>
      </c>
      <c r="R7" s="65" t="str">
        <f>IFERROR(VLOOKUP('BMP P Tracking Table'!$Q7,Dropdowns!$P$3:$Q$23,2,FALSE),"")</f>
        <v>Shelburne Bay</v>
      </c>
      <c r="S7" s="65" t="s">
        <v>66</v>
      </c>
      <c r="T7" s="65" t="s">
        <v>163</v>
      </c>
      <c r="U7" s="113">
        <v>5.3833329227500002</v>
      </c>
      <c r="V7" s="65" t="s">
        <v>219</v>
      </c>
      <c r="W7" s="65"/>
      <c r="X7" s="65"/>
      <c r="Y7" s="65"/>
      <c r="Z7" s="65"/>
      <c r="AA7" s="113">
        <v>12.204704992170001</v>
      </c>
      <c r="AB7" s="100">
        <v>11163</v>
      </c>
      <c r="AC7" s="65"/>
      <c r="AD7" s="107">
        <f>IFERROR('BMP P Tracking Table'!$U7*VLOOKUP('BMP P Tracking Table'!$Q7,'Loading Rates'!$B$1:$L$24,4,FALSE)+IF('BMP P Tracking Table'!$V7="By HSG",'BMP P Tracking Table'!$W7*VLOOKUP('BMP P Tracking Table'!$Q7,'Loading Rates'!$B$1:$L$24,6,FALSE)+'BMP P Tracking Table'!$X7*VLOOKUP('BMP P Tracking Table'!$Q7,'Loading Rates'!$B$1:$L$24,7,FALSE)+'BMP P Tracking Table'!$Y7*VLOOKUP('BMP P Tracking Table'!$Q7,'Loading Rates'!$B$1:$L$24,8,FALSE)+'BMP P Tracking Table'!$Z7*VLOOKUP('BMP P Tracking Table'!$Q7,'Loading Rates'!$B$1:$L$24,9,FALSE),'BMP P Tracking Table'!$AA7*VLOOKUP('BMP P Tracking Table'!$Q7,'Loading Rates'!$B$1:$L$24,10,FALSE)),"")</f>
        <v>7.2241422011112402</v>
      </c>
      <c r="AE7" s="107">
        <f>IFERROR(MIN(2,IF('BMP P Tracking Table'!$V7="Total Pervious",(-(3630*'BMP P Tracking Table'!$U7+20.691*'BMP P Tracking Table'!$AA7)+SQRT((3630*'BMP P Tracking Table'!$U7+20.691*'BMP P Tracking Table'!$AA7)^2-(4*(996.798*'BMP P Tracking Table'!$AA7)*-'BMP P Tracking Table'!$AB7)))/(2*(996.798*'BMP P Tracking Table'!$AA7)),IF(SUM('BMP P Tracking Table'!$W7:$Z7)=0,'BMP P Tracking Table'!$AB7/(-3630*'BMP P Tracking Table'!$U7),(-(3630*'BMP P Tracking Table'!$U7+20.691*'BMP P Tracking Table'!$Z7-216.711*'BMP P Tracking Table'!$Y7-83.853*'BMP P Tracking Table'!$X7-42.834*'BMP P Tracking Table'!$W7)+SQRT((3630*'BMP P Tracking Table'!$U7+20.691*'BMP P Tracking Table'!$Z7-216.711*'BMP P Tracking Table'!$Y7-83.853*'BMP P Tracking Table'!$X7-42.834*'BMP P Tracking Table'!$W7)^2-(4*(149.919*'BMP P Tracking Table'!$W7+236.676*'BMP P Tracking Table'!$X7+726*'BMP P Tracking Table'!$Y7+996.798*'BMP P Tracking Table'!$Z7)*-'BMP P Tracking Table'!$AB7)))/(2*(149.919*'BMP P Tracking Table'!$W7+236.676*'BMP P Tracking Table'!$X7+726*'BMP P Tracking Table'!$Y7+996.798*'BMP P Tracking Table'!$Z7))))),"")</f>
        <v>0.44322091610827064</v>
      </c>
      <c r="AF7" s="107" cm="1">
        <f t="array" ref="AF7">IFERROR((VLOOKUP(CONCATENATE('BMP P Tracking Table'!$T7," ",'BMP P Tracking Table'!$AC7),'Performance Curves'!$C$1:$L$45,_xlfn.SINGLE(MATCH('BMP P Tracking Table'!$AE7,'Performance Curves'!$D$1:$L$1,1))+2,FALSE)-VLOOKUP(CONCATENATE('BMP P Tracking Table'!$T7," ",'BMP P Tracking Table'!$AC7),'Performance Curves'!$C$1:$L$45,_xlfn.SINGLE(MATCH('BMP P Tracking Table'!$AE7,'Performance Curves'!$D$1:$L$1,1))+1,FALSE)),"")</f>
        <v>7.0000000000000007E-2</v>
      </c>
      <c r="AG7" s="107">
        <f>IFERROR(('BMP P Tracking Table'!$AE7-INDEX('Performance Curves'!$E$1:$L$1,1,MATCH('BMP P Tracking Table'!$AE7,'Performance Curves'!$E$1:$L$1,1)))/(INDEX('Performance Curves'!$E$1:$L$1,1,MATCH('BMP P Tracking Table'!$AE7,'Performance Curves'!$E$1:$L$1,1)+1)-INDEX('Performance Curves'!$E$1:$L$1,1,MATCH('BMP P Tracking Table'!$AE7,'Performance Curves'!$E$1:$L$1,1))),"")</f>
        <v>0.21610458054135312</v>
      </c>
      <c r="AH7" s="106" cm="1">
        <f t="array" ref="AH7">IFERROR(IF('BMP P Tracking Table'!$AE7=2,VLOOKUP(CONCATENATE('BMP P Tracking Table'!$T7," ",'BMP P Tracking Table'!$AC7),'Performance Curves'!$C$1:$L$45,_xlfn.SINGLE(MATCH('BMP P Tracking Table'!$AE7,'Performance Curves'!$D$1:$L$1,1))+1,FALSE),'BMP P Tracking Table'!$AF7*'BMP P Tracking Table'!$AG7+VLOOKUP(CONCATENATE('BMP P Tracking Table'!$T7," ",'BMP P Tracking Table'!$AC7),'Performance Curves'!$C$1:$L$45,_xlfn.SINGLE(MATCH('BMP P Tracking Table'!$AE7,'Performance Curves'!$D$1:$L$1,1))+1,FALSE)),"")</f>
        <v>0.38512732063789473</v>
      </c>
      <c r="AI7" s="107">
        <f>IFERROR('BMP P Tracking Table'!$AH7*'BMP P Tracking Table'!$AD7,"")</f>
        <v>2.7822145298211152</v>
      </c>
      <c r="AJ7" s="65">
        <v>1.64</v>
      </c>
      <c r="AK7" s="65" t="s">
        <v>62</v>
      </c>
      <c r="AL7" s="101" t="s">
        <v>66</v>
      </c>
      <c r="AM7" s="64">
        <v>1</v>
      </c>
      <c r="AN7" s="105">
        <f t="shared" si="1"/>
        <v>1.64</v>
      </c>
      <c r="AO7" s="101">
        <v>0.3</v>
      </c>
      <c r="AP7" s="101" t="s">
        <v>219</v>
      </c>
      <c r="AQ7" s="101"/>
      <c r="AR7" s="101"/>
      <c r="AS7" s="101"/>
      <c r="AT7" s="101"/>
      <c r="AU7" s="101">
        <v>1.7</v>
      </c>
      <c r="AV7" s="65" t="s">
        <v>215</v>
      </c>
      <c r="AW7" s="102">
        <v>0</v>
      </c>
      <c r="AX7" s="102"/>
      <c r="AY7" s="107" t="str">
        <f>IF('BMP P Tracking Table'!$AK7="Yes",IF('BMP P Tracking Table'!$AL7="No",'BMP P Tracking Table'!$U7*VLOOKUP('BMP P Tracking Table'!$Q7,'Loading Rates'!$B$1:$L$24,4,FALSE)+IF('BMP P Tracking Table'!$V7="By HSG",'BMP P Tracking Table'!$W7*VLOOKUP('BMP P Tracking Table'!$Q7,'Loading Rates'!$B$1:$L$24,6,FALSE)+'BMP P Tracking Table'!$X7*VLOOKUP('BMP P Tracking Table'!$Q7,'Loading Rates'!$B$1:$L$24,7,FALSE)+'BMP P Tracking Table'!$Y7*VLOOKUP('BMP P Tracking Table'!$Q7,'Loading Rates'!$B$1:$L$24,8,FALSE)+'BMP P Tracking Table'!$Z7*VLOOKUP('BMP P Tracking Table'!$Q7,'Loading Rates'!$B$1:$L$24,9,FALSE),'BMP P Tracking Table'!$AA7*VLOOKUP('BMP P Tracking Table'!$Q7,'Loading Rates'!$B$1:$L$24,10,FALSE)),'BMP P Tracking Table'!$AO7*VLOOKUP('BMP P Tracking Table'!$Q7,'Loading Rates'!$B$1:$L$24,4,FALSE)+IF('BMP P Tracking Table'!$AP7="By HSG",'BMP P Tracking Table'!$AQ7*VLOOKUP('BMP P Tracking Table'!$Q7,'Loading Rates'!$B$1:$L$24,6,FALSE)+'BMP P Tracking Table'!$AR7*VLOOKUP('BMP P Tracking Table'!$Q7,'Loading Rates'!$B$1:$L$24,7,FALSE)+'BMP P Tracking Table'!$AS7*VLOOKUP('BMP P Tracking Table'!$Q7,'Loading Rates'!$B$1:$L$24,8,FALSE)+'BMP P Tracking Table'!$AT7*VLOOKUP('BMP P Tracking Table'!$Q7,'Loading Rates'!$B$1:$L$24,9,FALSE),'BMP P Tracking Table'!$AU7*VLOOKUP('BMP P Tracking Table'!$Q7,'Loading Rates'!$B$1:$L$24,10,FALSE))),"")</f>
        <v/>
      </c>
      <c r="AZ7" s="107">
        <f>IFERROR(IF('BMP P Tracking Table'!$AL7="Yes",MIN(2,IF('BMP P Tracking Table'!$AP7="Total Pervious",(-(3630*'BMP P Tracking Table'!$AO7+20.691*'BMP P Tracking Table'!$AU7)+SQRT((3630*'BMP P Tracking Table'!$AO7+20.691*'BMP P Tracking Table'!$AU7)^2-(4*(996.798*'BMP P Tracking Table'!$AU7)*-'BMP P Tracking Table'!$AW7)))/(2*(996.798*'BMP P Tracking Table'!$AU7)),IF(SUM('BMP P Tracking Table'!$AQ7:$AT7)=0,'BMP P Tracking Table'!$AU7/(-3630*'BMP P Tracking Table'!$AO7),(-(3630*'BMP P Tracking Table'!$AO7+20.691*'BMP P Tracking Table'!$AT7-216.711*'BMP P Tracking Table'!$AS7-83.853*'BMP P Tracking Table'!$AR7-42.834*'BMP P Tracking Table'!$AQ7)+SQRT((3630*'BMP P Tracking Table'!$AO7+20.691*'BMP P Tracking Table'!$AT7-216.711*'BMP P Tracking Table'!$AS7-83.853*'BMP P Tracking Table'!$AR7-42.834*'BMP P Tracking Table'!$AQ7)^2-(4*(149.919*'BMP P Tracking Table'!$AQ7+236.676*'BMP P Tracking Table'!$AR7+726*'BMP P Tracking Table'!$AS7+996.798*'BMP P Tracking Table'!$AT7)*-'BMP P Tracking Table'!$AW7)))/(2*(149.919*'BMP P Tracking Table'!$AQ7+236.676*'BMP P Tracking Table'!$AR7+726*'BMP P Tracking Table'!$AS7+996.798*'BMP P Tracking Table'!$AT7))))),MIN(2,IF('BMP P Tracking Table'!$AP7="Total Pervious",(-(3630*'BMP P Tracking Table'!$U7+20.691*'BMP P Tracking Table'!$AA7)+SQRT((3630*'BMP P Tracking Table'!$U7+20.691*'BMP P Tracking Table'!$AA7)^2-(4*(996.798*'BMP P Tracking Table'!$AA7)*-'BMP P Tracking Table'!$AW7)))/(2*(996.798*'BMP P Tracking Table'!$AA7)),IF(SUM('BMP P Tracking Table'!$W7:$Z7)=0,'BMP P Tracking Table'!$AW7/(-3630*'BMP P Tracking Table'!$U7),(-(3630*'BMP P Tracking Table'!$U7+20.691*'BMP P Tracking Table'!$Z7-216.711*'BMP P Tracking Table'!$Y7-83.853*'BMP P Tracking Table'!$X7-42.834*'BMP P Tracking Table'!$W7)+SQRT((3630*'BMP P Tracking Table'!$U7+20.691*'BMP P Tracking Table'!$Z7-216.711*'BMP P Tracking Table'!$Y7-83.853*'BMP P Tracking Table'!$X7-42.834*'BMP P Tracking Table'!$W7)^2-(4*(149.919*'BMP P Tracking Table'!$W7+236.676*'BMP P Tracking Table'!$X7+726*'BMP P Tracking Table'!$Y7+996.798*'BMP P Tracking Table'!$Z7)*-'BMP P Tracking Table'!$AW7)))/(2*(149.919*'BMP P Tracking Table'!$W7+236.676*'BMP P Tracking Table'!$X7+726*'BMP P Tracking Table'!$Y7+996.798*'BMP P Tracking Table'!$Z7)))))),"")</f>
        <v>0</v>
      </c>
      <c r="BA7" s="105" cm="1">
        <f t="array" ref="BA7">IFERROR((VLOOKUP(CONCATENATE('BMP P Tracking Table'!$AV7," ",'BMP P Tracking Table'!$AX7),'Performance Curves'!$C$1:$L$45,_xlfn.SINGLE(MATCH('BMP P Tracking Table'!$AZ7,'Performance Curves'!$D$1:$L$1,1))+2,FALSE)-VLOOKUP(CONCATENATE('BMP P Tracking Table'!$AV7," ",'BMP P Tracking Table'!$AX7),'Performance Curves'!$C$1:$L$45,_xlfn.SINGLE(MATCH('BMP P Tracking Table'!$AZ7,'Performance Curves'!$D$1:$L$1,1))+1,FALSE)),"")</f>
        <v>0.03</v>
      </c>
      <c r="BB7" s="107" t="str">
        <f>IFERROR(('BMP P Tracking Table'!$AZ7-INDEX('Performance Curves'!$E$1:$L$1,1,MATCH('BMP P Tracking Table'!$AZ7,'Performance Curves'!$E$1:$L$1,1)))/(INDEX('Performance Curves'!$E$1:$L$1,1,MATCH('BMP P Tracking Table'!$AZ7,'Performance Curves'!$E$1:$L$1,1)+1)-INDEX('Performance Curves'!$E$1:$L$1,1,MATCH('BMP P Tracking Table'!$AZ7,'Performance Curves'!$E$1:$L$1,1))),"")</f>
        <v/>
      </c>
      <c r="BC7" s="106" t="str" cm="1">
        <f t="array" ref="BC7">IFERROR(IF('BMP P Tracking Table'!$AZ7=2,VLOOKUP(CONCATENATE('BMP P Tracking Table'!$AV7," ",'BMP P Tracking Table'!$AX7),'Performance Curves'!$C$1:$L$44,_xlfn.SINGLE(MATCH('BMP P Tracking Table'!$AZ7,'Performance Curves'!$D$1:$L$1,1))+1,FALSE),'BMP P Tracking Table'!$BA7*'BMP P Tracking Table'!$BB7+VLOOKUP(CONCATENATE('BMP P Tracking Table'!$AV7," ",'BMP P Tracking Table'!$AX7),'Performance Curves'!$C$1:$L$44,_xlfn.SINGLE(MATCH('BMP P Tracking Table'!$AZ7,'Performance Curves'!$D$1:$L$1,1))+1,FALSE)),"")</f>
        <v/>
      </c>
      <c r="BD7" s="107" t="str">
        <f>IFERROR('BMP P Tracking Table'!$BC7*'BMP P Tracking Table'!$AY7,"")</f>
        <v/>
      </c>
      <c r="BE7" s="101"/>
      <c r="BF7" s="37">
        <f t="shared" si="2"/>
        <v>0</v>
      </c>
    </row>
    <row r="8" spans="1:58" x14ac:dyDescent="0.25">
      <c r="A8" s="65" t="s">
        <v>407</v>
      </c>
      <c r="B8" s="65" t="s">
        <v>408</v>
      </c>
      <c r="C8" s="65" t="s">
        <v>280</v>
      </c>
      <c r="D8" s="65" t="s">
        <v>13</v>
      </c>
      <c r="E8" s="97">
        <v>44.475121700000003</v>
      </c>
      <c r="F8" s="97">
        <v>-73.164490099999995</v>
      </c>
      <c r="G8" s="65" t="s">
        <v>356</v>
      </c>
      <c r="H8" s="65">
        <v>2347</v>
      </c>
      <c r="I8" s="65" t="s">
        <v>62</v>
      </c>
      <c r="J8" s="98">
        <v>693000</v>
      </c>
      <c r="K8" s="65" t="s">
        <v>111</v>
      </c>
      <c r="L8" s="65"/>
      <c r="M8" s="99">
        <v>43647</v>
      </c>
      <c r="N8" s="99"/>
      <c r="O8" s="65"/>
      <c r="P8" s="65" t="s">
        <v>33</v>
      </c>
      <c r="Q8" s="65" t="str">
        <f>IFERROR(VLOOKUP('BMP P Tracking Table'!$P8,Dropdowns!$C$2:$E$15,3,FALSE),"")</f>
        <v>Winooski River</v>
      </c>
      <c r="R8" s="65" t="str">
        <f>IFERROR(VLOOKUP('BMP P Tracking Table'!$Q8,Dropdowns!$P$3:$Q$23,2,FALSE),"")</f>
        <v>Main Lake</v>
      </c>
      <c r="S8" s="65" t="s">
        <v>66</v>
      </c>
      <c r="T8" s="65" t="s">
        <v>164</v>
      </c>
      <c r="U8" s="113">
        <v>21.1029720328</v>
      </c>
      <c r="V8" s="65" t="s">
        <v>219</v>
      </c>
      <c r="W8" s="65"/>
      <c r="X8" s="65"/>
      <c r="Y8" s="65"/>
      <c r="Z8" s="65"/>
      <c r="AA8" s="113">
        <v>45.197668131099903</v>
      </c>
      <c r="AB8" s="100">
        <v>58283</v>
      </c>
      <c r="AC8" s="65" t="s">
        <v>205</v>
      </c>
      <c r="AD8" s="107">
        <f>IFERROR('BMP P Tracking Table'!$U8*VLOOKUP('BMP P Tracking Table'!$Q8,'Loading Rates'!$B$1:$L$24,4,FALSE)+IF('BMP P Tracking Table'!$V8="By HSG",'BMP P Tracking Table'!$W8*VLOOKUP('BMP P Tracking Table'!$Q8,'Loading Rates'!$B$1:$L$24,6,FALSE)+'BMP P Tracking Table'!$X8*VLOOKUP('BMP P Tracking Table'!$Q8,'Loading Rates'!$B$1:$L$24,7,FALSE)+'BMP P Tracking Table'!$Y8*VLOOKUP('BMP P Tracking Table'!$Q8,'Loading Rates'!$B$1:$L$24,8,FALSE)+'BMP P Tracking Table'!$Z8*VLOOKUP('BMP P Tracking Table'!$Q8,'Loading Rates'!$B$1:$L$24,9,FALSE),'BMP P Tracking Table'!$AA8*VLOOKUP('BMP P Tracking Table'!$Q8,'Loading Rates'!$B$1:$L$24,10,FALSE)),"")</f>
        <v>34.012681098921682</v>
      </c>
      <c r="AE8" s="107">
        <f>IFERROR(MIN(2,IF('BMP P Tracking Table'!$V8="Total Pervious",(-(3630*'BMP P Tracking Table'!$U8+20.691*'BMP P Tracking Table'!$AA8)+SQRT((3630*'BMP P Tracking Table'!$U8+20.691*'BMP P Tracking Table'!$AA8)^2-(4*(996.798*'BMP P Tracking Table'!$AA8)*-'BMP P Tracking Table'!$AB8)))/(2*(996.798*'BMP P Tracking Table'!$AA8)),IF(SUM('BMP P Tracking Table'!$W8:$Z8)=0,'BMP P Tracking Table'!$AB8/(-3630*'BMP P Tracking Table'!$U8),(-(3630*'BMP P Tracking Table'!$U8+20.691*'BMP P Tracking Table'!$Z8-216.711*'BMP P Tracking Table'!$Y8-83.853*'BMP P Tracking Table'!$X8-42.834*'BMP P Tracking Table'!$W8)+SQRT((3630*'BMP P Tracking Table'!$U8+20.691*'BMP P Tracking Table'!$Z8-216.711*'BMP P Tracking Table'!$Y8-83.853*'BMP P Tracking Table'!$X8-42.834*'BMP P Tracking Table'!$W8)^2-(4*(149.919*'BMP P Tracking Table'!$W8+236.676*'BMP P Tracking Table'!$X8+726*'BMP P Tracking Table'!$Y8+996.798*'BMP P Tracking Table'!$Z8)*-'BMP P Tracking Table'!$AB8)))/(2*(149.919*'BMP P Tracking Table'!$W8+236.676*'BMP P Tracking Table'!$X8+726*'BMP P Tracking Table'!$Y8+996.798*'BMP P Tracking Table'!$Z8))))),"")</f>
        <v>0.56571180698523249</v>
      </c>
      <c r="AF8" s="107" cm="1">
        <f t="array" ref="AF8">IFERROR((VLOOKUP(CONCATENATE('BMP P Tracking Table'!$T8," ",'BMP P Tracking Table'!$AC8),'Performance Curves'!$C$1:$L$45,_xlfn.SINGLE(MATCH('BMP P Tracking Table'!$AE8,'Performance Curves'!$D$1:$L$1,1))+2,FALSE)-VLOOKUP(CONCATENATE('BMP P Tracking Table'!$T8," ",'BMP P Tracking Table'!$AC8),'Performance Curves'!$C$1:$L$45,_xlfn.SINGLE(MATCH('BMP P Tracking Table'!$AE8,'Performance Curves'!$D$1:$L$1,1))+1,FALSE)),"")</f>
        <v>4.0000000000000036E-2</v>
      </c>
      <c r="AG8" s="107">
        <f>IFERROR(('BMP P Tracking Table'!$AE8-INDEX('Performance Curves'!$E$1:$L$1,1,MATCH('BMP P Tracking Table'!$AE8,'Performance Curves'!$E$1:$L$1,1)))/(INDEX('Performance Curves'!$E$1:$L$1,1,MATCH('BMP P Tracking Table'!$AE8,'Performance Curves'!$E$1:$L$1,1)+1)-INDEX('Performance Curves'!$E$1:$L$1,1,MATCH('BMP P Tracking Table'!$AE8,'Performance Curves'!$E$1:$L$1,1))),"")</f>
        <v>0.82855903492616256</v>
      </c>
      <c r="AH8" s="106" cm="1">
        <f t="array" ref="AH8">IFERROR(IF('BMP P Tracking Table'!$AE8=2,VLOOKUP(CONCATENATE('BMP P Tracking Table'!$T8," ",'BMP P Tracking Table'!$AC8),'Performance Curves'!$C$1:$L$45,_xlfn.SINGLE(MATCH('BMP P Tracking Table'!$AE8,'Performance Curves'!$D$1:$L$1,1))+1,FALSE),'BMP P Tracking Table'!$AF8*'BMP P Tracking Table'!$AG8+VLOOKUP(CONCATENATE('BMP P Tracking Table'!$T8," ",'BMP P Tracking Table'!$AC8),'Performance Curves'!$C$1:$L$45,_xlfn.SINGLE(MATCH('BMP P Tracking Table'!$AE8,'Performance Curves'!$D$1:$L$1,1))+1,FALSE)),"")</f>
        <v>0.97314236139704646</v>
      </c>
      <c r="AI8" s="107">
        <f>IFERROR('BMP P Tracking Table'!$AH8*'BMP P Tracking Table'!$AD8,"")</f>
        <v>33.099180802049332</v>
      </c>
      <c r="AJ8" s="65"/>
      <c r="AK8" s="65" t="s">
        <v>62</v>
      </c>
      <c r="AL8" s="101"/>
      <c r="AM8" s="64">
        <v>1</v>
      </c>
      <c r="AN8" s="105">
        <f t="shared" si="1"/>
        <v>33.099180802049332</v>
      </c>
      <c r="AO8" s="101"/>
      <c r="AP8" s="101"/>
      <c r="AQ8" s="101"/>
      <c r="AR8" s="101"/>
      <c r="AS8" s="101"/>
      <c r="AT8" s="101"/>
      <c r="AU8" s="101"/>
      <c r="AV8" s="65"/>
      <c r="AW8" s="102"/>
      <c r="AX8" s="102"/>
      <c r="AY8" s="107" t="str">
        <f>IF('BMP P Tracking Table'!$AK8="Yes",IF('BMP P Tracking Table'!$AL8="No",'BMP P Tracking Table'!$U8*VLOOKUP('BMP P Tracking Table'!$Q8,'Loading Rates'!$B$1:$L$24,4,FALSE)+IF('BMP P Tracking Table'!$V8="By HSG",'BMP P Tracking Table'!$W8*VLOOKUP('BMP P Tracking Table'!$Q8,'Loading Rates'!$B$1:$L$24,6,FALSE)+'BMP P Tracking Table'!$X8*VLOOKUP('BMP P Tracking Table'!$Q8,'Loading Rates'!$B$1:$L$24,7,FALSE)+'BMP P Tracking Table'!$Y8*VLOOKUP('BMP P Tracking Table'!$Q8,'Loading Rates'!$B$1:$L$24,8,FALSE)+'BMP P Tracking Table'!$Z8*VLOOKUP('BMP P Tracking Table'!$Q8,'Loading Rates'!$B$1:$L$24,9,FALSE),'BMP P Tracking Table'!$AA8*VLOOKUP('BMP P Tracking Table'!$Q8,'Loading Rates'!$B$1:$L$24,10,FALSE)),'BMP P Tracking Table'!$AO8*VLOOKUP('BMP P Tracking Table'!$Q8,'Loading Rates'!$B$1:$L$24,4,FALSE)+IF('BMP P Tracking Table'!$AP8="By HSG",'BMP P Tracking Table'!$AQ8*VLOOKUP('BMP P Tracking Table'!$Q8,'Loading Rates'!$B$1:$L$24,6,FALSE)+'BMP P Tracking Table'!$AR8*VLOOKUP('BMP P Tracking Table'!$Q8,'Loading Rates'!$B$1:$L$24,7,FALSE)+'BMP P Tracking Table'!$AS8*VLOOKUP('BMP P Tracking Table'!$Q8,'Loading Rates'!$B$1:$L$24,8,FALSE)+'BMP P Tracking Table'!$AT8*VLOOKUP('BMP P Tracking Table'!$Q8,'Loading Rates'!$B$1:$L$24,9,FALSE),'BMP P Tracking Table'!$AU8*VLOOKUP('BMP P Tracking Table'!$Q8,'Loading Rates'!$B$1:$L$24,10,FALSE))),"")</f>
        <v/>
      </c>
      <c r="AZ8" s="107">
        <f>IFERROR(IF('BMP P Tracking Table'!$AL8="Yes",MIN(2,IF('BMP P Tracking Table'!$AP8="Total Pervious",(-(3630*'BMP P Tracking Table'!$AO8+20.691*'BMP P Tracking Table'!$AU8)+SQRT((3630*'BMP P Tracking Table'!$AO8+20.691*'BMP P Tracking Table'!$AU8)^2-(4*(996.798*'BMP P Tracking Table'!$AU8)*-'BMP P Tracking Table'!$AW8)))/(2*(996.798*'BMP P Tracking Table'!$AU8)),IF(SUM('BMP P Tracking Table'!$AQ8:$AT8)=0,'BMP P Tracking Table'!$AU8/(-3630*'BMP P Tracking Table'!$AO8),(-(3630*'BMP P Tracking Table'!$AO8+20.691*'BMP P Tracking Table'!$AT8-216.711*'BMP P Tracking Table'!$AS8-83.853*'BMP P Tracking Table'!$AR8-42.834*'BMP P Tracking Table'!$AQ8)+SQRT((3630*'BMP P Tracking Table'!$AO8+20.691*'BMP P Tracking Table'!$AT8-216.711*'BMP P Tracking Table'!$AS8-83.853*'BMP P Tracking Table'!$AR8-42.834*'BMP P Tracking Table'!$AQ8)^2-(4*(149.919*'BMP P Tracking Table'!$AQ8+236.676*'BMP P Tracking Table'!$AR8+726*'BMP P Tracking Table'!$AS8+996.798*'BMP P Tracking Table'!$AT8)*-'BMP P Tracking Table'!$AW8)))/(2*(149.919*'BMP P Tracking Table'!$AQ8+236.676*'BMP P Tracking Table'!$AR8+726*'BMP P Tracking Table'!$AS8+996.798*'BMP P Tracking Table'!$AT8))))),MIN(2,IF('BMP P Tracking Table'!$AP8="Total Pervious",(-(3630*'BMP P Tracking Table'!$U8+20.691*'BMP P Tracking Table'!$AA8)+SQRT((3630*'BMP P Tracking Table'!$U8+20.691*'BMP P Tracking Table'!$AA8)^2-(4*(996.798*'BMP P Tracking Table'!$AA8)*-'BMP P Tracking Table'!$AW8)))/(2*(996.798*'BMP P Tracking Table'!$AA8)),IF(SUM('BMP P Tracking Table'!$W8:$Z8)=0,'BMP P Tracking Table'!$AW8/(-3630*'BMP P Tracking Table'!$U8),(-(3630*'BMP P Tracking Table'!$U8+20.691*'BMP P Tracking Table'!$Z8-216.711*'BMP P Tracking Table'!$Y8-83.853*'BMP P Tracking Table'!$X8-42.834*'BMP P Tracking Table'!$W8)+SQRT((3630*'BMP P Tracking Table'!$U8+20.691*'BMP P Tracking Table'!$Z8-216.711*'BMP P Tracking Table'!$Y8-83.853*'BMP P Tracking Table'!$X8-42.834*'BMP P Tracking Table'!$W8)^2-(4*(149.919*'BMP P Tracking Table'!$W8+236.676*'BMP P Tracking Table'!$X8+726*'BMP P Tracking Table'!$Y8+996.798*'BMP P Tracking Table'!$Z8)*-'BMP P Tracking Table'!$AW8)))/(2*(149.919*'BMP P Tracking Table'!$W8+236.676*'BMP P Tracking Table'!$X8+726*'BMP P Tracking Table'!$Y8+996.798*'BMP P Tracking Table'!$Z8)))))),"")</f>
        <v>0</v>
      </c>
      <c r="BA8" s="105" t="str" cm="1">
        <f t="array" ref="BA8">IFERROR((VLOOKUP(CONCATENATE('BMP P Tracking Table'!$AV8," ",'BMP P Tracking Table'!$AX8),'Performance Curves'!$C$1:$L$45,_xlfn.SINGLE(MATCH('BMP P Tracking Table'!$AZ8,'Performance Curves'!$D$1:$L$1,1))+2,FALSE)-VLOOKUP(CONCATENATE('BMP P Tracking Table'!$AV8," ",'BMP P Tracking Table'!$AX8),'Performance Curves'!$C$1:$L$45,_xlfn.SINGLE(MATCH('BMP P Tracking Table'!$AZ8,'Performance Curves'!$D$1:$L$1,1))+1,FALSE)),"")</f>
        <v/>
      </c>
      <c r="BB8" s="107" t="str">
        <f>IFERROR(('BMP P Tracking Table'!$AZ8-INDEX('Performance Curves'!$E$1:$L$1,1,MATCH('BMP P Tracking Table'!$AZ8,'Performance Curves'!$E$1:$L$1,1)))/(INDEX('Performance Curves'!$E$1:$L$1,1,MATCH('BMP P Tracking Table'!$AZ8,'Performance Curves'!$E$1:$L$1,1)+1)-INDEX('Performance Curves'!$E$1:$L$1,1,MATCH('BMP P Tracking Table'!$AZ8,'Performance Curves'!$E$1:$L$1,1))),"")</f>
        <v/>
      </c>
      <c r="BC8" s="106" t="str" cm="1">
        <f t="array" ref="BC8">IFERROR(IF('BMP P Tracking Table'!$AZ8=2,VLOOKUP(CONCATENATE('BMP P Tracking Table'!$AV8," ",'BMP P Tracking Table'!$AX8),'Performance Curves'!$C$1:$L$44,_xlfn.SINGLE(MATCH('BMP P Tracking Table'!$AZ8,'Performance Curves'!$D$1:$L$1,1))+1,FALSE),'BMP P Tracking Table'!$BA8*'BMP P Tracking Table'!$BB8+VLOOKUP(CONCATENATE('BMP P Tracking Table'!$AV8," ",'BMP P Tracking Table'!$AX8),'Performance Curves'!$C$1:$L$44,_xlfn.SINGLE(MATCH('BMP P Tracking Table'!$AZ8,'Performance Curves'!$D$1:$L$1,1))+1,FALSE)),"")</f>
        <v/>
      </c>
      <c r="BD8" s="107" t="str">
        <f>IFERROR('BMP P Tracking Table'!$BC8*'BMP P Tracking Table'!$AY8,"")</f>
        <v/>
      </c>
      <c r="BE8" s="101"/>
      <c r="BF8" s="37">
        <f t="shared" si="2"/>
        <v>0</v>
      </c>
    </row>
    <row r="9" spans="1:58" x14ac:dyDescent="0.25">
      <c r="A9" s="65" t="s">
        <v>409</v>
      </c>
      <c r="B9" s="65" t="s">
        <v>410</v>
      </c>
      <c r="C9" s="65" t="s">
        <v>283</v>
      </c>
      <c r="D9" s="65" t="s">
        <v>13</v>
      </c>
      <c r="E9" s="97">
        <v>44.4739</v>
      </c>
      <c r="F9" s="97">
        <v>-73.176550500000005</v>
      </c>
      <c r="G9" s="65" t="s">
        <v>458</v>
      </c>
      <c r="H9" s="65"/>
      <c r="I9" s="65" t="s">
        <v>66</v>
      </c>
      <c r="J9" s="98">
        <v>74000</v>
      </c>
      <c r="K9" s="65" t="s">
        <v>111</v>
      </c>
      <c r="L9" s="65"/>
      <c r="M9" s="99">
        <v>39995</v>
      </c>
      <c r="N9" s="65"/>
      <c r="O9" s="65"/>
      <c r="P9" s="65" t="s">
        <v>33</v>
      </c>
      <c r="Q9" s="65" t="str">
        <f>IFERROR(VLOOKUP('BMP P Tracking Table'!$P9,Dropdowns!$C$2:$E$15,3,FALSE),"")</f>
        <v>Winooski River</v>
      </c>
      <c r="R9" s="65" t="str">
        <f>IFERROR(VLOOKUP('BMP P Tracking Table'!$Q9,Dropdowns!$P$3:$Q$23,2,FALSE),"")</f>
        <v>Main Lake</v>
      </c>
      <c r="S9" s="65" t="s">
        <v>66</v>
      </c>
      <c r="T9" s="65" t="s">
        <v>48</v>
      </c>
      <c r="U9" s="113">
        <v>5.0113924356200004</v>
      </c>
      <c r="V9" s="65" t="s">
        <v>219</v>
      </c>
      <c r="W9" s="65"/>
      <c r="X9" s="65"/>
      <c r="Y9" s="65"/>
      <c r="Z9" s="65"/>
      <c r="AA9" s="113">
        <v>3.23805743283999</v>
      </c>
      <c r="AB9" s="100">
        <v>34000</v>
      </c>
      <c r="AC9" s="65"/>
      <c r="AD9" s="107">
        <f>IFERROR('BMP P Tracking Table'!$U9*VLOOKUP('BMP P Tracking Table'!$Q9,'Loading Rates'!$B$1:$L$24,4,FALSE)+IF('BMP P Tracking Table'!$V9="By HSG",'BMP P Tracking Table'!$W9*VLOOKUP('BMP P Tracking Table'!$Q9,'Loading Rates'!$B$1:$L$24,6,FALSE)+'BMP P Tracking Table'!$X9*VLOOKUP('BMP P Tracking Table'!$Q9,'Loading Rates'!$B$1:$L$24,7,FALSE)+'BMP P Tracking Table'!$Y9*VLOOKUP('BMP P Tracking Table'!$Q9,'Loading Rates'!$B$1:$L$24,8,FALSE)+'BMP P Tracking Table'!$Z9*VLOOKUP('BMP P Tracking Table'!$Q9,'Loading Rates'!$B$1:$L$24,9,FALSE),'BMP P Tracking Table'!$AA9*VLOOKUP('BMP P Tracking Table'!$Q9,'Loading Rates'!$B$1:$L$24,10,FALSE)),"")</f>
        <v>6.3457166175735775</v>
      </c>
      <c r="AE9" s="107">
        <f>IFERROR(MIN(2,IF('BMP P Tracking Table'!$V9="Total Pervious",(-(3630*'BMP P Tracking Table'!$U9+20.691*'BMP P Tracking Table'!$AA9)+SQRT((3630*'BMP P Tracking Table'!$U9+20.691*'BMP P Tracking Table'!$AA9)^2-(4*(996.798*'BMP P Tracking Table'!$AA9)*-'BMP P Tracking Table'!$AB9)))/(2*(996.798*'BMP P Tracking Table'!$AA9)),IF(SUM('BMP P Tracking Table'!$W9:$Z9)=0,'BMP P Tracking Table'!$AB9/(-3630*'BMP P Tracking Table'!$U9),(-(3630*'BMP P Tracking Table'!$U9+20.691*'BMP P Tracking Table'!$Z9-216.711*'BMP P Tracking Table'!$Y9-83.853*'BMP P Tracking Table'!$X9-42.834*'BMP P Tracking Table'!$W9)+SQRT((3630*'BMP P Tracking Table'!$U9+20.691*'BMP P Tracking Table'!$Z9-216.711*'BMP P Tracking Table'!$Y9-83.853*'BMP P Tracking Table'!$X9-42.834*'BMP P Tracking Table'!$W9)^2-(4*(149.919*'BMP P Tracking Table'!$W9+236.676*'BMP P Tracking Table'!$X9+726*'BMP P Tracking Table'!$Y9+996.798*'BMP P Tracking Table'!$Z9)*-'BMP P Tracking Table'!$AB9)))/(2*(149.919*'BMP P Tracking Table'!$W9+236.676*'BMP P Tracking Table'!$X9+726*'BMP P Tracking Table'!$Y9+996.798*'BMP P Tracking Table'!$Z9))))),"")</f>
        <v>1.4766802958028413</v>
      </c>
      <c r="AF9" s="107" cm="1">
        <f t="array" ref="AF9">IFERROR((VLOOKUP(CONCATENATE('BMP P Tracking Table'!$T9," ",'BMP P Tracking Table'!$AC9),'Performance Curves'!$C$1:$L$45,_xlfn.SINGLE(MATCH('BMP P Tracking Table'!$AE9,'Performance Curves'!$D$1:$L$1,1))+2,FALSE)-VLOOKUP(CONCATENATE('BMP P Tracking Table'!$T9," ",'BMP P Tracking Table'!$AC9),'Performance Curves'!$C$1:$L$45,_xlfn.SINGLE(MATCH('BMP P Tracking Table'!$AE9,'Performance Curves'!$D$1:$L$1,1))+1,FALSE)),"")</f>
        <v>4.9999999999999933E-2</v>
      </c>
      <c r="AG9" s="107">
        <f>IFERROR(('BMP P Tracking Table'!$AE9-INDEX('Performance Curves'!$E$1:$L$1,1,MATCH('BMP P Tracking Table'!$AE9,'Performance Curves'!$E$1:$L$1,1)))/(INDEX('Performance Curves'!$E$1:$L$1,1,MATCH('BMP P Tracking Table'!$AE9,'Performance Curves'!$E$1:$L$1,1)+1)-INDEX('Performance Curves'!$E$1:$L$1,1,MATCH('BMP P Tracking Table'!$AE9,'Performance Curves'!$E$1:$L$1,1))),"")</f>
        <v>0.95336059160568265</v>
      </c>
      <c r="AH9" s="106" cm="1">
        <f t="array" ref="AH9">IFERROR(IF('BMP P Tracking Table'!$AE9=2,VLOOKUP(CONCATENATE('BMP P Tracking Table'!$T9," ",'BMP P Tracking Table'!$AC9),'Performance Curves'!$C$1:$L$45,_xlfn.SINGLE(MATCH('BMP P Tracking Table'!$AE9,'Performance Curves'!$D$1:$L$1,1))+1,FALSE),'BMP P Tracking Table'!$AF9*'BMP P Tracking Table'!$AG9+VLOOKUP(CONCATENATE('BMP P Tracking Table'!$T9," ",'BMP P Tracking Table'!$AC9),'Performance Curves'!$C$1:$L$45,_xlfn.SINGLE(MATCH('BMP P Tracking Table'!$AE9,'Performance Curves'!$D$1:$L$1,1))+1,FALSE)),"")</f>
        <v>0.57766802958028407</v>
      </c>
      <c r="AI9" s="107">
        <f>IFERROR('BMP P Tracking Table'!$AH9*'BMP P Tracking Table'!$AD9,"")</f>
        <v>3.6657176147485937</v>
      </c>
      <c r="AJ9" s="65"/>
      <c r="AK9" s="65" t="s">
        <v>66</v>
      </c>
      <c r="AL9" s="101" t="s">
        <v>66</v>
      </c>
      <c r="AM9" s="64">
        <v>1</v>
      </c>
      <c r="AN9" s="105">
        <f t="shared" si="1"/>
        <v>2.8348065285234103</v>
      </c>
      <c r="AO9" s="101">
        <v>5.01</v>
      </c>
      <c r="AP9" s="101" t="s">
        <v>219</v>
      </c>
      <c r="AQ9" s="101"/>
      <c r="AR9" s="101"/>
      <c r="AS9" s="101"/>
      <c r="AT9" s="101"/>
      <c r="AU9" s="101">
        <v>3.24</v>
      </c>
      <c r="AV9" s="65" t="s">
        <v>215</v>
      </c>
      <c r="AW9" s="102">
        <v>36000</v>
      </c>
      <c r="AX9" s="102"/>
      <c r="AY9" s="107">
        <f>IF('BMP P Tracking Table'!$AK9="Yes",IF('BMP P Tracking Table'!$AL9="No",'BMP P Tracking Table'!$U9*VLOOKUP('BMP P Tracking Table'!$Q9,'Loading Rates'!$B$1:$L$24,4,FALSE)+IF('BMP P Tracking Table'!$V9="By HSG",'BMP P Tracking Table'!$W9*VLOOKUP('BMP P Tracking Table'!$Q9,'Loading Rates'!$B$1:$L$24,6,FALSE)+'BMP P Tracking Table'!$X9*VLOOKUP('BMP P Tracking Table'!$Q9,'Loading Rates'!$B$1:$L$24,7,FALSE)+'BMP P Tracking Table'!$Y9*VLOOKUP('BMP P Tracking Table'!$Q9,'Loading Rates'!$B$1:$L$24,8,FALSE)+'BMP P Tracking Table'!$Z9*VLOOKUP('BMP P Tracking Table'!$Q9,'Loading Rates'!$B$1:$L$24,9,FALSE),'BMP P Tracking Table'!$AA9*VLOOKUP('BMP P Tracking Table'!$Q9,'Loading Rates'!$B$1:$L$24,10,FALSE)),'BMP P Tracking Table'!$AO9*VLOOKUP('BMP P Tracking Table'!$Q9,'Loading Rates'!$B$1:$L$24,4,FALSE)+IF('BMP P Tracking Table'!$AP9="By HSG",'BMP P Tracking Table'!$AQ9*VLOOKUP('BMP P Tracking Table'!$Q9,'Loading Rates'!$B$1:$L$24,6,FALSE)+'BMP P Tracking Table'!$AR9*VLOOKUP('BMP P Tracking Table'!$Q9,'Loading Rates'!$B$1:$L$24,7,FALSE)+'BMP P Tracking Table'!$AS9*VLOOKUP('BMP P Tracking Table'!$Q9,'Loading Rates'!$B$1:$L$24,8,FALSE)+'BMP P Tracking Table'!$AT9*VLOOKUP('BMP P Tracking Table'!$Q9,'Loading Rates'!$B$1:$L$24,9,FALSE),'BMP P Tracking Table'!$AU9*VLOOKUP('BMP P Tracking Table'!$Q9,'Loading Rates'!$B$1:$L$24,10,FALSE))),"")</f>
        <v>6.3446100000000003</v>
      </c>
      <c r="AZ9" s="107">
        <f>IFERROR(IF('BMP P Tracking Table'!$AL9="Yes",MIN(2,IF('BMP P Tracking Table'!$AP9="Total Pervious",(-(3630*'BMP P Tracking Table'!$AO9+20.691*'BMP P Tracking Table'!$AU9)+SQRT((3630*'BMP P Tracking Table'!$AO9+20.691*'BMP P Tracking Table'!$AU9)^2-(4*(996.798*'BMP P Tracking Table'!$AU9)*-'BMP P Tracking Table'!$AW9)))/(2*(996.798*'BMP P Tracking Table'!$AU9)),IF(SUM('BMP P Tracking Table'!$AQ9:$AT9)=0,'BMP P Tracking Table'!$AU9/(-3630*'BMP P Tracking Table'!$AO9),(-(3630*'BMP P Tracking Table'!$AO9+20.691*'BMP P Tracking Table'!$AT9-216.711*'BMP P Tracking Table'!$AS9-83.853*'BMP P Tracking Table'!$AR9-42.834*'BMP P Tracking Table'!$AQ9)+SQRT((3630*'BMP P Tracking Table'!$AO9+20.691*'BMP P Tracking Table'!$AT9-216.711*'BMP P Tracking Table'!$AS9-83.853*'BMP P Tracking Table'!$AR9-42.834*'BMP P Tracking Table'!$AQ9)^2-(4*(149.919*'BMP P Tracking Table'!$AQ9+236.676*'BMP P Tracking Table'!$AR9+726*'BMP P Tracking Table'!$AS9+996.798*'BMP P Tracking Table'!$AT9)*-'BMP P Tracking Table'!$AW9)))/(2*(149.919*'BMP P Tracking Table'!$AQ9+236.676*'BMP P Tracking Table'!$AR9+726*'BMP P Tracking Table'!$AS9+996.798*'BMP P Tracking Table'!$AT9))))),MIN(2,IF('BMP P Tracking Table'!$AP9="Total Pervious",(-(3630*'BMP P Tracking Table'!$U9+20.691*'BMP P Tracking Table'!$AA9)+SQRT((3630*'BMP P Tracking Table'!$U9+20.691*'BMP P Tracking Table'!$AA9)^2-(4*(996.798*'BMP P Tracking Table'!$AA9)*-'BMP P Tracking Table'!$AW9)))/(2*(996.798*'BMP P Tracking Table'!$AA9)),IF(SUM('BMP P Tracking Table'!$W9:$Z9)=0,'BMP P Tracking Table'!$AW9/(-3630*'BMP P Tracking Table'!$U9),(-(3630*'BMP P Tracking Table'!$U9+20.691*'BMP P Tracking Table'!$Z9-216.711*'BMP P Tracking Table'!$Y9-83.853*'BMP P Tracking Table'!$X9-42.834*'BMP P Tracking Table'!$W9)+SQRT((3630*'BMP P Tracking Table'!$U9+20.691*'BMP P Tracking Table'!$Z9-216.711*'BMP P Tracking Table'!$Y9-83.853*'BMP P Tracking Table'!$X9-42.834*'BMP P Tracking Table'!$W9)^2-(4*(149.919*'BMP P Tracking Table'!$W9+236.676*'BMP P Tracking Table'!$X9+726*'BMP P Tracking Table'!$Y9+996.798*'BMP P Tracking Table'!$Z9)*-'BMP P Tracking Table'!$AW9)))/(2*(149.919*'BMP P Tracking Table'!$W9+236.676*'BMP P Tracking Table'!$X9+726*'BMP P Tracking Table'!$Y9+996.798*'BMP P Tracking Table'!$Z9)))))),"")</f>
        <v>1.5481651845045132</v>
      </c>
      <c r="BA9" s="105" cm="1">
        <f t="array" ref="BA9">IFERROR((VLOOKUP(CONCATENATE('BMP P Tracking Table'!$AV9," ",'BMP P Tracking Table'!$AX9),'Performance Curves'!$C$1:$L$45,_xlfn.SINGLE(MATCH('BMP P Tracking Table'!$AZ9,'Performance Curves'!$D$1:$L$1,1))+2,FALSE)-VLOOKUP(CONCATENATE('BMP P Tracking Table'!$AV9," ",'BMP P Tracking Table'!$AX9),'Performance Curves'!$C$1:$L$45,_xlfn.SINGLE(MATCH('BMP P Tracking Table'!$AZ9,'Performance Curves'!$D$1:$L$1,1))+1,FALSE)),"")</f>
        <v>1.0000000000000009E-2</v>
      </c>
      <c r="BB9" s="107">
        <f>IFERROR(('BMP P Tracking Table'!$AZ9-INDEX('Performance Curves'!$E$1:$L$1,1,MATCH('BMP P Tracking Table'!$AZ9,'Performance Curves'!$E$1:$L$1,1)))/(INDEX('Performance Curves'!$E$1:$L$1,1,MATCH('BMP P Tracking Table'!$AZ9,'Performance Curves'!$E$1:$L$1,1)+1)-INDEX('Performance Curves'!$E$1:$L$1,1,MATCH('BMP P Tracking Table'!$AZ9,'Performance Curves'!$E$1:$L$1,1))),"")</f>
        <v>9.6330369009026473E-2</v>
      </c>
      <c r="BC9" s="106" cm="1">
        <f t="array" ref="BC9">IFERROR(IF('BMP P Tracking Table'!$AZ9=2,VLOOKUP(CONCATENATE('BMP P Tracking Table'!$AV9," ",'BMP P Tracking Table'!$AX9),'Performance Curves'!$C$1:$L$44,_xlfn.SINGLE(MATCH('BMP P Tracking Table'!$AZ9,'Performance Curves'!$D$1:$L$1,1))+1,FALSE),'BMP P Tracking Table'!$BA9*'BMP P Tracking Table'!$BB9+VLOOKUP(CONCATENATE('BMP P Tracking Table'!$AV9," ",'BMP P Tracking Table'!$AX9),'Performance Curves'!$C$1:$L$44,_xlfn.SINGLE(MATCH('BMP P Tracking Table'!$AZ9,'Performance Curves'!$D$1:$L$1,1))+1,FALSE)),"")</f>
        <v>0.13096330369009027</v>
      </c>
      <c r="BD9" s="107">
        <f>IFERROR('BMP P Tracking Table'!$BC9*'BMP P Tracking Table'!$AY9,"")</f>
        <v>0.83091108622518361</v>
      </c>
      <c r="BE9" s="101"/>
      <c r="BF9" s="37">
        <f t="shared" si="2"/>
        <v>0.83091108622518361</v>
      </c>
    </row>
    <row r="10" spans="1:58" x14ac:dyDescent="0.25">
      <c r="A10" s="133" t="s">
        <v>411</v>
      </c>
      <c r="B10" s="65" t="s">
        <v>412</v>
      </c>
      <c r="C10" s="65" t="s">
        <v>283</v>
      </c>
      <c r="D10" s="65" t="s">
        <v>13</v>
      </c>
      <c r="E10" s="97">
        <v>44.431269999999998</v>
      </c>
      <c r="F10" s="97">
        <v>-73.188542999999996</v>
      </c>
      <c r="G10" s="65" t="s">
        <v>457</v>
      </c>
      <c r="H10" s="65">
        <v>2334</v>
      </c>
      <c r="I10" s="65" t="s">
        <v>66</v>
      </c>
      <c r="J10" s="98">
        <v>182461</v>
      </c>
      <c r="K10" s="65" t="s">
        <v>111</v>
      </c>
      <c r="L10" s="65"/>
      <c r="M10" s="99">
        <v>43374</v>
      </c>
      <c r="N10" s="65"/>
      <c r="O10" s="65"/>
      <c r="P10" s="65" t="s">
        <v>40</v>
      </c>
      <c r="Q10" s="65" t="str">
        <f>IFERROR(VLOOKUP('BMP P Tracking Table'!$P10,Dropdowns!$C$2:$E$15,3,FALSE),"")</f>
        <v>Laplatte River</v>
      </c>
      <c r="R10" s="65" t="str">
        <f>IFERROR(VLOOKUP('BMP P Tracking Table'!$Q10,Dropdowns!$P$3:$Q$23,2,FALSE),"")</f>
        <v>Shelburne Bay</v>
      </c>
      <c r="S10" s="65" t="s">
        <v>66</v>
      </c>
      <c r="T10" s="65" t="s">
        <v>46</v>
      </c>
      <c r="U10" s="113">
        <v>3.85140452575</v>
      </c>
      <c r="V10" s="65" t="s">
        <v>219</v>
      </c>
      <c r="W10" s="65"/>
      <c r="X10" s="65"/>
      <c r="Y10" s="65"/>
      <c r="Z10" s="65"/>
      <c r="AA10" s="113">
        <v>6.3876183728499996</v>
      </c>
      <c r="AB10" s="100">
        <v>44992</v>
      </c>
      <c r="AC10" s="65"/>
      <c r="AD10" s="107">
        <f>IFERROR('BMP P Tracking Table'!$U10*VLOOKUP('BMP P Tracking Table'!$Q10,'Loading Rates'!$B$1:$L$24,4,FALSE)+IF('BMP P Tracking Table'!$V10="By HSG",'BMP P Tracking Table'!$W10*VLOOKUP('BMP P Tracking Table'!$Q10,'Loading Rates'!$B$1:$L$24,6,FALSE)+'BMP P Tracking Table'!$X10*VLOOKUP('BMP P Tracking Table'!$Q10,'Loading Rates'!$B$1:$L$24,7,FALSE)+'BMP P Tracking Table'!$Y10*VLOOKUP('BMP P Tracking Table'!$Q10,'Loading Rates'!$B$1:$L$24,8,FALSE)+'BMP P Tracking Table'!$Z10*VLOOKUP('BMP P Tracking Table'!$Q10,'Loading Rates'!$B$1:$L$24,9,FALSE),'BMP P Tracking Table'!$AA10*VLOOKUP('BMP P Tracking Table'!$Q10,'Loading Rates'!$B$1:$L$24,10,FALSE)),"")</f>
        <v>4.7652074686442001</v>
      </c>
      <c r="AE10" s="107">
        <f>IFERROR(MIN(2,IF('BMP P Tracking Table'!$V10="Total Pervious",(-(3630*'BMP P Tracking Table'!$U10+20.691*'BMP P Tracking Table'!$AA10)+SQRT((3630*'BMP P Tracking Table'!$U10+20.691*'BMP P Tracking Table'!$AA10)^2-(4*(996.798*'BMP P Tracking Table'!$AA10)*-'BMP P Tracking Table'!$AB10)))/(2*(996.798*'BMP P Tracking Table'!$AA10)),IF(SUM('BMP P Tracking Table'!$W10:$Z10)=0,'BMP P Tracking Table'!$AB10/(-3630*'BMP P Tracking Table'!$U10),(-(3630*'BMP P Tracking Table'!$U10+20.691*'BMP P Tracking Table'!$Z10-216.711*'BMP P Tracking Table'!$Y10-83.853*'BMP P Tracking Table'!$X10-42.834*'BMP P Tracking Table'!$W10)+SQRT((3630*'BMP P Tracking Table'!$U10+20.691*'BMP P Tracking Table'!$Z10-216.711*'BMP P Tracking Table'!$Y10-83.853*'BMP P Tracking Table'!$X10-42.834*'BMP P Tracking Table'!$W10)^2-(4*(149.919*'BMP P Tracking Table'!$W10+236.676*'BMP P Tracking Table'!$X10+726*'BMP P Tracking Table'!$Y10+996.798*'BMP P Tracking Table'!$Z10)*-'BMP P Tracking Table'!$AB10)))/(2*(149.919*'BMP P Tracking Table'!$W10+236.676*'BMP P Tracking Table'!$X10+726*'BMP P Tracking Table'!$Y10+996.798*'BMP P Tracking Table'!$Z10))))),"")</f>
        <v>1.7717650851537396</v>
      </c>
      <c r="AF10" s="107" cm="1">
        <f t="array" ref="AF10">IFERROR((VLOOKUP(CONCATENATE('BMP P Tracking Table'!$T10," ",'BMP P Tracking Table'!$AC10),'Performance Curves'!$C$1:$L$45,_xlfn.SINGLE(MATCH('BMP P Tracking Table'!$AE10,'Performance Curves'!$D$1:$L$1,1))+2,FALSE)-VLOOKUP(CONCATENATE('BMP P Tracking Table'!$T10," ",'BMP P Tracking Table'!$AC10),'Performance Curves'!$C$1:$L$45,_xlfn.SINGLE(MATCH('BMP P Tracking Table'!$AE10,'Performance Curves'!$D$1:$L$1,1))+1,FALSE)),"")</f>
        <v>1.0000000000000009E-2</v>
      </c>
      <c r="AG10" s="107">
        <f>IFERROR(('BMP P Tracking Table'!$AE10-INDEX('Performance Curves'!$E$1:$L$1,1,MATCH('BMP P Tracking Table'!$AE10,'Performance Curves'!$E$1:$L$1,1)))/(INDEX('Performance Curves'!$E$1:$L$1,1,MATCH('BMP P Tracking Table'!$AE10,'Performance Curves'!$E$1:$L$1,1)+1)-INDEX('Performance Curves'!$E$1:$L$1,1,MATCH('BMP P Tracking Table'!$AE10,'Performance Curves'!$E$1:$L$1,1))),"")</f>
        <v>0.5435301703074793</v>
      </c>
      <c r="AH10" s="106" cm="1">
        <f t="array" ref="AH10">IFERROR(IF('BMP P Tracking Table'!$AE10=2,VLOOKUP(CONCATENATE('BMP P Tracking Table'!$T10," ",'BMP P Tracking Table'!$AC10),'Performance Curves'!$C$1:$L$45,_xlfn.SINGLE(MATCH('BMP P Tracking Table'!$AE10,'Performance Curves'!$D$1:$L$1,1))+1,FALSE),'BMP P Tracking Table'!$AF10*'BMP P Tracking Table'!$AG10+VLOOKUP(CONCATENATE('BMP P Tracking Table'!$T10," ",'BMP P Tracking Table'!$AC10),'Performance Curves'!$C$1:$L$45,_xlfn.SINGLE(MATCH('BMP P Tracking Table'!$AE10,'Performance Curves'!$D$1:$L$1,1))+1,FALSE)),"")</f>
        <v>0.65543530170307485</v>
      </c>
      <c r="AI10" s="107">
        <f>IFERROR('BMP P Tracking Table'!$AH10*'BMP P Tracking Table'!$AD10,"")</f>
        <v>3.1232851948885569</v>
      </c>
      <c r="AJ10" s="65"/>
      <c r="AK10" s="133" t="s">
        <v>62</v>
      </c>
      <c r="AL10" s="101" t="s">
        <v>62</v>
      </c>
      <c r="AM10" s="64">
        <v>1</v>
      </c>
      <c r="AN10" s="105">
        <f t="shared" si="1"/>
        <v>3.1232851948885569</v>
      </c>
      <c r="AO10" s="101"/>
      <c r="AP10" s="101"/>
      <c r="AQ10" s="101"/>
      <c r="AR10" s="101"/>
      <c r="AS10" s="101"/>
      <c r="AT10" s="101"/>
      <c r="AU10" s="101"/>
      <c r="AV10" s="65" t="s">
        <v>215</v>
      </c>
      <c r="AW10" s="102">
        <v>0</v>
      </c>
      <c r="AX10" s="102"/>
      <c r="AY10" s="107" t="str">
        <f>IF('BMP P Tracking Table'!$AK10="Yes",IF('BMP P Tracking Table'!$AL10="No",'BMP P Tracking Table'!$U10*VLOOKUP('BMP P Tracking Table'!$Q10,'Loading Rates'!$B$1:$L$24,4,FALSE)+IF('BMP P Tracking Table'!$V10="By HSG",'BMP P Tracking Table'!$W10*VLOOKUP('BMP P Tracking Table'!$Q10,'Loading Rates'!$B$1:$L$24,6,FALSE)+'BMP P Tracking Table'!$X10*VLOOKUP('BMP P Tracking Table'!$Q10,'Loading Rates'!$B$1:$L$24,7,FALSE)+'BMP P Tracking Table'!$Y10*VLOOKUP('BMP P Tracking Table'!$Q10,'Loading Rates'!$B$1:$L$24,8,FALSE)+'BMP P Tracking Table'!$Z10*VLOOKUP('BMP P Tracking Table'!$Q10,'Loading Rates'!$B$1:$L$24,9,FALSE),'BMP P Tracking Table'!$AA10*VLOOKUP('BMP P Tracking Table'!$Q10,'Loading Rates'!$B$1:$L$24,10,FALSE)),'BMP P Tracking Table'!$AO10*VLOOKUP('BMP P Tracking Table'!$Q10,'Loading Rates'!$B$1:$L$24,4,FALSE)+IF('BMP P Tracking Table'!$AP10="By HSG",'BMP P Tracking Table'!$AQ10*VLOOKUP('BMP P Tracking Table'!$Q10,'Loading Rates'!$B$1:$L$24,6,FALSE)+'BMP P Tracking Table'!$AR10*VLOOKUP('BMP P Tracking Table'!$Q10,'Loading Rates'!$B$1:$L$24,7,FALSE)+'BMP P Tracking Table'!$AS10*VLOOKUP('BMP P Tracking Table'!$Q10,'Loading Rates'!$B$1:$L$24,8,FALSE)+'BMP P Tracking Table'!$AT10*VLOOKUP('BMP P Tracking Table'!$Q10,'Loading Rates'!$B$1:$L$24,9,FALSE),'BMP P Tracking Table'!$AU10*VLOOKUP('BMP P Tracking Table'!$Q10,'Loading Rates'!$B$1:$L$24,10,FALSE))),"")</f>
        <v/>
      </c>
      <c r="AZ10" s="107">
        <f>IFERROR(IF('BMP P Tracking Table'!$AL10="Yes",MIN(2,IF('BMP P Tracking Table'!$AP10="Total Pervious",(-(3630*'BMP P Tracking Table'!$AO10+20.691*'BMP P Tracking Table'!$AU10)+SQRT((3630*'BMP P Tracking Table'!$AO10+20.691*'BMP P Tracking Table'!$AU10)^2-(4*(996.798*'BMP P Tracking Table'!$AU10)*-'BMP P Tracking Table'!$AW10)))/(2*(996.798*'BMP P Tracking Table'!$AU10)),IF(SUM('BMP P Tracking Table'!$AQ10:$AT10)=0,'BMP P Tracking Table'!$AU10/(-3630*'BMP P Tracking Table'!$AO10),(-(3630*'BMP P Tracking Table'!$AO10+20.691*'BMP P Tracking Table'!$AT10-216.711*'BMP P Tracking Table'!$AS10-83.853*'BMP P Tracking Table'!$AR10-42.834*'BMP P Tracking Table'!$AQ10)+SQRT((3630*'BMP P Tracking Table'!$AO10+20.691*'BMP P Tracking Table'!$AT10-216.711*'BMP P Tracking Table'!$AS10-83.853*'BMP P Tracking Table'!$AR10-42.834*'BMP P Tracking Table'!$AQ10)^2-(4*(149.919*'BMP P Tracking Table'!$AQ10+236.676*'BMP P Tracking Table'!$AR10+726*'BMP P Tracking Table'!$AS10+996.798*'BMP P Tracking Table'!$AT10)*-'BMP P Tracking Table'!$AW10)))/(2*(149.919*'BMP P Tracking Table'!$AQ10+236.676*'BMP P Tracking Table'!$AR10+726*'BMP P Tracking Table'!$AS10+996.798*'BMP P Tracking Table'!$AT10))))),MIN(2,IF('BMP P Tracking Table'!$AP10="Total Pervious",(-(3630*'BMP P Tracking Table'!$U10+20.691*'BMP P Tracking Table'!$AA10)+SQRT((3630*'BMP P Tracking Table'!$U10+20.691*'BMP P Tracking Table'!$AA10)^2-(4*(996.798*'BMP P Tracking Table'!$AA10)*-'BMP P Tracking Table'!$AW10)))/(2*(996.798*'BMP P Tracking Table'!$AA10)),IF(SUM('BMP P Tracking Table'!$W10:$Z10)=0,'BMP P Tracking Table'!$AW10/(-3630*'BMP P Tracking Table'!$U10),(-(3630*'BMP P Tracking Table'!$U10+20.691*'BMP P Tracking Table'!$Z10-216.711*'BMP P Tracking Table'!$Y10-83.853*'BMP P Tracking Table'!$X10-42.834*'BMP P Tracking Table'!$W10)+SQRT((3630*'BMP P Tracking Table'!$U10+20.691*'BMP P Tracking Table'!$Z10-216.711*'BMP P Tracking Table'!$Y10-83.853*'BMP P Tracking Table'!$X10-42.834*'BMP P Tracking Table'!$W10)^2-(4*(149.919*'BMP P Tracking Table'!$W10+236.676*'BMP P Tracking Table'!$X10+726*'BMP P Tracking Table'!$Y10+996.798*'BMP P Tracking Table'!$Z10)*-'BMP P Tracking Table'!$AW10)))/(2*(149.919*'BMP P Tracking Table'!$W10+236.676*'BMP P Tracking Table'!$X10+726*'BMP P Tracking Table'!$Y10+996.798*'BMP P Tracking Table'!$Z10)))))),"")</f>
        <v>0</v>
      </c>
      <c r="BA10" s="105" cm="1">
        <f t="array" ref="BA10">IFERROR((VLOOKUP(CONCATENATE('BMP P Tracking Table'!$AV10," ",'BMP P Tracking Table'!$AX10),'Performance Curves'!$C$1:$L$45,_xlfn.SINGLE(MATCH('BMP P Tracking Table'!$AZ10,'Performance Curves'!$D$1:$L$1,1))+2,FALSE)-VLOOKUP(CONCATENATE('BMP P Tracking Table'!$AV10," ",'BMP P Tracking Table'!$AX10),'Performance Curves'!$C$1:$L$45,_xlfn.SINGLE(MATCH('BMP P Tracking Table'!$AZ10,'Performance Curves'!$D$1:$L$1,1))+1,FALSE)),"")</f>
        <v>0.03</v>
      </c>
      <c r="BB10" s="107" t="str">
        <f>IFERROR(('BMP P Tracking Table'!$AZ10-INDEX('Performance Curves'!$E$1:$L$1,1,MATCH('BMP P Tracking Table'!$AZ10,'Performance Curves'!$E$1:$L$1,1)))/(INDEX('Performance Curves'!$E$1:$L$1,1,MATCH('BMP P Tracking Table'!$AZ10,'Performance Curves'!$E$1:$L$1,1)+1)-INDEX('Performance Curves'!$E$1:$L$1,1,MATCH('BMP P Tracking Table'!$AZ10,'Performance Curves'!$E$1:$L$1,1))),"")</f>
        <v/>
      </c>
      <c r="BC10" s="106" t="str" cm="1">
        <f t="array" ref="BC10">IFERROR(IF('BMP P Tracking Table'!$AZ10=2,VLOOKUP(CONCATENATE('BMP P Tracking Table'!$AV10," ",'BMP P Tracking Table'!$AX10),'Performance Curves'!$C$1:$L$44,_xlfn.SINGLE(MATCH('BMP P Tracking Table'!$AZ10,'Performance Curves'!$D$1:$L$1,1))+1,FALSE),'BMP P Tracking Table'!$BA10*'BMP P Tracking Table'!$BB10+VLOOKUP(CONCATENATE('BMP P Tracking Table'!$AV10," ",'BMP P Tracking Table'!$AX10),'Performance Curves'!$C$1:$L$44,_xlfn.SINGLE(MATCH('BMP P Tracking Table'!$AZ10,'Performance Curves'!$D$1:$L$1,1))+1,FALSE)),"")</f>
        <v/>
      </c>
      <c r="BD10" s="107" t="str">
        <f>IFERROR('BMP P Tracking Table'!$BC10*'BMP P Tracking Table'!$AY10,"")</f>
        <v/>
      </c>
      <c r="BE10" s="101">
        <v>0</v>
      </c>
      <c r="BF10" s="37">
        <f t="shared" si="2"/>
        <v>0</v>
      </c>
    </row>
    <row r="11" spans="1:58" x14ac:dyDescent="0.25">
      <c r="A11" s="65" t="s">
        <v>413</v>
      </c>
      <c r="B11" s="65" t="s">
        <v>414</v>
      </c>
      <c r="C11" s="65" t="s">
        <v>283</v>
      </c>
      <c r="D11" s="65" t="s">
        <v>13</v>
      </c>
      <c r="E11" s="97">
        <v>44.431545999999997</v>
      </c>
      <c r="F11" s="97">
        <v>-73.187524999999994</v>
      </c>
      <c r="G11" s="65" t="s">
        <v>457</v>
      </c>
      <c r="H11" s="65">
        <v>2335</v>
      </c>
      <c r="I11" s="65" t="s">
        <v>66</v>
      </c>
      <c r="J11" s="98">
        <v>114130</v>
      </c>
      <c r="K11" s="65" t="s">
        <v>111</v>
      </c>
      <c r="L11" s="65"/>
      <c r="M11" s="99">
        <v>43374</v>
      </c>
      <c r="N11" s="65"/>
      <c r="O11" s="65"/>
      <c r="P11" s="65" t="s">
        <v>40</v>
      </c>
      <c r="Q11" s="65" t="str">
        <f>IFERROR(VLOOKUP('BMP P Tracking Table'!$P11,Dropdowns!$C$2:$E$15,3,FALSE),"")</f>
        <v>Laplatte River</v>
      </c>
      <c r="R11" s="65" t="str">
        <f>IFERROR(VLOOKUP('BMP P Tracking Table'!$Q11,Dropdowns!$P$3:$Q$23,2,FALSE),"")</f>
        <v>Shelburne Bay</v>
      </c>
      <c r="S11" s="65" t="s">
        <v>66</v>
      </c>
      <c r="T11" s="65" t="s">
        <v>48</v>
      </c>
      <c r="U11" s="113">
        <v>3.84308214682</v>
      </c>
      <c r="V11" s="65" t="s">
        <v>219</v>
      </c>
      <c r="W11" s="65"/>
      <c r="X11" s="65"/>
      <c r="Y11" s="65"/>
      <c r="Z11" s="65"/>
      <c r="AA11" s="113">
        <v>3.7289226913299998</v>
      </c>
      <c r="AB11" s="100">
        <f>41844+3953</f>
        <v>45797</v>
      </c>
      <c r="AC11" s="65"/>
      <c r="AD11" s="107">
        <f>IFERROR('BMP P Tracking Table'!$U11*VLOOKUP('BMP P Tracking Table'!$Q11,'Loading Rates'!$B$1:$L$24,4,FALSE)+IF('BMP P Tracking Table'!$V11="By HSG",'BMP P Tracking Table'!$W11*VLOOKUP('BMP P Tracking Table'!$Q11,'Loading Rates'!$B$1:$L$24,6,FALSE)+'BMP P Tracking Table'!$X11*VLOOKUP('BMP P Tracking Table'!$Q11,'Loading Rates'!$B$1:$L$24,7,FALSE)+'BMP P Tracking Table'!$Y11*VLOOKUP('BMP P Tracking Table'!$Q11,'Loading Rates'!$B$1:$L$24,8,FALSE)+'BMP P Tracking Table'!$Z11*VLOOKUP('BMP P Tracking Table'!$Q11,'Loading Rates'!$B$1:$L$24,9,FALSE),'BMP P Tracking Table'!$AA11*VLOOKUP('BMP P Tracking Table'!$Q11,'Loading Rates'!$B$1:$L$24,10,FALSE)),"")</f>
        <v>4.2999889066813992</v>
      </c>
      <c r="AE11" s="107">
        <f>IFERROR(MIN(2,IF('BMP P Tracking Table'!$V11="Total Pervious",(-(3630*'BMP P Tracking Table'!$U11+20.691*'BMP P Tracking Table'!$AA11)+SQRT((3630*'BMP P Tracking Table'!$U11+20.691*'BMP P Tracking Table'!$AA11)^2-(4*(996.798*'BMP P Tracking Table'!$AA11)*-'BMP P Tracking Table'!$AB11)))/(2*(996.798*'BMP P Tracking Table'!$AA11)),IF(SUM('BMP P Tracking Table'!$W11:$Z11)=0,'BMP P Tracking Table'!$AB11/(-3630*'BMP P Tracking Table'!$U11),(-(3630*'BMP P Tracking Table'!$U11+20.691*'BMP P Tracking Table'!$Z11-216.711*'BMP P Tracking Table'!$Y11-83.853*'BMP P Tracking Table'!$X11-42.834*'BMP P Tracking Table'!$W11)+SQRT((3630*'BMP P Tracking Table'!$U11+20.691*'BMP P Tracking Table'!$Z11-216.711*'BMP P Tracking Table'!$Y11-83.853*'BMP P Tracking Table'!$X11-42.834*'BMP P Tracking Table'!$W11)^2-(4*(149.919*'BMP P Tracking Table'!$W11+236.676*'BMP P Tracking Table'!$X11+726*'BMP P Tracking Table'!$Y11+996.798*'BMP P Tracking Table'!$Z11)*-'BMP P Tracking Table'!$AB11)))/(2*(149.919*'BMP P Tracking Table'!$W11+236.676*'BMP P Tracking Table'!$X11+726*'BMP P Tracking Table'!$Y11+996.798*'BMP P Tracking Table'!$Z11))))),"")</f>
        <v>2</v>
      </c>
      <c r="AF11" s="107" t="str" cm="1">
        <f t="array" ref="AF11">IFERROR((VLOOKUP(CONCATENATE('BMP P Tracking Table'!$T11," ",'BMP P Tracking Table'!$AC11),'Performance Curves'!$C$1:$L$45,_xlfn.SINGLE(MATCH('BMP P Tracking Table'!$AE11,'Performance Curves'!$D$1:$L$1,1))+2,FALSE)-VLOOKUP(CONCATENATE('BMP P Tracking Table'!$T11," ",'BMP P Tracking Table'!$AC11),'Performance Curves'!$C$1:$L$45,_xlfn.SINGLE(MATCH('BMP P Tracking Table'!$AE11,'Performance Curves'!$D$1:$L$1,1))+1,FALSE)),"")</f>
        <v/>
      </c>
      <c r="AG11" s="107" t="str">
        <f>IFERROR(('BMP P Tracking Table'!$AE11-INDEX('Performance Curves'!$E$1:$L$1,1,MATCH('BMP P Tracking Table'!$AE11,'Performance Curves'!$E$1:$L$1,1)))/(INDEX('Performance Curves'!$E$1:$L$1,1,MATCH('BMP P Tracking Table'!$AE11,'Performance Curves'!$E$1:$L$1,1)+1)-INDEX('Performance Curves'!$E$1:$L$1,1,MATCH('BMP P Tracking Table'!$AE11,'Performance Curves'!$E$1:$L$1,1))),"")</f>
        <v/>
      </c>
      <c r="AH11" s="106" cm="1">
        <f t="array" ref="AH11">IFERROR(IF('BMP P Tracking Table'!$AE11=2,VLOOKUP(CONCATENATE('BMP P Tracking Table'!$T11," ",'BMP P Tracking Table'!$AC11),'Performance Curves'!$C$1:$L$45,_xlfn.SINGLE(MATCH('BMP P Tracking Table'!$AE11,'Performance Curves'!$D$1:$L$1,1))+1,FALSE),'BMP P Tracking Table'!$AF11*'BMP P Tracking Table'!$AG11+VLOOKUP(CONCATENATE('BMP P Tracking Table'!$T11," ",'BMP P Tracking Table'!$AC11),'Performance Curves'!$C$1:$L$45,_xlfn.SINGLE(MATCH('BMP P Tracking Table'!$AE11,'Performance Curves'!$D$1:$L$1,1))+1,FALSE)),"")</f>
        <v>0.63</v>
      </c>
      <c r="AI11" s="107">
        <f>IFERROR('BMP P Tracking Table'!$AH11*'BMP P Tracking Table'!$AD11,"")</f>
        <v>2.7089930112092815</v>
      </c>
      <c r="AJ11" s="65"/>
      <c r="AK11" s="65" t="s">
        <v>62</v>
      </c>
      <c r="AL11" s="101" t="s">
        <v>62</v>
      </c>
      <c r="AM11" s="64">
        <v>1</v>
      </c>
      <c r="AN11" s="105">
        <f t="shared" si="1"/>
        <v>2.7089930112092815</v>
      </c>
      <c r="AO11" s="101"/>
      <c r="AP11" s="101"/>
      <c r="AQ11" s="101"/>
      <c r="AR11" s="101"/>
      <c r="AS11" s="101"/>
      <c r="AT11" s="101"/>
      <c r="AU11" s="101"/>
      <c r="AV11" s="65" t="s">
        <v>215</v>
      </c>
      <c r="AW11" s="102">
        <v>0</v>
      </c>
      <c r="AX11" s="102"/>
      <c r="AY11" s="107" t="str">
        <f>IF('BMP P Tracking Table'!$AK11="Yes",IF('BMP P Tracking Table'!$AL11="No",'BMP P Tracking Table'!$U11*VLOOKUP('BMP P Tracking Table'!$Q11,'Loading Rates'!$B$1:$L$24,4,FALSE)+IF('BMP P Tracking Table'!$V11="By HSG",'BMP P Tracking Table'!$W11*VLOOKUP('BMP P Tracking Table'!$Q11,'Loading Rates'!$B$1:$L$24,6,FALSE)+'BMP P Tracking Table'!$X11*VLOOKUP('BMP P Tracking Table'!$Q11,'Loading Rates'!$B$1:$L$24,7,FALSE)+'BMP P Tracking Table'!$Y11*VLOOKUP('BMP P Tracking Table'!$Q11,'Loading Rates'!$B$1:$L$24,8,FALSE)+'BMP P Tracking Table'!$Z11*VLOOKUP('BMP P Tracking Table'!$Q11,'Loading Rates'!$B$1:$L$24,9,FALSE),'BMP P Tracking Table'!$AA11*VLOOKUP('BMP P Tracking Table'!$Q11,'Loading Rates'!$B$1:$L$24,10,FALSE)),'BMP P Tracking Table'!$AO11*VLOOKUP('BMP P Tracking Table'!$Q11,'Loading Rates'!$B$1:$L$24,4,FALSE)+IF('BMP P Tracking Table'!$AP11="By HSG",'BMP P Tracking Table'!$AQ11*VLOOKUP('BMP P Tracking Table'!$Q11,'Loading Rates'!$B$1:$L$24,6,FALSE)+'BMP P Tracking Table'!$AR11*VLOOKUP('BMP P Tracking Table'!$Q11,'Loading Rates'!$B$1:$L$24,7,FALSE)+'BMP P Tracking Table'!$AS11*VLOOKUP('BMP P Tracking Table'!$Q11,'Loading Rates'!$B$1:$L$24,8,FALSE)+'BMP P Tracking Table'!$AT11*VLOOKUP('BMP P Tracking Table'!$Q11,'Loading Rates'!$B$1:$L$24,9,FALSE),'BMP P Tracking Table'!$AU11*VLOOKUP('BMP P Tracking Table'!$Q11,'Loading Rates'!$B$1:$L$24,10,FALSE))),"")</f>
        <v/>
      </c>
      <c r="AZ11" s="107">
        <f>IFERROR(IF('BMP P Tracking Table'!$AL11="Yes",MIN(2,IF('BMP P Tracking Table'!$AP11="Total Pervious",(-(3630*'BMP P Tracking Table'!$AO11+20.691*'BMP P Tracking Table'!$AU11)+SQRT((3630*'BMP P Tracking Table'!$AO11+20.691*'BMP P Tracking Table'!$AU11)^2-(4*(996.798*'BMP P Tracking Table'!$AU11)*-'BMP P Tracking Table'!$AW11)))/(2*(996.798*'BMP P Tracking Table'!$AU11)),IF(SUM('BMP P Tracking Table'!$AQ11:$AT11)=0,'BMP P Tracking Table'!$AU11/(-3630*'BMP P Tracking Table'!$AO11),(-(3630*'BMP P Tracking Table'!$AO11+20.691*'BMP P Tracking Table'!$AT11-216.711*'BMP P Tracking Table'!$AS11-83.853*'BMP P Tracking Table'!$AR11-42.834*'BMP P Tracking Table'!$AQ11)+SQRT((3630*'BMP P Tracking Table'!$AO11+20.691*'BMP P Tracking Table'!$AT11-216.711*'BMP P Tracking Table'!$AS11-83.853*'BMP P Tracking Table'!$AR11-42.834*'BMP P Tracking Table'!$AQ11)^2-(4*(149.919*'BMP P Tracking Table'!$AQ11+236.676*'BMP P Tracking Table'!$AR11+726*'BMP P Tracking Table'!$AS11+996.798*'BMP P Tracking Table'!$AT11)*-'BMP P Tracking Table'!$AW11)))/(2*(149.919*'BMP P Tracking Table'!$AQ11+236.676*'BMP P Tracking Table'!$AR11+726*'BMP P Tracking Table'!$AS11+996.798*'BMP P Tracking Table'!$AT11))))),MIN(2,IF('BMP P Tracking Table'!$AP11="Total Pervious",(-(3630*'BMP P Tracking Table'!$U11+20.691*'BMP P Tracking Table'!$AA11)+SQRT((3630*'BMP P Tracking Table'!$U11+20.691*'BMP P Tracking Table'!$AA11)^2-(4*(996.798*'BMP P Tracking Table'!$AA11)*-'BMP P Tracking Table'!$AW11)))/(2*(996.798*'BMP P Tracking Table'!$AA11)),IF(SUM('BMP P Tracking Table'!$W11:$Z11)=0,'BMP P Tracking Table'!$AW11/(-3630*'BMP P Tracking Table'!$U11),(-(3630*'BMP P Tracking Table'!$U11+20.691*'BMP P Tracking Table'!$Z11-216.711*'BMP P Tracking Table'!$Y11-83.853*'BMP P Tracking Table'!$X11-42.834*'BMP P Tracking Table'!$W11)+SQRT((3630*'BMP P Tracking Table'!$U11+20.691*'BMP P Tracking Table'!$Z11-216.711*'BMP P Tracking Table'!$Y11-83.853*'BMP P Tracking Table'!$X11-42.834*'BMP P Tracking Table'!$W11)^2-(4*(149.919*'BMP P Tracking Table'!$W11+236.676*'BMP P Tracking Table'!$X11+726*'BMP P Tracking Table'!$Y11+996.798*'BMP P Tracking Table'!$Z11)*-'BMP P Tracking Table'!$AW11)))/(2*(149.919*'BMP P Tracking Table'!$W11+236.676*'BMP P Tracking Table'!$X11+726*'BMP P Tracking Table'!$Y11+996.798*'BMP P Tracking Table'!$Z11)))))),"")</f>
        <v>0</v>
      </c>
      <c r="BA11" s="105" cm="1">
        <f t="array" ref="BA11">IFERROR((VLOOKUP(CONCATENATE('BMP P Tracking Table'!$AV11," ",'BMP P Tracking Table'!$AX11),'Performance Curves'!$C$1:$L$45,_xlfn.SINGLE(MATCH('BMP P Tracking Table'!$AZ11,'Performance Curves'!$D$1:$L$1,1))+2,FALSE)-VLOOKUP(CONCATENATE('BMP P Tracking Table'!$AV11," ",'BMP P Tracking Table'!$AX11),'Performance Curves'!$C$1:$L$45,_xlfn.SINGLE(MATCH('BMP P Tracking Table'!$AZ11,'Performance Curves'!$D$1:$L$1,1))+1,FALSE)),"")</f>
        <v>0.03</v>
      </c>
      <c r="BB11" s="107" t="str">
        <f>IFERROR(('BMP P Tracking Table'!$AZ11-INDEX('Performance Curves'!$E$1:$L$1,1,MATCH('BMP P Tracking Table'!$AZ11,'Performance Curves'!$E$1:$L$1,1)))/(INDEX('Performance Curves'!$E$1:$L$1,1,MATCH('BMP P Tracking Table'!$AZ11,'Performance Curves'!$E$1:$L$1,1)+1)-INDEX('Performance Curves'!$E$1:$L$1,1,MATCH('BMP P Tracking Table'!$AZ11,'Performance Curves'!$E$1:$L$1,1))),"")</f>
        <v/>
      </c>
      <c r="BC11" s="106" t="str" cm="1">
        <f t="array" ref="BC11">IFERROR(IF('BMP P Tracking Table'!$AZ11=2,VLOOKUP(CONCATENATE('BMP P Tracking Table'!$AV11," ",'BMP P Tracking Table'!$AX11),'Performance Curves'!$C$1:$L$44,_xlfn.SINGLE(MATCH('BMP P Tracking Table'!$AZ11,'Performance Curves'!$D$1:$L$1,1))+1,FALSE),'BMP P Tracking Table'!$BA11*'BMP P Tracking Table'!$BB11+VLOOKUP(CONCATENATE('BMP P Tracking Table'!$AV11," ",'BMP P Tracking Table'!$AX11),'Performance Curves'!$C$1:$L$44,_xlfn.SINGLE(MATCH('BMP P Tracking Table'!$AZ11,'Performance Curves'!$D$1:$L$1,1))+1,FALSE)),"")</f>
        <v/>
      </c>
      <c r="BD11" s="107" t="str">
        <f>IFERROR('BMP P Tracking Table'!$BC11*'BMP P Tracking Table'!$AY11,"")</f>
        <v/>
      </c>
      <c r="BE11" s="101">
        <v>0</v>
      </c>
      <c r="BF11" s="37">
        <f t="shared" si="2"/>
        <v>0</v>
      </c>
    </row>
    <row r="12" spans="1:58" x14ac:dyDescent="0.25">
      <c r="A12" s="65" t="s">
        <v>415</v>
      </c>
      <c r="B12" s="65" t="s">
        <v>416</v>
      </c>
      <c r="C12" s="65" t="s">
        <v>280</v>
      </c>
      <c r="D12" s="65" t="s">
        <v>13</v>
      </c>
      <c r="E12" s="97">
        <v>44.462155000000003</v>
      </c>
      <c r="F12" s="97">
        <v>-73.174670800000001</v>
      </c>
      <c r="G12" s="65" t="s">
        <v>356</v>
      </c>
      <c r="H12" s="65">
        <v>2313</v>
      </c>
      <c r="I12" s="65" t="s">
        <v>62</v>
      </c>
      <c r="J12" s="98">
        <v>75000</v>
      </c>
      <c r="K12" s="65" t="s">
        <v>111</v>
      </c>
      <c r="L12" s="65"/>
      <c r="M12" s="99">
        <v>43282</v>
      </c>
      <c r="N12" s="65"/>
      <c r="O12" s="65"/>
      <c r="P12" s="65" t="s">
        <v>34</v>
      </c>
      <c r="Q12" s="65" t="str">
        <f>IFERROR(VLOOKUP('BMP P Tracking Table'!$P12,Dropdowns!$C$2:$E$15,3,FALSE),"")</f>
        <v>Laplatte River</v>
      </c>
      <c r="R12" s="65" t="str">
        <f>IFERROR(VLOOKUP('BMP P Tracking Table'!$Q12,Dropdowns!$P$3:$Q$23,2,FALSE),"")</f>
        <v>Shelburne Bay</v>
      </c>
      <c r="S12" s="65" t="s">
        <v>66</v>
      </c>
      <c r="T12" s="65" t="s">
        <v>46</v>
      </c>
      <c r="U12" s="113">
        <v>1.1402841420500001</v>
      </c>
      <c r="V12" s="65" t="s">
        <v>219</v>
      </c>
      <c r="W12" s="65"/>
      <c r="X12" s="65"/>
      <c r="Y12" s="65"/>
      <c r="Z12" s="65"/>
      <c r="AA12" s="113">
        <v>1.6796124502200001</v>
      </c>
      <c r="AB12" s="100">
        <v>2286.6</v>
      </c>
      <c r="AC12" s="65"/>
      <c r="AD12" s="107">
        <f>IFERROR('BMP P Tracking Table'!$U12*VLOOKUP('BMP P Tracking Table'!$Q12,'Loading Rates'!$B$1:$L$24,4,FALSE)+IF('BMP P Tracking Table'!$V12="By HSG",'BMP P Tracking Table'!$W12*VLOOKUP('BMP P Tracking Table'!$Q12,'Loading Rates'!$B$1:$L$24,6,FALSE)+'BMP P Tracking Table'!$X12*VLOOKUP('BMP P Tracking Table'!$Q12,'Loading Rates'!$B$1:$L$24,7,FALSE)+'BMP P Tracking Table'!$Y12*VLOOKUP('BMP P Tracking Table'!$Q12,'Loading Rates'!$B$1:$L$24,8,FALSE)+'BMP P Tracking Table'!$Z12*VLOOKUP('BMP P Tracking Table'!$Q12,'Loading Rates'!$B$1:$L$24,9,FALSE),'BMP P Tracking Table'!$AA12*VLOOKUP('BMP P Tracking Table'!$Q12,'Loading Rates'!$B$1:$L$24,10,FALSE)),"")</f>
        <v>1.37444384466944</v>
      </c>
      <c r="AE12" s="107">
        <f>IFERROR(MIN(2,IF('BMP P Tracking Table'!$V12="Total Pervious",(-(3630*'BMP P Tracking Table'!$U12+20.691*'BMP P Tracking Table'!$AA12)+SQRT((3630*'BMP P Tracking Table'!$U12+20.691*'BMP P Tracking Table'!$AA12)^2-(4*(996.798*'BMP P Tracking Table'!$AA12)*-'BMP P Tracking Table'!$AB12)))/(2*(996.798*'BMP P Tracking Table'!$AA12)),IF(SUM('BMP P Tracking Table'!$W12:$Z12)=0,'BMP P Tracking Table'!$AB12/(-3630*'BMP P Tracking Table'!$U12),(-(3630*'BMP P Tracking Table'!$U12+20.691*'BMP P Tracking Table'!$Z12-216.711*'BMP P Tracking Table'!$Y12-83.853*'BMP P Tracking Table'!$X12-42.834*'BMP P Tracking Table'!$W12)+SQRT((3630*'BMP P Tracking Table'!$U12+20.691*'BMP P Tracking Table'!$Z12-216.711*'BMP P Tracking Table'!$Y12-83.853*'BMP P Tracking Table'!$X12-42.834*'BMP P Tracking Table'!$W12)^2-(4*(149.919*'BMP P Tracking Table'!$W12+236.676*'BMP P Tracking Table'!$X12+726*'BMP P Tracking Table'!$Y12+996.798*'BMP P Tracking Table'!$Z12)*-'BMP P Tracking Table'!$AB12)))/(2*(149.919*'BMP P Tracking Table'!$W12+236.676*'BMP P Tracking Table'!$X12+726*'BMP P Tracking Table'!$Y12+996.798*'BMP P Tracking Table'!$Z12))))),"")</f>
        <v>0.46215101338865949</v>
      </c>
      <c r="AF12" s="107" cm="1">
        <f t="array" ref="AF12">IFERROR((VLOOKUP(CONCATENATE('BMP P Tracking Table'!$T12," ",'BMP P Tracking Table'!$AC12),'Performance Curves'!$C$1:$L$45,_xlfn.SINGLE(MATCH('BMP P Tracking Table'!$AE12,'Performance Curves'!$D$1:$L$1,1))+2,FALSE)-VLOOKUP(CONCATENATE('BMP P Tracking Table'!$T12," ",'BMP P Tracking Table'!$AC12),'Performance Curves'!$C$1:$L$45,_xlfn.SINGLE(MATCH('BMP P Tracking Table'!$AE12,'Performance Curves'!$D$1:$L$1,1))+1,FALSE)),"")</f>
        <v>0.10000000000000003</v>
      </c>
      <c r="AG12" s="107">
        <f>IFERROR(('BMP P Tracking Table'!$AE12-INDEX('Performance Curves'!$E$1:$L$1,1,MATCH('BMP P Tracking Table'!$AE12,'Performance Curves'!$E$1:$L$1,1)))/(INDEX('Performance Curves'!$E$1:$L$1,1,MATCH('BMP P Tracking Table'!$AE12,'Performance Curves'!$E$1:$L$1,1)+1)-INDEX('Performance Curves'!$E$1:$L$1,1,MATCH('BMP P Tracking Table'!$AE12,'Performance Curves'!$E$1:$L$1,1))),"")</f>
        <v>0.31075506694329741</v>
      </c>
      <c r="AH12" s="106" cm="1">
        <f t="array" ref="AH12">IFERROR(IF('BMP P Tracking Table'!$AE12=2,VLOOKUP(CONCATENATE('BMP P Tracking Table'!$T12," ",'BMP P Tracking Table'!$AC12),'Performance Curves'!$C$1:$L$45,_xlfn.SINGLE(MATCH('BMP P Tracking Table'!$AE12,'Performance Curves'!$D$1:$L$1,1))+1,FALSE),'BMP P Tracking Table'!$AF12*'BMP P Tracking Table'!$AG12+VLOOKUP(CONCATENATE('BMP P Tracking Table'!$T12," ",'BMP P Tracking Table'!$AC12),'Performance Curves'!$C$1:$L$45,_xlfn.SINGLE(MATCH('BMP P Tracking Table'!$AE12,'Performance Curves'!$D$1:$L$1,1))+1,FALSE)),"")</f>
        <v>0.44107550669432971</v>
      </c>
      <c r="AI12" s="107">
        <f>IFERROR('BMP P Tracking Table'!$AH12*'BMP P Tracking Table'!$AD12,"")</f>
        <v>0.60623351521047586</v>
      </c>
      <c r="AJ12" s="65"/>
      <c r="AK12" s="65" t="s">
        <v>62</v>
      </c>
      <c r="AL12" s="101"/>
      <c r="AM12" s="64">
        <v>1</v>
      </c>
      <c r="AN12" s="105">
        <f t="shared" si="1"/>
        <v>0.60623351521047586</v>
      </c>
      <c r="AO12" s="101"/>
      <c r="AP12" s="101"/>
      <c r="AQ12" s="101"/>
      <c r="AR12" s="101"/>
      <c r="AS12" s="101"/>
      <c r="AT12" s="101"/>
      <c r="AU12" s="101"/>
      <c r="AV12" s="65"/>
      <c r="AW12" s="102"/>
      <c r="AX12" s="102"/>
      <c r="AY12" s="107" t="str">
        <f>IF('BMP P Tracking Table'!$AK12="Yes",IF('BMP P Tracking Table'!$AL12="No",'BMP P Tracking Table'!$U12*VLOOKUP('BMP P Tracking Table'!$Q12,'Loading Rates'!$B$1:$L$24,4,FALSE)+IF('BMP P Tracking Table'!$V12="By HSG",'BMP P Tracking Table'!$W12*VLOOKUP('BMP P Tracking Table'!$Q12,'Loading Rates'!$B$1:$L$24,6,FALSE)+'BMP P Tracking Table'!$X12*VLOOKUP('BMP P Tracking Table'!$Q12,'Loading Rates'!$B$1:$L$24,7,FALSE)+'BMP P Tracking Table'!$Y12*VLOOKUP('BMP P Tracking Table'!$Q12,'Loading Rates'!$B$1:$L$24,8,FALSE)+'BMP P Tracking Table'!$Z12*VLOOKUP('BMP P Tracking Table'!$Q12,'Loading Rates'!$B$1:$L$24,9,FALSE),'BMP P Tracking Table'!$AA12*VLOOKUP('BMP P Tracking Table'!$Q12,'Loading Rates'!$B$1:$L$24,10,FALSE)),'BMP P Tracking Table'!$AO12*VLOOKUP('BMP P Tracking Table'!$Q12,'Loading Rates'!$B$1:$L$24,4,FALSE)+IF('BMP P Tracking Table'!$AP12="By HSG",'BMP P Tracking Table'!$AQ12*VLOOKUP('BMP P Tracking Table'!$Q12,'Loading Rates'!$B$1:$L$24,6,FALSE)+'BMP P Tracking Table'!$AR12*VLOOKUP('BMP P Tracking Table'!$Q12,'Loading Rates'!$B$1:$L$24,7,FALSE)+'BMP P Tracking Table'!$AS12*VLOOKUP('BMP P Tracking Table'!$Q12,'Loading Rates'!$B$1:$L$24,8,FALSE)+'BMP P Tracking Table'!$AT12*VLOOKUP('BMP P Tracking Table'!$Q12,'Loading Rates'!$B$1:$L$24,9,FALSE),'BMP P Tracking Table'!$AU12*VLOOKUP('BMP P Tracking Table'!$Q12,'Loading Rates'!$B$1:$L$24,10,FALSE))),"")</f>
        <v/>
      </c>
      <c r="AZ12" s="107">
        <f>IFERROR(IF('BMP P Tracking Table'!$AL12="Yes",MIN(2,IF('BMP P Tracking Table'!$AP12="Total Pervious",(-(3630*'BMP P Tracking Table'!$AO12+20.691*'BMP P Tracking Table'!$AU12)+SQRT((3630*'BMP P Tracking Table'!$AO12+20.691*'BMP P Tracking Table'!$AU12)^2-(4*(996.798*'BMP P Tracking Table'!$AU12)*-'BMP P Tracking Table'!$AW12)))/(2*(996.798*'BMP P Tracking Table'!$AU12)),IF(SUM('BMP P Tracking Table'!$AQ12:$AT12)=0,'BMP P Tracking Table'!$AU12/(-3630*'BMP P Tracking Table'!$AO12),(-(3630*'BMP P Tracking Table'!$AO12+20.691*'BMP P Tracking Table'!$AT12-216.711*'BMP P Tracking Table'!$AS12-83.853*'BMP P Tracking Table'!$AR12-42.834*'BMP P Tracking Table'!$AQ12)+SQRT((3630*'BMP P Tracking Table'!$AO12+20.691*'BMP P Tracking Table'!$AT12-216.711*'BMP P Tracking Table'!$AS12-83.853*'BMP P Tracking Table'!$AR12-42.834*'BMP P Tracking Table'!$AQ12)^2-(4*(149.919*'BMP P Tracking Table'!$AQ12+236.676*'BMP P Tracking Table'!$AR12+726*'BMP P Tracking Table'!$AS12+996.798*'BMP P Tracking Table'!$AT12)*-'BMP P Tracking Table'!$AW12)))/(2*(149.919*'BMP P Tracking Table'!$AQ12+236.676*'BMP P Tracking Table'!$AR12+726*'BMP P Tracking Table'!$AS12+996.798*'BMP P Tracking Table'!$AT12))))),MIN(2,IF('BMP P Tracking Table'!$AP12="Total Pervious",(-(3630*'BMP P Tracking Table'!$U12+20.691*'BMP P Tracking Table'!$AA12)+SQRT((3630*'BMP P Tracking Table'!$U12+20.691*'BMP P Tracking Table'!$AA12)^2-(4*(996.798*'BMP P Tracking Table'!$AA12)*-'BMP P Tracking Table'!$AW12)))/(2*(996.798*'BMP P Tracking Table'!$AA12)),IF(SUM('BMP P Tracking Table'!$W12:$Z12)=0,'BMP P Tracking Table'!$AW12/(-3630*'BMP P Tracking Table'!$U12),(-(3630*'BMP P Tracking Table'!$U12+20.691*'BMP P Tracking Table'!$Z12-216.711*'BMP P Tracking Table'!$Y12-83.853*'BMP P Tracking Table'!$X12-42.834*'BMP P Tracking Table'!$W12)+SQRT((3630*'BMP P Tracking Table'!$U12+20.691*'BMP P Tracking Table'!$Z12-216.711*'BMP P Tracking Table'!$Y12-83.853*'BMP P Tracking Table'!$X12-42.834*'BMP P Tracking Table'!$W12)^2-(4*(149.919*'BMP P Tracking Table'!$W12+236.676*'BMP P Tracking Table'!$X12+726*'BMP P Tracking Table'!$Y12+996.798*'BMP P Tracking Table'!$Z12)*-'BMP P Tracking Table'!$AW12)))/(2*(149.919*'BMP P Tracking Table'!$W12+236.676*'BMP P Tracking Table'!$X12+726*'BMP P Tracking Table'!$Y12+996.798*'BMP P Tracking Table'!$Z12)))))),"")</f>
        <v>0</v>
      </c>
      <c r="BA12" s="105" t="str" cm="1">
        <f t="array" ref="BA12">IFERROR((VLOOKUP(CONCATENATE('BMP P Tracking Table'!$AV12," ",'BMP P Tracking Table'!$AX12),'Performance Curves'!$C$1:$L$45,_xlfn.SINGLE(MATCH('BMP P Tracking Table'!$AZ12,'Performance Curves'!$D$1:$L$1,1))+2,FALSE)-VLOOKUP(CONCATENATE('BMP P Tracking Table'!$AV12," ",'BMP P Tracking Table'!$AX12),'Performance Curves'!$C$1:$L$45,_xlfn.SINGLE(MATCH('BMP P Tracking Table'!$AZ12,'Performance Curves'!$D$1:$L$1,1))+1,FALSE)),"")</f>
        <v/>
      </c>
      <c r="BB12" s="107" t="str">
        <f>IFERROR(('BMP P Tracking Table'!$AZ12-INDEX('Performance Curves'!$E$1:$L$1,1,MATCH('BMP P Tracking Table'!$AZ12,'Performance Curves'!$E$1:$L$1,1)))/(INDEX('Performance Curves'!$E$1:$L$1,1,MATCH('BMP P Tracking Table'!$AZ12,'Performance Curves'!$E$1:$L$1,1)+1)-INDEX('Performance Curves'!$E$1:$L$1,1,MATCH('BMP P Tracking Table'!$AZ12,'Performance Curves'!$E$1:$L$1,1))),"")</f>
        <v/>
      </c>
      <c r="BC12" s="106" t="str" cm="1">
        <f t="array" ref="BC12">IFERROR(IF('BMP P Tracking Table'!$AZ12=2,VLOOKUP(CONCATENATE('BMP P Tracking Table'!$AV12," ",'BMP P Tracking Table'!$AX12),'Performance Curves'!$C$1:$L$44,_xlfn.SINGLE(MATCH('BMP P Tracking Table'!$AZ12,'Performance Curves'!$D$1:$L$1,1))+1,FALSE),'BMP P Tracking Table'!$BA12*'BMP P Tracking Table'!$BB12+VLOOKUP(CONCATENATE('BMP P Tracking Table'!$AV12," ",'BMP P Tracking Table'!$AX12),'Performance Curves'!$C$1:$L$44,_xlfn.SINGLE(MATCH('BMP P Tracking Table'!$AZ12,'Performance Curves'!$D$1:$L$1,1))+1,FALSE)),"")</f>
        <v/>
      </c>
      <c r="BD12" s="107" t="str">
        <f>IFERROR('BMP P Tracking Table'!$BC12*'BMP P Tracking Table'!$AY12,"")</f>
        <v/>
      </c>
      <c r="BE12" s="101"/>
      <c r="BF12" s="37">
        <f t="shared" si="2"/>
        <v>0</v>
      </c>
    </row>
    <row r="13" spans="1:58" x14ac:dyDescent="0.25">
      <c r="A13" s="65" t="s">
        <v>417</v>
      </c>
      <c r="B13" s="65" t="s">
        <v>418</v>
      </c>
      <c r="C13" s="65" t="s">
        <v>283</v>
      </c>
      <c r="D13" s="65" t="s">
        <v>13</v>
      </c>
      <c r="E13" s="97">
        <v>44.465311999999997</v>
      </c>
      <c r="F13" s="97">
        <v>-73.173718800000003</v>
      </c>
      <c r="G13" s="65" t="s">
        <v>459</v>
      </c>
      <c r="H13" s="65">
        <v>2308</v>
      </c>
      <c r="I13" s="65" t="s">
        <v>66</v>
      </c>
      <c r="J13" s="98">
        <v>306000</v>
      </c>
      <c r="K13" s="65" t="s">
        <v>111</v>
      </c>
      <c r="L13" s="65"/>
      <c r="M13" s="99">
        <v>43282</v>
      </c>
      <c r="N13" s="65"/>
      <c r="O13" s="65"/>
      <c r="P13" s="65" t="s">
        <v>34</v>
      </c>
      <c r="Q13" s="65" t="str">
        <f>IFERROR(VLOOKUP('BMP P Tracking Table'!$P13,Dropdowns!$C$2:$E$15,3,FALSE),"")</f>
        <v>Laplatte River</v>
      </c>
      <c r="R13" s="65" t="str">
        <f>IFERROR(VLOOKUP('BMP P Tracking Table'!$Q13,Dropdowns!$P$3:$Q$23,2,FALSE),"")</f>
        <v>Shelburne Bay</v>
      </c>
      <c r="S13" s="65" t="s">
        <v>66</v>
      </c>
      <c r="T13" s="65" t="s">
        <v>48</v>
      </c>
      <c r="U13" s="113">
        <v>42.826552219354198</v>
      </c>
      <c r="V13" s="65" t="s">
        <v>219</v>
      </c>
      <c r="W13" s="65"/>
      <c r="X13" s="65"/>
      <c r="Y13" s="65"/>
      <c r="Z13" s="65"/>
      <c r="AA13" s="113">
        <v>59.005469506131703</v>
      </c>
      <c r="AB13" s="100">
        <v>43489</v>
      </c>
      <c r="AC13" s="65"/>
      <c r="AD13" s="107">
        <f>IFERROR('BMP P Tracking Table'!$U13*VLOOKUP('BMP P Tracking Table'!$Q13,'Loading Rates'!$B$1:$L$24,4,FALSE)+IF('BMP P Tracking Table'!$V13="By HSG",'BMP P Tracking Table'!$W13*VLOOKUP('BMP P Tracking Table'!$Q13,'Loading Rates'!$B$1:$L$24,6,FALSE)+'BMP P Tracking Table'!$X13*VLOOKUP('BMP P Tracking Table'!$Q13,'Loading Rates'!$B$1:$L$24,7,FALSE)+'BMP P Tracking Table'!$Y13*VLOOKUP('BMP P Tracking Table'!$Q13,'Loading Rates'!$B$1:$L$24,8,FALSE)+'BMP P Tracking Table'!$Z13*VLOOKUP('BMP P Tracking Table'!$Q13,'Loading Rates'!$B$1:$L$24,9,FALSE),'BMP P Tracking Table'!$AA13*VLOOKUP('BMP P Tracking Table'!$Q13,'Loading Rates'!$B$1:$L$24,10,FALSE)),"")</f>
        <v>50.91981846787985</v>
      </c>
      <c r="AE13" s="107">
        <f>IFERROR(MIN(2,IF('BMP P Tracking Table'!$V13="Total Pervious",(-(3630*'BMP P Tracking Table'!$U13+20.691*'BMP P Tracking Table'!$AA13)+SQRT((3630*'BMP P Tracking Table'!$U13+20.691*'BMP P Tracking Table'!$AA13)^2-(4*(996.798*'BMP P Tracking Table'!$AA13)*-'BMP P Tracking Table'!$AB13)))/(2*(996.798*'BMP P Tracking Table'!$AA13)),IF(SUM('BMP P Tracking Table'!$W13:$Z13)=0,'BMP P Tracking Table'!$AB13/(-3630*'BMP P Tracking Table'!$U13),(-(3630*'BMP P Tracking Table'!$U13+20.691*'BMP P Tracking Table'!$Z13-216.711*'BMP P Tracking Table'!$Y13-83.853*'BMP P Tracking Table'!$X13-42.834*'BMP P Tracking Table'!$W13)+SQRT((3630*'BMP P Tracking Table'!$U13+20.691*'BMP P Tracking Table'!$Z13-216.711*'BMP P Tracking Table'!$Y13-83.853*'BMP P Tracking Table'!$X13-42.834*'BMP P Tracking Table'!$W13)^2-(4*(149.919*'BMP P Tracking Table'!$W13+236.676*'BMP P Tracking Table'!$X13+726*'BMP P Tracking Table'!$Y13+996.798*'BMP P Tracking Table'!$Z13)*-'BMP P Tracking Table'!$AB13)))/(2*(149.919*'BMP P Tracking Table'!$W13+236.676*'BMP P Tracking Table'!$X13+726*'BMP P Tracking Table'!$Y13+996.798*'BMP P Tracking Table'!$Z13))))),"")</f>
        <v>0.25344968357850323</v>
      </c>
      <c r="AF13" s="107" cm="1">
        <f t="array" ref="AF13">IFERROR((VLOOKUP(CONCATENATE('BMP P Tracking Table'!$T13," ",'BMP P Tracking Table'!$AC13),'Performance Curves'!$C$1:$L$45,_xlfn.SINGLE(MATCH('BMP P Tracking Table'!$AE13,'Performance Curves'!$D$1:$L$1,1))+2,FALSE)-VLOOKUP(CONCATENATE('BMP P Tracking Table'!$T13," ",'BMP P Tracking Table'!$AC13),'Performance Curves'!$C$1:$L$45,_xlfn.SINGLE(MATCH('BMP P Tracking Table'!$AE13,'Performance Curves'!$D$1:$L$1,1))+1,FALSE)),"")</f>
        <v>0.12</v>
      </c>
      <c r="AG13" s="107">
        <f>IFERROR(('BMP P Tracking Table'!$AE13-INDEX('Performance Curves'!$E$1:$L$1,1,MATCH('BMP P Tracking Table'!$AE13,'Performance Curves'!$E$1:$L$1,1)))/(INDEX('Performance Curves'!$E$1:$L$1,1,MATCH('BMP P Tracking Table'!$AE13,'Performance Curves'!$E$1:$L$1,1)+1)-INDEX('Performance Curves'!$E$1:$L$1,1,MATCH('BMP P Tracking Table'!$AE13,'Performance Curves'!$E$1:$L$1,1))),"")</f>
        <v>0.26724841789251608</v>
      </c>
      <c r="AH13" s="106" cm="1">
        <f t="array" ref="AH13">IFERROR(IF('BMP P Tracking Table'!$AE13=2,VLOOKUP(CONCATENATE('BMP P Tracking Table'!$T13," ",'BMP P Tracking Table'!$AC13),'Performance Curves'!$C$1:$L$45,_xlfn.SINGLE(MATCH('BMP P Tracking Table'!$AE13,'Performance Curves'!$D$1:$L$1,1))+1,FALSE),'BMP P Tracking Table'!$AF13*'BMP P Tracking Table'!$AG13+VLOOKUP(CONCATENATE('BMP P Tracking Table'!$T13," ",'BMP P Tracking Table'!$AC13),'Performance Curves'!$C$1:$L$45,_xlfn.SINGLE(MATCH('BMP P Tracking Table'!$AE13,'Performance Curves'!$D$1:$L$1,1))+1,FALSE)),"")</f>
        <v>0.28206981014710192</v>
      </c>
      <c r="AI13" s="107">
        <f>IFERROR('BMP P Tracking Table'!$AH13*'BMP P Tracking Table'!$AD13,"")</f>
        <v>14.362943527959763</v>
      </c>
      <c r="AJ13" s="65">
        <v>13.38</v>
      </c>
      <c r="AK13" s="65" t="s">
        <v>62</v>
      </c>
      <c r="AL13" s="101" t="s">
        <v>66</v>
      </c>
      <c r="AM13" s="64">
        <v>1</v>
      </c>
      <c r="AN13" s="105">
        <f t="shared" si="1"/>
        <v>13.38</v>
      </c>
      <c r="AO13" s="101">
        <v>5.8789999999999996</v>
      </c>
      <c r="AP13" s="101" t="s">
        <v>219</v>
      </c>
      <c r="AQ13" s="101"/>
      <c r="AR13" s="101"/>
      <c r="AS13" s="101"/>
      <c r="AT13" s="101"/>
      <c r="AU13" s="101">
        <v>1.603</v>
      </c>
      <c r="AV13" s="65" t="s">
        <v>215</v>
      </c>
      <c r="AW13" s="102">
        <v>0</v>
      </c>
      <c r="AX13" s="102"/>
      <c r="AY13" s="107" t="str">
        <f>IF('BMP P Tracking Table'!$AK13="Yes",IF('BMP P Tracking Table'!$AL13="No",'BMP P Tracking Table'!$U13*VLOOKUP('BMP P Tracking Table'!$Q13,'Loading Rates'!$B$1:$L$24,4,FALSE)+IF('BMP P Tracking Table'!$V13="By HSG",'BMP P Tracking Table'!$W13*VLOOKUP('BMP P Tracking Table'!$Q13,'Loading Rates'!$B$1:$L$24,6,FALSE)+'BMP P Tracking Table'!$X13*VLOOKUP('BMP P Tracking Table'!$Q13,'Loading Rates'!$B$1:$L$24,7,FALSE)+'BMP P Tracking Table'!$Y13*VLOOKUP('BMP P Tracking Table'!$Q13,'Loading Rates'!$B$1:$L$24,8,FALSE)+'BMP P Tracking Table'!$Z13*VLOOKUP('BMP P Tracking Table'!$Q13,'Loading Rates'!$B$1:$L$24,9,FALSE),'BMP P Tracking Table'!$AA13*VLOOKUP('BMP P Tracking Table'!$Q13,'Loading Rates'!$B$1:$L$24,10,FALSE)),'BMP P Tracking Table'!$AO13*VLOOKUP('BMP P Tracking Table'!$Q13,'Loading Rates'!$B$1:$L$24,4,FALSE)+IF('BMP P Tracking Table'!$AP13="By HSG",'BMP P Tracking Table'!$AQ13*VLOOKUP('BMP P Tracking Table'!$Q13,'Loading Rates'!$B$1:$L$24,6,FALSE)+'BMP P Tracking Table'!$AR13*VLOOKUP('BMP P Tracking Table'!$Q13,'Loading Rates'!$B$1:$L$24,7,FALSE)+'BMP P Tracking Table'!$AS13*VLOOKUP('BMP P Tracking Table'!$Q13,'Loading Rates'!$B$1:$L$24,8,FALSE)+'BMP P Tracking Table'!$AT13*VLOOKUP('BMP P Tracking Table'!$Q13,'Loading Rates'!$B$1:$L$24,9,FALSE),'BMP P Tracking Table'!$AU13*VLOOKUP('BMP P Tracking Table'!$Q13,'Loading Rates'!$B$1:$L$24,10,FALSE))),"")</f>
        <v/>
      </c>
      <c r="AZ13" s="107">
        <f>IFERROR(IF('BMP P Tracking Table'!$AL13="Yes",MIN(2,IF('BMP P Tracking Table'!$AP13="Total Pervious",(-(3630*'BMP P Tracking Table'!$AO13+20.691*'BMP P Tracking Table'!$AU13)+SQRT((3630*'BMP P Tracking Table'!$AO13+20.691*'BMP P Tracking Table'!$AU13)^2-(4*(996.798*'BMP P Tracking Table'!$AU13)*-'BMP P Tracking Table'!$AW13)))/(2*(996.798*'BMP P Tracking Table'!$AU13)),IF(SUM('BMP P Tracking Table'!$AQ13:$AT13)=0,'BMP P Tracking Table'!$AU13/(-3630*'BMP P Tracking Table'!$AO13),(-(3630*'BMP P Tracking Table'!$AO13+20.691*'BMP P Tracking Table'!$AT13-216.711*'BMP P Tracking Table'!$AS13-83.853*'BMP P Tracking Table'!$AR13-42.834*'BMP P Tracking Table'!$AQ13)+SQRT((3630*'BMP P Tracking Table'!$AO13+20.691*'BMP P Tracking Table'!$AT13-216.711*'BMP P Tracking Table'!$AS13-83.853*'BMP P Tracking Table'!$AR13-42.834*'BMP P Tracking Table'!$AQ13)^2-(4*(149.919*'BMP P Tracking Table'!$AQ13+236.676*'BMP P Tracking Table'!$AR13+726*'BMP P Tracking Table'!$AS13+996.798*'BMP P Tracking Table'!$AT13)*-'BMP P Tracking Table'!$AW13)))/(2*(149.919*'BMP P Tracking Table'!$AQ13+236.676*'BMP P Tracking Table'!$AR13+726*'BMP P Tracking Table'!$AS13+996.798*'BMP P Tracking Table'!$AT13))))),MIN(2,IF('BMP P Tracking Table'!$AP13="Total Pervious",(-(3630*'BMP P Tracking Table'!$U13+20.691*'BMP P Tracking Table'!$AA13)+SQRT((3630*'BMP P Tracking Table'!$U13+20.691*'BMP P Tracking Table'!$AA13)^2-(4*(996.798*'BMP P Tracking Table'!$AA13)*-'BMP P Tracking Table'!$AW13)))/(2*(996.798*'BMP P Tracking Table'!$AA13)),IF(SUM('BMP P Tracking Table'!$W13:$Z13)=0,'BMP P Tracking Table'!$AW13/(-3630*'BMP P Tracking Table'!$U13),(-(3630*'BMP P Tracking Table'!$U13+20.691*'BMP P Tracking Table'!$Z13-216.711*'BMP P Tracking Table'!$Y13-83.853*'BMP P Tracking Table'!$X13-42.834*'BMP P Tracking Table'!$W13)+SQRT((3630*'BMP P Tracking Table'!$U13+20.691*'BMP P Tracking Table'!$Z13-216.711*'BMP P Tracking Table'!$Y13-83.853*'BMP P Tracking Table'!$X13-42.834*'BMP P Tracking Table'!$W13)^2-(4*(149.919*'BMP P Tracking Table'!$W13+236.676*'BMP P Tracking Table'!$X13+726*'BMP P Tracking Table'!$Y13+996.798*'BMP P Tracking Table'!$Z13)*-'BMP P Tracking Table'!$AW13)))/(2*(149.919*'BMP P Tracking Table'!$W13+236.676*'BMP P Tracking Table'!$X13+726*'BMP P Tracking Table'!$Y13+996.798*'BMP P Tracking Table'!$Z13)))))),"")</f>
        <v>0</v>
      </c>
      <c r="BA13" s="105" cm="1">
        <f t="array" ref="BA13">IFERROR((VLOOKUP(CONCATENATE('BMP P Tracking Table'!$AV13," ",'BMP P Tracking Table'!$AX13),'Performance Curves'!$C$1:$L$45,_xlfn.SINGLE(MATCH('BMP P Tracking Table'!$AZ13,'Performance Curves'!$D$1:$L$1,1))+2,FALSE)-VLOOKUP(CONCATENATE('BMP P Tracking Table'!$AV13," ",'BMP P Tracking Table'!$AX13),'Performance Curves'!$C$1:$L$45,_xlfn.SINGLE(MATCH('BMP P Tracking Table'!$AZ13,'Performance Curves'!$D$1:$L$1,1))+1,FALSE)),"")</f>
        <v>0.03</v>
      </c>
      <c r="BB13" s="107" t="str">
        <f>IFERROR(('BMP P Tracking Table'!$AZ13-INDEX('Performance Curves'!$E$1:$L$1,1,MATCH('BMP P Tracking Table'!$AZ13,'Performance Curves'!$E$1:$L$1,1)))/(INDEX('Performance Curves'!$E$1:$L$1,1,MATCH('BMP P Tracking Table'!$AZ13,'Performance Curves'!$E$1:$L$1,1)+1)-INDEX('Performance Curves'!$E$1:$L$1,1,MATCH('BMP P Tracking Table'!$AZ13,'Performance Curves'!$E$1:$L$1,1))),"")</f>
        <v/>
      </c>
      <c r="BC13" s="106" t="str" cm="1">
        <f t="array" ref="BC13">IFERROR(IF('BMP P Tracking Table'!$AZ13=2,VLOOKUP(CONCATENATE('BMP P Tracking Table'!$AV13," ",'BMP P Tracking Table'!$AX13),'Performance Curves'!$C$1:$L$44,_xlfn.SINGLE(MATCH('BMP P Tracking Table'!$AZ13,'Performance Curves'!$D$1:$L$1,1))+1,FALSE),'BMP P Tracking Table'!$BA13*'BMP P Tracking Table'!$BB13+VLOOKUP(CONCATENATE('BMP P Tracking Table'!$AV13," ",'BMP P Tracking Table'!$AX13),'Performance Curves'!$C$1:$L$44,_xlfn.SINGLE(MATCH('BMP P Tracking Table'!$AZ13,'Performance Curves'!$D$1:$L$1,1))+1,FALSE)),"")</f>
        <v/>
      </c>
      <c r="BD13" s="107" t="str">
        <f>IFERROR('BMP P Tracking Table'!$BC13*'BMP P Tracking Table'!$AY13,"")</f>
        <v/>
      </c>
      <c r="BE13" s="101">
        <v>0</v>
      </c>
      <c r="BF13" s="37">
        <f t="shared" si="2"/>
        <v>0</v>
      </c>
    </row>
    <row r="14" spans="1:58" x14ac:dyDescent="0.25">
      <c r="A14" s="65"/>
      <c r="B14" s="136" t="s">
        <v>533</v>
      </c>
      <c r="C14" s="65"/>
      <c r="D14" s="65"/>
      <c r="E14" s="97"/>
      <c r="F14" s="97"/>
      <c r="G14" s="65"/>
      <c r="H14" s="65"/>
      <c r="I14" s="65"/>
      <c r="J14" s="98"/>
      <c r="K14" s="65"/>
      <c r="L14" s="65"/>
      <c r="M14" s="99"/>
      <c r="N14" s="65"/>
      <c r="O14" s="65"/>
      <c r="P14" s="65"/>
      <c r="Q14" s="65" t="str">
        <f>IFERROR(VLOOKUP('BMP P Tracking Table'!$P14,Dropdowns!$C$2:$E$15,3,FALSE),"")</f>
        <v/>
      </c>
      <c r="R14" s="65" t="str">
        <f>IFERROR(VLOOKUP('BMP P Tracking Table'!$Q14,Dropdowns!$P$3:$Q$23,2,FALSE),"")</f>
        <v/>
      </c>
      <c r="S14" s="65"/>
      <c r="T14" s="65"/>
      <c r="U14" s="113"/>
      <c r="V14" s="65"/>
      <c r="W14" s="65"/>
      <c r="X14" s="65"/>
      <c r="Y14" s="65"/>
      <c r="Z14" s="65"/>
      <c r="AA14" s="113"/>
      <c r="AB14" s="100"/>
      <c r="AC14" s="65"/>
      <c r="AD14" s="107" t="str">
        <f>IFERROR('BMP P Tracking Table'!$U14*VLOOKUP('BMP P Tracking Table'!$Q14,'Loading Rates'!$B$1:$L$24,4,FALSE)+IF('BMP P Tracking Table'!$V14="By HSG",'BMP P Tracking Table'!$W14*VLOOKUP('BMP P Tracking Table'!$Q14,'Loading Rates'!$B$1:$L$24,6,FALSE)+'BMP P Tracking Table'!$X14*VLOOKUP('BMP P Tracking Table'!$Q14,'Loading Rates'!$B$1:$L$24,7,FALSE)+'BMP P Tracking Table'!$Y14*VLOOKUP('BMP P Tracking Table'!$Q14,'Loading Rates'!$B$1:$L$24,8,FALSE)+'BMP P Tracking Table'!$Z14*VLOOKUP('BMP P Tracking Table'!$Q14,'Loading Rates'!$B$1:$L$24,9,FALSE),'BMP P Tracking Table'!$AA14*VLOOKUP('BMP P Tracking Table'!$Q14,'Loading Rates'!$B$1:$L$24,10,FALSE)),"")</f>
        <v/>
      </c>
      <c r="AE14" s="107" t="str">
        <f>IFERROR(MIN(2,IF('BMP P Tracking Table'!$V14="Total Pervious",(-(3630*'BMP P Tracking Table'!$U14+20.691*'BMP P Tracking Table'!$AA14)+SQRT((3630*'BMP P Tracking Table'!$U14+20.691*'BMP P Tracking Table'!$AA14)^2-(4*(996.798*'BMP P Tracking Table'!$AA14)*-'BMP P Tracking Table'!$AB14)))/(2*(996.798*'BMP P Tracking Table'!$AA14)),IF(SUM('BMP P Tracking Table'!$W14:$Z14)=0,'BMP P Tracking Table'!$AB14/(-3630*'BMP P Tracking Table'!$U14),(-(3630*'BMP P Tracking Table'!$U14+20.691*'BMP P Tracking Table'!$Z14-216.711*'BMP P Tracking Table'!$Y14-83.853*'BMP P Tracking Table'!$X14-42.834*'BMP P Tracking Table'!$W14)+SQRT((3630*'BMP P Tracking Table'!$U14+20.691*'BMP P Tracking Table'!$Z14-216.711*'BMP P Tracking Table'!$Y14-83.853*'BMP P Tracking Table'!$X14-42.834*'BMP P Tracking Table'!$W14)^2-(4*(149.919*'BMP P Tracking Table'!$W14+236.676*'BMP P Tracking Table'!$X14+726*'BMP P Tracking Table'!$Y14+996.798*'BMP P Tracking Table'!$Z14)*-'BMP P Tracking Table'!$AB14)))/(2*(149.919*'BMP P Tracking Table'!$W14+236.676*'BMP P Tracking Table'!$X14+726*'BMP P Tracking Table'!$Y14+996.798*'BMP P Tracking Table'!$Z14))))),"")</f>
        <v/>
      </c>
      <c r="AF14" s="107" t="str" cm="1">
        <f t="array" ref="AF14">IFERROR((VLOOKUP(CONCATENATE('BMP P Tracking Table'!$T14," ",'BMP P Tracking Table'!$AC14),'Performance Curves'!$C$1:$L$45,_xlfn.SINGLE(MATCH('BMP P Tracking Table'!$AE14,'Performance Curves'!$D$1:$L$1,1))+2,FALSE)-VLOOKUP(CONCATENATE('BMP P Tracking Table'!$T14," ",'BMP P Tracking Table'!$AC14),'Performance Curves'!$C$1:$L$45,_xlfn.SINGLE(MATCH('BMP P Tracking Table'!$AE14,'Performance Curves'!$D$1:$L$1,1))+1,FALSE)),"")</f>
        <v/>
      </c>
      <c r="AG14" s="107" t="str">
        <f>IFERROR(('BMP P Tracking Table'!$AE14-INDEX('Performance Curves'!$E$1:$L$1,1,MATCH('BMP P Tracking Table'!$AE14,'Performance Curves'!$E$1:$L$1,1)))/(INDEX('Performance Curves'!$E$1:$L$1,1,MATCH('BMP P Tracking Table'!$AE14,'Performance Curves'!$E$1:$L$1,1)+1)-INDEX('Performance Curves'!$E$1:$L$1,1,MATCH('BMP P Tracking Table'!$AE14,'Performance Curves'!$E$1:$L$1,1))),"")</f>
        <v/>
      </c>
      <c r="AH14" s="106" t="str" cm="1">
        <f t="array" ref="AH14">IFERROR(IF('BMP P Tracking Table'!$AE14=2,VLOOKUP(CONCATENATE('BMP P Tracking Table'!$T14," ",'BMP P Tracking Table'!$AC14),'Performance Curves'!$C$1:$L$45,_xlfn.SINGLE(MATCH('BMP P Tracking Table'!$AE14,'Performance Curves'!$D$1:$L$1,1))+1,FALSE),'BMP P Tracking Table'!$AF14*'BMP P Tracking Table'!$AG14+VLOOKUP(CONCATENATE('BMP P Tracking Table'!$T14," ",'BMP P Tracking Table'!$AC14),'Performance Curves'!$C$1:$L$45,_xlfn.SINGLE(MATCH('BMP P Tracking Table'!$AE14,'Performance Curves'!$D$1:$L$1,1))+1,FALSE)),"")</f>
        <v/>
      </c>
      <c r="AI14" s="107" t="str">
        <f>IFERROR('BMP P Tracking Table'!$AH14*'BMP P Tracking Table'!$AD14,"")</f>
        <v/>
      </c>
      <c r="AJ14" s="65"/>
      <c r="AK14" s="65"/>
      <c r="AL14" s="101"/>
      <c r="AM14" s="64"/>
      <c r="AN14" s="105" t="str">
        <f t="shared" si="1"/>
        <v/>
      </c>
      <c r="AO14" s="101"/>
      <c r="AP14" s="101"/>
      <c r="AQ14" s="101"/>
      <c r="AR14" s="101"/>
      <c r="AS14" s="101"/>
      <c r="AT14" s="101"/>
      <c r="AU14" s="101"/>
      <c r="AV14" s="65"/>
      <c r="AW14" s="102"/>
      <c r="AX14" s="102"/>
      <c r="AY14" s="107" t="str">
        <f>IF('BMP P Tracking Table'!$AK14="Yes",IF('BMP P Tracking Table'!$AL14="No",'BMP P Tracking Table'!$U14*VLOOKUP('BMP P Tracking Table'!$Q14,'Loading Rates'!$B$1:$L$24,4,FALSE)+IF('BMP P Tracking Table'!$V14="By HSG",'BMP P Tracking Table'!$W14*VLOOKUP('BMP P Tracking Table'!$Q14,'Loading Rates'!$B$1:$L$24,6,FALSE)+'BMP P Tracking Table'!$X14*VLOOKUP('BMP P Tracking Table'!$Q14,'Loading Rates'!$B$1:$L$24,7,FALSE)+'BMP P Tracking Table'!$Y14*VLOOKUP('BMP P Tracking Table'!$Q14,'Loading Rates'!$B$1:$L$24,8,FALSE)+'BMP P Tracking Table'!$Z14*VLOOKUP('BMP P Tracking Table'!$Q14,'Loading Rates'!$B$1:$L$24,9,FALSE),'BMP P Tracking Table'!$AA14*VLOOKUP('BMP P Tracking Table'!$Q14,'Loading Rates'!$B$1:$L$24,10,FALSE)),'BMP P Tracking Table'!$AO14*VLOOKUP('BMP P Tracking Table'!$Q14,'Loading Rates'!$B$1:$L$24,4,FALSE)+IF('BMP P Tracking Table'!$AP14="By HSG",'BMP P Tracking Table'!$AQ14*VLOOKUP('BMP P Tracking Table'!$Q14,'Loading Rates'!$B$1:$L$24,6,FALSE)+'BMP P Tracking Table'!$AR14*VLOOKUP('BMP P Tracking Table'!$Q14,'Loading Rates'!$B$1:$L$24,7,FALSE)+'BMP P Tracking Table'!$AS14*VLOOKUP('BMP P Tracking Table'!$Q14,'Loading Rates'!$B$1:$L$24,8,FALSE)+'BMP P Tracking Table'!$AT14*VLOOKUP('BMP P Tracking Table'!$Q14,'Loading Rates'!$B$1:$L$24,9,FALSE),'BMP P Tracking Table'!$AU14*VLOOKUP('BMP P Tracking Table'!$Q14,'Loading Rates'!$B$1:$L$24,10,FALSE))),"")</f>
        <v/>
      </c>
      <c r="AZ14" s="107" t="str">
        <f>IFERROR(IF('BMP P Tracking Table'!$AL14="Yes",MIN(2,IF('BMP P Tracking Table'!$AP14="Total Pervious",(-(3630*'BMP P Tracking Table'!$AO14+20.691*'BMP P Tracking Table'!$AU14)+SQRT((3630*'BMP P Tracking Table'!$AO14+20.691*'BMP P Tracking Table'!$AU14)^2-(4*(996.798*'BMP P Tracking Table'!$AU14)*-'BMP P Tracking Table'!$AW14)))/(2*(996.798*'BMP P Tracking Table'!$AU14)),IF(SUM('BMP P Tracking Table'!$AQ14:$AT14)=0,'BMP P Tracking Table'!$AU14/(-3630*'BMP P Tracking Table'!$AO14),(-(3630*'BMP P Tracking Table'!$AO14+20.691*'BMP P Tracking Table'!$AT14-216.711*'BMP P Tracking Table'!$AS14-83.853*'BMP P Tracking Table'!$AR14-42.834*'BMP P Tracking Table'!$AQ14)+SQRT((3630*'BMP P Tracking Table'!$AO14+20.691*'BMP P Tracking Table'!$AT14-216.711*'BMP P Tracking Table'!$AS14-83.853*'BMP P Tracking Table'!$AR14-42.834*'BMP P Tracking Table'!$AQ14)^2-(4*(149.919*'BMP P Tracking Table'!$AQ14+236.676*'BMP P Tracking Table'!$AR14+726*'BMP P Tracking Table'!$AS14+996.798*'BMP P Tracking Table'!$AT14)*-'BMP P Tracking Table'!$AW14)))/(2*(149.919*'BMP P Tracking Table'!$AQ14+236.676*'BMP P Tracking Table'!$AR14+726*'BMP P Tracking Table'!$AS14+996.798*'BMP P Tracking Table'!$AT14))))),MIN(2,IF('BMP P Tracking Table'!$AP14="Total Pervious",(-(3630*'BMP P Tracking Table'!$U14+20.691*'BMP P Tracking Table'!$AA14)+SQRT((3630*'BMP P Tracking Table'!$U14+20.691*'BMP P Tracking Table'!$AA14)^2-(4*(996.798*'BMP P Tracking Table'!$AA14)*-'BMP P Tracking Table'!$AW14)))/(2*(996.798*'BMP P Tracking Table'!$AA14)),IF(SUM('BMP P Tracking Table'!$W14:$Z14)=0,'BMP P Tracking Table'!$AW14/(-3630*'BMP P Tracking Table'!$U14),(-(3630*'BMP P Tracking Table'!$U14+20.691*'BMP P Tracking Table'!$Z14-216.711*'BMP P Tracking Table'!$Y14-83.853*'BMP P Tracking Table'!$X14-42.834*'BMP P Tracking Table'!$W14)+SQRT((3630*'BMP P Tracking Table'!$U14+20.691*'BMP P Tracking Table'!$Z14-216.711*'BMP P Tracking Table'!$Y14-83.853*'BMP P Tracking Table'!$X14-42.834*'BMP P Tracking Table'!$W14)^2-(4*(149.919*'BMP P Tracking Table'!$W14+236.676*'BMP P Tracking Table'!$X14+726*'BMP P Tracking Table'!$Y14+996.798*'BMP P Tracking Table'!$Z14)*-'BMP P Tracking Table'!$AW14)))/(2*(149.919*'BMP P Tracking Table'!$W14+236.676*'BMP P Tracking Table'!$X14+726*'BMP P Tracking Table'!$Y14+996.798*'BMP P Tracking Table'!$Z14)))))),"")</f>
        <v/>
      </c>
      <c r="BA14" s="105" t="str" cm="1">
        <f t="array" ref="BA14">IFERROR((VLOOKUP(CONCATENATE('BMP P Tracking Table'!$AV14," ",'BMP P Tracking Table'!$AX14),'Performance Curves'!$C$1:$L$45,_xlfn.SINGLE(MATCH('BMP P Tracking Table'!$AZ14,'Performance Curves'!$D$1:$L$1,1))+2,FALSE)-VLOOKUP(CONCATENATE('BMP P Tracking Table'!$AV14," ",'BMP P Tracking Table'!$AX14),'Performance Curves'!$C$1:$L$45,_xlfn.SINGLE(MATCH('BMP P Tracking Table'!$AZ14,'Performance Curves'!$D$1:$L$1,1))+1,FALSE)),"")</f>
        <v/>
      </c>
      <c r="BB14" s="107" t="str">
        <f>IFERROR(('BMP P Tracking Table'!$AZ14-INDEX('Performance Curves'!$E$1:$L$1,1,MATCH('BMP P Tracking Table'!$AZ14,'Performance Curves'!$E$1:$L$1,1)))/(INDEX('Performance Curves'!$E$1:$L$1,1,MATCH('BMP P Tracking Table'!$AZ14,'Performance Curves'!$E$1:$L$1,1)+1)-INDEX('Performance Curves'!$E$1:$L$1,1,MATCH('BMP P Tracking Table'!$AZ14,'Performance Curves'!$E$1:$L$1,1))),"")</f>
        <v/>
      </c>
      <c r="BC14" s="106" t="str" cm="1">
        <f t="array" ref="BC14">IFERROR(IF('BMP P Tracking Table'!$AZ14=2,VLOOKUP(CONCATENATE('BMP P Tracking Table'!$AV14," ",'BMP P Tracking Table'!$AX14),'Performance Curves'!$C$1:$L$44,_xlfn.SINGLE(MATCH('BMP P Tracking Table'!$AZ14,'Performance Curves'!$D$1:$L$1,1))+1,FALSE),'BMP P Tracking Table'!$BA14*'BMP P Tracking Table'!$BB14+VLOOKUP(CONCATENATE('BMP P Tracking Table'!$AV14," ",'BMP P Tracking Table'!$AX14),'Performance Curves'!$C$1:$L$44,_xlfn.SINGLE(MATCH('BMP P Tracking Table'!$AZ14,'Performance Curves'!$D$1:$L$1,1))+1,FALSE)),"")</f>
        <v/>
      </c>
      <c r="BD14" s="107" t="str">
        <f>IFERROR('BMP P Tracking Table'!$BC14*'BMP P Tracking Table'!$AY14,"")</f>
        <v/>
      </c>
      <c r="BE14" s="101"/>
      <c r="BF14" s="37">
        <f t="shared" si="2"/>
        <v>0</v>
      </c>
    </row>
    <row r="15" spans="1:58" x14ac:dyDescent="0.25">
      <c r="A15" s="65"/>
      <c r="B15" s="136" t="s">
        <v>533</v>
      </c>
      <c r="C15" s="65"/>
      <c r="D15" s="65"/>
      <c r="E15" s="97"/>
      <c r="F15" s="97"/>
      <c r="G15" s="65"/>
      <c r="H15" s="65"/>
      <c r="I15" s="65"/>
      <c r="J15" s="98"/>
      <c r="K15" s="65"/>
      <c r="L15" s="65"/>
      <c r="M15" s="99"/>
      <c r="N15" s="65"/>
      <c r="O15" s="65"/>
      <c r="P15" s="65"/>
      <c r="Q15" s="65" t="str">
        <f>IFERROR(VLOOKUP('BMP P Tracking Table'!$P15,Dropdowns!$C$2:$E$15,3,FALSE),"")</f>
        <v/>
      </c>
      <c r="R15" s="65" t="str">
        <f>IFERROR(VLOOKUP('BMP P Tracking Table'!$Q15,Dropdowns!$P$3:$Q$23,2,FALSE),"")</f>
        <v/>
      </c>
      <c r="S15" s="65"/>
      <c r="T15" s="65"/>
      <c r="U15" s="113"/>
      <c r="V15" s="65"/>
      <c r="W15" s="65"/>
      <c r="X15" s="65"/>
      <c r="Y15" s="65"/>
      <c r="Z15" s="65"/>
      <c r="AA15" s="113"/>
      <c r="AB15" s="100"/>
      <c r="AC15" s="65"/>
      <c r="AD15" s="107" t="str">
        <f>IFERROR('BMP P Tracking Table'!$U15*VLOOKUP('BMP P Tracking Table'!$Q15,'Loading Rates'!$B$1:$L$24,4,FALSE)+IF('BMP P Tracking Table'!$V15="By HSG",'BMP P Tracking Table'!$W15*VLOOKUP('BMP P Tracking Table'!$Q15,'Loading Rates'!$B$1:$L$24,6,FALSE)+'BMP P Tracking Table'!$X15*VLOOKUP('BMP P Tracking Table'!$Q15,'Loading Rates'!$B$1:$L$24,7,FALSE)+'BMP P Tracking Table'!$Y15*VLOOKUP('BMP P Tracking Table'!$Q15,'Loading Rates'!$B$1:$L$24,8,FALSE)+'BMP P Tracking Table'!$Z15*VLOOKUP('BMP P Tracking Table'!$Q15,'Loading Rates'!$B$1:$L$24,9,FALSE),'BMP P Tracking Table'!$AA15*VLOOKUP('BMP P Tracking Table'!$Q15,'Loading Rates'!$B$1:$L$24,10,FALSE)),"")</f>
        <v/>
      </c>
      <c r="AE15" s="107" t="str">
        <f>IFERROR(MIN(2,IF('BMP P Tracking Table'!$V15="Total Pervious",(-(3630*'BMP P Tracking Table'!$U15+20.691*'BMP P Tracking Table'!$AA15)+SQRT((3630*'BMP P Tracking Table'!$U15+20.691*'BMP P Tracking Table'!$AA15)^2-(4*(996.798*'BMP P Tracking Table'!$AA15)*-'BMP P Tracking Table'!$AB15)))/(2*(996.798*'BMP P Tracking Table'!$AA15)),IF(SUM('BMP P Tracking Table'!$W15:$Z15)=0,'BMP P Tracking Table'!$AB15/(-3630*'BMP P Tracking Table'!$U15),(-(3630*'BMP P Tracking Table'!$U15+20.691*'BMP P Tracking Table'!$Z15-216.711*'BMP P Tracking Table'!$Y15-83.853*'BMP P Tracking Table'!$X15-42.834*'BMP P Tracking Table'!$W15)+SQRT((3630*'BMP P Tracking Table'!$U15+20.691*'BMP P Tracking Table'!$Z15-216.711*'BMP P Tracking Table'!$Y15-83.853*'BMP P Tracking Table'!$X15-42.834*'BMP P Tracking Table'!$W15)^2-(4*(149.919*'BMP P Tracking Table'!$W15+236.676*'BMP P Tracking Table'!$X15+726*'BMP P Tracking Table'!$Y15+996.798*'BMP P Tracking Table'!$Z15)*-'BMP P Tracking Table'!$AB15)))/(2*(149.919*'BMP P Tracking Table'!$W15+236.676*'BMP P Tracking Table'!$X15+726*'BMP P Tracking Table'!$Y15+996.798*'BMP P Tracking Table'!$Z15))))),"")</f>
        <v/>
      </c>
      <c r="AF15" s="107" t="str" cm="1">
        <f t="array" ref="AF15">IFERROR((VLOOKUP(CONCATENATE('BMP P Tracking Table'!$T15," ",'BMP P Tracking Table'!$AC15),'Performance Curves'!$C$1:$L$45,_xlfn.SINGLE(MATCH('BMP P Tracking Table'!$AE15,'Performance Curves'!$D$1:$L$1,1))+2,FALSE)-VLOOKUP(CONCATENATE('BMP P Tracking Table'!$T15," ",'BMP P Tracking Table'!$AC15),'Performance Curves'!$C$1:$L$45,_xlfn.SINGLE(MATCH('BMP P Tracking Table'!$AE15,'Performance Curves'!$D$1:$L$1,1))+1,FALSE)),"")</f>
        <v/>
      </c>
      <c r="AG15" s="107" t="str">
        <f>IFERROR(('BMP P Tracking Table'!$AE15-INDEX('Performance Curves'!$E$1:$L$1,1,MATCH('BMP P Tracking Table'!$AE15,'Performance Curves'!$E$1:$L$1,1)))/(INDEX('Performance Curves'!$E$1:$L$1,1,MATCH('BMP P Tracking Table'!$AE15,'Performance Curves'!$E$1:$L$1,1)+1)-INDEX('Performance Curves'!$E$1:$L$1,1,MATCH('BMP P Tracking Table'!$AE15,'Performance Curves'!$E$1:$L$1,1))),"")</f>
        <v/>
      </c>
      <c r="AH15" s="106" t="str" cm="1">
        <f t="array" ref="AH15">IFERROR(IF('BMP P Tracking Table'!$AE15=2,VLOOKUP(CONCATENATE('BMP P Tracking Table'!$T15," ",'BMP P Tracking Table'!$AC15),'Performance Curves'!$C$1:$L$45,_xlfn.SINGLE(MATCH('BMP P Tracking Table'!$AE15,'Performance Curves'!$D$1:$L$1,1))+1,FALSE),'BMP P Tracking Table'!$AF15*'BMP P Tracking Table'!$AG15+VLOOKUP(CONCATENATE('BMP P Tracking Table'!$T15," ",'BMP P Tracking Table'!$AC15),'Performance Curves'!$C$1:$L$45,_xlfn.SINGLE(MATCH('BMP P Tracking Table'!$AE15,'Performance Curves'!$D$1:$L$1,1))+1,FALSE)),"")</f>
        <v/>
      </c>
      <c r="AI15" s="107" t="str">
        <f>IFERROR('BMP P Tracking Table'!$AH15*'BMP P Tracking Table'!$AD15,"")</f>
        <v/>
      </c>
      <c r="AJ15" s="65"/>
      <c r="AK15" s="65"/>
      <c r="AL15" s="101"/>
      <c r="AM15" s="64"/>
      <c r="AN15" s="105" t="str">
        <f t="shared" si="1"/>
        <v/>
      </c>
      <c r="AO15" s="101"/>
      <c r="AP15" s="101"/>
      <c r="AQ15" s="101"/>
      <c r="AR15" s="101"/>
      <c r="AS15" s="101"/>
      <c r="AT15" s="101"/>
      <c r="AU15" s="101"/>
      <c r="AV15" s="65"/>
      <c r="AW15" s="102"/>
      <c r="AX15" s="102"/>
      <c r="AY15" s="107" t="str">
        <f>IF('BMP P Tracking Table'!$AK15="Yes",IF('BMP P Tracking Table'!$AL15="No",'BMP P Tracking Table'!$U15*VLOOKUP('BMP P Tracking Table'!$Q15,'Loading Rates'!$B$1:$L$24,4,FALSE)+IF('BMP P Tracking Table'!$V15="By HSG",'BMP P Tracking Table'!$W15*VLOOKUP('BMP P Tracking Table'!$Q15,'Loading Rates'!$B$1:$L$24,6,FALSE)+'BMP P Tracking Table'!$X15*VLOOKUP('BMP P Tracking Table'!$Q15,'Loading Rates'!$B$1:$L$24,7,FALSE)+'BMP P Tracking Table'!$Y15*VLOOKUP('BMP P Tracking Table'!$Q15,'Loading Rates'!$B$1:$L$24,8,FALSE)+'BMP P Tracking Table'!$Z15*VLOOKUP('BMP P Tracking Table'!$Q15,'Loading Rates'!$B$1:$L$24,9,FALSE),'BMP P Tracking Table'!$AA15*VLOOKUP('BMP P Tracking Table'!$Q15,'Loading Rates'!$B$1:$L$24,10,FALSE)),'BMP P Tracking Table'!$AO15*VLOOKUP('BMP P Tracking Table'!$Q15,'Loading Rates'!$B$1:$L$24,4,FALSE)+IF('BMP P Tracking Table'!$AP15="By HSG",'BMP P Tracking Table'!$AQ15*VLOOKUP('BMP P Tracking Table'!$Q15,'Loading Rates'!$B$1:$L$24,6,FALSE)+'BMP P Tracking Table'!$AR15*VLOOKUP('BMP P Tracking Table'!$Q15,'Loading Rates'!$B$1:$L$24,7,FALSE)+'BMP P Tracking Table'!$AS15*VLOOKUP('BMP P Tracking Table'!$Q15,'Loading Rates'!$B$1:$L$24,8,FALSE)+'BMP P Tracking Table'!$AT15*VLOOKUP('BMP P Tracking Table'!$Q15,'Loading Rates'!$B$1:$L$24,9,FALSE),'BMP P Tracking Table'!$AU15*VLOOKUP('BMP P Tracking Table'!$Q15,'Loading Rates'!$B$1:$L$24,10,FALSE))),"")</f>
        <v/>
      </c>
      <c r="AZ15" s="107" t="str">
        <f>IFERROR(IF('BMP P Tracking Table'!$AL15="Yes",MIN(2,IF('BMP P Tracking Table'!$AP15="Total Pervious",(-(3630*'BMP P Tracking Table'!$AO15+20.691*'BMP P Tracking Table'!$AU15)+SQRT((3630*'BMP P Tracking Table'!$AO15+20.691*'BMP P Tracking Table'!$AU15)^2-(4*(996.798*'BMP P Tracking Table'!$AU15)*-'BMP P Tracking Table'!$AW15)))/(2*(996.798*'BMP P Tracking Table'!$AU15)),IF(SUM('BMP P Tracking Table'!$AQ15:$AT15)=0,'BMP P Tracking Table'!$AU15/(-3630*'BMP P Tracking Table'!$AO15),(-(3630*'BMP P Tracking Table'!$AO15+20.691*'BMP P Tracking Table'!$AT15-216.711*'BMP P Tracking Table'!$AS15-83.853*'BMP P Tracking Table'!$AR15-42.834*'BMP P Tracking Table'!$AQ15)+SQRT((3630*'BMP P Tracking Table'!$AO15+20.691*'BMP P Tracking Table'!$AT15-216.711*'BMP P Tracking Table'!$AS15-83.853*'BMP P Tracking Table'!$AR15-42.834*'BMP P Tracking Table'!$AQ15)^2-(4*(149.919*'BMP P Tracking Table'!$AQ15+236.676*'BMP P Tracking Table'!$AR15+726*'BMP P Tracking Table'!$AS15+996.798*'BMP P Tracking Table'!$AT15)*-'BMP P Tracking Table'!$AW15)))/(2*(149.919*'BMP P Tracking Table'!$AQ15+236.676*'BMP P Tracking Table'!$AR15+726*'BMP P Tracking Table'!$AS15+996.798*'BMP P Tracking Table'!$AT15))))),MIN(2,IF('BMP P Tracking Table'!$AP15="Total Pervious",(-(3630*'BMP P Tracking Table'!$U15+20.691*'BMP P Tracking Table'!$AA15)+SQRT((3630*'BMP P Tracking Table'!$U15+20.691*'BMP P Tracking Table'!$AA15)^2-(4*(996.798*'BMP P Tracking Table'!$AA15)*-'BMP P Tracking Table'!$AW15)))/(2*(996.798*'BMP P Tracking Table'!$AA15)),IF(SUM('BMP P Tracking Table'!$W15:$Z15)=0,'BMP P Tracking Table'!$AW15/(-3630*'BMP P Tracking Table'!$U15),(-(3630*'BMP P Tracking Table'!$U15+20.691*'BMP P Tracking Table'!$Z15-216.711*'BMP P Tracking Table'!$Y15-83.853*'BMP P Tracking Table'!$X15-42.834*'BMP P Tracking Table'!$W15)+SQRT((3630*'BMP P Tracking Table'!$U15+20.691*'BMP P Tracking Table'!$Z15-216.711*'BMP P Tracking Table'!$Y15-83.853*'BMP P Tracking Table'!$X15-42.834*'BMP P Tracking Table'!$W15)^2-(4*(149.919*'BMP P Tracking Table'!$W15+236.676*'BMP P Tracking Table'!$X15+726*'BMP P Tracking Table'!$Y15+996.798*'BMP P Tracking Table'!$Z15)*-'BMP P Tracking Table'!$AW15)))/(2*(149.919*'BMP P Tracking Table'!$W15+236.676*'BMP P Tracking Table'!$X15+726*'BMP P Tracking Table'!$Y15+996.798*'BMP P Tracking Table'!$Z15)))))),"")</f>
        <v/>
      </c>
      <c r="BA15" s="105" t="str" cm="1">
        <f t="array" ref="BA15">IFERROR((VLOOKUP(CONCATENATE('BMP P Tracking Table'!$AV15," ",'BMP P Tracking Table'!$AX15),'Performance Curves'!$C$1:$L$45,_xlfn.SINGLE(MATCH('BMP P Tracking Table'!$AZ15,'Performance Curves'!$D$1:$L$1,1))+2,FALSE)-VLOOKUP(CONCATENATE('BMP P Tracking Table'!$AV15," ",'BMP P Tracking Table'!$AX15),'Performance Curves'!$C$1:$L$45,_xlfn.SINGLE(MATCH('BMP P Tracking Table'!$AZ15,'Performance Curves'!$D$1:$L$1,1))+1,FALSE)),"")</f>
        <v/>
      </c>
      <c r="BB15" s="107" t="str">
        <f>IFERROR(('BMP P Tracking Table'!$AZ15-INDEX('Performance Curves'!$E$1:$L$1,1,MATCH('BMP P Tracking Table'!$AZ15,'Performance Curves'!$E$1:$L$1,1)))/(INDEX('Performance Curves'!$E$1:$L$1,1,MATCH('BMP P Tracking Table'!$AZ15,'Performance Curves'!$E$1:$L$1,1)+1)-INDEX('Performance Curves'!$E$1:$L$1,1,MATCH('BMP P Tracking Table'!$AZ15,'Performance Curves'!$E$1:$L$1,1))),"")</f>
        <v/>
      </c>
      <c r="BC15" s="106" t="str" cm="1">
        <f t="array" ref="BC15">IFERROR(IF('BMP P Tracking Table'!$AZ15=2,VLOOKUP(CONCATENATE('BMP P Tracking Table'!$AV15," ",'BMP P Tracking Table'!$AX15),'Performance Curves'!$C$1:$L$44,_xlfn.SINGLE(MATCH('BMP P Tracking Table'!$AZ15,'Performance Curves'!$D$1:$L$1,1))+1,FALSE),'BMP P Tracking Table'!$BA15*'BMP P Tracking Table'!$BB15+VLOOKUP(CONCATENATE('BMP P Tracking Table'!$AV15," ",'BMP P Tracking Table'!$AX15),'Performance Curves'!$C$1:$L$44,_xlfn.SINGLE(MATCH('BMP P Tracking Table'!$AZ15,'Performance Curves'!$D$1:$L$1,1))+1,FALSE)),"")</f>
        <v/>
      </c>
      <c r="BD15" s="107" t="str">
        <f>IFERROR('BMP P Tracking Table'!$BC15*'BMP P Tracking Table'!$AY15,"")</f>
        <v/>
      </c>
      <c r="BE15" s="101"/>
      <c r="BF15" s="37">
        <f t="shared" si="2"/>
        <v>0</v>
      </c>
    </row>
    <row r="16" spans="1:58" x14ac:dyDescent="0.25">
      <c r="A16" s="65"/>
      <c r="B16" s="136" t="s">
        <v>533</v>
      </c>
      <c r="C16" s="65"/>
      <c r="D16" s="65"/>
      <c r="E16" s="97"/>
      <c r="F16" s="97"/>
      <c r="G16" s="65"/>
      <c r="H16" s="65"/>
      <c r="I16" s="65"/>
      <c r="J16" s="98"/>
      <c r="K16" s="65"/>
      <c r="L16" s="65"/>
      <c r="M16" s="99"/>
      <c r="N16" s="65"/>
      <c r="O16" s="65"/>
      <c r="P16" s="65"/>
      <c r="Q16" s="65" t="str">
        <f>IFERROR(VLOOKUP('BMP P Tracking Table'!$P16,Dropdowns!$C$2:$E$15,3,FALSE),"")</f>
        <v/>
      </c>
      <c r="R16" s="65" t="str">
        <f>IFERROR(VLOOKUP('BMP P Tracking Table'!$Q16,Dropdowns!$P$3:$Q$23,2,FALSE),"")</f>
        <v/>
      </c>
      <c r="S16" s="65"/>
      <c r="T16" s="65"/>
      <c r="U16" s="113"/>
      <c r="V16" s="65"/>
      <c r="W16" s="65"/>
      <c r="X16" s="65"/>
      <c r="Y16" s="65"/>
      <c r="Z16" s="65"/>
      <c r="AA16" s="113"/>
      <c r="AB16" s="100"/>
      <c r="AC16" s="65"/>
      <c r="AD16" s="107" t="str">
        <f>IFERROR('BMP P Tracking Table'!$U16*VLOOKUP('BMP P Tracking Table'!$Q16,'Loading Rates'!$B$1:$L$24,4,FALSE)+IF('BMP P Tracking Table'!$V16="By HSG",'BMP P Tracking Table'!$W16*VLOOKUP('BMP P Tracking Table'!$Q16,'Loading Rates'!$B$1:$L$24,6,FALSE)+'BMP P Tracking Table'!$X16*VLOOKUP('BMP P Tracking Table'!$Q16,'Loading Rates'!$B$1:$L$24,7,FALSE)+'BMP P Tracking Table'!$Y16*VLOOKUP('BMP P Tracking Table'!$Q16,'Loading Rates'!$B$1:$L$24,8,FALSE)+'BMP P Tracking Table'!$Z16*VLOOKUP('BMP P Tracking Table'!$Q16,'Loading Rates'!$B$1:$L$24,9,FALSE),'BMP P Tracking Table'!$AA16*VLOOKUP('BMP P Tracking Table'!$Q16,'Loading Rates'!$B$1:$L$24,10,FALSE)),"")</f>
        <v/>
      </c>
      <c r="AE16" s="107" t="str">
        <f>IFERROR(MIN(2,IF('BMP P Tracking Table'!$V16="Total Pervious",(-(3630*'BMP P Tracking Table'!$U16+20.691*'BMP P Tracking Table'!$AA16)+SQRT((3630*'BMP P Tracking Table'!$U16+20.691*'BMP P Tracking Table'!$AA16)^2-(4*(996.798*'BMP P Tracking Table'!$AA16)*-'BMP P Tracking Table'!$AB16)))/(2*(996.798*'BMP P Tracking Table'!$AA16)),IF(SUM('BMP P Tracking Table'!$W16:$Z16)=0,'BMP P Tracking Table'!$AB16/(-3630*'BMP P Tracking Table'!$U16),(-(3630*'BMP P Tracking Table'!$U16+20.691*'BMP P Tracking Table'!$Z16-216.711*'BMP P Tracking Table'!$Y16-83.853*'BMP P Tracking Table'!$X16-42.834*'BMP P Tracking Table'!$W16)+SQRT((3630*'BMP P Tracking Table'!$U16+20.691*'BMP P Tracking Table'!$Z16-216.711*'BMP P Tracking Table'!$Y16-83.853*'BMP P Tracking Table'!$X16-42.834*'BMP P Tracking Table'!$W16)^2-(4*(149.919*'BMP P Tracking Table'!$W16+236.676*'BMP P Tracking Table'!$X16+726*'BMP P Tracking Table'!$Y16+996.798*'BMP P Tracking Table'!$Z16)*-'BMP P Tracking Table'!$AB16)))/(2*(149.919*'BMP P Tracking Table'!$W16+236.676*'BMP P Tracking Table'!$X16+726*'BMP P Tracking Table'!$Y16+996.798*'BMP P Tracking Table'!$Z16))))),"")</f>
        <v/>
      </c>
      <c r="AF16" s="107" t="str" cm="1">
        <f t="array" ref="AF16">IFERROR((VLOOKUP(CONCATENATE('BMP P Tracking Table'!$T16," ",'BMP P Tracking Table'!$AC16),'Performance Curves'!$C$1:$L$45,_xlfn.SINGLE(MATCH('BMP P Tracking Table'!$AE16,'Performance Curves'!$D$1:$L$1,1))+2,FALSE)-VLOOKUP(CONCATENATE('BMP P Tracking Table'!$T16," ",'BMP P Tracking Table'!$AC16),'Performance Curves'!$C$1:$L$45,_xlfn.SINGLE(MATCH('BMP P Tracking Table'!$AE16,'Performance Curves'!$D$1:$L$1,1))+1,FALSE)),"")</f>
        <v/>
      </c>
      <c r="AG16" s="107" t="str">
        <f>IFERROR(('BMP P Tracking Table'!$AE16-INDEX('Performance Curves'!$E$1:$L$1,1,MATCH('BMP P Tracking Table'!$AE16,'Performance Curves'!$E$1:$L$1,1)))/(INDEX('Performance Curves'!$E$1:$L$1,1,MATCH('BMP P Tracking Table'!$AE16,'Performance Curves'!$E$1:$L$1,1)+1)-INDEX('Performance Curves'!$E$1:$L$1,1,MATCH('BMP P Tracking Table'!$AE16,'Performance Curves'!$E$1:$L$1,1))),"")</f>
        <v/>
      </c>
      <c r="AH16" s="106" t="str" cm="1">
        <f t="array" ref="AH16">IFERROR(IF('BMP P Tracking Table'!$AE16=2,VLOOKUP(CONCATENATE('BMP P Tracking Table'!$T16," ",'BMP P Tracking Table'!$AC16),'Performance Curves'!$C$1:$L$45,_xlfn.SINGLE(MATCH('BMP P Tracking Table'!$AE16,'Performance Curves'!$D$1:$L$1,1))+1,FALSE),'BMP P Tracking Table'!$AF16*'BMP P Tracking Table'!$AG16+VLOOKUP(CONCATENATE('BMP P Tracking Table'!$T16," ",'BMP P Tracking Table'!$AC16),'Performance Curves'!$C$1:$L$45,_xlfn.SINGLE(MATCH('BMP P Tracking Table'!$AE16,'Performance Curves'!$D$1:$L$1,1))+1,FALSE)),"")</f>
        <v/>
      </c>
      <c r="AI16" s="107" t="str">
        <f>IFERROR('BMP P Tracking Table'!$AH16*'BMP P Tracking Table'!$AD16,"")</f>
        <v/>
      </c>
      <c r="AJ16" s="65"/>
      <c r="AK16" s="65"/>
      <c r="AL16" s="101"/>
      <c r="AM16" s="64"/>
      <c r="AN16" s="105" t="str">
        <f t="shared" si="1"/>
        <v/>
      </c>
      <c r="AO16" s="101"/>
      <c r="AP16" s="101"/>
      <c r="AQ16" s="101"/>
      <c r="AR16" s="101"/>
      <c r="AS16" s="101"/>
      <c r="AT16" s="101"/>
      <c r="AU16" s="101"/>
      <c r="AV16" s="65"/>
      <c r="AW16" s="102"/>
      <c r="AX16" s="102"/>
      <c r="AY16" s="107" t="str">
        <f>IF('BMP P Tracking Table'!$AK16="Yes",IF('BMP P Tracking Table'!$AL16="No",'BMP P Tracking Table'!$U16*VLOOKUP('BMP P Tracking Table'!$Q16,'Loading Rates'!$B$1:$L$24,4,FALSE)+IF('BMP P Tracking Table'!$V16="By HSG",'BMP P Tracking Table'!$W16*VLOOKUP('BMP P Tracking Table'!$Q16,'Loading Rates'!$B$1:$L$24,6,FALSE)+'BMP P Tracking Table'!$X16*VLOOKUP('BMP P Tracking Table'!$Q16,'Loading Rates'!$B$1:$L$24,7,FALSE)+'BMP P Tracking Table'!$Y16*VLOOKUP('BMP P Tracking Table'!$Q16,'Loading Rates'!$B$1:$L$24,8,FALSE)+'BMP P Tracking Table'!$Z16*VLOOKUP('BMP P Tracking Table'!$Q16,'Loading Rates'!$B$1:$L$24,9,FALSE),'BMP P Tracking Table'!$AA16*VLOOKUP('BMP P Tracking Table'!$Q16,'Loading Rates'!$B$1:$L$24,10,FALSE)),'BMP P Tracking Table'!$AO16*VLOOKUP('BMP P Tracking Table'!$Q16,'Loading Rates'!$B$1:$L$24,4,FALSE)+IF('BMP P Tracking Table'!$AP16="By HSG",'BMP P Tracking Table'!$AQ16*VLOOKUP('BMP P Tracking Table'!$Q16,'Loading Rates'!$B$1:$L$24,6,FALSE)+'BMP P Tracking Table'!$AR16*VLOOKUP('BMP P Tracking Table'!$Q16,'Loading Rates'!$B$1:$L$24,7,FALSE)+'BMP P Tracking Table'!$AS16*VLOOKUP('BMP P Tracking Table'!$Q16,'Loading Rates'!$B$1:$L$24,8,FALSE)+'BMP P Tracking Table'!$AT16*VLOOKUP('BMP P Tracking Table'!$Q16,'Loading Rates'!$B$1:$L$24,9,FALSE),'BMP P Tracking Table'!$AU16*VLOOKUP('BMP P Tracking Table'!$Q16,'Loading Rates'!$B$1:$L$24,10,FALSE))),"")</f>
        <v/>
      </c>
      <c r="AZ16" s="107" t="str">
        <f>IFERROR(IF('BMP P Tracking Table'!$AL16="Yes",MIN(2,IF('BMP P Tracking Table'!$AP16="Total Pervious",(-(3630*'BMP P Tracking Table'!$AO16+20.691*'BMP P Tracking Table'!$AU16)+SQRT((3630*'BMP P Tracking Table'!$AO16+20.691*'BMP P Tracking Table'!$AU16)^2-(4*(996.798*'BMP P Tracking Table'!$AU16)*-'BMP P Tracking Table'!$AW16)))/(2*(996.798*'BMP P Tracking Table'!$AU16)),IF(SUM('BMP P Tracking Table'!$AQ16:$AT16)=0,'BMP P Tracking Table'!$AU16/(-3630*'BMP P Tracking Table'!$AO16),(-(3630*'BMP P Tracking Table'!$AO16+20.691*'BMP P Tracking Table'!$AT16-216.711*'BMP P Tracking Table'!$AS16-83.853*'BMP P Tracking Table'!$AR16-42.834*'BMP P Tracking Table'!$AQ16)+SQRT((3630*'BMP P Tracking Table'!$AO16+20.691*'BMP P Tracking Table'!$AT16-216.711*'BMP P Tracking Table'!$AS16-83.853*'BMP P Tracking Table'!$AR16-42.834*'BMP P Tracking Table'!$AQ16)^2-(4*(149.919*'BMP P Tracking Table'!$AQ16+236.676*'BMP P Tracking Table'!$AR16+726*'BMP P Tracking Table'!$AS16+996.798*'BMP P Tracking Table'!$AT16)*-'BMP P Tracking Table'!$AW16)))/(2*(149.919*'BMP P Tracking Table'!$AQ16+236.676*'BMP P Tracking Table'!$AR16+726*'BMP P Tracking Table'!$AS16+996.798*'BMP P Tracking Table'!$AT16))))),MIN(2,IF('BMP P Tracking Table'!$AP16="Total Pervious",(-(3630*'BMP P Tracking Table'!$U16+20.691*'BMP P Tracking Table'!$AA16)+SQRT((3630*'BMP P Tracking Table'!$U16+20.691*'BMP P Tracking Table'!$AA16)^2-(4*(996.798*'BMP P Tracking Table'!$AA16)*-'BMP P Tracking Table'!$AW16)))/(2*(996.798*'BMP P Tracking Table'!$AA16)),IF(SUM('BMP P Tracking Table'!$W16:$Z16)=0,'BMP P Tracking Table'!$AW16/(-3630*'BMP P Tracking Table'!$U16),(-(3630*'BMP P Tracking Table'!$U16+20.691*'BMP P Tracking Table'!$Z16-216.711*'BMP P Tracking Table'!$Y16-83.853*'BMP P Tracking Table'!$X16-42.834*'BMP P Tracking Table'!$W16)+SQRT((3630*'BMP P Tracking Table'!$U16+20.691*'BMP P Tracking Table'!$Z16-216.711*'BMP P Tracking Table'!$Y16-83.853*'BMP P Tracking Table'!$X16-42.834*'BMP P Tracking Table'!$W16)^2-(4*(149.919*'BMP P Tracking Table'!$W16+236.676*'BMP P Tracking Table'!$X16+726*'BMP P Tracking Table'!$Y16+996.798*'BMP P Tracking Table'!$Z16)*-'BMP P Tracking Table'!$AW16)))/(2*(149.919*'BMP P Tracking Table'!$W16+236.676*'BMP P Tracking Table'!$X16+726*'BMP P Tracking Table'!$Y16+996.798*'BMP P Tracking Table'!$Z16)))))),"")</f>
        <v/>
      </c>
      <c r="BA16" s="105" t="str" cm="1">
        <f t="array" ref="BA16">IFERROR((VLOOKUP(CONCATENATE('BMP P Tracking Table'!$AV16," ",'BMP P Tracking Table'!$AX16),'Performance Curves'!$C$1:$L$45,_xlfn.SINGLE(MATCH('BMP P Tracking Table'!$AZ16,'Performance Curves'!$D$1:$L$1,1))+2,FALSE)-VLOOKUP(CONCATENATE('BMP P Tracking Table'!$AV16," ",'BMP P Tracking Table'!$AX16),'Performance Curves'!$C$1:$L$45,_xlfn.SINGLE(MATCH('BMP P Tracking Table'!$AZ16,'Performance Curves'!$D$1:$L$1,1))+1,FALSE)),"")</f>
        <v/>
      </c>
      <c r="BB16" s="107" t="str">
        <f>IFERROR(('BMP P Tracking Table'!$AZ16-INDEX('Performance Curves'!$E$1:$L$1,1,MATCH('BMP P Tracking Table'!$AZ16,'Performance Curves'!$E$1:$L$1,1)))/(INDEX('Performance Curves'!$E$1:$L$1,1,MATCH('BMP P Tracking Table'!$AZ16,'Performance Curves'!$E$1:$L$1,1)+1)-INDEX('Performance Curves'!$E$1:$L$1,1,MATCH('BMP P Tracking Table'!$AZ16,'Performance Curves'!$E$1:$L$1,1))),"")</f>
        <v/>
      </c>
      <c r="BC16" s="106" t="str" cm="1">
        <f t="array" ref="BC16">IFERROR(IF('BMP P Tracking Table'!$AZ16=2,VLOOKUP(CONCATENATE('BMP P Tracking Table'!$AV16," ",'BMP P Tracking Table'!$AX16),'Performance Curves'!$C$1:$L$44,_xlfn.SINGLE(MATCH('BMP P Tracking Table'!$AZ16,'Performance Curves'!$D$1:$L$1,1))+1,FALSE),'BMP P Tracking Table'!$BA16*'BMP P Tracking Table'!$BB16+VLOOKUP(CONCATENATE('BMP P Tracking Table'!$AV16," ",'BMP P Tracking Table'!$AX16),'Performance Curves'!$C$1:$L$44,_xlfn.SINGLE(MATCH('BMP P Tracking Table'!$AZ16,'Performance Curves'!$D$1:$L$1,1))+1,FALSE)),"")</f>
        <v/>
      </c>
      <c r="BD16" s="107" t="str">
        <f>IFERROR('BMP P Tracking Table'!$BC16*'BMP P Tracking Table'!$AY16,"")</f>
        <v/>
      </c>
      <c r="BE16" s="101"/>
      <c r="BF16" s="37">
        <f t="shared" si="2"/>
        <v>0</v>
      </c>
    </row>
    <row r="17" spans="1:58" x14ac:dyDescent="0.25">
      <c r="A17" s="65" t="s">
        <v>419</v>
      </c>
      <c r="B17" s="65" t="s">
        <v>420</v>
      </c>
      <c r="C17" s="65" t="s">
        <v>280</v>
      </c>
      <c r="D17" s="65" t="s">
        <v>13</v>
      </c>
      <c r="E17" s="97">
        <v>44.438254999999998</v>
      </c>
      <c r="F17" s="97">
        <v>-73.163467999999995</v>
      </c>
      <c r="G17" s="65" t="s">
        <v>460</v>
      </c>
      <c r="H17" s="65"/>
      <c r="I17" s="65" t="s">
        <v>66</v>
      </c>
      <c r="J17" s="98"/>
      <c r="K17" s="65" t="s">
        <v>111</v>
      </c>
      <c r="L17" s="65"/>
      <c r="M17" s="99">
        <v>41821</v>
      </c>
      <c r="N17" s="65"/>
      <c r="O17" s="65"/>
      <c r="P17" s="65" t="s">
        <v>34</v>
      </c>
      <c r="Q17" s="65" t="str">
        <f>IFERROR(VLOOKUP('BMP P Tracking Table'!$P17,Dropdowns!$C$2:$E$15,3,FALSE),"")</f>
        <v>Laplatte River</v>
      </c>
      <c r="R17" s="65" t="str">
        <f>IFERROR(VLOOKUP('BMP P Tracking Table'!$Q17,Dropdowns!$P$3:$Q$23,2,FALSE),"")</f>
        <v>Shelburne Bay</v>
      </c>
      <c r="S17" s="65" t="s">
        <v>66</v>
      </c>
      <c r="T17" s="65" t="s">
        <v>48</v>
      </c>
      <c r="U17" s="113">
        <v>6.52310956021</v>
      </c>
      <c r="V17" s="65" t="s">
        <v>219</v>
      </c>
      <c r="W17" s="65"/>
      <c r="X17" s="65"/>
      <c r="Y17" s="65"/>
      <c r="Z17" s="65"/>
      <c r="AA17" s="113">
        <v>15.507368071190001</v>
      </c>
      <c r="AB17" s="100">
        <v>59233</v>
      </c>
      <c r="AC17" s="65"/>
      <c r="AD17" s="107">
        <f>IFERROR('BMP P Tracking Table'!$U17*VLOOKUP('BMP P Tracking Table'!$Q17,'Loading Rates'!$B$1:$L$24,4,FALSE)+IF('BMP P Tracking Table'!$V17="By HSG",'BMP P Tracking Table'!$W17*VLOOKUP('BMP P Tracking Table'!$Q17,'Loading Rates'!$B$1:$L$24,6,FALSE)+'BMP P Tracking Table'!$X17*VLOOKUP('BMP P Tracking Table'!$Q17,'Loading Rates'!$B$1:$L$24,7,FALSE)+'BMP P Tracking Table'!$Y17*VLOOKUP('BMP P Tracking Table'!$Q17,'Loading Rates'!$B$1:$L$24,8,FALSE)+'BMP P Tracking Table'!$Z17*VLOOKUP('BMP P Tracking Table'!$Q17,'Loading Rates'!$B$1:$L$24,9,FALSE),'BMP P Tracking Table'!$AA17*VLOOKUP('BMP P Tracking Table'!$Q17,'Loading Rates'!$B$1:$L$24,10,FALSE)),"")</f>
        <v>8.8772676095645995</v>
      </c>
      <c r="AE17" s="107">
        <f>IFERROR(MIN(2,IF('BMP P Tracking Table'!$V17="Total Pervious",(-(3630*'BMP P Tracking Table'!$U17+20.691*'BMP P Tracking Table'!$AA17)+SQRT((3630*'BMP P Tracking Table'!$U17+20.691*'BMP P Tracking Table'!$AA17)^2-(4*(996.798*'BMP P Tracking Table'!$AA17)*-'BMP P Tracking Table'!$AB17)))/(2*(996.798*'BMP P Tracking Table'!$AA17)),IF(SUM('BMP P Tracking Table'!$W17:$Z17)=0,'BMP P Tracking Table'!$AB17/(-3630*'BMP P Tracking Table'!$U17),(-(3630*'BMP P Tracking Table'!$U17+20.691*'BMP P Tracking Table'!$Z17-216.711*'BMP P Tracking Table'!$Y17-83.853*'BMP P Tracking Table'!$X17-42.834*'BMP P Tracking Table'!$W17)+SQRT((3630*'BMP P Tracking Table'!$U17+20.691*'BMP P Tracking Table'!$Z17-216.711*'BMP P Tracking Table'!$Y17-83.853*'BMP P Tracking Table'!$X17-42.834*'BMP P Tracking Table'!$W17)^2-(4*(149.919*'BMP P Tracking Table'!$W17+236.676*'BMP P Tracking Table'!$X17+726*'BMP P Tracking Table'!$Y17+996.798*'BMP P Tracking Table'!$Z17)*-'BMP P Tracking Table'!$AB17)))/(2*(149.919*'BMP P Tracking Table'!$W17+236.676*'BMP P Tracking Table'!$X17+726*'BMP P Tracking Table'!$Y17+996.798*'BMP P Tracking Table'!$Z17))))),"")</f>
        <v>1.3295420417991388</v>
      </c>
      <c r="AF17" s="107" cm="1">
        <f t="array" ref="AF17">IFERROR((VLOOKUP(CONCATENATE('BMP P Tracking Table'!$T17," ",'BMP P Tracking Table'!$AC17),'Performance Curves'!$C$1:$L$45,_xlfn.SINGLE(MATCH('BMP P Tracking Table'!$AE17,'Performance Curves'!$D$1:$L$1,1))+2,FALSE)-VLOOKUP(CONCATENATE('BMP P Tracking Table'!$T17," ",'BMP P Tracking Table'!$AC17),'Performance Curves'!$C$1:$L$45,_xlfn.SINGLE(MATCH('BMP P Tracking Table'!$AE17,'Performance Curves'!$D$1:$L$1,1))+1,FALSE)),"")</f>
        <v>4.9999999999999933E-2</v>
      </c>
      <c r="AG17" s="107">
        <f>IFERROR(('BMP P Tracking Table'!$AE17-INDEX('Performance Curves'!$E$1:$L$1,1,MATCH('BMP P Tracking Table'!$AE17,'Performance Curves'!$E$1:$L$1,1)))/(INDEX('Performance Curves'!$E$1:$L$1,1,MATCH('BMP P Tracking Table'!$AE17,'Performance Curves'!$E$1:$L$1,1)+1)-INDEX('Performance Curves'!$E$1:$L$1,1,MATCH('BMP P Tracking Table'!$AE17,'Performance Curves'!$E$1:$L$1,1))),"")</f>
        <v>0.65908408359827764</v>
      </c>
      <c r="AH17" s="106" cm="1">
        <f t="array" ref="AH17">IFERROR(IF('BMP P Tracking Table'!$AE17=2,VLOOKUP(CONCATENATE('BMP P Tracking Table'!$T17," ",'BMP P Tracking Table'!$AC17),'Performance Curves'!$C$1:$L$45,_xlfn.SINGLE(MATCH('BMP P Tracking Table'!$AE17,'Performance Curves'!$D$1:$L$1,1))+1,FALSE),'BMP P Tracking Table'!$AF17*'BMP P Tracking Table'!$AG17+VLOOKUP(CONCATENATE('BMP P Tracking Table'!$T17," ",'BMP P Tracking Table'!$AC17),'Performance Curves'!$C$1:$L$45,_xlfn.SINGLE(MATCH('BMP P Tracking Table'!$AE17,'Performance Curves'!$D$1:$L$1,1))+1,FALSE)),"")</f>
        <v>0.56295420417991382</v>
      </c>
      <c r="AI17" s="107">
        <f>IFERROR('BMP P Tracking Table'!$AH17*'BMP P Tracking Table'!$AD17,"")</f>
        <v>4.9974951224345654</v>
      </c>
      <c r="AJ17" s="65"/>
      <c r="AK17" s="65" t="s">
        <v>62</v>
      </c>
      <c r="AL17" s="101" t="s">
        <v>66</v>
      </c>
      <c r="AM17" s="64">
        <v>1</v>
      </c>
      <c r="AN17" s="105">
        <f t="shared" si="1"/>
        <v>4.9974951224345654</v>
      </c>
      <c r="AO17" s="101">
        <v>4.0599999999999996</v>
      </c>
      <c r="AP17" s="101" t="s">
        <v>219</v>
      </c>
      <c r="AQ17" s="101"/>
      <c r="AR17" s="101"/>
      <c r="AS17" s="101"/>
      <c r="AT17" s="101"/>
      <c r="AU17" s="101">
        <v>15.93</v>
      </c>
      <c r="AV17" s="65" t="s">
        <v>215</v>
      </c>
      <c r="AW17" s="102">
        <v>0</v>
      </c>
      <c r="AX17" s="102"/>
      <c r="AY17" s="107" t="str">
        <f>IF('BMP P Tracking Table'!$AK17="Yes",IF('BMP P Tracking Table'!$AL17="No",'BMP P Tracking Table'!$U17*VLOOKUP('BMP P Tracking Table'!$Q17,'Loading Rates'!$B$1:$L$24,4,FALSE)+IF('BMP P Tracking Table'!$V17="By HSG",'BMP P Tracking Table'!$W17*VLOOKUP('BMP P Tracking Table'!$Q17,'Loading Rates'!$B$1:$L$24,6,FALSE)+'BMP P Tracking Table'!$X17*VLOOKUP('BMP P Tracking Table'!$Q17,'Loading Rates'!$B$1:$L$24,7,FALSE)+'BMP P Tracking Table'!$Y17*VLOOKUP('BMP P Tracking Table'!$Q17,'Loading Rates'!$B$1:$L$24,8,FALSE)+'BMP P Tracking Table'!$Z17*VLOOKUP('BMP P Tracking Table'!$Q17,'Loading Rates'!$B$1:$L$24,9,FALSE),'BMP P Tracking Table'!$AA17*VLOOKUP('BMP P Tracking Table'!$Q17,'Loading Rates'!$B$1:$L$24,10,FALSE)),'BMP P Tracking Table'!$AO17*VLOOKUP('BMP P Tracking Table'!$Q17,'Loading Rates'!$B$1:$L$24,4,FALSE)+IF('BMP P Tracking Table'!$AP17="By HSG",'BMP P Tracking Table'!$AQ17*VLOOKUP('BMP P Tracking Table'!$Q17,'Loading Rates'!$B$1:$L$24,6,FALSE)+'BMP P Tracking Table'!$AR17*VLOOKUP('BMP P Tracking Table'!$Q17,'Loading Rates'!$B$1:$L$24,7,FALSE)+'BMP P Tracking Table'!$AS17*VLOOKUP('BMP P Tracking Table'!$Q17,'Loading Rates'!$B$1:$L$24,8,FALSE)+'BMP P Tracking Table'!$AT17*VLOOKUP('BMP P Tracking Table'!$Q17,'Loading Rates'!$B$1:$L$24,9,FALSE),'BMP P Tracking Table'!$AU17*VLOOKUP('BMP P Tracking Table'!$Q17,'Loading Rates'!$B$1:$L$24,10,FALSE))),"")</f>
        <v/>
      </c>
      <c r="AZ17" s="107">
        <f>IFERROR(IF('BMP P Tracking Table'!$AL17="Yes",MIN(2,IF('BMP P Tracking Table'!$AP17="Total Pervious",(-(3630*'BMP P Tracking Table'!$AO17+20.691*'BMP P Tracking Table'!$AU17)+SQRT((3630*'BMP P Tracking Table'!$AO17+20.691*'BMP P Tracking Table'!$AU17)^2-(4*(996.798*'BMP P Tracking Table'!$AU17)*-'BMP P Tracking Table'!$AW17)))/(2*(996.798*'BMP P Tracking Table'!$AU17)),IF(SUM('BMP P Tracking Table'!$AQ17:$AT17)=0,'BMP P Tracking Table'!$AU17/(-3630*'BMP P Tracking Table'!$AO17),(-(3630*'BMP P Tracking Table'!$AO17+20.691*'BMP P Tracking Table'!$AT17-216.711*'BMP P Tracking Table'!$AS17-83.853*'BMP P Tracking Table'!$AR17-42.834*'BMP P Tracking Table'!$AQ17)+SQRT((3630*'BMP P Tracking Table'!$AO17+20.691*'BMP P Tracking Table'!$AT17-216.711*'BMP P Tracking Table'!$AS17-83.853*'BMP P Tracking Table'!$AR17-42.834*'BMP P Tracking Table'!$AQ17)^2-(4*(149.919*'BMP P Tracking Table'!$AQ17+236.676*'BMP P Tracking Table'!$AR17+726*'BMP P Tracking Table'!$AS17+996.798*'BMP P Tracking Table'!$AT17)*-'BMP P Tracking Table'!$AW17)))/(2*(149.919*'BMP P Tracking Table'!$AQ17+236.676*'BMP P Tracking Table'!$AR17+726*'BMP P Tracking Table'!$AS17+996.798*'BMP P Tracking Table'!$AT17))))),MIN(2,IF('BMP P Tracking Table'!$AP17="Total Pervious",(-(3630*'BMP P Tracking Table'!$U17+20.691*'BMP P Tracking Table'!$AA17)+SQRT((3630*'BMP P Tracking Table'!$U17+20.691*'BMP P Tracking Table'!$AA17)^2-(4*(996.798*'BMP P Tracking Table'!$AA17)*-'BMP P Tracking Table'!$AW17)))/(2*(996.798*'BMP P Tracking Table'!$AA17)),IF(SUM('BMP P Tracking Table'!$W17:$Z17)=0,'BMP P Tracking Table'!$AW17/(-3630*'BMP P Tracking Table'!$U17),(-(3630*'BMP P Tracking Table'!$U17+20.691*'BMP P Tracking Table'!$Z17-216.711*'BMP P Tracking Table'!$Y17-83.853*'BMP P Tracking Table'!$X17-42.834*'BMP P Tracking Table'!$W17)+SQRT((3630*'BMP P Tracking Table'!$U17+20.691*'BMP P Tracking Table'!$Z17-216.711*'BMP P Tracking Table'!$Y17-83.853*'BMP P Tracking Table'!$X17-42.834*'BMP P Tracking Table'!$W17)^2-(4*(149.919*'BMP P Tracking Table'!$W17+236.676*'BMP P Tracking Table'!$X17+726*'BMP P Tracking Table'!$Y17+996.798*'BMP P Tracking Table'!$Z17)*-'BMP P Tracking Table'!$AW17)))/(2*(149.919*'BMP P Tracking Table'!$W17+236.676*'BMP P Tracking Table'!$X17+726*'BMP P Tracking Table'!$Y17+996.798*'BMP P Tracking Table'!$Z17)))))),"")</f>
        <v>0</v>
      </c>
      <c r="BA17" s="105" cm="1">
        <f t="array" ref="BA17">IFERROR((VLOOKUP(CONCATENATE('BMP P Tracking Table'!$AV17," ",'BMP P Tracking Table'!$AX17),'Performance Curves'!$C$1:$L$45,_xlfn.SINGLE(MATCH('BMP P Tracking Table'!$AZ17,'Performance Curves'!$D$1:$L$1,1))+2,FALSE)-VLOOKUP(CONCATENATE('BMP P Tracking Table'!$AV17," ",'BMP P Tracking Table'!$AX17),'Performance Curves'!$C$1:$L$45,_xlfn.SINGLE(MATCH('BMP P Tracking Table'!$AZ17,'Performance Curves'!$D$1:$L$1,1))+1,FALSE)),"")</f>
        <v>0.03</v>
      </c>
      <c r="BB17" s="107" t="str">
        <f>IFERROR(('BMP P Tracking Table'!$AZ17-INDEX('Performance Curves'!$E$1:$L$1,1,MATCH('BMP P Tracking Table'!$AZ17,'Performance Curves'!$E$1:$L$1,1)))/(INDEX('Performance Curves'!$E$1:$L$1,1,MATCH('BMP P Tracking Table'!$AZ17,'Performance Curves'!$E$1:$L$1,1)+1)-INDEX('Performance Curves'!$E$1:$L$1,1,MATCH('BMP P Tracking Table'!$AZ17,'Performance Curves'!$E$1:$L$1,1))),"")</f>
        <v/>
      </c>
      <c r="BC17" s="106" t="str" cm="1">
        <f t="array" ref="BC17">IFERROR(IF('BMP P Tracking Table'!$AZ17=2,VLOOKUP(CONCATENATE('BMP P Tracking Table'!$AV17," ",'BMP P Tracking Table'!$AX17),'Performance Curves'!$C$1:$L$44,_xlfn.SINGLE(MATCH('BMP P Tracking Table'!$AZ17,'Performance Curves'!$D$1:$L$1,1))+1,FALSE),'BMP P Tracking Table'!$BA17*'BMP P Tracking Table'!$BB17+VLOOKUP(CONCATENATE('BMP P Tracking Table'!$AV17," ",'BMP P Tracking Table'!$AX17),'Performance Curves'!$C$1:$L$44,_xlfn.SINGLE(MATCH('BMP P Tracking Table'!$AZ17,'Performance Curves'!$D$1:$L$1,1))+1,FALSE)),"")</f>
        <v/>
      </c>
      <c r="BD17" s="107" t="str">
        <f>IFERROR('BMP P Tracking Table'!$BC17*'BMP P Tracking Table'!$AY17,"")</f>
        <v/>
      </c>
      <c r="BE17" s="101">
        <v>0</v>
      </c>
      <c r="BF17" s="37">
        <f t="shared" si="2"/>
        <v>0</v>
      </c>
    </row>
    <row r="18" spans="1:58" x14ac:dyDescent="0.25">
      <c r="A18" s="65" t="s">
        <v>421</v>
      </c>
      <c r="B18" s="65" t="s">
        <v>422</v>
      </c>
      <c r="C18" s="65" t="s">
        <v>280</v>
      </c>
      <c r="D18" s="65" t="s">
        <v>13</v>
      </c>
      <c r="E18" s="97">
        <v>44.434930000000001</v>
      </c>
      <c r="F18" s="97">
        <v>-73.157913300000004</v>
      </c>
      <c r="G18" s="65" t="s">
        <v>461</v>
      </c>
      <c r="H18" s="65"/>
      <c r="I18" s="65" t="s">
        <v>66</v>
      </c>
      <c r="J18" s="98">
        <v>243841</v>
      </c>
      <c r="K18" s="65" t="s">
        <v>111</v>
      </c>
      <c r="L18" s="65"/>
      <c r="M18" s="99">
        <v>41187</v>
      </c>
      <c r="N18" s="65"/>
      <c r="O18" s="65"/>
      <c r="P18" s="65" t="s">
        <v>34</v>
      </c>
      <c r="Q18" s="65" t="str">
        <f>IFERROR(VLOOKUP('BMP P Tracking Table'!$P18,Dropdowns!$C$2:$E$15,3,FALSE),"")</f>
        <v>Laplatte River</v>
      </c>
      <c r="R18" s="65" t="str">
        <f>IFERROR(VLOOKUP('BMP P Tracking Table'!$Q18,Dropdowns!$P$3:$Q$23,2,FALSE),"")</f>
        <v>Shelburne Bay</v>
      </c>
      <c r="S18" s="65" t="s">
        <v>66</v>
      </c>
      <c r="T18" s="65" t="s">
        <v>48</v>
      </c>
      <c r="U18" s="113">
        <v>8.6752595111600002</v>
      </c>
      <c r="V18" s="65" t="s">
        <v>219</v>
      </c>
      <c r="W18" s="65"/>
      <c r="X18" s="65"/>
      <c r="Y18" s="65"/>
      <c r="Z18" s="65"/>
      <c r="AA18" s="113">
        <v>24.88205797114</v>
      </c>
      <c r="AB18" s="100">
        <v>67909</v>
      </c>
      <c r="AC18" s="65"/>
      <c r="AD18" s="107">
        <f>IFERROR('BMP P Tracking Table'!$U18*VLOOKUP('BMP P Tracking Table'!$Q18,'Loading Rates'!$B$1:$L$24,4,FALSE)+IF('BMP P Tracking Table'!$V18="By HSG",'BMP P Tracking Table'!$W18*VLOOKUP('BMP P Tracking Table'!$Q18,'Loading Rates'!$B$1:$L$24,6,FALSE)+'BMP P Tracking Table'!$X18*VLOOKUP('BMP P Tracking Table'!$Q18,'Loading Rates'!$B$1:$L$24,7,FALSE)+'BMP P Tracking Table'!$Y18*VLOOKUP('BMP P Tracking Table'!$Q18,'Loading Rates'!$B$1:$L$24,8,FALSE)+'BMP P Tracking Table'!$Z18*VLOOKUP('BMP P Tracking Table'!$Q18,'Loading Rates'!$B$1:$L$24,9,FALSE),'BMP P Tracking Table'!$AA18*VLOOKUP('BMP P Tracking Table'!$Q18,'Loading Rates'!$B$1:$L$24,10,FALSE)),"")</f>
        <v>12.5385610256604</v>
      </c>
      <c r="AE18" s="107">
        <f>IFERROR(MIN(2,IF('BMP P Tracking Table'!$V18="Total Pervious",(-(3630*'BMP P Tracking Table'!$U18+20.691*'BMP P Tracking Table'!$AA18)+SQRT((3630*'BMP P Tracking Table'!$U18+20.691*'BMP P Tracking Table'!$AA18)^2-(4*(996.798*'BMP P Tracking Table'!$AA18)*-'BMP P Tracking Table'!$AB18)))/(2*(996.798*'BMP P Tracking Table'!$AA18)),IF(SUM('BMP P Tracking Table'!$W18:$Z18)=0,'BMP P Tracking Table'!$AB18/(-3630*'BMP P Tracking Table'!$U18),(-(3630*'BMP P Tracking Table'!$U18+20.691*'BMP P Tracking Table'!$Z18-216.711*'BMP P Tracking Table'!$Y18-83.853*'BMP P Tracking Table'!$X18-42.834*'BMP P Tracking Table'!$W18)+SQRT((3630*'BMP P Tracking Table'!$U18+20.691*'BMP P Tracking Table'!$Z18-216.711*'BMP P Tracking Table'!$Y18-83.853*'BMP P Tracking Table'!$X18-42.834*'BMP P Tracking Table'!$W18)^2-(4*(149.919*'BMP P Tracking Table'!$W18+236.676*'BMP P Tracking Table'!$X18+726*'BMP P Tracking Table'!$Y18+996.798*'BMP P Tracking Table'!$Z18)*-'BMP P Tracking Table'!$AB18)))/(2*(149.919*'BMP P Tracking Table'!$W18+236.676*'BMP P Tracking Table'!$X18+726*'BMP P Tracking Table'!$Y18+996.798*'BMP P Tracking Table'!$Z18))))),"")</f>
        <v>1.1308177099163377</v>
      </c>
      <c r="AF18" s="107" cm="1">
        <f t="array" ref="AF18">IFERROR((VLOOKUP(CONCATENATE('BMP P Tracking Table'!$T18," ",'BMP P Tracking Table'!$AC18),'Performance Curves'!$C$1:$L$45,_xlfn.SINGLE(MATCH('BMP P Tracking Table'!$AE18,'Performance Curves'!$D$1:$L$1,1))+2,FALSE)-VLOOKUP(CONCATENATE('BMP P Tracking Table'!$T18," ",'BMP P Tracking Table'!$AC18),'Performance Curves'!$C$1:$L$45,_xlfn.SINGLE(MATCH('BMP P Tracking Table'!$AE18,'Performance Curves'!$D$1:$L$1,1))+1,FALSE)),"")</f>
        <v>4.9999999999999933E-2</v>
      </c>
      <c r="AG18" s="107">
        <f>IFERROR(('BMP P Tracking Table'!$AE18-INDEX('Performance Curves'!$E$1:$L$1,1,MATCH('BMP P Tracking Table'!$AE18,'Performance Curves'!$E$1:$L$1,1)))/(INDEX('Performance Curves'!$E$1:$L$1,1,MATCH('BMP P Tracking Table'!$AE18,'Performance Curves'!$E$1:$L$1,1)+1)-INDEX('Performance Curves'!$E$1:$L$1,1,MATCH('BMP P Tracking Table'!$AE18,'Performance Curves'!$E$1:$L$1,1))),"")</f>
        <v>0.26163541983267535</v>
      </c>
      <c r="AH18" s="106" cm="1">
        <f t="array" ref="AH18">IFERROR(IF('BMP P Tracking Table'!$AE18=2,VLOOKUP(CONCATENATE('BMP P Tracking Table'!$T18," ",'BMP P Tracking Table'!$AC18),'Performance Curves'!$C$1:$L$45,_xlfn.SINGLE(MATCH('BMP P Tracking Table'!$AE18,'Performance Curves'!$D$1:$L$1,1))+1,FALSE),'BMP P Tracking Table'!$AF18*'BMP P Tracking Table'!$AG18+VLOOKUP(CONCATENATE('BMP P Tracking Table'!$T18," ",'BMP P Tracking Table'!$AC18),'Performance Curves'!$C$1:$L$45,_xlfn.SINGLE(MATCH('BMP P Tracking Table'!$AE18,'Performance Curves'!$D$1:$L$1,1))+1,FALSE)),"")</f>
        <v>0.54308177099163379</v>
      </c>
      <c r="AI18" s="107">
        <f>IFERROR('BMP P Tracking Table'!$AH18*'BMP P Tracking Table'!$AD18,"")</f>
        <v>6.8094639275023265</v>
      </c>
      <c r="AJ18" s="65"/>
      <c r="AK18" s="65" t="s">
        <v>62</v>
      </c>
      <c r="AL18" s="101"/>
      <c r="AM18" s="64">
        <v>1</v>
      </c>
      <c r="AN18" s="105">
        <f t="shared" si="1"/>
        <v>6.8094639275023265</v>
      </c>
      <c r="AO18" s="101"/>
      <c r="AP18" s="101"/>
      <c r="AQ18" s="101"/>
      <c r="AR18" s="101"/>
      <c r="AS18" s="101"/>
      <c r="AT18" s="101"/>
      <c r="AU18" s="101"/>
      <c r="AV18" s="65"/>
      <c r="AW18" s="102"/>
      <c r="AX18" s="102"/>
      <c r="AY18" s="107" t="str">
        <f>IF('BMP P Tracking Table'!$AK18="Yes",IF('BMP P Tracking Table'!$AL18="No",'BMP P Tracking Table'!$U18*VLOOKUP('BMP P Tracking Table'!$Q18,'Loading Rates'!$B$1:$L$24,4,FALSE)+IF('BMP P Tracking Table'!$V18="By HSG",'BMP P Tracking Table'!$W18*VLOOKUP('BMP P Tracking Table'!$Q18,'Loading Rates'!$B$1:$L$24,6,FALSE)+'BMP P Tracking Table'!$X18*VLOOKUP('BMP P Tracking Table'!$Q18,'Loading Rates'!$B$1:$L$24,7,FALSE)+'BMP P Tracking Table'!$Y18*VLOOKUP('BMP P Tracking Table'!$Q18,'Loading Rates'!$B$1:$L$24,8,FALSE)+'BMP P Tracking Table'!$Z18*VLOOKUP('BMP P Tracking Table'!$Q18,'Loading Rates'!$B$1:$L$24,9,FALSE),'BMP P Tracking Table'!$AA18*VLOOKUP('BMP P Tracking Table'!$Q18,'Loading Rates'!$B$1:$L$24,10,FALSE)),'BMP P Tracking Table'!$AO18*VLOOKUP('BMP P Tracking Table'!$Q18,'Loading Rates'!$B$1:$L$24,4,FALSE)+IF('BMP P Tracking Table'!$AP18="By HSG",'BMP P Tracking Table'!$AQ18*VLOOKUP('BMP P Tracking Table'!$Q18,'Loading Rates'!$B$1:$L$24,6,FALSE)+'BMP P Tracking Table'!$AR18*VLOOKUP('BMP P Tracking Table'!$Q18,'Loading Rates'!$B$1:$L$24,7,FALSE)+'BMP P Tracking Table'!$AS18*VLOOKUP('BMP P Tracking Table'!$Q18,'Loading Rates'!$B$1:$L$24,8,FALSE)+'BMP P Tracking Table'!$AT18*VLOOKUP('BMP P Tracking Table'!$Q18,'Loading Rates'!$B$1:$L$24,9,FALSE),'BMP P Tracking Table'!$AU18*VLOOKUP('BMP P Tracking Table'!$Q18,'Loading Rates'!$B$1:$L$24,10,FALSE))),"")</f>
        <v/>
      </c>
      <c r="AZ18" s="107">
        <f>IFERROR(IF('BMP P Tracking Table'!$AL18="Yes",MIN(2,IF('BMP P Tracking Table'!$AP18="Total Pervious",(-(3630*'BMP P Tracking Table'!$AO18+20.691*'BMP P Tracking Table'!$AU18)+SQRT((3630*'BMP P Tracking Table'!$AO18+20.691*'BMP P Tracking Table'!$AU18)^2-(4*(996.798*'BMP P Tracking Table'!$AU18)*-'BMP P Tracking Table'!$AW18)))/(2*(996.798*'BMP P Tracking Table'!$AU18)),IF(SUM('BMP P Tracking Table'!$AQ18:$AT18)=0,'BMP P Tracking Table'!$AU18/(-3630*'BMP P Tracking Table'!$AO18),(-(3630*'BMP P Tracking Table'!$AO18+20.691*'BMP P Tracking Table'!$AT18-216.711*'BMP P Tracking Table'!$AS18-83.853*'BMP P Tracking Table'!$AR18-42.834*'BMP P Tracking Table'!$AQ18)+SQRT((3630*'BMP P Tracking Table'!$AO18+20.691*'BMP P Tracking Table'!$AT18-216.711*'BMP P Tracking Table'!$AS18-83.853*'BMP P Tracking Table'!$AR18-42.834*'BMP P Tracking Table'!$AQ18)^2-(4*(149.919*'BMP P Tracking Table'!$AQ18+236.676*'BMP P Tracking Table'!$AR18+726*'BMP P Tracking Table'!$AS18+996.798*'BMP P Tracking Table'!$AT18)*-'BMP P Tracking Table'!$AW18)))/(2*(149.919*'BMP P Tracking Table'!$AQ18+236.676*'BMP P Tracking Table'!$AR18+726*'BMP P Tracking Table'!$AS18+996.798*'BMP P Tracking Table'!$AT18))))),MIN(2,IF('BMP P Tracking Table'!$AP18="Total Pervious",(-(3630*'BMP P Tracking Table'!$U18+20.691*'BMP P Tracking Table'!$AA18)+SQRT((3630*'BMP P Tracking Table'!$U18+20.691*'BMP P Tracking Table'!$AA18)^2-(4*(996.798*'BMP P Tracking Table'!$AA18)*-'BMP P Tracking Table'!$AW18)))/(2*(996.798*'BMP P Tracking Table'!$AA18)),IF(SUM('BMP P Tracking Table'!$W18:$Z18)=0,'BMP P Tracking Table'!$AW18/(-3630*'BMP P Tracking Table'!$U18),(-(3630*'BMP P Tracking Table'!$U18+20.691*'BMP P Tracking Table'!$Z18-216.711*'BMP P Tracking Table'!$Y18-83.853*'BMP P Tracking Table'!$X18-42.834*'BMP P Tracking Table'!$W18)+SQRT((3630*'BMP P Tracking Table'!$U18+20.691*'BMP P Tracking Table'!$Z18-216.711*'BMP P Tracking Table'!$Y18-83.853*'BMP P Tracking Table'!$X18-42.834*'BMP P Tracking Table'!$W18)^2-(4*(149.919*'BMP P Tracking Table'!$W18+236.676*'BMP P Tracking Table'!$X18+726*'BMP P Tracking Table'!$Y18+996.798*'BMP P Tracking Table'!$Z18)*-'BMP P Tracking Table'!$AW18)))/(2*(149.919*'BMP P Tracking Table'!$W18+236.676*'BMP P Tracking Table'!$X18+726*'BMP P Tracking Table'!$Y18+996.798*'BMP P Tracking Table'!$Z18)))))),"")</f>
        <v>0</v>
      </c>
      <c r="BA18" s="105" t="str" cm="1">
        <f t="array" ref="BA18">IFERROR((VLOOKUP(CONCATENATE('BMP P Tracking Table'!$AV18," ",'BMP P Tracking Table'!$AX18),'Performance Curves'!$C$1:$L$45,_xlfn.SINGLE(MATCH('BMP P Tracking Table'!$AZ18,'Performance Curves'!$D$1:$L$1,1))+2,FALSE)-VLOOKUP(CONCATENATE('BMP P Tracking Table'!$AV18," ",'BMP P Tracking Table'!$AX18),'Performance Curves'!$C$1:$L$45,_xlfn.SINGLE(MATCH('BMP P Tracking Table'!$AZ18,'Performance Curves'!$D$1:$L$1,1))+1,FALSE)),"")</f>
        <v/>
      </c>
      <c r="BB18" s="107" t="str">
        <f>IFERROR(('BMP P Tracking Table'!$AZ18-INDEX('Performance Curves'!$E$1:$L$1,1,MATCH('BMP P Tracking Table'!$AZ18,'Performance Curves'!$E$1:$L$1,1)))/(INDEX('Performance Curves'!$E$1:$L$1,1,MATCH('BMP P Tracking Table'!$AZ18,'Performance Curves'!$E$1:$L$1,1)+1)-INDEX('Performance Curves'!$E$1:$L$1,1,MATCH('BMP P Tracking Table'!$AZ18,'Performance Curves'!$E$1:$L$1,1))),"")</f>
        <v/>
      </c>
      <c r="BC18" s="106" t="str" cm="1">
        <f t="array" ref="BC18">IFERROR(IF('BMP P Tracking Table'!$AZ18=2,VLOOKUP(CONCATENATE('BMP P Tracking Table'!$AV18," ",'BMP P Tracking Table'!$AX18),'Performance Curves'!$C$1:$L$44,_xlfn.SINGLE(MATCH('BMP P Tracking Table'!$AZ18,'Performance Curves'!$D$1:$L$1,1))+1,FALSE),'BMP P Tracking Table'!$BA18*'BMP P Tracking Table'!$BB18+VLOOKUP(CONCATENATE('BMP P Tracking Table'!$AV18," ",'BMP P Tracking Table'!$AX18),'Performance Curves'!$C$1:$L$44,_xlfn.SINGLE(MATCH('BMP P Tracking Table'!$AZ18,'Performance Curves'!$D$1:$L$1,1))+1,FALSE)),"")</f>
        <v/>
      </c>
      <c r="BD18" s="107" t="str">
        <f>IFERROR('BMP P Tracking Table'!$BC18*'BMP P Tracking Table'!$AY18,"")</f>
        <v/>
      </c>
      <c r="BE18" s="95"/>
      <c r="BF18" s="37">
        <f t="shared" si="2"/>
        <v>0</v>
      </c>
    </row>
    <row r="19" spans="1:58" x14ac:dyDescent="0.25">
      <c r="A19" s="65" t="s">
        <v>423</v>
      </c>
      <c r="B19" s="65" t="s">
        <v>424</v>
      </c>
      <c r="C19" s="65" t="s">
        <v>280</v>
      </c>
      <c r="D19" s="65" t="s">
        <v>13</v>
      </c>
      <c r="E19" s="97">
        <v>44.437603000000003</v>
      </c>
      <c r="F19" s="97">
        <v>-73.164535999999998</v>
      </c>
      <c r="G19" s="65" t="s">
        <v>462</v>
      </c>
      <c r="H19" s="65"/>
      <c r="I19" s="65" t="s">
        <v>66</v>
      </c>
      <c r="J19" s="98"/>
      <c r="K19" s="65" t="s">
        <v>111</v>
      </c>
      <c r="L19" s="65"/>
      <c r="M19" s="99">
        <v>41821</v>
      </c>
      <c r="N19" s="65"/>
      <c r="O19" s="65"/>
      <c r="P19" s="65" t="s">
        <v>34</v>
      </c>
      <c r="Q19" s="65" t="str">
        <f>IFERROR(VLOOKUP('BMP P Tracking Table'!$P19,Dropdowns!$C$2:$E$15,3,FALSE),"")</f>
        <v>Laplatte River</v>
      </c>
      <c r="R19" s="65" t="str">
        <f>IFERROR(VLOOKUP('BMP P Tracking Table'!$Q19,Dropdowns!$P$3:$Q$23,2,FALSE),"")</f>
        <v>Shelburne Bay</v>
      </c>
      <c r="S19" s="65" t="s">
        <v>66</v>
      </c>
      <c r="T19" s="65" t="s">
        <v>48</v>
      </c>
      <c r="U19" s="113">
        <v>2.4773985881199998</v>
      </c>
      <c r="V19" s="65" t="s">
        <v>219</v>
      </c>
      <c r="W19" s="65"/>
      <c r="X19" s="65"/>
      <c r="Y19" s="65"/>
      <c r="Z19" s="65"/>
      <c r="AA19" s="113">
        <v>5.3056612831600001</v>
      </c>
      <c r="AB19" s="100">
        <v>20492</v>
      </c>
      <c r="AC19" s="65"/>
      <c r="AD19" s="107">
        <f>IFERROR('BMP P Tracking Table'!$U19*VLOOKUP('BMP P Tracking Table'!$Q19,'Loading Rates'!$B$1:$L$24,4,FALSE)+IF('BMP P Tracking Table'!$V19="By HSG",'BMP P Tracking Table'!$W19*VLOOKUP('BMP P Tracking Table'!$Q19,'Loading Rates'!$B$1:$L$24,6,FALSE)+'BMP P Tracking Table'!$X19*VLOOKUP('BMP P Tracking Table'!$Q19,'Loading Rates'!$B$1:$L$24,7,FALSE)+'BMP P Tracking Table'!$Y19*VLOOKUP('BMP P Tracking Table'!$Q19,'Loading Rates'!$B$1:$L$24,8,FALSE)+'BMP P Tracking Table'!$Z19*VLOOKUP('BMP P Tracking Table'!$Q19,'Loading Rates'!$B$1:$L$24,9,FALSE),'BMP P Tracking Table'!$AA19*VLOOKUP('BMP P Tracking Table'!$Q19,'Loading Rates'!$B$1:$L$24,10,FALSE)),"")</f>
        <v>3.2710571965937598</v>
      </c>
      <c r="AE19" s="107">
        <f>IFERROR(MIN(2,IF('BMP P Tracking Table'!$V19="Total Pervious",(-(3630*'BMP P Tracking Table'!$U19+20.691*'BMP P Tracking Table'!$AA19)+SQRT((3630*'BMP P Tracking Table'!$U19+20.691*'BMP P Tracking Table'!$AA19)^2-(4*(996.798*'BMP P Tracking Table'!$AA19)*-'BMP P Tracking Table'!$AB19)))/(2*(996.798*'BMP P Tracking Table'!$AA19)),IF(SUM('BMP P Tracking Table'!$W19:$Z19)=0,'BMP P Tracking Table'!$AB19/(-3630*'BMP P Tracking Table'!$U19),(-(3630*'BMP P Tracking Table'!$U19+20.691*'BMP P Tracking Table'!$Z19-216.711*'BMP P Tracking Table'!$Y19-83.853*'BMP P Tracking Table'!$X19-42.834*'BMP P Tracking Table'!$W19)+SQRT((3630*'BMP P Tracking Table'!$U19+20.691*'BMP P Tracking Table'!$Z19-216.711*'BMP P Tracking Table'!$Y19-83.853*'BMP P Tracking Table'!$X19-42.834*'BMP P Tracking Table'!$W19)^2-(4*(149.919*'BMP P Tracking Table'!$W19+236.676*'BMP P Tracking Table'!$X19+726*'BMP P Tracking Table'!$Y19+996.798*'BMP P Tracking Table'!$Z19)*-'BMP P Tracking Table'!$AB19)))/(2*(149.919*'BMP P Tracking Table'!$W19+236.676*'BMP P Tracking Table'!$X19+726*'BMP P Tracking Table'!$Y19+996.798*'BMP P Tracking Table'!$Z19))))),"")</f>
        <v>1.2877387907057802</v>
      </c>
      <c r="AF19" s="107" cm="1">
        <f t="array" ref="AF19">IFERROR((VLOOKUP(CONCATENATE('BMP P Tracking Table'!$T19," ",'BMP P Tracking Table'!$AC19),'Performance Curves'!$C$1:$L$45,_xlfn.SINGLE(MATCH('BMP P Tracking Table'!$AE19,'Performance Curves'!$D$1:$L$1,1))+2,FALSE)-VLOOKUP(CONCATENATE('BMP P Tracking Table'!$T19," ",'BMP P Tracking Table'!$AC19),'Performance Curves'!$C$1:$L$45,_xlfn.SINGLE(MATCH('BMP P Tracking Table'!$AE19,'Performance Curves'!$D$1:$L$1,1))+1,FALSE)),"")</f>
        <v>4.9999999999999933E-2</v>
      </c>
      <c r="AG19" s="107">
        <f>IFERROR(('BMP P Tracking Table'!$AE19-INDEX('Performance Curves'!$E$1:$L$1,1,MATCH('BMP P Tracking Table'!$AE19,'Performance Curves'!$E$1:$L$1,1)))/(INDEX('Performance Curves'!$E$1:$L$1,1,MATCH('BMP P Tracking Table'!$AE19,'Performance Curves'!$E$1:$L$1,1)+1)-INDEX('Performance Curves'!$E$1:$L$1,1,MATCH('BMP P Tracking Table'!$AE19,'Performance Curves'!$E$1:$L$1,1))),"")</f>
        <v>0.57547758141156047</v>
      </c>
      <c r="AH19" s="106" cm="1">
        <f t="array" ref="AH19">IFERROR(IF('BMP P Tracking Table'!$AE19=2,VLOOKUP(CONCATENATE('BMP P Tracking Table'!$T19," ",'BMP P Tracking Table'!$AC19),'Performance Curves'!$C$1:$L$45,_xlfn.SINGLE(MATCH('BMP P Tracking Table'!$AE19,'Performance Curves'!$D$1:$L$1,1))+1,FALSE),'BMP P Tracking Table'!$AF19*'BMP P Tracking Table'!$AG19+VLOOKUP(CONCATENATE('BMP P Tracking Table'!$T19," ",'BMP P Tracking Table'!$AC19),'Performance Curves'!$C$1:$L$45,_xlfn.SINGLE(MATCH('BMP P Tracking Table'!$AE19,'Performance Curves'!$D$1:$L$1,1))+1,FALSE)),"")</f>
        <v>0.55877387907057796</v>
      </c>
      <c r="AI19" s="107">
        <f>IFERROR('BMP P Tracking Table'!$AH19*'BMP P Tracking Table'!$AD19,"")</f>
        <v>1.8277813184024254</v>
      </c>
      <c r="AJ19" s="65"/>
      <c r="AK19" s="65" t="s">
        <v>62</v>
      </c>
      <c r="AL19" s="101" t="s">
        <v>66</v>
      </c>
      <c r="AM19" s="64">
        <v>1</v>
      </c>
      <c r="AN19" s="105">
        <f t="shared" si="1"/>
        <v>1.8277813184024254</v>
      </c>
      <c r="AO19" s="101">
        <v>0.8</v>
      </c>
      <c r="AP19" s="101" t="s">
        <v>219</v>
      </c>
      <c r="AQ19" s="101"/>
      <c r="AR19" s="101"/>
      <c r="AS19" s="101"/>
      <c r="AT19" s="101"/>
      <c r="AU19" s="101">
        <v>0.97</v>
      </c>
      <c r="AV19" s="65" t="s">
        <v>215</v>
      </c>
      <c r="AW19" s="102">
        <v>0</v>
      </c>
      <c r="AX19" s="102"/>
      <c r="AY19" s="107" t="str">
        <f>IF('BMP P Tracking Table'!$AK19="Yes",IF('BMP P Tracking Table'!$AL19="No",'BMP P Tracking Table'!$U19*VLOOKUP('BMP P Tracking Table'!$Q19,'Loading Rates'!$B$1:$L$24,4,FALSE)+IF('BMP P Tracking Table'!$V19="By HSG",'BMP P Tracking Table'!$W19*VLOOKUP('BMP P Tracking Table'!$Q19,'Loading Rates'!$B$1:$L$24,6,FALSE)+'BMP P Tracking Table'!$X19*VLOOKUP('BMP P Tracking Table'!$Q19,'Loading Rates'!$B$1:$L$24,7,FALSE)+'BMP P Tracking Table'!$Y19*VLOOKUP('BMP P Tracking Table'!$Q19,'Loading Rates'!$B$1:$L$24,8,FALSE)+'BMP P Tracking Table'!$Z19*VLOOKUP('BMP P Tracking Table'!$Q19,'Loading Rates'!$B$1:$L$24,9,FALSE),'BMP P Tracking Table'!$AA19*VLOOKUP('BMP P Tracking Table'!$Q19,'Loading Rates'!$B$1:$L$24,10,FALSE)),'BMP P Tracking Table'!$AO19*VLOOKUP('BMP P Tracking Table'!$Q19,'Loading Rates'!$B$1:$L$24,4,FALSE)+IF('BMP P Tracking Table'!$AP19="By HSG",'BMP P Tracking Table'!$AQ19*VLOOKUP('BMP P Tracking Table'!$Q19,'Loading Rates'!$B$1:$L$24,6,FALSE)+'BMP P Tracking Table'!$AR19*VLOOKUP('BMP P Tracking Table'!$Q19,'Loading Rates'!$B$1:$L$24,7,FALSE)+'BMP P Tracking Table'!$AS19*VLOOKUP('BMP P Tracking Table'!$Q19,'Loading Rates'!$B$1:$L$24,8,FALSE)+'BMP P Tracking Table'!$AT19*VLOOKUP('BMP P Tracking Table'!$Q19,'Loading Rates'!$B$1:$L$24,9,FALSE),'BMP P Tracking Table'!$AU19*VLOOKUP('BMP P Tracking Table'!$Q19,'Loading Rates'!$B$1:$L$24,10,FALSE))),"")</f>
        <v/>
      </c>
      <c r="AZ19" s="107">
        <f>IFERROR(IF('BMP P Tracking Table'!$AL19="Yes",MIN(2,IF('BMP P Tracking Table'!$AP19="Total Pervious",(-(3630*'BMP P Tracking Table'!$AO19+20.691*'BMP P Tracking Table'!$AU19)+SQRT((3630*'BMP P Tracking Table'!$AO19+20.691*'BMP P Tracking Table'!$AU19)^2-(4*(996.798*'BMP P Tracking Table'!$AU19)*-'BMP P Tracking Table'!$AW19)))/(2*(996.798*'BMP P Tracking Table'!$AU19)),IF(SUM('BMP P Tracking Table'!$AQ19:$AT19)=0,'BMP P Tracking Table'!$AU19/(-3630*'BMP P Tracking Table'!$AO19),(-(3630*'BMP P Tracking Table'!$AO19+20.691*'BMP P Tracking Table'!$AT19-216.711*'BMP P Tracking Table'!$AS19-83.853*'BMP P Tracking Table'!$AR19-42.834*'BMP P Tracking Table'!$AQ19)+SQRT((3630*'BMP P Tracking Table'!$AO19+20.691*'BMP P Tracking Table'!$AT19-216.711*'BMP P Tracking Table'!$AS19-83.853*'BMP P Tracking Table'!$AR19-42.834*'BMP P Tracking Table'!$AQ19)^2-(4*(149.919*'BMP P Tracking Table'!$AQ19+236.676*'BMP P Tracking Table'!$AR19+726*'BMP P Tracking Table'!$AS19+996.798*'BMP P Tracking Table'!$AT19)*-'BMP P Tracking Table'!$AW19)))/(2*(149.919*'BMP P Tracking Table'!$AQ19+236.676*'BMP P Tracking Table'!$AR19+726*'BMP P Tracking Table'!$AS19+996.798*'BMP P Tracking Table'!$AT19))))),MIN(2,IF('BMP P Tracking Table'!$AP19="Total Pervious",(-(3630*'BMP P Tracking Table'!$U19+20.691*'BMP P Tracking Table'!$AA19)+SQRT((3630*'BMP P Tracking Table'!$U19+20.691*'BMP P Tracking Table'!$AA19)^2-(4*(996.798*'BMP P Tracking Table'!$AA19)*-'BMP P Tracking Table'!$AW19)))/(2*(996.798*'BMP P Tracking Table'!$AA19)),IF(SUM('BMP P Tracking Table'!$W19:$Z19)=0,'BMP P Tracking Table'!$AW19/(-3630*'BMP P Tracking Table'!$U19),(-(3630*'BMP P Tracking Table'!$U19+20.691*'BMP P Tracking Table'!$Z19-216.711*'BMP P Tracking Table'!$Y19-83.853*'BMP P Tracking Table'!$X19-42.834*'BMP P Tracking Table'!$W19)+SQRT((3630*'BMP P Tracking Table'!$U19+20.691*'BMP P Tracking Table'!$Z19-216.711*'BMP P Tracking Table'!$Y19-83.853*'BMP P Tracking Table'!$X19-42.834*'BMP P Tracking Table'!$W19)^2-(4*(149.919*'BMP P Tracking Table'!$W19+236.676*'BMP P Tracking Table'!$X19+726*'BMP P Tracking Table'!$Y19+996.798*'BMP P Tracking Table'!$Z19)*-'BMP P Tracking Table'!$AW19)))/(2*(149.919*'BMP P Tracking Table'!$W19+236.676*'BMP P Tracking Table'!$X19+726*'BMP P Tracking Table'!$Y19+996.798*'BMP P Tracking Table'!$Z19)))))),"")</f>
        <v>0</v>
      </c>
      <c r="BA19" s="105" cm="1">
        <f t="array" ref="BA19">IFERROR((VLOOKUP(CONCATENATE('BMP P Tracking Table'!$AV19," ",'BMP P Tracking Table'!$AX19),'Performance Curves'!$C$1:$L$45,_xlfn.SINGLE(MATCH('BMP P Tracking Table'!$AZ19,'Performance Curves'!$D$1:$L$1,1))+2,FALSE)-VLOOKUP(CONCATENATE('BMP P Tracking Table'!$AV19," ",'BMP P Tracking Table'!$AX19),'Performance Curves'!$C$1:$L$45,_xlfn.SINGLE(MATCH('BMP P Tracking Table'!$AZ19,'Performance Curves'!$D$1:$L$1,1))+1,FALSE)),"")</f>
        <v>0.03</v>
      </c>
      <c r="BB19" s="107" t="str">
        <f>IFERROR(('BMP P Tracking Table'!$AZ19-INDEX('Performance Curves'!$E$1:$L$1,1,MATCH('BMP P Tracking Table'!$AZ19,'Performance Curves'!$E$1:$L$1,1)))/(INDEX('Performance Curves'!$E$1:$L$1,1,MATCH('BMP P Tracking Table'!$AZ19,'Performance Curves'!$E$1:$L$1,1)+1)-INDEX('Performance Curves'!$E$1:$L$1,1,MATCH('BMP P Tracking Table'!$AZ19,'Performance Curves'!$E$1:$L$1,1))),"")</f>
        <v/>
      </c>
      <c r="BC19" s="106" t="str" cm="1">
        <f t="array" ref="BC19">IFERROR(IF('BMP P Tracking Table'!$AZ19=2,VLOOKUP(CONCATENATE('BMP P Tracking Table'!$AV19," ",'BMP P Tracking Table'!$AX19),'Performance Curves'!$C$1:$L$44,_xlfn.SINGLE(MATCH('BMP P Tracking Table'!$AZ19,'Performance Curves'!$D$1:$L$1,1))+1,FALSE),'BMP P Tracking Table'!$BA19*'BMP P Tracking Table'!$BB19+VLOOKUP(CONCATENATE('BMP P Tracking Table'!$AV19," ",'BMP P Tracking Table'!$AX19),'Performance Curves'!$C$1:$L$44,_xlfn.SINGLE(MATCH('BMP P Tracking Table'!$AZ19,'Performance Curves'!$D$1:$L$1,1))+1,FALSE)),"")</f>
        <v/>
      </c>
      <c r="BD19" s="107" t="str">
        <f>IFERROR('BMP P Tracking Table'!$BC19*'BMP P Tracking Table'!$AY19,"")</f>
        <v/>
      </c>
      <c r="BE19" s="101">
        <v>0</v>
      </c>
      <c r="BF19" s="37">
        <f t="shared" si="2"/>
        <v>0</v>
      </c>
    </row>
    <row r="20" spans="1:58" x14ac:dyDescent="0.25">
      <c r="A20" s="65" t="s">
        <v>425</v>
      </c>
      <c r="B20" s="65" t="s">
        <v>426</v>
      </c>
      <c r="C20" s="65" t="s">
        <v>280</v>
      </c>
      <c r="D20" s="65" t="s">
        <v>13</v>
      </c>
      <c r="E20" s="97">
        <v>44.436847999999998</v>
      </c>
      <c r="F20" s="97">
        <v>-73.157518400000001</v>
      </c>
      <c r="G20" s="65" t="s">
        <v>460</v>
      </c>
      <c r="H20" s="65"/>
      <c r="I20" s="65" t="s">
        <v>66</v>
      </c>
      <c r="J20" s="98">
        <v>186058.41</v>
      </c>
      <c r="K20" s="65" t="s">
        <v>111</v>
      </c>
      <c r="L20" s="65"/>
      <c r="M20" s="99">
        <v>40137</v>
      </c>
      <c r="N20" s="65"/>
      <c r="O20" s="65"/>
      <c r="P20" s="65" t="s">
        <v>34</v>
      </c>
      <c r="Q20" s="65" t="str">
        <f>IFERROR(VLOOKUP('BMP P Tracking Table'!$P20,Dropdowns!$C$2:$E$15,3,FALSE),"")</f>
        <v>Laplatte River</v>
      </c>
      <c r="R20" s="65" t="str">
        <f>IFERROR(VLOOKUP('BMP P Tracking Table'!$Q20,Dropdowns!$P$3:$Q$23,2,FALSE),"")</f>
        <v>Shelburne Bay</v>
      </c>
      <c r="S20" s="65" t="s">
        <v>66</v>
      </c>
      <c r="T20" s="65" t="s">
        <v>48</v>
      </c>
      <c r="U20" s="113">
        <v>2.5142372987699999</v>
      </c>
      <c r="V20" s="65" t="s">
        <v>219</v>
      </c>
      <c r="W20" s="65"/>
      <c r="X20" s="65"/>
      <c r="Y20" s="65"/>
      <c r="Z20" s="65"/>
      <c r="AA20" s="113">
        <v>3.2817848948499999</v>
      </c>
      <c r="AB20" s="100">
        <v>21215</v>
      </c>
      <c r="AC20" s="65"/>
      <c r="AD20" s="107">
        <f>IFERROR('BMP P Tracking Table'!$U20*VLOOKUP('BMP P Tracking Table'!$Q20,'Loading Rates'!$B$1:$L$24,4,FALSE)+IF('BMP P Tracking Table'!$V20="By HSG",'BMP P Tracking Table'!$W20*VLOOKUP('BMP P Tracking Table'!$Q20,'Loading Rates'!$B$1:$L$24,6,FALSE)+'BMP P Tracking Table'!$X20*VLOOKUP('BMP P Tracking Table'!$Q20,'Loading Rates'!$B$1:$L$24,7,FALSE)+'BMP P Tracking Table'!$Y20*VLOOKUP('BMP P Tracking Table'!$Q20,'Loading Rates'!$B$1:$L$24,8,FALSE)+'BMP P Tracking Table'!$Z20*VLOOKUP('BMP P Tracking Table'!$Q20,'Loading Rates'!$B$1:$L$24,9,FALSE),'BMP P Tracking Table'!$AA20*VLOOKUP('BMP P Tracking Table'!$Q20,'Loading Rates'!$B$1:$L$24,10,FALSE)),"")</f>
        <v>2.9580209103432398</v>
      </c>
      <c r="AE20" s="107">
        <f>IFERROR(MIN(2,IF('BMP P Tracking Table'!$V20="Total Pervious",(-(3630*'BMP P Tracking Table'!$U20+20.691*'BMP P Tracking Table'!$AA20)+SQRT((3630*'BMP P Tracking Table'!$U20+20.691*'BMP P Tracking Table'!$AA20)^2-(4*(996.798*'BMP P Tracking Table'!$AA20)*-'BMP P Tracking Table'!$AB20)))/(2*(996.798*'BMP P Tracking Table'!$AA20)),IF(SUM('BMP P Tracking Table'!$W20:$Z20)=0,'BMP P Tracking Table'!$AB20/(-3630*'BMP P Tracking Table'!$U20),(-(3630*'BMP P Tracking Table'!$U20+20.691*'BMP P Tracking Table'!$Z20-216.711*'BMP P Tracking Table'!$Y20-83.853*'BMP P Tracking Table'!$X20-42.834*'BMP P Tracking Table'!$W20)+SQRT((3630*'BMP P Tracking Table'!$U20+20.691*'BMP P Tracking Table'!$Z20-216.711*'BMP P Tracking Table'!$Y20-83.853*'BMP P Tracking Table'!$X20-42.834*'BMP P Tracking Table'!$W20)^2-(4*(149.919*'BMP P Tracking Table'!$W20+236.676*'BMP P Tracking Table'!$X20+726*'BMP P Tracking Table'!$Y20+996.798*'BMP P Tracking Table'!$Z20)*-'BMP P Tracking Table'!$AB20)))/(2*(149.919*'BMP P Tracking Table'!$W20+236.676*'BMP P Tracking Table'!$X20+726*'BMP P Tracking Table'!$Y20+996.798*'BMP P Tracking Table'!$Z20))))),"")</f>
        <v>1.5032993171086189</v>
      </c>
      <c r="AF20" s="107" cm="1">
        <f t="array" ref="AF20">IFERROR((VLOOKUP(CONCATENATE('BMP P Tracking Table'!$T20," ",'BMP P Tracking Table'!$AC20),'Performance Curves'!$C$1:$L$45,_xlfn.SINGLE(MATCH('BMP P Tracking Table'!$AE20,'Performance Curves'!$D$1:$L$1,1))+2,FALSE)-VLOOKUP(CONCATENATE('BMP P Tracking Table'!$T20," ",'BMP P Tracking Table'!$AC20),'Performance Curves'!$C$1:$L$45,_xlfn.SINGLE(MATCH('BMP P Tracking Table'!$AE20,'Performance Curves'!$D$1:$L$1,1))+1,FALSE)),"")</f>
        <v>5.0000000000000044E-2</v>
      </c>
      <c r="AG20" s="107">
        <f>IFERROR(('BMP P Tracking Table'!$AE20-INDEX('Performance Curves'!$E$1:$L$1,1,MATCH('BMP P Tracking Table'!$AE20,'Performance Curves'!$E$1:$L$1,1)))/(INDEX('Performance Curves'!$E$1:$L$1,1,MATCH('BMP P Tracking Table'!$AE20,'Performance Curves'!$E$1:$L$1,1)+1)-INDEX('Performance Curves'!$E$1:$L$1,1,MATCH('BMP P Tracking Table'!$AE20,'Performance Curves'!$E$1:$L$1,1))),"")</f>
        <v>6.5986342172377199E-3</v>
      </c>
      <c r="AH20" s="106" cm="1">
        <f t="array" ref="AH20">IFERROR(IF('BMP P Tracking Table'!$AE20=2,VLOOKUP(CONCATENATE('BMP P Tracking Table'!$T20," ",'BMP P Tracking Table'!$AC20),'Performance Curves'!$C$1:$L$45,_xlfn.SINGLE(MATCH('BMP P Tracking Table'!$AE20,'Performance Curves'!$D$1:$L$1,1))+1,FALSE),'BMP P Tracking Table'!$AF20*'BMP P Tracking Table'!$AG20+VLOOKUP(CONCATENATE('BMP P Tracking Table'!$T20," ",'BMP P Tracking Table'!$AC20),'Performance Curves'!$C$1:$L$45,_xlfn.SINGLE(MATCH('BMP P Tracking Table'!$AE20,'Performance Curves'!$D$1:$L$1,1))+1,FALSE)),"")</f>
        <v>0.58032993171086189</v>
      </c>
      <c r="AI20" s="107">
        <f>IFERROR('BMP P Tracking Table'!$AH20*'BMP P Tracking Table'!$AD20,"")</f>
        <v>1.7166280728987939</v>
      </c>
      <c r="AJ20" s="65"/>
      <c r="AK20" s="65" t="s">
        <v>62</v>
      </c>
      <c r="AL20" s="101"/>
      <c r="AM20" s="64">
        <v>1</v>
      </c>
      <c r="AN20" s="105">
        <f t="shared" si="1"/>
        <v>1.7166280728987939</v>
      </c>
      <c r="AO20" s="101"/>
      <c r="AP20" s="101"/>
      <c r="AQ20" s="101"/>
      <c r="AR20" s="101"/>
      <c r="AS20" s="101"/>
      <c r="AT20" s="101"/>
      <c r="AU20" s="101"/>
      <c r="AV20" s="65"/>
      <c r="AW20" s="102"/>
      <c r="AX20" s="102"/>
      <c r="AY20" s="107" t="str">
        <f>IF('BMP P Tracking Table'!$AK20="Yes",IF('BMP P Tracking Table'!$AL20="No",'BMP P Tracking Table'!$U20*VLOOKUP('BMP P Tracking Table'!$Q20,'Loading Rates'!$B$1:$L$24,4,FALSE)+IF('BMP P Tracking Table'!$V20="By HSG",'BMP P Tracking Table'!$W20*VLOOKUP('BMP P Tracking Table'!$Q20,'Loading Rates'!$B$1:$L$24,6,FALSE)+'BMP P Tracking Table'!$X20*VLOOKUP('BMP P Tracking Table'!$Q20,'Loading Rates'!$B$1:$L$24,7,FALSE)+'BMP P Tracking Table'!$Y20*VLOOKUP('BMP P Tracking Table'!$Q20,'Loading Rates'!$B$1:$L$24,8,FALSE)+'BMP P Tracking Table'!$Z20*VLOOKUP('BMP P Tracking Table'!$Q20,'Loading Rates'!$B$1:$L$24,9,FALSE),'BMP P Tracking Table'!$AA20*VLOOKUP('BMP P Tracking Table'!$Q20,'Loading Rates'!$B$1:$L$24,10,FALSE)),'BMP P Tracking Table'!$AO20*VLOOKUP('BMP P Tracking Table'!$Q20,'Loading Rates'!$B$1:$L$24,4,FALSE)+IF('BMP P Tracking Table'!$AP20="By HSG",'BMP P Tracking Table'!$AQ20*VLOOKUP('BMP P Tracking Table'!$Q20,'Loading Rates'!$B$1:$L$24,6,FALSE)+'BMP P Tracking Table'!$AR20*VLOOKUP('BMP P Tracking Table'!$Q20,'Loading Rates'!$B$1:$L$24,7,FALSE)+'BMP P Tracking Table'!$AS20*VLOOKUP('BMP P Tracking Table'!$Q20,'Loading Rates'!$B$1:$L$24,8,FALSE)+'BMP P Tracking Table'!$AT20*VLOOKUP('BMP P Tracking Table'!$Q20,'Loading Rates'!$B$1:$L$24,9,FALSE),'BMP P Tracking Table'!$AU20*VLOOKUP('BMP P Tracking Table'!$Q20,'Loading Rates'!$B$1:$L$24,10,FALSE))),"")</f>
        <v/>
      </c>
      <c r="AZ20" s="107">
        <f>IFERROR(IF('BMP P Tracking Table'!$AL20="Yes",MIN(2,IF('BMP P Tracking Table'!$AP20="Total Pervious",(-(3630*'BMP P Tracking Table'!$AO20+20.691*'BMP P Tracking Table'!$AU20)+SQRT((3630*'BMP P Tracking Table'!$AO20+20.691*'BMP P Tracking Table'!$AU20)^2-(4*(996.798*'BMP P Tracking Table'!$AU20)*-'BMP P Tracking Table'!$AW20)))/(2*(996.798*'BMP P Tracking Table'!$AU20)),IF(SUM('BMP P Tracking Table'!$AQ20:$AT20)=0,'BMP P Tracking Table'!$AU20/(-3630*'BMP P Tracking Table'!$AO20),(-(3630*'BMP P Tracking Table'!$AO20+20.691*'BMP P Tracking Table'!$AT20-216.711*'BMP P Tracking Table'!$AS20-83.853*'BMP P Tracking Table'!$AR20-42.834*'BMP P Tracking Table'!$AQ20)+SQRT((3630*'BMP P Tracking Table'!$AO20+20.691*'BMP P Tracking Table'!$AT20-216.711*'BMP P Tracking Table'!$AS20-83.853*'BMP P Tracking Table'!$AR20-42.834*'BMP P Tracking Table'!$AQ20)^2-(4*(149.919*'BMP P Tracking Table'!$AQ20+236.676*'BMP P Tracking Table'!$AR20+726*'BMP P Tracking Table'!$AS20+996.798*'BMP P Tracking Table'!$AT20)*-'BMP P Tracking Table'!$AW20)))/(2*(149.919*'BMP P Tracking Table'!$AQ20+236.676*'BMP P Tracking Table'!$AR20+726*'BMP P Tracking Table'!$AS20+996.798*'BMP P Tracking Table'!$AT20))))),MIN(2,IF('BMP P Tracking Table'!$AP20="Total Pervious",(-(3630*'BMP P Tracking Table'!$U20+20.691*'BMP P Tracking Table'!$AA20)+SQRT((3630*'BMP P Tracking Table'!$U20+20.691*'BMP P Tracking Table'!$AA20)^2-(4*(996.798*'BMP P Tracking Table'!$AA20)*-'BMP P Tracking Table'!$AW20)))/(2*(996.798*'BMP P Tracking Table'!$AA20)),IF(SUM('BMP P Tracking Table'!$W20:$Z20)=0,'BMP P Tracking Table'!$AW20/(-3630*'BMP P Tracking Table'!$U20),(-(3630*'BMP P Tracking Table'!$U20+20.691*'BMP P Tracking Table'!$Z20-216.711*'BMP P Tracking Table'!$Y20-83.853*'BMP P Tracking Table'!$X20-42.834*'BMP P Tracking Table'!$W20)+SQRT((3630*'BMP P Tracking Table'!$U20+20.691*'BMP P Tracking Table'!$Z20-216.711*'BMP P Tracking Table'!$Y20-83.853*'BMP P Tracking Table'!$X20-42.834*'BMP P Tracking Table'!$W20)^2-(4*(149.919*'BMP P Tracking Table'!$W20+236.676*'BMP P Tracking Table'!$X20+726*'BMP P Tracking Table'!$Y20+996.798*'BMP P Tracking Table'!$Z20)*-'BMP P Tracking Table'!$AW20)))/(2*(149.919*'BMP P Tracking Table'!$W20+236.676*'BMP P Tracking Table'!$X20+726*'BMP P Tracking Table'!$Y20+996.798*'BMP P Tracking Table'!$Z20)))))),"")</f>
        <v>0</v>
      </c>
      <c r="BA20" s="105" t="str" cm="1">
        <f t="array" ref="BA20">IFERROR((VLOOKUP(CONCATENATE('BMP P Tracking Table'!$AV20," ",'BMP P Tracking Table'!$AX20),'Performance Curves'!$C$1:$L$45,_xlfn.SINGLE(MATCH('BMP P Tracking Table'!$AZ20,'Performance Curves'!$D$1:$L$1,1))+2,FALSE)-VLOOKUP(CONCATENATE('BMP P Tracking Table'!$AV20," ",'BMP P Tracking Table'!$AX20),'Performance Curves'!$C$1:$L$45,_xlfn.SINGLE(MATCH('BMP P Tracking Table'!$AZ20,'Performance Curves'!$D$1:$L$1,1))+1,FALSE)),"")</f>
        <v/>
      </c>
      <c r="BB20" s="107" t="str">
        <f>IFERROR(('BMP P Tracking Table'!$AZ20-INDEX('Performance Curves'!$E$1:$L$1,1,MATCH('BMP P Tracking Table'!$AZ20,'Performance Curves'!$E$1:$L$1,1)))/(INDEX('Performance Curves'!$E$1:$L$1,1,MATCH('BMP P Tracking Table'!$AZ20,'Performance Curves'!$E$1:$L$1,1)+1)-INDEX('Performance Curves'!$E$1:$L$1,1,MATCH('BMP P Tracking Table'!$AZ20,'Performance Curves'!$E$1:$L$1,1))),"")</f>
        <v/>
      </c>
      <c r="BC20" s="106" t="str" cm="1">
        <f t="array" ref="BC20">IFERROR(IF('BMP P Tracking Table'!$AZ20=2,VLOOKUP(CONCATENATE('BMP P Tracking Table'!$AV20," ",'BMP P Tracking Table'!$AX20),'Performance Curves'!$C$1:$L$44,_xlfn.SINGLE(MATCH('BMP P Tracking Table'!$AZ20,'Performance Curves'!$D$1:$L$1,1))+1,FALSE),'BMP P Tracking Table'!$BA20*'BMP P Tracking Table'!$BB20+VLOOKUP(CONCATENATE('BMP P Tracking Table'!$AV20," ",'BMP P Tracking Table'!$AX20),'Performance Curves'!$C$1:$L$44,_xlfn.SINGLE(MATCH('BMP P Tracking Table'!$AZ20,'Performance Curves'!$D$1:$L$1,1))+1,FALSE)),"")</f>
        <v/>
      </c>
      <c r="BD20" s="107" t="str">
        <f>IFERROR('BMP P Tracking Table'!$BC20*'BMP P Tracking Table'!$AY20,"")</f>
        <v/>
      </c>
      <c r="BE20" s="101"/>
      <c r="BF20" s="37">
        <f t="shared" si="2"/>
        <v>0</v>
      </c>
    </row>
    <row r="21" spans="1:58" x14ac:dyDescent="0.25">
      <c r="A21" s="65" t="s">
        <v>427</v>
      </c>
      <c r="B21" s="65" t="s">
        <v>428</v>
      </c>
      <c r="C21" s="65" t="s">
        <v>283</v>
      </c>
      <c r="D21" s="65" t="s">
        <v>13</v>
      </c>
      <c r="E21" s="97">
        <v>44.446942999999997</v>
      </c>
      <c r="F21" s="97">
        <v>-73.182619000000003</v>
      </c>
      <c r="G21" s="65" t="s">
        <v>463</v>
      </c>
      <c r="H21" s="65"/>
      <c r="I21" s="65" t="s">
        <v>62</v>
      </c>
      <c r="J21" s="98">
        <v>65333</v>
      </c>
      <c r="K21" s="65" t="s">
        <v>111</v>
      </c>
      <c r="L21" s="65"/>
      <c r="M21" s="99">
        <v>40360</v>
      </c>
      <c r="N21" s="65"/>
      <c r="O21" s="65"/>
      <c r="P21" s="65" t="s">
        <v>34</v>
      </c>
      <c r="Q21" s="65" t="str">
        <f>IFERROR(VLOOKUP('BMP P Tracking Table'!$P21,Dropdowns!$C$2:$E$15,3,FALSE),"")</f>
        <v>Laplatte River</v>
      </c>
      <c r="R21" s="65" t="str">
        <f>IFERROR(VLOOKUP('BMP P Tracking Table'!$Q21,Dropdowns!$P$3:$Q$23,2,FALSE),"")</f>
        <v>Shelburne Bay</v>
      </c>
      <c r="S21" s="65"/>
      <c r="T21" s="65" t="s">
        <v>215</v>
      </c>
      <c r="U21" s="113">
        <v>1.7661864550999999</v>
      </c>
      <c r="V21" s="65" t="s">
        <v>219</v>
      </c>
      <c r="W21" s="65"/>
      <c r="X21" s="65"/>
      <c r="Y21" s="65"/>
      <c r="Z21" s="65"/>
      <c r="AA21" s="113">
        <v>4.35955191578</v>
      </c>
      <c r="AB21" s="100">
        <v>12940</v>
      </c>
      <c r="AC21" s="65"/>
      <c r="AD21" s="107">
        <f>IFERROR('BMP P Tracking Table'!$U21*VLOOKUP('BMP P Tracking Table'!$Q21,'Loading Rates'!$B$1:$L$24,4,FALSE)+IF('BMP P Tracking Table'!$V21="By HSG",'BMP P Tracking Table'!$W21*VLOOKUP('BMP P Tracking Table'!$Q21,'Loading Rates'!$B$1:$L$24,6,FALSE)+'BMP P Tracking Table'!$X21*VLOOKUP('BMP P Tracking Table'!$Q21,'Loading Rates'!$B$1:$L$24,7,FALSE)+'BMP P Tracking Table'!$Y21*VLOOKUP('BMP P Tracking Table'!$Q21,'Loading Rates'!$B$1:$L$24,8,FALSE)+'BMP P Tracking Table'!$Z21*VLOOKUP('BMP P Tracking Table'!$Q21,'Loading Rates'!$B$1:$L$24,9,FALSE),'BMP P Tracking Table'!$AA21*VLOOKUP('BMP P Tracking Table'!$Q21,'Loading Rates'!$B$1:$L$24,10,FALSE)),"")</f>
        <v>2.4312524347693598</v>
      </c>
      <c r="AE21" s="107">
        <f>IFERROR(MIN(2,IF('BMP P Tracking Table'!$V21="Total Pervious",(-(3630*'BMP P Tracking Table'!$U21+20.691*'BMP P Tracking Table'!$AA21)+SQRT((3630*'BMP P Tracking Table'!$U21+20.691*'BMP P Tracking Table'!$AA21)^2-(4*(996.798*'BMP P Tracking Table'!$AA21)*-'BMP P Tracking Table'!$AB21)))/(2*(996.798*'BMP P Tracking Table'!$AA21)),IF(SUM('BMP P Tracking Table'!$W21:$Z21)=0,'BMP P Tracking Table'!$AB21/(-3630*'BMP P Tracking Table'!$U21),(-(3630*'BMP P Tracking Table'!$U21+20.691*'BMP P Tracking Table'!$Z21-216.711*'BMP P Tracking Table'!$Y21-83.853*'BMP P Tracking Table'!$X21-42.834*'BMP P Tracking Table'!$W21)+SQRT((3630*'BMP P Tracking Table'!$U21+20.691*'BMP P Tracking Table'!$Z21-216.711*'BMP P Tracking Table'!$Y21-83.853*'BMP P Tracking Table'!$X21-42.834*'BMP P Tracking Table'!$W21)^2-(4*(149.919*'BMP P Tracking Table'!$W21+236.676*'BMP P Tracking Table'!$X21+726*'BMP P Tracking Table'!$Y21+996.798*'BMP P Tracking Table'!$Z21)*-'BMP P Tracking Table'!$AB21)))/(2*(149.919*'BMP P Tracking Table'!$W21+236.676*'BMP P Tracking Table'!$X21+726*'BMP P Tracking Table'!$Y21+996.798*'BMP P Tracking Table'!$Z21))))),"")</f>
        <v>1.1327220346162357</v>
      </c>
      <c r="AF21" s="107" cm="1">
        <f t="array" ref="AF21">IFERROR((VLOOKUP(CONCATENATE('BMP P Tracking Table'!$T21," ",'BMP P Tracking Table'!$AC21),'Performance Curves'!$C$1:$L$45,_xlfn.SINGLE(MATCH('BMP P Tracking Table'!$AE21,'Performance Curves'!$D$1:$L$1,1))+2,FALSE)-VLOOKUP(CONCATENATE('BMP P Tracking Table'!$T21," ",'BMP P Tracking Table'!$AC21),'Performance Curves'!$C$1:$L$45,_xlfn.SINGLE(MATCH('BMP P Tracking Table'!$AE21,'Performance Curves'!$D$1:$L$1,1))+1,FALSE)),"")</f>
        <v>1.0000000000000009E-2</v>
      </c>
      <c r="AG21" s="107">
        <f>IFERROR(('BMP P Tracking Table'!$AE21-INDEX('Performance Curves'!$E$1:$L$1,1,MATCH('BMP P Tracking Table'!$AE21,'Performance Curves'!$E$1:$L$1,1)))/(INDEX('Performance Curves'!$E$1:$L$1,1,MATCH('BMP P Tracking Table'!$AE21,'Performance Curves'!$E$1:$L$1,1)+1)-INDEX('Performance Curves'!$E$1:$L$1,1,MATCH('BMP P Tracking Table'!$AE21,'Performance Curves'!$E$1:$L$1,1))),"")</f>
        <v>0.26544406923247132</v>
      </c>
      <c r="AH21" s="106" cm="1">
        <f t="array" ref="AH21">IFERROR(IF('BMP P Tracking Table'!$AE21=2,VLOOKUP(CONCATENATE('BMP P Tracking Table'!$T21," ",'BMP P Tracking Table'!$AC21),'Performance Curves'!$C$1:$L$45,_xlfn.SINGLE(MATCH('BMP P Tracking Table'!$AE21,'Performance Curves'!$D$1:$L$1,1))+1,FALSE),'BMP P Tracking Table'!$AF21*'BMP P Tracking Table'!$AG21+VLOOKUP(CONCATENATE('BMP P Tracking Table'!$T21," ",'BMP P Tracking Table'!$AC21),'Performance Curves'!$C$1:$L$45,_xlfn.SINGLE(MATCH('BMP P Tracking Table'!$AE21,'Performance Curves'!$D$1:$L$1,1))+1,FALSE)),"")</f>
        <v>0.12265444069232471</v>
      </c>
      <c r="AI21" s="107">
        <f>IFERROR('BMP P Tracking Table'!$AH21*'BMP P Tracking Table'!$AD21,"")</f>
        <v>0.29820390756848852</v>
      </c>
      <c r="AJ21" s="135"/>
      <c r="AK21" s="65" t="s">
        <v>62</v>
      </c>
      <c r="AL21" s="101" t="s">
        <v>62</v>
      </c>
      <c r="AM21" s="64">
        <v>1</v>
      </c>
      <c r="AN21" s="105">
        <f t="shared" si="1"/>
        <v>0.29820390756848852</v>
      </c>
      <c r="AO21" s="101"/>
      <c r="AP21" s="101"/>
      <c r="AQ21" s="101"/>
      <c r="AR21" s="101"/>
      <c r="AS21" s="101"/>
      <c r="AT21" s="101"/>
      <c r="AU21" s="101"/>
      <c r="AV21" s="65" t="s">
        <v>215</v>
      </c>
      <c r="AW21" s="102">
        <v>0</v>
      </c>
      <c r="AX21" s="102"/>
      <c r="AY21" s="107" t="str">
        <f>IF('BMP P Tracking Table'!$AK21="Yes",IF('BMP P Tracking Table'!$AL21="No",'BMP P Tracking Table'!$U21*VLOOKUP('BMP P Tracking Table'!$Q21,'Loading Rates'!$B$1:$L$24,4,FALSE)+IF('BMP P Tracking Table'!$V21="By HSG",'BMP P Tracking Table'!$W21*VLOOKUP('BMP P Tracking Table'!$Q21,'Loading Rates'!$B$1:$L$24,6,FALSE)+'BMP P Tracking Table'!$X21*VLOOKUP('BMP P Tracking Table'!$Q21,'Loading Rates'!$B$1:$L$24,7,FALSE)+'BMP P Tracking Table'!$Y21*VLOOKUP('BMP P Tracking Table'!$Q21,'Loading Rates'!$B$1:$L$24,8,FALSE)+'BMP P Tracking Table'!$Z21*VLOOKUP('BMP P Tracking Table'!$Q21,'Loading Rates'!$B$1:$L$24,9,FALSE),'BMP P Tracking Table'!$AA21*VLOOKUP('BMP P Tracking Table'!$Q21,'Loading Rates'!$B$1:$L$24,10,FALSE)),'BMP P Tracking Table'!$AO21*VLOOKUP('BMP P Tracking Table'!$Q21,'Loading Rates'!$B$1:$L$24,4,FALSE)+IF('BMP P Tracking Table'!$AP21="By HSG",'BMP P Tracking Table'!$AQ21*VLOOKUP('BMP P Tracking Table'!$Q21,'Loading Rates'!$B$1:$L$24,6,FALSE)+'BMP P Tracking Table'!$AR21*VLOOKUP('BMP P Tracking Table'!$Q21,'Loading Rates'!$B$1:$L$24,7,FALSE)+'BMP P Tracking Table'!$AS21*VLOOKUP('BMP P Tracking Table'!$Q21,'Loading Rates'!$B$1:$L$24,8,FALSE)+'BMP P Tracking Table'!$AT21*VLOOKUP('BMP P Tracking Table'!$Q21,'Loading Rates'!$B$1:$L$24,9,FALSE),'BMP P Tracking Table'!$AU21*VLOOKUP('BMP P Tracking Table'!$Q21,'Loading Rates'!$B$1:$L$24,10,FALSE))),"")</f>
        <v/>
      </c>
      <c r="AZ21" s="107">
        <f>IFERROR(IF('BMP P Tracking Table'!$AL21="Yes",MIN(2,IF('BMP P Tracking Table'!$AP21="Total Pervious",(-(3630*'BMP P Tracking Table'!$AO21+20.691*'BMP P Tracking Table'!$AU21)+SQRT((3630*'BMP P Tracking Table'!$AO21+20.691*'BMP P Tracking Table'!$AU21)^2-(4*(996.798*'BMP P Tracking Table'!$AU21)*-'BMP P Tracking Table'!$AW21)))/(2*(996.798*'BMP P Tracking Table'!$AU21)),IF(SUM('BMP P Tracking Table'!$AQ21:$AT21)=0,'BMP P Tracking Table'!$AU21/(-3630*'BMP P Tracking Table'!$AO21),(-(3630*'BMP P Tracking Table'!$AO21+20.691*'BMP P Tracking Table'!$AT21-216.711*'BMP P Tracking Table'!$AS21-83.853*'BMP P Tracking Table'!$AR21-42.834*'BMP P Tracking Table'!$AQ21)+SQRT((3630*'BMP P Tracking Table'!$AO21+20.691*'BMP P Tracking Table'!$AT21-216.711*'BMP P Tracking Table'!$AS21-83.853*'BMP P Tracking Table'!$AR21-42.834*'BMP P Tracking Table'!$AQ21)^2-(4*(149.919*'BMP P Tracking Table'!$AQ21+236.676*'BMP P Tracking Table'!$AR21+726*'BMP P Tracking Table'!$AS21+996.798*'BMP P Tracking Table'!$AT21)*-'BMP P Tracking Table'!$AW21)))/(2*(149.919*'BMP P Tracking Table'!$AQ21+236.676*'BMP P Tracking Table'!$AR21+726*'BMP P Tracking Table'!$AS21+996.798*'BMP P Tracking Table'!$AT21))))),MIN(2,IF('BMP P Tracking Table'!$AP21="Total Pervious",(-(3630*'BMP P Tracking Table'!$U21+20.691*'BMP P Tracking Table'!$AA21)+SQRT((3630*'BMP P Tracking Table'!$U21+20.691*'BMP P Tracking Table'!$AA21)^2-(4*(996.798*'BMP P Tracking Table'!$AA21)*-'BMP P Tracking Table'!$AW21)))/(2*(996.798*'BMP P Tracking Table'!$AA21)),IF(SUM('BMP P Tracking Table'!$W21:$Z21)=0,'BMP P Tracking Table'!$AW21/(-3630*'BMP P Tracking Table'!$U21),(-(3630*'BMP P Tracking Table'!$U21+20.691*'BMP P Tracking Table'!$Z21-216.711*'BMP P Tracking Table'!$Y21-83.853*'BMP P Tracking Table'!$X21-42.834*'BMP P Tracking Table'!$W21)+SQRT((3630*'BMP P Tracking Table'!$U21+20.691*'BMP P Tracking Table'!$Z21-216.711*'BMP P Tracking Table'!$Y21-83.853*'BMP P Tracking Table'!$X21-42.834*'BMP P Tracking Table'!$W21)^2-(4*(149.919*'BMP P Tracking Table'!$W21+236.676*'BMP P Tracking Table'!$X21+726*'BMP P Tracking Table'!$Y21+996.798*'BMP P Tracking Table'!$Z21)*-'BMP P Tracking Table'!$AW21)))/(2*(149.919*'BMP P Tracking Table'!$W21+236.676*'BMP P Tracking Table'!$X21+726*'BMP P Tracking Table'!$Y21+996.798*'BMP P Tracking Table'!$Z21)))))),"")</f>
        <v>0</v>
      </c>
      <c r="BA21" s="105" cm="1">
        <f t="array" ref="BA21">IFERROR((VLOOKUP(CONCATENATE('BMP P Tracking Table'!$AV21," ",'BMP P Tracking Table'!$AX21),'Performance Curves'!$C$1:$L$45,_xlfn.SINGLE(MATCH('BMP P Tracking Table'!$AZ21,'Performance Curves'!$D$1:$L$1,1))+2,FALSE)-VLOOKUP(CONCATENATE('BMP P Tracking Table'!$AV21," ",'BMP P Tracking Table'!$AX21),'Performance Curves'!$C$1:$L$45,_xlfn.SINGLE(MATCH('BMP P Tracking Table'!$AZ21,'Performance Curves'!$D$1:$L$1,1))+1,FALSE)),"")</f>
        <v>0.03</v>
      </c>
      <c r="BB21" s="107" t="str">
        <f>IFERROR(('BMP P Tracking Table'!$AZ21-INDEX('Performance Curves'!$E$1:$L$1,1,MATCH('BMP P Tracking Table'!$AZ21,'Performance Curves'!$E$1:$L$1,1)))/(INDEX('Performance Curves'!$E$1:$L$1,1,MATCH('BMP P Tracking Table'!$AZ21,'Performance Curves'!$E$1:$L$1,1)+1)-INDEX('Performance Curves'!$E$1:$L$1,1,MATCH('BMP P Tracking Table'!$AZ21,'Performance Curves'!$E$1:$L$1,1))),"")</f>
        <v/>
      </c>
      <c r="BC21" s="106" t="str" cm="1">
        <f t="array" ref="BC21">IFERROR(IF('BMP P Tracking Table'!$AZ21=2,VLOOKUP(CONCATENATE('BMP P Tracking Table'!$AV21," ",'BMP P Tracking Table'!$AX21),'Performance Curves'!$C$1:$L$44,_xlfn.SINGLE(MATCH('BMP P Tracking Table'!$AZ21,'Performance Curves'!$D$1:$L$1,1))+1,FALSE),'BMP P Tracking Table'!$BA21*'BMP P Tracking Table'!$BB21+VLOOKUP(CONCATENATE('BMP P Tracking Table'!$AV21," ",'BMP P Tracking Table'!$AX21),'Performance Curves'!$C$1:$L$44,_xlfn.SINGLE(MATCH('BMP P Tracking Table'!$AZ21,'Performance Curves'!$D$1:$L$1,1))+1,FALSE)),"")</f>
        <v/>
      </c>
      <c r="BD21" s="107" t="str">
        <f>IFERROR('BMP P Tracking Table'!$BC21*'BMP P Tracking Table'!$AY21,"")</f>
        <v/>
      </c>
      <c r="BE21" s="101">
        <v>0</v>
      </c>
      <c r="BF21" s="37">
        <f t="shared" si="2"/>
        <v>0</v>
      </c>
    </row>
    <row r="22" spans="1:58" ht="13.5" customHeight="1" x14ac:dyDescent="0.25">
      <c r="A22" s="65" t="s">
        <v>429</v>
      </c>
      <c r="B22" s="133" t="s">
        <v>430</v>
      </c>
      <c r="C22" s="65" t="s">
        <v>283</v>
      </c>
      <c r="D22" s="65" t="s">
        <v>13</v>
      </c>
      <c r="E22" s="97">
        <v>44.446137</v>
      </c>
      <c r="F22" s="97">
        <v>-73.184309999999996</v>
      </c>
      <c r="G22" s="65" t="s">
        <v>463</v>
      </c>
      <c r="H22" s="65"/>
      <c r="I22" s="65" t="s">
        <v>62</v>
      </c>
      <c r="J22" s="98">
        <v>65333</v>
      </c>
      <c r="K22" s="65" t="s">
        <v>111</v>
      </c>
      <c r="L22" s="65"/>
      <c r="M22" s="99">
        <v>40360</v>
      </c>
      <c r="N22" s="65"/>
      <c r="O22" s="65"/>
      <c r="P22" s="65" t="s">
        <v>34</v>
      </c>
      <c r="Q22" s="65" t="str">
        <f>IFERROR(VLOOKUP('BMP P Tracking Table'!$P22,Dropdowns!$C$2:$E$15,3,FALSE),"")</f>
        <v>Laplatte River</v>
      </c>
      <c r="R22" s="65" t="str">
        <f>IFERROR(VLOOKUP('BMP P Tracking Table'!$Q22,Dropdowns!$P$3:$Q$23,2,FALSE),"")</f>
        <v>Shelburne Bay</v>
      </c>
      <c r="S22" s="65"/>
      <c r="T22" s="65" t="s">
        <v>215</v>
      </c>
      <c r="U22" s="113">
        <v>1.3059796183200001</v>
      </c>
      <c r="V22" s="65" t="s">
        <v>219</v>
      </c>
      <c r="W22" s="65"/>
      <c r="X22" s="65"/>
      <c r="Y22" s="65"/>
      <c r="Z22" s="65"/>
      <c r="AA22" s="113">
        <v>7.6777059426199994</v>
      </c>
      <c r="AB22" s="100">
        <v>18566</v>
      </c>
      <c r="AC22" s="65"/>
      <c r="AD22" s="107">
        <f>IFERROR('BMP P Tracking Table'!$U22*VLOOKUP('BMP P Tracking Table'!$Q22,'Loading Rates'!$B$1:$L$24,4,FALSE)+IF('BMP P Tracking Table'!$V22="By HSG",'BMP P Tracking Table'!$W22*VLOOKUP('BMP P Tracking Table'!$Q22,'Loading Rates'!$B$1:$L$24,6,FALSE)+'BMP P Tracking Table'!$X22*VLOOKUP('BMP P Tracking Table'!$Q22,'Loading Rates'!$B$1:$L$24,7,FALSE)+'BMP P Tracking Table'!$Y22*VLOOKUP('BMP P Tracking Table'!$Q22,'Loading Rates'!$B$1:$L$24,8,FALSE)+'BMP P Tracking Table'!$Z22*VLOOKUP('BMP P Tracking Table'!$Q22,'Loading Rates'!$B$1:$L$24,9,FALSE),'BMP P Tracking Table'!$AA22*VLOOKUP('BMP P Tracking Table'!$Q22,'Loading Rates'!$B$1:$L$24,10,FALSE)),"")</f>
        <v>2.5638580187712798</v>
      </c>
      <c r="AE22" s="107">
        <f>IFERROR(MIN(2,IF('BMP P Tracking Table'!$V22="Total Pervious",(-(3630*'BMP P Tracking Table'!$U22+20.691*'BMP P Tracking Table'!$AA22)+SQRT((3630*'BMP P Tracking Table'!$U22+20.691*'BMP P Tracking Table'!$AA22)^2-(4*(996.798*'BMP P Tracking Table'!$AA22)*-'BMP P Tracking Table'!$AB22)))/(2*(996.798*'BMP P Tracking Table'!$AA22)),IF(SUM('BMP P Tracking Table'!$W22:$Z22)=0,'BMP P Tracking Table'!$AB22/(-3630*'BMP P Tracking Table'!$U22),(-(3630*'BMP P Tracking Table'!$U22+20.691*'BMP P Tracking Table'!$Z22-216.711*'BMP P Tracking Table'!$Y22-83.853*'BMP P Tracking Table'!$X22-42.834*'BMP P Tracking Table'!$W22)+SQRT((3630*'BMP P Tracking Table'!$U22+20.691*'BMP P Tracking Table'!$Z22-216.711*'BMP P Tracking Table'!$Y22-83.853*'BMP P Tracking Table'!$X22-42.834*'BMP P Tracking Table'!$W22)^2-(4*(149.919*'BMP P Tracking Table'!$W22+236.676*'BMP P Tracking Table'!$X22+726*'BMP P Tracking Table'!$Y22+996.798*'BMP P Tracking Table'!$Z22)*-'BMP P Tracking Table'!$AB22)))/(2*(149.919*'BMP P Tracking Table'!$W22+236.676*'BMP P Tracking Table'!$X22+726*'BMP P Tracking Table'!$Y22+996.798*'BMP P Tracking Table'!$Z22))))),"")</f>
        <v>1.2699930787787075</v>
      </c>
      <c r="AF22" s="107" cm="1">
        <f t="array" ref="AF22">IFERROR((VLOOKUP(CONCATENATE('BMP P Tracking Table'!$T22," ",'BMP P Tracking Table'!$AC22),'Performance Curves'!$C$1:$L$45,_xlfn.SINGLE(MATCH('BMP P Tracking Table'!$AE22,'Performance Curves'!$D$1:$L$1,1))+2,FALSE)-VLOOKUP(CONCATENATE('BMP P Tracking Table'!$T22," ",'BMP P Tracking Table'!$AC22),'Performance Curves'!$C$1:$L$45,_xlfn.SINGLE(MATCH('BMP P Tracking Table'!$AE22,'Performance Curves'!$D$1:$L$1,1))+1,FALSE)),"")</f>
        <v>1.0000000000000009E-2</v>
      </c>
      <c r="AG22" s="107">
        <f>IFERROR(('BMP P Tracking Table'!$AE22-INDEX('Performance Curves'!$E$1:$L$1,1,MATCH('BMP P Tracking Table'!$AE22,'Performance Curves'!$E$1:$L$1,1)))/(INDEX('Performance Curves'!$E$1:$L$1,1,MATCH('BMP P Tracking Table'!$AE22,'Performance Curves'!$E$1:$L$1,1)+1)-INDEX('Performance Curves'!$E$1:$L$1,1,MATCH('BMP P Tracking Table'!$AE22,'Performance Curves'!$E$1:$L$1,1))),"")</f>
        <v>0.53998615755741497</v>
      </c>
      <c r="AH22" s="106" cm="1">
        <f t="array" ref="AH22">IFERROR(IF('BMP P Tracking Table'!$AE22=2,VLOOKUP(CONCATENATE('BMP P Tracking Table'!$T22," ",'BMP P Tracking Table'!$AC22),'Performance Curves'!$C$1:$L$45,_xlfn.SINGLE(MATCH('BMP P Tracking Table'!$AE22,'Performance Curves'!$D$1:$L$1,1))+1,FALSE),'BMP P Tracking Table'!$AF22*'BMP P Tracking Table'!$AG22+VLOOKUP(CONCATENATE('BMP P Tracking Table'!$T22," ",'BMP P Tracking Table'!$AC22),'Performance Curves'!$C$1:$L$45,_xlfn.SINGLE(MATCH('BMP P Tracking Table'!$AE22,'Performance Curves'!$D$1:$L$1,1))+1,FALSE)),"")</f>
        <v>0.12539986157557415</v>
      </c>
      <c r="AI22" s="107">
        <f>IFERROR('BMP P Tracking Table'!$AH22*'BMP P Tracking Table'!$AD22,"")</f>
        <v>0.32150744065334425</v>
      </c>
      <c r="AJ22" s="65"/>
      <c r="AK22" s="65" t="s">
        <v>62</v>
      </c>
      <c r="AL22" s="101"/>
      <c r="AM22" s="64">
        <v>1</v>
      </c>
      <c r="AN22" s="105">
        <f t="shared" si="1"/>
        <v>0.32150744065334425</v>
      </c>
      <c r="AO22" s="101"/>
      <c r="AP22" s="101"/>
      <c r="AQ22" s="101"/>
      <c r="AR22" s="101"/>
      <c r="AS22" s="101"/>
      <c r="AT22" s="101"/>
      <c r="AU22" s="101"/>
      <c r="AV22" s="65"/>
      <c r="AW22" s="102"/>
      <c r="AX22" s="102"/>
      <c r="AY22" s="107" t="str">
        <f>IF('BMP P Tracking Table'!$AK22="Yes",IF('BMP P Tracking Table'!$AL22="No",'BMP P Tracking Table'!$U22*VLOOKUP('BMP P Tracking Table'!$Q22,'Loading Rates'!$B$1:$L$24,4,FALSE)+IF('BMP P Tracking Table'!$V22="By HSG",'BMP P Tracking Table'!$W22*VLOOKUP('BMP P Tracking Table'!$Q22,'Loading Rates'!$B$1:$L$24,6,FALSE)+'BMP P Tracking Table'!$X22*VLOOKUP('BMP P Tracking Table'!$Q22,'Loading Rates'!$B$1:$L$24,7,FALSE)+'BMP P Tracking Table'!$Y22*VLOOKUP('BMP P Tracking Table'!$Q22,'Loading Rates'!$B$1:$L$24,8,FALSE)+'BMP P Tracking Table'!$Z22*VLOOKUP('BMP P Tracking Table'!$Q22,'Loading Rates'!$B$1:$L$24,9,FALSE),'BMP P Tracking Table'!$AA22*VLOOKUP('BMP P Tracking Table'!$Q22,'Loading Rates'!$B$1:$L$24,10,FALSE)),'BMP P Tracking Table'!$AO22*VLOOKUP('BMP P Tracking Table'!$Q22,'Loading Rates'!$B$1:$L$24,4,FALSE)+IF('BMP P Tracking Table'!$AP22="By HSG",'BMP P Tracking Table'!$AQ22*VLOOKUP('BMP P Tracking Table'!$Q22,'Loading Rates'!$B$1:$L$24,6,FALSE)+'BMP P Tracking Table'!$AR22*VLOOKUP('BMP P Tracking Table'!$Q22,'Loading Rates'!$B$1:$L$24,7,FALSE)+'BMP P Tracking Table'!$AS22*VLOOKUP('BMP P Tracking Table'!$Q22,'Loading Rates'!$B$1:$L$24,8,FALSE)+'BMP P Tracking Table'!$AT22*VLOOKUP('BMP P Tracking Table'!$Q22,'Loading Rates'!$B$1:$L$24,9,FALSE),'BMP P Tracking Table'!$AU22*VLOOKUP('BMP P Tracking Table'!$Q22,'Loading Rates'!$B$1:$L$24,10,FALSE))),"")</f>
        <v/>
      </c>
      <c r="AZ22" s="107">
        <f>IFERROR(IF('BMP P Tracking Table'!$AL22="Yes",MIN(2,IF('BMP P Tracking Table'!$AP22="Total Pervious",(-(3630*'BMP P Tracking Table'!$AO22+20.691*'BMP P Tracking Table'!$AU22)+SQRT((3630*'BMP P Tracking Table'!$AO22+20.691*'BMP P Tracking Table'!$AU22)^2-(4*(996.798*'BMP P Tracking Table'!$AU22)*-'BMP P Tracking Table'!$AW22)))/(2*(996.798*'BMP P Tracking Table'!$AU22)),IF(SUM('BMP P Tracking Table'!$AQ22:$AT22)=0,'BMP P Tracking Table'!$AU22/(-3630*'BMP P Tracking Table'!$AO22),(-(3630*'BMP P Tracking Table'!$AO22+20.691*'BMP P Tracking Table'!$AT22-216.711*'BMP P Tracking Table'!$AS22-83.853*'BMP P Tracking Table'!$AR22-42.834*'BMP P Tracking Table'!$AQ22)+SQRT((3630*'BMP P Tracking Table'!$AO22+20.691*'BMP P Tracking Table'!$AT22-216.711*'BMP P Tracking Table'!$AS22-83.853*'BMP P Tracking Table'!$AR22-42.834*'BMP P Tracking Table'!$AQ22)^2-(4*(149.919*'BMP P Tracking Table'!$AQ22+236.676*'BMP P Tracking Table'!$AR22+726*'BMP P Tracking Table'!$AS22+996.798*'BMP P Tracking Table'!$AT22)*-'BMP P Tracking Table'!$AW22)))/(2*(149.919*'BMP P Tracking Table'!$AQ22+236.676*'BMP P Tracking Table'!$AR22+726*'BMP P Tracking Table'!$AS22+996.798*'BMP P Tracking Table'!$AT22))))),MIN(2,IF('BMP P Tracking Table'!$AP22="Total Pervious",(-(3630*'BMP P Tracking Table'!$U22+20.691*'BMP P Tracking Table'!$AA22)+SQRT((3630*'BMP P Tracking Table'!$U22+20.691*'BMP P Tracking Table'!$AA22)^2-(4*(996.798*'BMP P Tracking Table'!$AA22)*-'BMP P Tracking Table'!$AW22)))/(2*(996.798*'BMP P Tracking Table'!$AA22)),IF(SUM('BMP P Tracking Table'!$W22:$Z22)=0,'BMP P Tracking Table'!$AW22/(-3630*'BMP P Tracking Table'!$U22),(-(3630*'BMP P Tracking Table'!$U22+20.691*'BMP P Tracking Table'!$Z22-216.711*'BMP P Tracking Table'!$Y22-83.853*'BMP P Tracking Table'!$X22-42.834*'BMP P Tracking Table'!$W22)+SQRT((3630*'BMP P Tracking Table'!$U22+20.691*'BMP P Tracking Table'!$Z22-216.711*'BMP P Tracking Table'!$Y22-83.853*'BMP P Tracking Table'!$X22-42.834*'BMP P Tracking Table'!$W22)^2-(4*(149.919*'BMP P Tracking Table'!$W22+236.676*'BMP P Tracking Table'!$X22+726*'BMP P Tracking Table'!$Y22+996.798*'BMP P Tracking Table'!$Z22)*-'BMP P Tracking Table'!$AW22)))/(2*(149.919*'BMP P Tracking Table'!$W22+236.676*'BMP P Tracking Table'!$X22+726*'BMP P Tracking Table'!$Y22+996.798*'BMP P Tracking Table'!$Z22)))))),"")</f>
        <v>0</v>
      </c>
      <c r="BA22" s="105" t="str" cm="1">
        <f t="array" ref="BA22">IFERROR((VLOOKUP(CONCATENATE('BMP P Tracking Table'!$AV22," ",'BMP P Tracking Table'!$AX22),'Performance Curves'!$C$1:$L$45,_xlfn.SINGLE(MATCH('BMP P Tracking Table'!$AZ22,'Performance Curves'!$D$1:$L$1,1))+2,FALSE)-VLOOKUP(CONCATENATE('BMP P Tracking Table'!$AV22," ",'BMP P Tracking Table'!$AX22),'Performance Curves'!$C$1:$L$45,_xlfn.SINGLE(MATCH('BMP P Tracking Table'!$AZ22,'Performance Curves'!$D$1:$L$1,1))+1,FALSE)),"")</f>
        <v/>
      </c>
      <c r="BB22" s="107" t="str">
        <f>IFERROR(('BMP P Tracking Table'!$AZ22-INDEX('Performance Curves'!$E$1:$L$1,1,MATCH('BMP P Tracking Table'!$AZ22,'Performance Curves'!$E$1:$L$1,1)))/(INDEX('Performance Curves'!$E$1:$L$1,1,MATCH('BMP P Tracking Table'!$AZ22,'Performance Curves'!$E$1:$L$1,1)+1)-INDEX('Performance Curves'!$E$1:$L$1,1,MATCH('BMP P Tracking Table'!$AZ22,'Performance Curves'!$E$1:$L$1,1))),"")</f>
        <v/>
      </c>
      <c r="BC22" s="106" t="str" cm="1">
        <f t="array" ref="BC22">IFERROR(IF('BMP P Tracking Table'!$AZ22=2,VLOOKUP(CONCATENATE('BMP P Tracking Table'!$AV22," ",'BMP P Tracking Table'!$AX22),'Performance Curves'!$C$1:$L$44,_xlfn.SINGLE(MATCH('BMP P Tracking Table'!$AZ22,'Performance Curves'!$D$1:$L$1,1))+1,FALSE),'BMP P Tracking Table'!$BA22*'BMP P Tracking Table'!$BB22+VLOOKUP(CONCATENATE('BMP P Tracking Table'!$AV22," ",'BMP P Tracking Table'!$AX22),'Performance Curves'!$C$1:$L$44,_xlfn.SINGLE(MATCH('BMP P Tracking Table'!$AZ22,'Performance Curves'!$D$1:$L$1,1))+1,FALSE)),"")</f>
        <v/>
      </c>
      <c r="BD22" s="107" t="str">
        <f>IFERROR('BMP P Tracking Table'!$BC22*'BMP P Tracking Table'!$AY22,"")</f>
        <v/>
      </c>
      <c r="BE22" s="101"/>
      <c r="BF22" s="37">
        <f t="shared" si="2"/>
        <v>0</v>
      </c>
    </row>
    <row r="23" spans="1:58" x14ac:dyDescent="0.25">
      <c r="A23" s="65"/>
      <c r="B23" s="136" t="s">
        <v>534</v>
      </c>
      <c r="C23" s="65"/>
      <c r="D23" s="65"/>
      <c r="E23" s="97"/>
      <c r="F23" s="97"/>
      <c r="G23" s="65"/>
      <c r="H23" s="65"/>
      <c r="I23" s="65"/>
      <c r="J23" s="98"/>
      <c r="K23" s="65"/>
      <c r="L23" s="65"/>
      <c r="M23" s="99"/>
      <c r="N23" s="65"/>
      <c r="O23" s="65"/>
      <c r="P23" s="65"/>
      <c r="Q23" s="65" t="str">
        <f>IFERROR(VLOOKUP('BMP P Tracking Table'!$P23,Dropdowns!$C$2:$E$15,3,FALSE),"")</f>
        <v/>
      </c>
      <c r="R23" s="65" t="str">
        <f>IFERROR(VLOOKUP('BMP P Tracking Table'!$Q23,Dropdowns!$P$3:$Q$23,2,FALSE),"")</f>
        <v/>
      </c>
      <c r="S23" s="65"/>
      <c r="T23" s="65"/>
      <c r="U23" s="113"/>
      <c r="V23" s="65"/>
      <c r="W23" s="65"/>
      <c r="X23" s="65"/>
      <c r="Y23" s="65"/>
      <c r="Z23" s="65"/>
      <c r="AA23" s="113"/>
      <c r="AB23" s="100"/>
      <c r="AC23" s="65"/>
      <c r="AD23" s="107" t="str">
        <f>IFERROR('BMP P Tracking Table'!$U23*VLOOKUP('BMP P Tracking Table'!$Q23,'Loading Rates'!$B$1:$L$24,4,FALSE)+IF('BMP P Tracking Table'!$V23="By HSG",'BMP P Tracking Table'!$W23*VLOOKUP('BMP P Tracking Table'!$Q23,'Loading Rates'!$B$1:$L$24,6,FALSE)+'BMP P Tracking Table'!$X23*VLOOKUP('BMP P Tracking Table'!$Q23,'Loading Rates'!$B$1:$L$24,7,FALSE)+'BMP P Tracking Table'!$Y23*VLOOKUP('BMP P Tracking Table'!$Q23,'Loading Rates'!$B$1:$L$24,8,FALSE)+'BMP P Tracking Table'!$Z23*VLOOKUP('BMP P Tracking Table'!$Q23,'Loading Rates'!$B$1:$L$24,9,FALSE),'BMP P Tracking Table'!$AA23*VLOOKUP('BMP P Tracking Table'!$Q23,'Loading Rates'!$B$1:$L$24,10,FALSE)),"")</f>
        <v/>
      </c>
      <c r="AE23" s="107" t="str">
        <f>IFERROR(MIN(2,IF('BMP P Tracking Table'!$V23="Total Pervious",(-(3630*'BMP P Tracking Table'!$U23+20.691*'BMP P Tracking Table'!$AA23)+SQRT((3630*'BMP P Tracking Table'!$U23+20.691*'BMP P Tracking Table'!$AA23)^2-(4*(996.798*'BMP P Tracking Table'!$AA23)*-'BMP P Tracking Table'!$AB23)))/(2*(996.798*'BMP P Tracking Table'!$AA23)),IF(SUM('BMP P Tracking Table'!$W23:$Z23)=0,'BMP P Tracking Table'!$AB23/(-3630*'BMP P Tracking Table'!$U23),(-(3630*'BMP P Tracking Table'!$U23+20.691*'BMP P Tracking Table'!$Z23-216.711*'BMP P Tracking Table'!$Y23-83.853*'BMP P Tracking Table'!$X23-42.834*'BMP P Tracking Table'!$W23)+SQRT((3630*'BMP P Tracking Table'!$U23+20.691*'BMP P Tracking Table'!$Z23-216.711*'BMP P Tracking Table'!$Y23-83.853*'BMP P Tracking Table'!$X23-42.834*'BMP P Tracking Table'!$W23)^2-(4*(149.919*'BMP P Tracking Table'!$W23+236.676*'BMP P Tracking Table'!$X23+726*'BMP P Tracking Table'!$Y23+996.798*'BMP P Tracking Table'!$Z23)*-'BMP P Tracking Table'!$AB23)))/(2*(149.919*'BMP P Tracking Table'!$W23+236.676*'BMP P Tracking Table'!$X23+726*'BMP P Tracking Table'!$Y23+996.798*'BMP P Tracking Table'!$Z23))))),"")</f>
        <v/>
      </c>
      <c r="AF23" s="107" t="str" cm="1">
        <f t="array" ref="AF23">IFERROR((VLOOKUP(CONCATENATE('BMP P Tracking Table'!$T23," ",'BMP P Tracking Table'!$AC23),'Performance Curves'!$C$1:$L$45,_xlfn.SINGLE(MATCH('BMP P Tracking Table'!$AE23,'Performance Curves'!$D$1:$L$1,1))+2,FALSE)-VLOOKUP(CONCATENATE('BMP P Tracking Table'!$T23," ",'BMP P Tracking Table'!$AC23),'Performance Curves'!$C$1:$L$45,_xlfn.SINGLE(MATCH('BMP P Tracking Table'!$AE23,'Performance Curves'!$D$1:$L$1,1))+1,FALSE)),"")</f>
        <v/>
      </c>
      <c r="AG23" s="107" t="str">
        <f>IFERROR(('BMP P Tracking Table'!$AE23-INDEX('Performance Curves'!$E$1:$L$1,1,MATCH('BMP P Tracking Table'!$AE23,'Performance Curves'!$E$1:$L$1,1)))/(INDEX('Performance Curves'!$E$1:$L$1,1,MATCH('BMP P Tracking Table'!$AE23,'Performance Curves'!$E$1:$L$1,1)+1)-INDEX('Performance Curves'!$E$1:$L$1,1,MATCH('BMP P Tracking Table'!$AE23,'Performance Curves'!$E$1:$L$1,1))),"")</f>
        <v/>
      </c>
      <c r="AH23" s="106" t="str" cm="1">
        <f t="array" ref="AH23">IFERROR(IF('BMP P Tracking Table'!$AE23=2,VLOOKUP(CONCATENATE('BMP P Tracking Table'!$T23," ",'BMP P Tracking Table'!$AC23),'Performance Curves'!$C$1:$L$45,_xlfn.SINGLE(MATCH('BMP P Tracking Table'!$AE23,'Performance Curves'!$D$1:$L$1,1))+1,FALSE),'BMP P Tracking Table'!$AF23*'BMP P Tracking Table'!$AG23+VLOOKUP(CONCATENATE('BMP P Tracking Table'!$T23," ",'BMP P Tracking Table'!$AC23),'Performance Curves'!$C$1:$L$45,_xlfn.SINGLE(MATCH('BMP P Tracking Table'!$AE23,'Performance Curves'!$D$1:$L$1,1))+1,FALSE)),"")</f>
        <v/>
      </c>
      <c r="AI23" s="107" t="str">
        <f>IFERROR('BMP P Tracking Table'!$AH23*'BMP P Tracking Table'!$AD23,"")</f>
        <v/>
      </c>
      <c r="AJ23" s="65"/>
      <c r="AK23" s="65"/>
      <c r="AL23" s="101"/>
      <c r="AM23" s="64"/>
      <c r="AN23" s="105" t="str">
        <f t="shared" si="1"/>
        <v/>
      </c>
      <c r="AO23" s="101"/>
      <c r="AP23" s="101"/>
      <c r="AQ23" s="101"/>
      <c r="AR23" s="101"/>
      <c r="AS23" s="101"/>
      <c r="AT23" s="101"/>
      <c r="AU23" s="101"/>
      <c r="AV23" s="65"/>
      <c r="AW23" s="102"/>
      <c r="AX23" s="102"/>
      <c r="AY23" s="107" t="str">
        <f>IF('BMP P Tracking Table'!$AK23="Yes",IF('BMP P Tracking Table'!$AL23="No",'BMP P Tracking Table'!$U23*VLOOKUP('BMP P Tracking Table'!$Q23,'Loading Rates'!$B$1:$L$24,4,FALSE)+IF('BMP P Tracking Table'!$V23="By HSG",'BMP P Tracking Table'!$W23*VLOOKUP('BMP P Tracking Table'!$Q23,'Loading Rates'!$B$1:$L$24,6,FALSE)+'BMP P Tracking Table'!$X23*VLOOKUP('BMP P Tracking Table'!$Q23,'Loading Rates'!$B$1:$L$24,7,FALSE)+'BMP P Tracking Table'!$Y23*VLOOKUP('BMP P Tracking Table'!$Q23,'Loading Rates'!$B$1:$L$24,8,FALSE)+'BMP P Tracking Table'!$Z23*VLOOKUP('BMP P Tracking Table'!$Q23,'Loading Rates'!$B$1:$L$24,9,FALSE),'BMP P Tracking Table'!$AA23*VLOOKUP('BMP P Tracking Table'!$Q23,'Loading Rates'!$B$1:$L$24,10,FALSE)),'BMP P Tracking Table'!$AO23*VLOOKUP('BMP P Tracking Table'!$Q23,'Loading Rates'!$B$1:$L$24,4,FALSE)+IF('BMP P Tracking Table'!$AP23="By HSG",'BMP P Tracking Table'!$AQ23*VLOOKUP('BMP P Tracking Table'!$Q23,'Loading Rates'!$B$1:$L$24,6,FALSE)+'BMP P Tracking Table'!$AR23*VLOOKUP('BMP P Tracking Table'!$Q23,'Loading Rates'!$B$1:$L$24,7,FALSE)+'BMP P Tracking Table'!$AS23*VLOOKUP('BMP P Tracking Table'!$Q23,'Loading Rates'!$B$1:$L$24,8,FALSE)+'BMP P Tracking Table'!$AT23*VLOOKUP('BMP P Tracking Table'!$Q23,'Loading Rates'!$B$1:$L$24,9,FALSE),'BMP P Tracking Table'!$AU23*VLOOKUP('BMP P Tracking Table'!$Q23,'Loading Rates'!$B$1:$L$24,10,FALSE))),"")</f>
        <v/>
      </c>
      <c r="AZ23" s="107" t="str">
        <f>IFERROR(IF('BMP P Tracking Table'!$AL23="Yes",MIN(2,IF('BMP P Tracking Table'!$AP23="Total Pervious",(-(3630*'BMP P Tracking Table'!$AO23+20.691*'BMP P Tracking Table'!$AU23)+SQRT((3630*'BMP P Tracking Table'!$AO23+20.691*'BMP P Tracking Table'!$AU23)^2-(4*(996.798*'BMP P Tracking Table'!$AU23)*-'BMP P Tracking Table'!$AW23)))/(2*(996.798*'BMP P Tracking Table'!$AU23)),IF(SUM('BMP P Tracking Table'!$AQ23:$AT23)=0,'BMP P Tracking Table'!$AU23/(-3630*'BMP P Tracking Table'!$AO23),(-(3630*'BMP P Tracking Table'!$AO23+20.691*'BMP P Tracking Table'!$AT23-216.711*'BMP P Tracking Table'!$AS23-83.853*'BMP P Tracking Table'!$AR23-42.834*'BMP P Tracking Table'!$AQ23)+SQRT((3630*'BMP P Tracking Table'!$AO23+20.691*'BMP P Tracking Table'!$AT23-216.711*'BMP P Tracking Table'!$AS23-83.853*'BMP P Tracking Table'!$AR23-42.834*'BMP P Tracking Table'!$AQ23)^2-(4*(149.919*'BMP P Tracking Table'!$AQ23+236.676*'BMP P Tracking Table'!$AR23+726*'BMP P Tracking Table'!$AS23+996.798*'BMP P Tracking Table'!$AT23)*-'BMP P Tracking Table'!$AW23)))/(2*(149.919*'BMP P Tracking Table'!$AQ23+236.676*'BMP P Tracking Table'!$AR23+726*'BMP P Tracking Table'!$AS23+996.798*'BMP P Tracking Table'!$AT23))))),MIN(2,IF('BMP P Tracking Table'!$AP23="Total Pervious",(-(3630*'BMP P Tracking Table'!$U23+20.691*'BMP P Tracking Table'!$AA23)+SQRT((3630*'BMP P Tracking Table'!$U23+20.691*'BMP P Tracking Table'!$AA23)^2-(4*(996.798*'BMP P Tracking Table'!$AA23)*-'BMP P Tracking Table'!$AW23)))/(2*(996.798*'BMP P Tracking Table'!$AA23)),IF(SUM('BMP P Tracking Table'!$W23:$Z23)=0,'BMP P Tracking Table'!$AW23/(-3630*'BMP P Tracking Table'!$U23),(-(3630*'BMP P Tracking Table'!$U23+20.691*'BMP P Tracking Table'!$Z23-216.711*'BMP P Tracking Table'!$Y23-83.853*'BMP P Tracking Table'!$X23-42.834*'BMP P Tracking Table'!$W23)+SQRT((3630*'BMP P Tracking Table'!$U23+20.691*'BMP P Tracking Table'!$Z23-216.711*'BMP P Tracking Table'!$Y23-83.853*'BMP P Tracking Table'!$X23-42.834*'BMP P Tracking Table'!$W23)^2-(4*(149.919*'BMP P Tracking Table'!$W23+236.676*'BMP P Tracking Table'!$X23+726*'BMP P Tracking Table'!$Y23+996.798*'BMP P Tracking Table'!$Z23)*-'BMP P Tracking Table'!$AW23)))/(2*(149.919*'BMP P Tracking Table'!$W23+236.676*'BMP P Tracking Table'!$X23+726*'BMP P Tracking Table'!$Y23+996.798*'BMP P Tracking Table'!$Z23)))))),"")</f>
        <v/>
      </c>
      <c r="BA23" s="105" t="str" cm="1">
        <f t="array" ref="BA23">IFERROR((VLOOKUP(CONCATENATE('BMP P Tracking Table'!$AV23," ",'BMP P Tracking Table'!$AX23),'Performance Curves'!$C$1:$L$45,_xlfn.SINGLE(MATCH('BMP P Tracking Table'!$AZ23,'Performance Curves'!$D$1:$L$1,1))+2,FALSE)-VLOOKUP(CONCATENATE('BMP P Tracking Table'!$AV23," ",'BMP P Tracking Table'!$AX23),'Performance Curves'!$C$1:$L$45,_xlfn.SINGLE(MATCH('BMP P Tracking Table'!$AZ23,'Performance Curves'!$D$1:$L$1,1))+1,FALSE)),"")</f>
        <v/>
      </c>
      <c r="BB23" s="107" t="str">
        <f>IFERROR(('BMP P Tracking Table'!$AZ23-INDEX('Performance Curves'!$E$1:$L$1,1,MATCH('BMP P Tracking Table'!$AZ23,'Performance Curves'!$E$1:$L$1,1)))/(INDEX('Performance Curves'!$E$1:$L$1,1,MATCH('BMP P Tracking Table'!$AZ23,'Performance Curves'!$E$1:$L$1,1)+1)-INDEX('Performance Curves'!$E$1:$L$1,1,MATCH('BMP P Tracking Table'!$AZ23,'Performance Curves'!$E$1:$L$1,1))),"")</f>
        <v/>
      </c>
      <c r="BC23" s="106" t="str" cm="1">
        <f t="array" ref="BC23">IFERROR(IF('BMP P Tracking Table'!$AZ23=2,VLOOKUP(CONCATENATE('BMP P Tracking Table'!$AV23," ",'BMP P Tracking Table'!$AX23),'Performance Curves'!$C$1:$L$44,_xlfn.SINGLE(MATCH('BMP P Tracking Table'!$AZ23,'Performance Curves'!$D$1:$L$1,1))+1,FALSE),'BMP P Tracking Table'!$BA23*'BMP P Tracking Table'!$BB23+VLOOKUP(CONCATENATE('BMP P Tracking Table'!$AV23," ",'BMP P Tracking Table'!$AX23),'Performance Curves'!$C$1:$L$44,_xlfn.SINGLE(MATCH('BMP P Tracking Table'!$AZ23,'Performance Curves'!$D$1:$L$1,1))+1,FALSE)),"")</f>
        <v/>
      </c>
      <c r="BD23" s="107" t="str">
        <f>IFERROR('BMP P Tracking Table'!$BC23*'BMP P Tracking Table'!$AY23,"")</f>
        <v/>
      </c>
      <c r="BE23" s="101"/>
      <c r="BF23" s="37">
        <f t="shared" si="2"/>
        <v>0</v>
      </c>
    </row>
    <row r="24" spans="1:58" x14ac:dyDescent="0.25">
      <c r="A24" s="65" t="s">
        <v>431</v>
      </c>
      <c r="B24" s="65" t="s">
        <v>432</v>
      </c>
      <c r="C24" s="65" t="s">
        <v>280</v>
      </c>
      <c r="D24" s="65" t="s">
        <v>13</v>
      </c>
      <c r="E24" s="97">
        <v>44.454563</v>
      </c>
      <c r="F24" s="97">
        <v>-73.180041000000003</v>
      </c>
      <c r="G24" s="65" t="s">
        <v>464</v>
      </c>
      <c r="H24" s="65"/>
      <c r="I24" s="65" t="s">
        <v>66</v>
      </c>
      <c r="J24" s="98"/>
      <c r="K24" s="65" t="s">
        <v>111</v>
      </c>
      <c r="L24" s="65"/>
      <c r="M24" s="99">
        <v>41821</v>
      </c>
      <c r="N24" s="65"/>
      <c r="O24" s="65"/>
      <c r="P24" s="65" t="s">
        <v>34</v>
      </c>
      <c r="Q24" s="65" t="str">
        <f>IFERROR(VLOOKUP('BMP P Tracking Table'!$P24,Dropdowns!$C$2:$E$15,3,FALSE),"")</f>
        <v>Laplatte River</v>
      </c>
      <c r="R24" s="65" t="str">
        <f>IFERROR(VLOOKUP('BMP P Tracking Table'!$Q24,Dropdowns!$P$3:$Q$23,2,FALSE),"")</f>
        <v>Shelburne Bay</v>
      </c>
      <c r="S24" s="65" t="s">
        <v>66</v>
      </c>
      <c r="T24" s="65" t="s">
        <v>162</v>
      </c>
      <c r="U24" s="113">
        <v>0.636818777512</v>
      </c>
      <c r="V24" s="65" t="s">
        <v>219</v>
      </c>
      <c r="W24" s="65"/>
      <c r="X24" s="65"/>
      <c r="Y24" s="65"/>
      <c r="Z24" s="65"/>
      <c r="AA24" s="113">
        <v>0.18172655204199994</v>
      </c>
      <c r="AB24" s="100">
        <v>2407</v>
      </c>
      <c r="AC24" s="65"/>
      <c r="AD24" s="107">
        <f>IFERROR('BMP P Tracking Table'!$U24*VLOOKUP('BMP P Tracking Table'!$Q24,'Loading Rates'!$B$1:$L$24,4,FALSE)+IF('BMP P Tracking Table'!$V24="By HSG",'BMP P Tracking Table'!$W24*VLOOKUP('BMP P Tracking Table'!$Q24,'Loading Rates'!$B$1:$L$24,6,FALSE)+'BMP P Tracking Table'!$X24*VLOOKUP('BMP P Tracking Table'!$Q24,'Loading Rates'!$B$1:$L$24,7,FALSE)+'BMP P Tracking Table'!$Y24*VLOOKUP('BMP P Tracking Table'!$Q24,'Loading Rates'!$B$1:$L$24,8,FALSE)+'BMP P Tracking Table'!$Z24*VLOOKUP('BMP P Tracking Table'!$Q24,'Loading Rates'!$B$1:$L$24,9,FALSE),'BMP P Tracking Table'!$AA24*VLOOKUP('BMP P Tracking Table'!$Q24,'Loading Rates'!$B$1:$L$24,10,FALSE)),"")</f>
        <v>0.63750844314264787</v>
      </c>
      <c r="AE24" s="107">
        <f>IFERROR(MIN(2,IF('BMP P Tracking Table'!$V24="Total Pervious",(-(3630*'BMP P Tracking Table'!$U24+20.691*'BMP P Tracking Table'!$AA24)+SQRT((3630*'BMP P Tracking Table'!$U24+20.691*'BMP P Tracking Table'!$AA24)^2-(4*(996.798*'BMP P Tracking Table'!$AA24)*-'BMP P Tracking Table'!$AB24)))/(2*(996.798*'BMP P Tracking Table'!$AA24)),IF(SUM('BMP P Tracking Table'!$W24:$Z24)=0,'BMP P Tracking Table'!$AB24/(-3630*'BMP P Tracking Table'!$U24),(-(3630*'BMP P Tracking Table'!$U24+20.691*'BMP P Tracking Table'!$Z24-216.711*'BMP P Tracking Table'!$Y24-83.853*'BMP P Tracking Table'!$X24-42.834*'BMP P Tracking Table'!$W24)+SQRT((3630*'BMP P Tracking Table'!$U24+20.691*'BMP P Tracking Table'!$Z24-216.711*'BMP P Tracking Table'!$Y24-83.853*'BMP P Tracking Table'!$X24-42.834*'BMP P Tracking Table'!$W24)^2-(4*(149.919*'BMP P Tracking Table'!$W24+236.676*'BMP P Tracking Table'!$X24+726*'BMP P Tracking Table'!$Y24+996.798*'BMP P Tracking Table'!$Z24)*-'BMP P Tracking Table'!$AB24)))/(2*(149.919*'BMP P Tracking Table'!$W24+236.676*'BMP P Tracking Table'!$X24+726*'BMP P Tracking Table'!$Y24+996.798*'BMP P Tracking Table'!$Z24))))),"")</f>
        <v>0.96647853499181147</v>
      </c>
      <c r="AF24" s="107" cm="1">
        <f t="array" ref="AF24">IFERROR((VLOOKUP(CONCATENATE('BMP P Tracking Table'!$T24," ",'BMP P Tracking Table'!$AC24),'Performance Curves'!$C$1:$L$45,_xlfn.SINGLE(MATCH('BMP P Tracking Table'!$AE24,'Performance Curves'!$D$1:$L$1,1))+2,FALSE)-VLOOKUP(CONCATENATE('BMP P Tracking Table'!$T24," ",'BMP P Tracking Table'!$AC24),'Performance Curves'!$C$1:$L$45,_xlfn.SINGLE(MATCH('BMP P Tracking Table'!$AE24,'Performance Curves'!$D$1:$L$1,1))+1,FALSE)),"")</f>
        <v>5.0000000000000044E-2</v>
      </c>
      <c r="AG24" s="107">
        <f>IFERROR(('BMP P Tracking Table'!$AE24-INDEX('Performance Curves'!$E$1:$L$1,1,MATCH('BMP P Tracking Table'!$AE24,'Performance Curves'!$E$1:$L$1,1)))/(INDEX('Performance Curves'!$E$1:$L$1,1,MATCH('BMP P Tracking Table'!$AE24,'Performance Curves'!$E$1:$L$1,1)+1)-INDEX('Performance Curves'!$E$1:$L$1,1,MATCH('BMP P Tracking Table'!$AE24,'Performance Curves'!$E$1:$L$1,1))),"")</f>
        <v>0.83239267495905733</v>
      </c>
      <c r="AH24" s="106" cm="1">
        <f t="array" ref="AH24">IFERROR(IF('BMP P Tracking Table'!$AE24=2,VLOOKUP(CONCATENATE('BMP P Tracking Table'!$T24," ",'BMP P Tracking Table'!$AC24),'Performance Curves'!$C$1:$L$45,_xlfn.SINGLE(MATCH('BMP P Tracking Table'!$AE24,'Performance Curves'!$D$1:$L$1,1))+1,FALSE),'BMP P Tracking Table'!$AF24*'BMP P Tracking Table'!$AG24+VLOOKUP(CONCATENATE('BMP P Tracking Table'!$T24," ",'BMP P Tracking Table'!$AC24),'Performance Curves'!$C$1:$L$45,_xlfn.SINGLE(MATCH('BMP P Tracking Table'!$AE24,'Performance Curves'!$D$1:$L$1,1))+1,FALSE)),"")</f>
        <v>0.52161963374795284</v>
      </c>
      <c r="AI24" s="107">
        <f>IFERROR('BMP P Tracking Table'!$AH24*'BMP P Tracking Table'!$AD24,"")</f>
        <v>0.3325369206232956</v>
      </c>
      <c r="AJ24" s="65"/>
      <c r="AK24" s="65" t="s">
        <v>62</v>
      </c>
      <c r="AL24" s="101"/>
      <c r="AM24" s="64">
        <v>1</v>
      </c>
      <c r="AN24" s="105">
        <f t="shared" si="1"/>
        <v>0.3325369206232956</v>
      </c>
      <c r="AO24" s="101"/>
      <c r="AP24" s="101"/>
      <c r="AQ24" s="101"/>
      <c r="AR24" s="101"/>
      <c r="AS24" s="101"/>
      <c r="AT24" s="101"/>
      <c r="AU24" s="101"/>
      <c r="AV24" s="65"/>
      <c r="AW24" s="102"/>
      <c r="AX24" s="102"/>
      <c r="AY24" s="107" t="str">
        <f>IF('BMP P Tracking Table'!$AK24="Yes",IF('BMP P Tracking Table'!$AL24="No",'BMP P Tracking Table'!$U24*VLOOKUP('BMP P Tracking Table'!$Q24,'Loading Rates'!$B$1:$L$24,4,FALSE)+IF('BMP P Tracking Table'!$V24="By HSG",'BMP P Tracking Table'!$W24*VLOOKUP('BMP P Tracking Table'!$Q24,'Loading Rates'!$B$1:$L$24,6,FALSE)+'BMP P Tracking Table'!$X24*VLOOKUP('BMP P Tracking Table'!$Q24,'Loading Rates'!$B$1:$L$24,7,FALSE)+'BMP P Tracking Table'!$Y24*VLOOKUP('BMP P Tracking Table'!$Q24,'Loading Rates'!$B$1:$L$24,8,FALSE)+'BMP P Tracking Table'!$Z24*VLOOKUP('BMP P Tracking Table'!$Q24,'Loading Rates'!$B$1:$L$24,9,FALSE),'BMP P Tracking Table'!$AA24*VLOOKUP('BMP P Tracking Table'!$Q24,'Loading Rates'!$B$1:$L$24,10,FALSE)),'BMP P Tracking Table'!$AO24*VLOOKUP('BMP P Tracking Table'!$Q24,'Loading Rates'!$B$1:$L$24,4,FALSE)+IF('BMP P Tracking Table'!$AP24="By HSG",'BMP P Tracking Table'!$AQ24*VLOOKUP('BMP P Tracking Table'!$Q24,'Loading Rates'!$B$1:$L$24,6,FALSE)+'BMP P Tracking Table'!$AR24*VLOOKUP('BMP P Tracking Table'!$Q24,'Loading Rates'!$B$1:$L$24,7,FALSE)+'BMP P Tracking Table'!$AS24*VLOOKUP('BMP P Tracking Table'!$Q24,'Loading Rates'!$B$1:$L$24,8,FALSE)+'BMP P Tracking Table'!$AT24*VLOOKUP('BMP P Tracking Table'!$Q24,'Loading Rates'!$B$1:$L$24,9,FALSE),'BMP P Tracking Table'!$AU24*VLOOKUP('BMP P Tracking Table'!$Q24,'Loading Rates'!$B$1:$L$24,10,FALSE))),"")</f>
        <v/>
      </c>
      <c r="AZ24" s="107">
        <f>IFERROR(IF('BMP P Tracking Table'!$AL24="Yes",MIN(2,IF('BMP P Tracking Table'!$AP24="Total Pervious",(-(3630*'BMP P Tracking Table'!$AO24+20.691*'BMP P Tracking Table'!$AU24)+SQRT((3630*'BMP P Tracking Table'!$AO24+20.691*'BMP P Tracking Table'!$AU24)^2-(4*(996.798*'BMP P Tracking Table'!$AU24)*-'BMP P Tracking Table'!$AW24)))/(2*(996.798*'BMP P Tracking Table'!$AU24)),IF(SUM('BMP P Tracking Table'!$AQ24:$AT24)=0,'BMP P Tracking Table'!$AU24/(-3630*'BMP P Tracking Table'!$AO24),(-(3630*'BMP P Tracking Table'!$AO24+20.691*'BMP P Tracking Table'!$AT24-216.711*'BMP P Tracking Table'!$AS24-83.853*'BMP P Tracking Table'!$AR24-42.834*'BMP P Tracking Table'!$AQ24)+SQRT((3630*'BMP P Tracking Table'!$AO24+20.691*'BMP P Tracking Table'!$AT24-216.711*'BMP P Tracking Table'!$AS24-83.853*'BMP P Tracking Table'!$AR24-42.834*'BMP P Tracking Table'!$AQ24)^2-(4*(149.919*'BMP P Tracking Table'!$AQ24+236.676*'BMP P Tracking Table'!$AR24+726*'BMP P Tracking Table'!$AS24+996.798*'BMP P Tracking Table'!$AT24)*-'BMP P Tracking Table'!$AW24)))/(2*(149.919*'BMP P Tracking Table'!$AQ24+236.676*'BMP P Tracking Table'!$AR24+726*'BMP P Tracking Table'!$AS24+996.798*'BMP P Tracking Table'!$AT24))))),MIN(2,IF('BMP P Tracking Table'!$AP24="Total Pervious",(-(3630*'BMP P Tracking Table'!$U24+20.691*'BMP P Tracking Table'!$AA24)+SQRT((3630*'BMP P Tracking Table'!$U24+20.691*'BMP P Tracking Table'!$AA24)^2-(4*(996.798*'BMP P Tracking Table'!$AA24)*-'BMP P Tracking Table'!$AW24)))/(2*(996.798*'BMP P Tracking Table'!$AA24)),IF(SUM('BMP P Tracking Table'!$W24:$Z24)=0,'BMP P Tracking Table'!$AW24/(-3630*'BMP P Tracking Table'!$U24),(-(3630*'BMP P Tracking Table'!$U24+20.691*'BMP P Tracking Table'!$Z24-216.711*'BMP P Tracking Table'!$Y24-83.853*'BMP P Tracking Table'!$X24-42.834*'BMP P Tracking Table'!$W24)+SQRT((3630*'BMP P Tracking Table'!$U24+20.691*'BMP P Tracking Table'!$Z24-216.711*'BMP P Tracking Table'!$Y24-83.853*'BMP P Tracking Table'!$X24-42.834*'BMP P Tracking Table'!$W24)^2-(4*(149.919*'BMP P Tracking Table'!$W24+236.676*'BMP P Tracking Table'!$X24+726*'BMP P Tracking Table'!$Y24+996.798*'BMP P Tracking Table'!$Z24)*-'BMP P Tracking Table'!$AW24)))/(2*(149.919*'BMP P Tracking Table'!$W24+236.676*'BMP P Tracking Table'!$X24+726*'BMP P Tracking Table'!$Y24+996.798*'BMP P Tracking Table'!$Z24)))))),"")</f>
        <v>0</v>
      </c>
      <c r="BA24" s="105" t="str" cm="1">
        <f t="array" ref="BA24">IFERROR((VLOOKUP(CONCATENATE('BMP P Tracking Table'!$AV24," ",'BMP P Tracking Table'!$AX24),'Performance Curves'!$C$1:$L$45,_xlfn.SINGLE(MATCH('BMP P Tracking Table'!$AZ24,'Performance Curves'!$D$1:$L$1,1))+2,FALSE)-VLOOKUP(CONCATENATE('BMP P Tracking Table'!$AV24," ",'BMP P Tracking Table'!$AX24),'Performance Curves'!$C$1:$L$45,_xlfn.SINGLE(MATCH('BMP P Tracking Table'!$AZ24,'Performance Curves'!$D$1:$L$1,1))+1,FALSE)),"")</f>
        <v/>
      </c>
      <c r="BB24" s="107" t="str">
        <f>IFERROR(('BMP P Tracking Table'!$AZ24-INDEX('Performance Curves'!$E$1:$L$1,1,MATCH('BMP P Tracking Table'!$AZ24,'Performance Curves'!$E$1:$L$1,1)))/(INDEX('Performance Curves'!$E$1:$L$1,1,MATCH('BMP P Tracking Table'!$AZ24,'Performance Curves'!$E$1:$L$1,1)+1)-INDEX('Performance Curves'!$E$1:$L$1,1,MATCH('BMP P Tracking Table'!$AZ24,'Performance Curves'!$E$1:$L$1,1))),"")</f>
        <v/>
      </c>
      <c r="BC24" s="106" t="str" cm="1">
        <f t="array" ref="BC24">IFERROR(IF('BMP P Tracking Table'!$AZ24=2,VLOOKUP(CONCATENATE('BMP P Tracking Table'!$AV24," ",'BMP P Tracking Table'!$AX24),'Performance Curves'!$C$1:$L$44,_xlfn.SINGLE(MATCH('BMP P Tracking Table'!$AZ24,'Performance Curves'!$D$1:$L$1,1))+1,FALSE),'BMP P Tracking Table'!$BA24*'BMP P Tracking Table'!$BB24+VLOOKUP(CONCATENATE('BMP P Tracking Table'!$AV24," ",'BMP P Tracking Table'!$AX24),'Performance Curves'!$C$1:$L$44,_xlfn.SINGLE(MATCH('BMP P Tracking Table'!$AZ24,'Performance Curves'!$D$1:$L$1,1))+1,FALSE)),"")</f>
        <v/>
      </c>
      <c r="BD24" s="107" t="str">
        <f>IFERROR('BMP P Tracking Table'!$BC24*'BMP P Tracking Table'!$AY24,"")</f>
        <v/>
      </c>
      <c r="BE24" s="101"/>
      <c r="BF24" s="37">
        <f t="shared" si="2"/>
        <v>0</v>
      </c>
    </row>
    <row r="25" spans="1:58" x14ac:dyDescent="0.25">
      <c r="A25" s="65" t="s">
        <v>433</v>
      </c>
      <c r="B25" s="65" t="s">
        <v>434</v>
      </c>
      <c r="C25" s="65" t="s">
        <v>283</v>
      </c>
      <c r="D25" s="65" t="s">
        <v>13</v>
      </c>
      <c r="E25" s="97">
        <v>44.437348999999998</v>
      </c>
      <c r="F25" s="97">
        <v>-73.196771999999996</v>
      </c>
      <c r="G25" s="65" t="s">
        <v>465</v>
      </c>
      <c r="H25" s="65"/>
      <c r="I25" s="65" t="s">
        <v>62</v>
      </c>
      <c r="J25" s="98"/>
      <c r="K25" s="65" t="s">
        <v>111</v>
      </c>
      <c r="L25" s="65"/>
      <c r="M25" s="99">
        <v>42917</v>
      </c>
      <c r="N25" s="65"/>
      <c r="O25" s="65"/>
      <c r="P25" s="65" t="s">
        <v>34</v>
      </c>
      <c r="Q25" s="65" t="str">
        <f>IFERROR(VLOOKUP('BMP P Tracking Table'!$P25,Dropdowns!$C$2:$E$15,3,FALSE),"")</f>
        <v>Laplatte River</v>
      </c>
      <c r="R25" s="65" t="str">
        <f>IFERROR(VLOOKUP('BMP P Tracking Table'!$Q25,Dropdowns!$P$3:$Q$23,2,FALSE),"")</f>
        <v>Shelburne Bay</v>
      </c>
      <c r="S25" s="65" t="s">
        <v>66</v>
      </c>
      <c r="T25" s="65" t="s">
        <v>162</v>
      </c>
      <c r="U25" s="113">
        <v>0.70453364081500003</v>
      </c>
      <c r="V25" s="65" t="s">
        <v>219</v>
      </c>
      <c r="W25" s="65"/>
      <c r="X25" s="65"/>
      <c r="Y25" s="65"/>
      <c r="Z25" s="65"/>
      <c r="AA25" s="113">
        <v>2.8984940399349997</v>
      </c>
      <c r="AB25" s="100">
        <v>760</v>
      </c>
      <c r="AC25" s="65"/>
      <c r="AD25" s="107">
        <f>IFERROR('BMP P Tracking Table'!$U25*VLOOKUP('BMP P Tracking Table'!$Q25,'Loading Rates'!$B$1:$L$24,4,FALSE)+IF('BMP P Tracking Table'!$V25="By HSG",'BMP P Tracking Table'!$W25*VLOOKUP('BMP P Tracking Table'!$Q25,'Loading Rates'!$B$1:$L$24,6,FALSE)+'BMP P Tracking Table'!$X25*VLOOKUP('BMP P Tracking Table'!$Q25,'Loading Rates'!$B$1:$L$24,7,FALSE)+'BMP P Tracking Table'!$Y25*VLOOKUP('BMP P Tracking Table'!$Q25,'Loading Rates'!$B$1:$L$24,8,FALSE)+'BMP P Tracking Table'!$Z25*VLOOKUP('BMP P Tracking Table'!$Q25,'Loading Rates'!$B$1:$L$24,9,FALSE),'BMP P Tracking Table'!$AA25*VLOOKUP('BMP P Tracking Table'!$Q25,'Loading Rates'!$B$1:$L$24,10,FALSE)),"")</f>
        <v>1.1692570009246999</v>
      </c>
      <c r="AE25" s="107">
        <f>IFERROR(MIN(2,IF('BMP P Tracking Table'!$V25="Total Pervious",(-(3630*'BMP P Tracking Table'!$U25+20.691*'BMP P Tracking Table'!$AA25)+SQRT((3630*'BMP P Tracking Table'!$U25+20.691*'BMP P Tracking Table'!$AA25)^2-(4*(996.798*'BMP P Tracking Table'!$AA25)*-'BMP P Tracking Table'!$AB25)))/(2*(996.798*'BMP P Tracking Table'!$AA25)),IF(SUM('BMP P Tracking Table'!$W25:$Z25)=0,'BMP P Tracking Table'!$AB25/(-3630*'BMP P Tracking Table'!$U25),(-(3630*'BMP P Tracking Table'!$U25+20.691*'BMP P Tracking Table'!$Z25-216.711*'BMP P Tracking Table'!$Y25-83.853*'BMP P Tracking Table'!$X25-42.834*'BMP P Tracking Table'!$W25)+SQRT((3630*'BMP P Tracking Table'!$U25+20.691*'BMP P Tracking Table'!$Z25-216.711*'BMP P Tracking Table'!$Y25-83.853*'BMP P Tracking Table'!$X25-42.834*'BMP P Tracking Table'!$W25)^2-(4*(149.919*'BMP P Tracking Table'!$W25+236.676*'BMP P Tracking Table'!$X25+726*'BMP P Tracking Table'!$Y25+996.798*'BMP P Tracking Table'!$Z25)*-'BMP P Tracking Table'!$AB25)))/(2*(149.919*'BMP P Tracking Table'!$W25+236.676*'BMP P Tracking Table'!$X25+726*'BMP P Tracking Table'!$Y25+996.798*'BMP P Tracking Table'!$Z25))))),"")</f>
        <v>0.23130416568052767</v>
      </c>
      <c r="AF25" s="107" cm="1">
        <f t="array" ref="AF25">IFERROR((VLOOKUP(CONCATENATE('BMP P Tracking Table'!$T25," ",'BMP P Tracking Table'!$AC25),'Performance Curves'!$C$1:$L$45,_xlfn.SINGLE(MATCH('BMP P Tracking Table'!$AE25,'Performance Curves'!$D$1:$L$1,1))+2,FALSE)-VLOOKUP(CONCATENATE('BMP P Tracking Table'!$T25," ",'BMP P Tracking Table'!$AC25),'Performance Curves'!$C$1:$L$45,_xlfn.SINGLE(MATCH('BMP P Tracking Table'!$AE25,'Performance Curves'!$D$1:$L$1,1))+1,FALSE)),"")</f>
        <v>0.12</v>
      </c>
      <c r="AG25" s="107">
        <f>IFERROR(('BMP P Tracking Table'!$AE25-INDEX('Performance Curves'!$E$1:$L$1,1,MATCH('BMP P Tracking Table'!$AE25,'Performance Curves'!$E$1:$L$1,1)))/(INDEX('Performance Curves'!$E$1:$L$1,1,MATCH('BMP P Tracking Table'!$AE25,'Performance Curves'!$E$1:$L$1,1)+1)-INDEX('Performance Curves'!$E$1:$L$1,1,MATCH('BMP P Tracking Table'!$AE25,'Performance Curves'!$E$1:$L$1,1))),"")</f>
        <v>0.15652082840263828</v>
      </c>
      <c r="AH25" s="106" cm="1">
        <f t="array" ref="AH25">IFERROR(IF('BMP P Tracking Table'!$AE25=2,VLOOKUP(CONCATENATE('BMP P Tracking Table'!$T25," ",'BMP P Tracking Table'!$AC25),'Performance Curves'!$C$1:$L$45,_xlfn.SINGLE(MATCH('BMP P Tracking Table'!$AE25,'Performance Curves'!$D$1:$L$1,1))+1,FALSE),'BMP P Tracking Table'!$AF25*'BMP P Tracking Table'!$AG25+VLOOKUP(CONCATENATE('BMP P Tracking Table'!$T25," ",'BMP P Tracking Table'!$AC25),'Performance Curves'!$C$1:$L$45,_xlfn.SINGLE(MATCH('BMP P Tracking Table'!$AE25,'Performance Curves'!$D$1:$L$1,1))+1,FALSE)),"")</f>
        <v>0.26878249940831661</v>
      </c>
      <c r="AI25" s="107">
        <f>IFERROR('BMP P Tracking Table'!$AH25*'BMP P Tracking Table'!$AD25,"")</f>
        <v>0.31427581915921321</v>
      </c>
      <c r="AJ25" s="65"/>
      <c r="AK25" s="65" t="s">
        <v>62</v>
      </c>
      <c r="AL25" s="101"/>
      <c r="AM25" s="64">
        <v>1</v>
      </c>
      <c r="AN25" s="105">
        <f t="shared" si="1"/>
        <v>0.31427581915921321</v>
      </c>
      <c r="AO25" s="101"/>
      <c r="AP25" s="101"/>
      <c r="AQ25" s="101"/>
      <c r="AR25" s="101"/>
      <c r="AS25" s="101"/>
      <c r="AT25" s="101"/>
      <c r="AU25" s="101"/>
      <c r="AV25" s="65"/>
      <c r="AW25" s="102"/>
      <c r="AX25" s="102"/>
      <c r="AY25" s="107" t="str">
        <f>IF('BMP P Tracking Table'!$AK25="Yes",IF('BMP P Tracking Table'!$AL25="No",'BMP P Tracking Table'!$U25*VLOOKUP('BMP P Tracking Table'!$Q25,'Loading Rates'!$B$1:$L$24,4,FALSE)+IF('BMP P Tracking Table'!$V25="By HSG",'BMP P Tracking Table'!$W25*VLOOKUP('BMP P Tracking Table'!$Q25,'Loading Rates'!$B$1:$L$24,6,FALSE)+'BMP P Tracking Table'!$X25*VLOOKUP('BMP P Tracking Table'!$Q25,'Loading Rates'!$B$1:$L$24,7,FALSE)+'BMP P Tracking Table'!$Y25*VLOOKUP('BMP P Tracking Table'!$Q25,'Loading Rates'!$B$1:$L$24,8,FALSE)+'BMP P Tracking Table'!$Z25*VLOOKUP('BMP P Tracking Table'!$Q25,'Loading Rates'!$B$1:$L$24,9,FALSE),'BMP P Tracking Table'!$AA25*VLOOKUP('BMP P Tracking Table'!$Q25,'Loading Rates'!$B$1:$L$24,10,FALSE)),'BMP P Tracking Table'!$AO25*VLOOKUP('BMP P Tracking Table'!$Q25,'Loading Rates'!$B$1:$L$24,4,FALSE)+IF('BMP P Tracking Table'!$AP25="By HSG",'BMP P Tracking Table'!$AQ25*VLOOKUP('BMP P Tracking Table'!$Q25,'Loading Rates'!$B$1:$L$24,6,FALSE)+'BMP P Tracking Table'!$AR25*VLOOKUP('BMP P Tracking Table'!$Q25,'Loading Rates'!$B$1:$L$24,7,FALSE)+'BMP P Tracking Table'!$AS25*VLOOKUP('BMP P Tracking Table'!$Q25,'Loading Rates'!$B$1:$L$24,8,FALSE)+'BMP P Tracking Table'!$AT25*VLOOKUP('BMP P Tracking Table'!$Q25,'Loading Rates'!$B$1:$L$24,9,FALSE),'BMP P Tracking Table'!$AU25*VLOOKUP('BMP P Tracking Table'!$Q25,'Loading Rates'!$B$1:$L$24,10,FALSE))),"")</f>
        <v/>
      </c>
      <c r="AZ25" s="107">
        <f>IFERROR(IF('BMP P Tracking Table'!$AL25="Yes",MIN(2,IF('BMP P Tracking Table'!$AP25="Total Pervious",(-(3630*'BMP P Tracking Table'!$AO25+20.691*'BMP P Tracking Table'!$AU25)+SQRT((3630*'BMP P Tracking Table'!$AO25+20.691*'BMP P Tracking Table'!$AU25)^2-(4*(996.798*'BMP P Tracking Table'!$AU25)*-'BMP P Tracking Table'!$AW25)))/(2*(996.798*'BMP P Tracking Table'!$AU25)),IF(SUM('BMP P Tracking Table'!$AQ25:$AT25)=0,'BMP P Tracking Table'!$AU25/(-3630*'BMP P Tracking Table'!$AO25),(-(3630*'BMP P Tracking Table'!$AO25+20.691*'BMP P Tracking Table'!$AT25-216.711*'BMP P Tracking Table'!$AS25-83.853*'BMP P Tracking Table'!$AR25-42.834*'BMP P Tracking Table'!$AQ25)+SQRT((3630*'BMP P Tracking Table'!$AO25+20.691*'BMP P Tracking Table'!$AT25-216.711*'BMP P Tracking Table'!$AS25-83.853*'BMP P Tracking Table'!$AR25-42.834*'BMP P Tracking Table'!$AQ25)^2-(4*(149.919*'BMP P Tracking Table'!$AQ25+236.676*'BMP P Tracking Table'!$AR25+726*'BMP P Tracking Table'!$AS25+996.798*'BMP P Tracking Table'!$AT25)*-'BMP P Tracking Table'!$AW25)))/(2*(149.919*'BMP P Tracking Table'!$AQ25+236.676*'BMP P Tracking Table'!$AR25+726*'BMP P Tracking Table'!$AS25+996.798*'BMP P Tracking Table'!$AT25))))),MIN(2,IF('BMP P Tracking Table'!$AP25="Total Pervious",(-(3630*'BMP P Tracking Table'!$U25+20.691*'BMP P Tracking Table'!$AA25)+SQRT((3630*'BMP P Tracking Table'!$U25+20.691*'BMP P Tracking Table'!$AA25)^2-(4*(996.798*'BMP P Tracking Table'!$AA25)*-'BMP P Tracking Table'!$AW25)))/(2*(996.798*'BMP P Tracking Table'!$AA25)),IF(SUM('BMP P Tracking Table'!$W25:$Z25)=0,'BMP P Tracking Table'!$AW25/(-3630*'BMP P Tracking Table'!$U25),(-(3630*'BMP P Tracking Table'!$U25+20.691*'BMP P Tracking Table'!$Z25-216.711*'BMP P Tracking Table'!$Y25-83.853*'BMP P Tracking Table'!$X25-42.834*'BMP P Tracking Table'!$W25)+SQRT((3630*'BMP P Tracking Table'!$U25+20.691*'BMP P Tracking Table'!$Z25-216.711*'BMP P Tracking Table'!$Y25-83.853*'BMP P Tracking Table'!$X25-42.834*'BMP P Tracking Table'!$W25)^2-(4*(149.919*'BMP P Tracking Table'!$W25+236.676*'BMP P Tracking Table'!$X25+726*'BMP P Tracking Table'!$Y25+996.798*'BMP P Tracking Table'!$Z25)*-'BMP P Tracking Table'!$AW25)))/(2*(149.919*'BMP P Tracking Table'!$W25+236.676*'BMP P Tracking Table'!$X25+726*'BMP P Tracking Table'!$Y25+996.798*'BMP P Tracking Table'!$Z25)))))),"")</f>
        <v>0</v>
      </c>
      <c r="BA25" s="105" t="str" cm="1">
        <f t="array" ref="BA25">IFERROR((VLOOKUP(CONCATENATE('BMP P Tracking Table'!$AV25," ",'BMP P Tracking Table'!$AX25),'Performance Curves'!$C$1:$L$45,_xlfn.SINGLE(MATCH('BMP P Tracking Table'!$AZ25,'Performance Curves'!$D$1:$L$1,1))+2,FALSE)-VLOOKUP(CONCATENATE('BMP P Tracking Table'!$AV25," ",'BMP P Tracking Table'!$AX25),'Performance Curves'!$C$1:$L$45,_xlfn.SINGLE(MATCH('BMP P Tracking Table'!$AZ25,'Performance Curves'!$D$1:$L$1,1))+1,FALSE)),"")</f>
        <v/>
      </c>
      <c r="BB25" s="107" t="str">
        <f>IFERROR(('BMP P Tracking Table'!$AZ25-INDEX('Performance Curves'!$E$1:$L$1,1,MATCH('BMP P Tracking Table'!$AZ25,'Performance Curves'!$E$1:$L$1,1)))/(INDEX('Performance Curves'!$E$1:$L$1,1,MATCH('BMP P Tracking Table'!$AZ25,'Performance Curves'!$E$1:$L$1,1)+1)-INDEX('Performance Curves'!$E$1:$L$1,1,MATCH('BMP P Tracking Table'!$AZ25,'Performance Curves'!$E$1:$L$1,1))),"")</f>
        <v/>
      </c>
      <c r="BC25" s="106" t="str" cm="1">
        <f t="array" ref="BC25">IFERROR(IF('BMP P Tracking Table'!$AZ25=2,VLOOKUP(CONCATENATE('BMP P Tracking Table'!$AV25," ",'BMP P Tracking Table'!$AX25),'Performance Curves'!$C$1:$L$44,_xlfn.SINGLE(MATCH('BMP P Tracking Table'!$AZ25,'Performance Curves'!$D$1:$L$1,1))+1,FALSE),'BMP P Tracking Table'!$BA25*'BMP P Tracking Table'!$BB25+VLOOKUP(CONCATENATE('BMP P Tracking Table'!$AV25," ",'BMP P Tracking Table'!$AX25),'Performance Curves'!$C$1:$L$44,_xlfn.SINGLE(MATCH('BMP P Tracking Table'!$AZ25,'Performance Curves'!$D$1:$L$1,1))+1,FALSE)),"")</f>
        <v/>
      </c>
      <c r="BD25" s="107" t="str">
        <f>IFERROR('BMP P Tracking Table'!$BC25*'BMP P Tracking Table'!$AY25,"")</f>
        <v/>
      </c>
      <c r="BE25" s="101"/>
      <c r="BF25" s="37">
        <f t="shared" si="2"/>
        <v>0</v>
      </c>
    </row>
    <row r="26" spans="1:58" x14ac:dyDescent="0.25">
      <c r="A26" s="65" t="s">
        <v>435</v>
      </c>
      <c r="B26" s="65" t="s">
        <v>436</v>
      </c>
      <c r="C26" s="65" t="s">
        <v>283</v>
      </c>
      <c r="D26" s="65" t="s">
        <v>13</v>
      </c>
      <c r="E26" s="97">
        <v>44.438440399999998</v>
      </c>
      <c r="F26" s="97">
        <v>-73.196676999999994</v>
      </c>
      <c r="G26" s="65" t="s">
        <v>465</v>
      </c>
      <c r="H26" s="65"/>
      <c r="I26" s="65" t="s">
        <v>62</v>
      </c>
      <c r="J26" s="98"/>
      <c r="K26" s="65" t="s">
        <v>111</v>
      </c>
      <c r="L26" s="65"/>
      <c r="M26" s="99">
        <v>42917</v>
      </c>
      <c r="N26" s="65"/>
      <c r="O26" s="65"/>
      <c r="P26" s="65" t="s">
        <v>34</v>
      </c>
      <c r="Q26" s="65" t="str">
        <f>IFERROR(VLOOKUP('BMP P Tracking Table'!$P26,Dropdowns!$C$2:$E$15,3,FALSE),"")</f>
        <v>Laplatte River</v>
      </c>
      <c r="R26" s="65" t="str">
        <f>IFERROR(VLOOKUP('BMP P Tracking Table'!$Q26,Dropdowns!$P$3:$Q$23,2,FALSE),"")</f>
        <v>Shelburne Bay</v>
      </c>
      <c r="S26" s="65" t="s">
        <v>66</v>
      </c>
      <c r="T26" s="65" t="s">
        <v>162</v>
      </c>
      <c r="U26" s="113">
        <v>1.2594184885399999</v>
      </c>
      <c r="V26" s="65" t="s">
        <v>219</v>
      </c>
      <c r="W26" s="65"/>
      <c r="X26" s="65"/>
      <c r="Y26" s="65"/>
      <c r="Z26" s="65"/>
      <c r="AA26" s="113">
        <v>3.8376656226700003</v>
      </c>
      <c r="AB26" s="100">
        <v>4264</v>
      </c>
      <c r="AC26" s="65"/>
      <c r="AD26" s="107">
        <f>IFERROR('BMP P Tracking Table'!$U26*VLOOKUP('BMP P Tracking Table'!$Q26,'Loading Rates'!$B$1:$L$24,4,FALSE)+IF('BMP P Tracking Table'!$V26="By HSG",'BMP P Tracking Table'!$W26*VLOOKUP('BMP P Tracking Table'!$Q26,'Loading Rates'!$B$1:$L$24,6,FALSE)+'BMP P Tracking Table'!$X26*VLOOKUP('BMP P Tracking Table'!$Q26,'Loading Rates'!$B$1:$L$24,7,FALSE)+'BMP P Tracking Table'!$Y26*VLOOKUP('BMP P Tracking Table'!$Q26,'Loading Rates'!$B$1:$L$24,8,FALSE)+'BMP P Tracking Table'!$Z26*VLOOKUP('BMP P Tracking Table'!$Q26,'Loading Rates'!$B$1:$L$24,9,FALSE),'BMP P Tracking Table'!$AA26*VLOOKUP('BMP P Tracking Table'!$Q26,'Loading Rates'!$B$1:$L$24,10,FALSE)),"")</f>
        <v>1.8590448881893198</v>
      </c>
      <c r="AE26" s="107">
        <f>IFERROR(MIN(2,IF('BMP P Tracking Table'!$V26="Total Pervious",(-(3630*'BMP P Tracking Table'!$U26+20.691*'BMP P Tracking Table'!$AA26)+SQRT((3630*'BMP P Tracking Table'!$U26+20.691*'BMP P Tracking Table'!$AA26)^2-(4*(996.798*'BMP P Tracking Table'!$AA26)*-'BMP P Tracking Table'!$AB26)))/(2*(996.798*'BMP P Tracking Table'!$AA26)),IF(SUM('BMP P Tracking Table'!$W26:$Z26)=0,'BMP P Tracking Table'!$AB26/(-3630*'BMP P Tracking Table'!$U26),(-(3630*'BMP P Tracking Table'!$U26+20.691*'BMP P Tracking Table'!$Z26-216.711*'BMP P Tracking Table'!$Y26-83.853*'BMP P Tracking Table'!$X26-42.834*'BMP P Tracking Table'!$W26)+SQRT((3630*'BMP P Tracking Table'!$U26+20.691*'BMP P Tracking Table'!$Z26-216.711*'BMP P Tracking Table'!$Y26-83.853*'BMP P Tracking Table'!$X26-42.834*'BMP P Tracking Table'!$W26)^2-(4*(149.919*'BMP P Tracking Table'!$W26+236.676*'BMP P Tracking Table'!$X26+726*'BMP P Tracking Table'!$Y26+996.798*'BMP P Tracking Table'!$Z26)*-'BMP P Tracking Table'!$AB26)))/(2*(149.919*'BMP P Tracking Table'!$W26+236.676*'BMP P Tracking Table'!$X26+726*'BMP P Tracking Table'!$Y26+996.798*'BMP P Tracking Table'!$Z26))))),"")</f>
        <v>0.61036585498593154</v>
      </c>
      <c r="AF26" s="107" cm="1">
        <f t="array" ref="AF26">IFERROR((VLOOKUP(CONCATENATE('BMP P Tracking Table'!$T26," ",'BMP P Tracking Table'!$AC26),'Performance Curves'!$C$1:$L$45,_xlfn.SINGLE(MATCH('BMP P Tracking Table'!$AE26,'Performance Curves'!$D$1:$L$1,1))+2,FALSE)-VLOOKUP(CONCATENATE('BMP P Tracking Table'!$T26," ",'BMP P Tracking Table'!$AC26),'Performance Curves'!$C$1:$L$45,_xlfn.SINGLE(MATCH('BMP P Tracking Table'!$AE26,'Performance Curves'!$D$1:$L$1,1))+1,FALSE)),"")</f>
        <v>3.999999999999998E-2</v>
      </c>
      <c r="AG26" s="107">
        <f>IFERROR(('BMP P Tracking Table'!$AE26-INDEX('Performance Curves'!$E$1:$L$1,1,MATCH('BMP P Tracking Table'!$AE26,'Performance Curves'!$E$1:$L$1,1)))/(INDEX('Performance Curves'!$E$1:$L$1,1,MATCH('BMP P Tracking Table'!$AE26,'Performance Curves'!$E$1:$L$1,1)+1)-INDEX('Performance Curves'!$E$1:$L$1,1,MATCH('BMP P Tracking Table'!$AE26,'Performance Curves'!$E$1:$L$1,1))),"")</f>
        <v>5.1829274929657818E-2</v>
      </c>
      <c r="AH26" s="106" cm="1">
        <f t="array" ref="AH26">IFERROR(IF('BMP P Tracking Table'!$AE26=2,VLOOKUP(CONCATENATE('BMP P Tracking Table'!$T26," ",'BMP P Tracking Table'!$AC26),'Performance Curves'!$C$1:$L$45,_xlfn.SINGLE(MATCH('BMP P Tracking Table'!$AE26,'Performance Curves'!$D$1:$L$1,1))+1,FALSE),'BMP P Tracking Table'!$AF26*'BMP P Tracking Table'!$AG26+VLOOKUP(CONCATENATE('BMP P Tracking Table'!$T26," ",'BMP P Tracking Table'!$AC26),'Performance Curves'!$C$1:$L$45,_xlfn.SINGLE(MATCH('BMP P Tracking Table'!$AE26,'Performance Curves'!$D$1:$L$1,1))+1,FALSE)),"")</f>
        <v>0.44207317099718629</v>
      </c>
      <c r="AI26" s="107">
        <f>IFERROR('BMP P Tracking Table'!$AH26*'BMP P Tracking Table'!$AD26,"")</f>
        <v>0.82183386874796227</v>
      </c>
      <c r="AJ26" s="65"/>
      <c r="AK26" s="65" t="s">
        <v>62</v>
      </c>
      <c r="AL26" s="101"/>
      <c r="AM26" s="64">
        <v>1</v>
      </c>
      <c r="AN26" s="105">
        <f t="shared" si="1"/>
        <v>0.82183386874796227</v>
      </c>
      <c r="AO26" s="101"/>
      <c r="AP26" s="101"/>
      <c r="AQ26" s="101"/>
      <c r="AR26" s="101"/>
      <c r="AS26" s="101"/>
      <c r="AT26" s="101"/>
      <c r="AU26" s="101"/>
      <c r="AV26" s="65"/>
      <c r="AW26" s="102"/>
      <c r="AX26" s="102"/>
      <c r="AY26" s="107" t="str">
        <f>IF('BMP P Tracking Table'!$AK26="Yes",IF('BMP P Tracking Table'!$AL26="No",'BMP P Tracking Table'!$U26*VLOOKUP('BMP P Tracking Table'!$Q26,'Loading Rates'!$B$1:$L$24,4,FALSE)+IF('BMP P Tracking Table'!$V26="By HSG",'BMP P Tracking Table'!$W26*VLOOKUP('BMP P Tracking Table'!$Q26,'Loading Rates'!$B$1:$L$24,6,FALSE)+'BMP P Tracking Table'!$X26*VLOOKUP('BMP P Tracking Table'!$Q26,'Loading Rates'!$B$1:$L$24,7,FALSE)+'BMP P Tracking Table'!$Y26*VLOOKUP('BMP P Tracking Table'!$Q26,'Loading Rates'!$B$1:$L$24,8,FALSE)+'BMP P Tracking Table'!$Z26*VLOOKUP('BMP P Tracking Table'!$Q26,'Loading Rates'!$B$1:$L$24,9,FALSE),'BMP P Tracking Table'!$AA26*VLOOKUP('BMP P Tracking Table'!$Q26,'Loading Rates'!$B$1:$L$24,10,FALSE)),'BMP P Tracking Table'!$AO26*VLOOKUP('BMP P Tracking Table'!$Q26,'Loading Rates'!$B$1:$L$24,4,FALSE)+IF('BMP P Tracking Table'!$AP26="By HSG",'BMP P Tracking Table'!$AQ26*VLOOKUP('BMP P Tracking Table'!$Q26,'Loading Rates'!$B$1:$L$24,6,FALSE)+'BMP P Tracking Table'!$AR26*VLOOKUP('BMP P Tracking Table'!$Q26,'Loading Rates'!$B$1:$L$24,7,FALSE)+'BMP P Tracking Table'!$AS26*VLOOKUP('BMP P Tracking Table'!$Q26,'Loading Rates'!$B$1:$L$24,8,FALSE)+'BMP P Tracking Table'!$AT26*VLOOKUP('BMP P Tracking Table'!$Q26,'Loading Rates'!$B$1:$L$24,9,FALSE),'BMP P Tracking Table'!$AU26*VLOOKUP('BMP P Tracking Table'!$Q26,'Loading Rates'!$B$1:$L$24,10,FALSE))),"")</f>
        <v/>
      </c>
      <c r="AZ26" s="107">
        <f>IFERROR(IF('BMP P Tracking Table'!$AL26="Yes",MIN(2,IF('BMP P Tracking Table'!$AP26="Total Pervious",(-(3630*'BMP P Tracking Table'!$AO26+20.691*'BMP P Tracking Table'!$AU26)+SQRT((3630*'BMP P Tracking Table'!$AO26+20.691*'BMP P Tracking Table'!$AU26)^2-(4*(996.798*'BMP P Tracking Table'!$AU26)*-'BMP P Tracking Table'!$AW26)))/(2*(996.798*'BMP P Tracking Table'!$AU26)),IF(SUM('BMP P Tracking Table'!$AQ26:$AT26)=0,'BMP P Tracking Table'!$AU26/(-3630*'BMP P Tracking Table'!$AO26),(-(3630*'BMP P Tracking Table'!$AO26+20.691*'BMP P Tracking Table'!$AT26-216.711*'BMP P Tracking Table'!$AS26-83.853*'BMP P Tracking Table'!$AR26-42.834*'BMP P Tracking Table'!$AQ26)+SQRT((3630*'BMP P Tracking Table'!$AO26+20.691*'BMP P Tracking Table'!$AT26-216.711*'BMP P Tracking Table'!$AS26-83.853*'BMP P Tracking Table'!$AR26-42.834*'BMP P Tracking Table'!$AQ26)^2-(4*(149.919*'BMP P Tracking Table'!$AQ26+236.676*'BMP P Tracking Table'!$AR26+726*'BMP P Tracking Table'!$AS26+996.798*'BMP P Tracking Table'!$AT26)*-'BMP P Tracking Table'!$AW26)))/(2*(149.919*'BMP P Tracking Table'!$AQ26+236.676*'BMP P Tracking Table'!$AR26+726*'BMP P Tracking Table'!$AS26+996.798*'BMP P Tracking Table'!$AT26))))),MIN(2,IF('BMP P Tracking Table'!$AP26="Total Pervious",(-(3630*'BMP P Tracking Table'!$U26+20.691*'BMP P Tracking Table'!$AA26)+SQRT((3630*'BMP P Tracking Table'!$U26+20.691*'BMP P Tracking Table'!$AA26)^2-(4*(996.798*'BMP P Tracking Table'!$AA26)*-'BMP P Tracking Table'!$AW26)))/(2*(996.798*'BMP P Tracking Table'!$AA26)),IF(SUM('BMP P Tracking Table'!$W26:$Z26)=0,'BMP P Tracking Table'!$AW26/(-3630*'BMP P Tracking Table'!$U26),(-(3630*'BMP P Tracking Table'!$U26+20.691*'BMP P Tracking Table'!$Z26-216.711*'BMP P Tracking Table'!$Y26-83.853*'BMP P Tracking Table'!$X26-42.834*'BMP P Tracking Table'!$W26)+SQRT((3630*'BMP P Tracking Table'!$U26+20.691*'BMP P Tracking Table'!$Z26-216.711*'BMP P Tracking Table'!$Y26-83.853*'BMP P Tracking Table'!$X26-42.834*'BMP P Tracking Table'!$W26)^2-(4*(149.919*'BMP P Tracking Table'!$W26+236.676*'BMP P Tracking Table'!$X26+726*'BMP P Tracking Table'!$Y26+996.798*'BMP P Tracking Table'!$Z26)*-'BMP P Tracking Table'!$AW26)))/(2*(149.919*'BMP P Tracking Table'!$W26+236.676*'BMP P Tracking Table'!$X26+726*'BMP P Tracking Table'!$Y26+996.798*'BMP P Tracking Table'!$Z26)))))),"")</f>
        <v>0</v>
      </c>
      <c r="BA26" s="105" t="str" cm="1">
        <f t="array" ref="BA26">IFERROR((VLOOKUP(CONCATENATE('BMP P Tracking Table'!$AV26," ",'BMP P Tracking Table'!$AX26),'Performance Curves'!$C$1:$L$45,_xlfn.SINGLE(MATCH('BMP P Tracking Table'!$AZ26,'Performance Curves'!$D$1:$L$1,1))+2,FALSE)-VLOOKUP(CONCATENATE('BMP P Tracking Table'!$AV26," ",'BMP P Tracking Table'!$AX26),'Performance Curves'!$C$1:$L$45,_xlfn.SINGLE(MATCH('BMP P Tracking Table'!$AZ26,'Performance Curves'!$D$1:$L$1,1))+1,FALSE)),"")</f>
        <v/>
      </c>
      <c r="BB26" s="107" t="str">
        <f>IFERROR(('BMP P Tracking Table'!$AZ26-INDEX('Performance Curves'!$E$1:$L$1,1,MATCH('BMP P Tracking Table'!$AZ26,'Performance Curves'!$E$1:$L$1,1)))/(INDEX('Performance Curves'!$E$1:$L$1,1,MATCH('BMP P Tracking Table'!$AZ26,'Performance Curves'!$E$1:$L$1,1)+1)-INDEX('Performance Curves'!$E$1:$L$1,1,MATCH('BMP P Tracking Table'!$AZ26,'Performance Curves'!$E$1:$L$1,1))),"")</f>
        <v/>
      </c>
      <c r="BC26" s="106" t="str" cm="1">
        <f t="array" ref="BC26">IFERROR(IF('BMP P Tracking Table'!$AZ26=2,VLOOKUP(CONCATENATE('BMP P Tracking Table'!$AV26," ",'BMP P Tracking Table'!$AX26),'Performance Curves'!$C$1:$L$44,_xlfn.SINGLE(MATCH('BMP P Tracking Table'!$AZ26,'Performance Curves'!$D$1:$L$1,1))+1,FALSE),'BMP P Tracking Table'!$BA26*'BMP P Tracking Table'!$BB26+VLOOKUP(CONCATENATE('BMP P Tracking Table'!$AV26," ",'BMP P Tracking Table'!$AX26),'Performance Curves'!$C$1:$L$44,_xlfn.SINGLE(MATCH('BMP P Tracking Table'!$AZ26,'Performance Curves'!$D$1:$L$1,1))+1,FALSE)),"")</f>
        <v/>
      </c>
      <c r="BD26" s="107" t="str">
        <f>IFERROR('BMP P Tracking Table'!$BC26*'BMP P Tracking Table'!$AY26,"")</f>
        <v/>
      </c>
      <c r="BE26" s="101"/>
      <c r="BF26" s="37">
        <f t="shared" si="2"/>
        <v>0</v>
      </c>
    </row>
    <row r="27" spans="1:58" x14ac:dyDescent="0.25">
      <c r="A27" s="65" t="s">
        <v>437</v>
      </c>
      <c r="B27" s="65" t="s">
        <v>438</v>
      </c>
      <c r="C27" s="65" t="s">
        <v>280</v>
      </c>
      <c r="D27" s="65" t="s">
        <v>13</v>
      </c>
      <c r="E27" s="97">
        <v>44.436014</v>
      </c>
      <c r="F27" s="97">
        <v>-73.198115000000001</v>
      </c>
      <c r="G27" s="65" t="s">
        <v>465</v>
      </c>
      <c r="H27" s="65"/>
      <c r="I27" s="65" t="s">
        <v>62</v>
      </c>
      <c r="J27" s="98"/>
      <c r="K27" s="65" t="s">
        <v>111</v>
      </c>
      <c r="L27" s="65"/>
      <c r="M27" s="99">
        <v>42917</v>
      </c>
      <c r="N27" s="65"/>
      <c r="O27" s="65"/>
      <c r="P27" s="65" t="s">
        <v>34</v>
      </c>
      <c r="Q27" s="65" t="str">
        <f>IFERROR(VLOOKUP('BMP P Tracking Table'!$P27,Dropdowns!$C$2:$E$15,3,FALSE),"")</f>
        <v>Laplatte River</v>
      </c>
      <c r="R27" s="65" t="str">
        <f>IFERROR(VLOOKUP('BMP P Tracking Table'!$Q27,Dropdowns!$P$3:$Q$23,2,FALSE),"")</f>
        <v>Shelburne Bay</v>
      </c>
      <c r="S27" s="65" t="s">
        <v>66</v>
      </c>
      <c r="T27" s="65" t="s">
        <v>48</v>
      </c>
      <c r="U27" s="113">
        <v>8.2173596599419998</v>
      </c>
      <c r="V27" s="65" t="s">
        <v>219</v>
      </c>
      <c r="W27" s="65"/>
      <c r="X27" s="65"/>
      <c r="Y27" s="65"/>
      <c r="Z27" s="65"/>
      <c r="AA27" s="113">
        <v>38.660115978558004</v>
      </c>
      <c r="AB27" s="100">
        <v>54407</v>
      </c>
      <c r="AC27" s="65"/>
      <c r="AD27" s="107">
        <f>IFERROR('BMP P Tracking Table'!$U27*VLOOKUP('BMP P Tracking Table'!$Q27,'Loading Rates'!$B$1:$L$24,4,FALSE)+IF('BMP P Tracking Table'!$V27="By HSG",'BMP P Tracking Table'!$W27*VLOOKUP('BMP P Tracking Table'!$Q27,'Loading Rates'!$B$1:$L$24,6,FALSE)+'BMP P Tracking Table'!$X27*VLOOKUP('BMP P Tracking Table'!$Q27,'Loading Rates'!$B$1:$L$24,7,FALSE)+'BMP P Tracking Table'!$Y27*VLOOKUP('BMP P Tracking Table'!$Q27,'Loading Rates'!$B$1:$L$24,8,FALSE)+'BMP P Tracking Table'!$Z27*VLOOKUP('BMP P Tracking Table'!$Q27,'Loading Rates'!$B$1:$L$24,9,FALSE),'BMP P Tracking Table'!$AA27*VLOOKUP('BMP P Tracking Table'!$Q27,'Loading Rates'!$B$1:$L$24,10,FALSE)),"")</f>
        <v>14.472466344576759</v>
      </c>
      <c r="AE27" s="107">
        <f>IFERROR(MIN(2,IF('BMP P Tracking Table'!$V27="Total Pervious",(-(3630*'BMP P Tracking Table'!$U27+20.691*'BMP P Tracking Table'!$AA27)+SQRT((3630*'BMP P Tracking Table'!$U27+20.691*'BMP P Tracking Table'!$AA27)^2-(4*(996.798*'BMP P Tracking Table'!$AA27)*-'BMP P Tracking Table'!$AB27)))/(2*(996.798*'BMP P Tracking Table'!$AA27)),IF(SUM('BMP P Tracking Table'!$W27:$Z27)=0,'BMP P Tracking Table'!$AB27/(-3630*'BMP P Tracking Table'!$U27),(-(3630*'BMP P Tracking Table'!$U27+20.691*'BMP P Tracking Table'!$Z27-216.711*'BMP P Tracking Table'!$Y27-83.853*'BMP P Tracking Table'!$X27-42.834*'BMP P Tracking Table'!$W27)+SQRT((3630*'BMP P Tracking Table'!$U27+20.691*'BMP P Tracking Table'!$Z27-216.711*'BMP P Tracking Table'!$Y27-83.853*'BMP P Tracking Table'!$X27-42.834*'BMP P Tracking Table'!$W27)^2-(4*(149.919*'BMP P Tracking Table'!$W27+236.676*'BMP P Tracking Table'!$X27+726*'BMP P Tracking Table'!$Y27+996.798*'BMP P Tracking Table'!$Z27)*-'BMP P Tracking Table'!$AB27)))/(2*(149.919*'BMP P Tracking Table'!$W27+236.676*'BMP P Tracking Table'!$X27+726*'BMP P Tracking Table'!$Y27+996.798*'BMP P Tracking Table'!$Z27))))),"")</f>
        <v>0.85549971558100713</v>
      </c>
      <c r="AF27" s="107" cm="1">
        <f t="array" ref="AF27">IFERROR((VLOOKUP(CONCATENATE('BMP P Tracking Table'!$T27," ",'BMP P Tracking Table'!$AC27),'Performance Curves'!$C$1:$L$45,_xlfn.SINGLE(MATCH('BMP P Tracking Table'!$AE27,'Performance Curves'!$D$1:$L$1,1))+2,FALSE)-VLOOKUP(CONCATENATE('BMP P Tracking Table'!$T27," ",'BMP P Tracking Table'!$AC27),'Performance Curves'!$C$1:$L$45,_xlfn.SINGLE(MATCH('BMP P Tracking Table'!$AE27,'Performance Curves'!$D$1:$L$1,1))+1,FALSE)),"")</f>
        <v>5.0000000000000044E-2</v>
      </c>
      <c r="AG27" s="107">
        <f>IFERROR(('BMP P Tracking Table'!$AE27-INDEX('Performance Curves'!$E$1:$L$1,1,MATCH('BMP P Tracking Table'!$AE27,'Performance Curves'!$E$1:$L$1,1)))/(INDEX('Performance Curves'!$E$1:$L$1,1,MATCH('BMP P Tracking Table'!$AE27,'Performance Curves'!$E$1:$L$1,1)+1)-INDEX('Performance Curves'!$E$1:$L$1,1,MATCH('BMP P Tracking Table'!$AE27,'Performance Curves'!$E$1:$L$1,1))),"")</f>
        <v>0.27749857790503546</v>
      </c>
      <c r="AH27" s="106" cm="1">
        <f t="array" ref="AH27">IFERROR(IF('BMP P Tracking Table'!$AE27=2,VLOOKUP(CONCATENATE('BMP P Tracking Table'!$T27," ",'BMP P Tracking Table'!$AC27),'Performance Curves'!$C$1:$L$45,_xlfn.SINGLE(MATCH('BMP P Tracking Table'!$AE27,'Performance Curves'!$D$1:$L$1,1))+1,FALSE),'BMP P Tracking Table'!$AF27*'BMP P Tracking Table'!$AG27+VLOOKUP(CONCATENATE('BMP P Tracking Table'!$T27," ",'BMP P Tracking Table'!$AC27),'Performance Curves'!$C$1:$L$45,_xlfn.SINGLE(MATCH('BMP P Tracking Table'!$AE27,'Performance Curves'!$D$1:$L$1,1))+1,FALSE)),"")</f>
        <v>0.49387492889525175</v>
      </c>
      <c r="AI27" s="107">
        <f>IFERROR('BMP P Tracking Table'!$AH27*'BMP P Tracking Table'!$AD27,"")</f>
        <v>7.1475882868667711</v>
      </c>
      <c r="AJ27" s="65">
        <v>7.03</v>
      </c>
      <c r="AK27" s="65" t="s">
        <v>62</v>
      </c>
      <c r="AL27" s="101"/>
      <c r="AM27" s="64">
        <v>1</v>
      </c>
      <c r="AN27" s="105">
        <f t="shared" si="1"/>
        <v>7.03</v>
      </c>
      <c r="AO27" s="101"/>
      <c r="AP27" s="101"/>
      <c r="AQ27" s="101"/>
      <c r="AR27" s="101"/>
      <c r="AS27" s="101"/>
      <c r="AT27" s="101"/>
      <c r="AU27" s="101"/>
      <c r="AV27" s="65"/>
      <c r="AW27" s="102"/>
      <c r="AX27" s="102"/>
      <c r="AY27" s="107" t="str">
        <f>IF('BMP P Tracking Table'!$AK27="Yes",IF('BMP P Tracking Table'!$AL27="No",'BMP P Tracking Table'!$U27*VLOOKUP('BMP P Tracking Table'!$Q27,'Loading Rates'!$B$1:$L$24,4,FALSE)+IF('BMP P Tracking Table'!$V27="By HSG",'BMP P Tracking Table'!$W27*VLOOKUP('BMP P Tracking Table'!$Q27,'Loading Rates'!$B$1:$L$24,6,FALSE)+'BMP P Tracking Table'!$X27*VLOOKUP('BMP P Tracking Table'!$Q27,'Loading Rates'!$B$1:$L$24,7,FALSE)+'BMP P Tracking Table'!$Y27*VLOOKUP('BMP P Tracking Table'!$Q27,'Loading Rates'!$B$1:$L$24,8,FALSE)+'BMP P Tracking Table'!$Z27*VLOOKUP('BMP P Tracking Table'!$Q27,'Loading Rates'!$B$1:$L$24,9,FALSE),'BMP P Tracking Table'!$AA27*VLOOKUP('BMP P Tracking Table'!$Q27,'Loading Rates'!$B$1:$L$24,10,FALSE)),'BMP P Tracking Table'!$AO27*VLOOKUP('BMP P Tracking Table'!$Q27,'Loading Rates'!$B$1:$L$24,4,FALSE)+IF('BMP P Tracking Table'!$AP27="By HSG",'BMP P Tracking Table'!$AQ27*VLOOKUP('BMP P Tracking Table'!$Q27,'Loading Rates'!$B$1:$L$24,6,FALSE)+'BMP P Tracking Table'!$AR27*VLOOKUP('BMP P Tracking Table'!$Q27,'Loading Rates'!$B$1:$L$24,7,FALSE)+'BMP P Tracking Table'!$AS27*VLOOKUP('BMP P Tracking Table'!$Q27,'Loading Rates'!$B$1:$L$24,8,FALSE)+'BMP P Tracking Table'!$AT27*VLOOKUP('BMP P Tracking Table'!$Q27,'Loading Rates'!$B$1:$L$24,9,FALSE),'BMP P Tracking Table'!$AU27*VLOOKUP('BMP P Tracking Table'!$Q27,'Loading Rates'!$B$1:$L$24,10,FALSE))),"")</f>
        <v/>
      </c>
      <c r="AZ27" s="107">
        <f>IFERROR(IF('BMP P Tracking Table'!$AL27="Yes",MIN(2,IF('BMP P Tracking Table'!$AP27="Total Pervious",(-(3630*'BMP P Tracking Table'!$AO27+20.691*'BMP P Tracking Table'!$AU27)+SQRT((3630*'BMP P Tracking Table'!$AO27+20.691*'BMP P Tracking Table'!$AU27)^2-(4*(996.798*'BMP P Tracking Table'!$AU27)*-'BMP P Tracking Table'!$AW27)))/(2*(996.798*'BMP P Tracking Table'!$AU27)),IF(SUM('BMP P Tracking Table'!$AQ27:$AT27)=0,'BMP P Tracking Table'!$AU27/(-3630*'BMP P Tracking Table'!$AO27),(-(3630*'BMP P Tracking Table'!$AO27+20.691*'BMP P Tracking Table'!$AT27-216.711*'BMP P Tracking Table'!$AS27-83.853*'BMP P Tracking Table'!$AR27-42.834*'BMP P Tracking Table'!$AQ27)+SQRT((3630*'BMP P Tracking Table'!$AO27+20.691*'BMP P Tracking Table'!$AT27-216.711*'BMP P Tracking Table'!$AS27-83.853*'BMP P Tracking Table'!$AR27-42.834*'BMP P Tracking Table'!$AQ27)^2-(4*(149.919*'BMP P Tracking Table'!$AQ27+236.676*'BMP P Tracking Table'!$AR27+726*'BMP P Tracking Table'!$AS27+996.798*'BMP P Tracking Table'!$AT27)*-'BMP P Tracking Table'!$AW27)))/(2*(149.919*'BMP P Tracking Table'!$AQ27+236.676*'BMP P Tracking Table'!$AR27+726*'BMP P Tracking Table'!$AS27+996.798*'BMP P Tracking Table'!$AT27))))),MIN(2,IF('BMP P Tracking Table'!$AP27="Total Pervious",(-(3630*'BMP P Tracking Table'!$U27+20.691*'BMP P Tracking Table'!$AA27)+SQRT((3630*'BMP P Tracking Table'!$U27+20.691*'BMP P Tracking Table'!$AA27)^2-(4*(996.798*'BMP P Tracking Table'!$AA27)*-'BMP P Tracking Table'!$AW27)))/(2*(996.798*'BMP P Tracking Table'!$AA27)),IF(SUM('BMP P Tracking Table'!$W27:$Z27)=0,'BMP P Tracking Table'!$AW27/(-3630*'BMP P Tracking Table'!$U27),(-(3630*'BMP P Tracking Table'!$U27+20.691*'BMP P Tracking Table'!$Z27-216.711*'BMP P Tracking Table'!$Y27-83.853*'BMP P Tracking Table'!$X27-42.834*'BMP P Tracking Table'!$W27)+SQRT((3630*'BMP P Tracking Table'!$U27+20.691*'BMP P Tracking Table'!$Z27-216.711*'BMP P Tracking Table'!$Y27-83.853*'BMP P Tracking Table'!$X27-42.834*'BMP P Tracking Table'!$W27)^2-(4*(149.919*'BMP P Tracking Table'!$W27+236.676*'BMP P Tracking Table'!$X27+726*'BMP P Tracking Table'!$Y27+996.798*'BMP P Tracking Table'!$Z27)*-'BMP P Tracking Table'!$AW27)))/(2*(149.919*'BMP P Tracking Table'!$W27+236.676*'BMP P Tracking Table'!$X27+726*'BMP P Tracking Table'!$Y27+996.798*'BMP P Tracking Table'!$Z27)))))),"")</f>
        <v>0</v>
      </c>
      <c r="BA27" s="105" t="str" cm="1">
        <f t="array" ref="BA27">IFERROR((VLOOKUP(CONCATENATE('BMP P Tracking Table'!$AV27," ",'BMP P Tracking Table'!$AX27),'Performance Curves'!$C$1:$L$45,_xlfn.SINGLE(MATCH('BMP P Tracking Table'!$AZ27,'Performance Curves'!$D$1:$L$1,1))+2,FALSE)-VLOOKUP(CONCATENATE('BMP P Tracking Table'!$AV27," ",'BMP P Tracking Table'!$AX27),'Performance Curves'!$C$1:$L$45,_xlfn.SINGLE(MATCH('BMP P Tracking Table'!$AZ27,'Performance Curves'!$D$1:$L$1,1))+1,FALSE)),"")</f>
        <v/>
      </c>
      <c r="BB27" s="107" t="str">
        <f>IFERROR(('BMP P Tracking Table'!$AZ27-INDEX('Performance Curves'!$E$1:$L$1,1,MATCH('BMP P Tracking Table'!$AZ27,'Performance Curves'!$E$1:$L$1,1)))/(INDEX('Performance Curves'!$E$1:$L$1,1,MATCH('BMP P Tracking Table'!$AZ27,'Performance Curves'!$E$1:$L$1,1)+1)-INDEX('Performance Curves'!$E$1:$L$1,1,MATCH('BMP P Tracking Table'!$AZ27,'Performance Curves'!$E$1:$L$1,1))),"")</f>
        <v/>
      </c>
      <c r="BC27" s="106" t="str" cm="1">
        <f t="array" ref="BC27">IFERROR(IF('BMP P Tracking Table'!$AZ27=2,VLOOKUP(CONCATENATE('BMP P Tracking Table'!$AV27," ",'BMP P Tracking Table'!$AX27),'Performance Curves'!$C$1:$L$44,_xlfn.SINGLE(MATCH('BMP P Tracking Table'!$AZ27,'Performance Curves'!$D$1:$L$1,1))+1,FALSE),'BMP P Tracking Table'!$BA27*'BMP P Tracking Table'!$BB27+VLOOKUP(CONCATENATE('BMP P Tracking Table'!$AV27," ",'BMP P Tracking Table'!$AX27),'Performance Curves'!$C$1:$L$44,_xlfn.SINGLE(MATCH('BMP P Tracking Table'!$AZ27,'Performance Curves'!$D$1:$L$1,1))+1,FALSE)),"")</f>
        <v/>
      </c>
      <c r="BD27" s="107" t="str">
        <f>IFERROR('BMP P Tracking Table'!$BC27*'BMP P Tracking Table'!$AY27,"")</f>
        <v/>
      </c>
      <c r="BE27" s="114"/>
      <c r="BF27" s="37">
        <f t="shared" si="2"/>
        <v>0</v>
      </c>
    </row>
    <row r="28" spans="1:58" x14ac:dyDescent="0.25">
      <c r="A28" s="65" t="s">
        <v>439</v>
      </c>
      <c r="B28" s="65" t="s">
        <v>440</v>
      </c>
      <c r="C28" s="65" t="s">
        <v>283</v>
      </c>
      <c r="D28" s="65" t="s">
        <v>13</v>
      </c>
      <c r="E28" s="97">
        <v>44.436422999999998</v>
      </c>
      <c r="F28" s="97">
        <v>-73.194828000000001</v>
      </c>
      <c r="G28" s="65" t="s">
        <v>465</v>
      </c>
      <c r="H28" s="65"/>
      <c r="I28" s="65" t="s">
        <v>62</v>
      </c>
      <c r="J28" s="98"/>
      <c r="K28" s="65" t="s">
        <v>111</v>
      </c>
      <c r="L28" s="65"/>
      <c r="M28" s="99">
        <v>42917</v>
      </c>
      <c r="N28" s="65"/>
      <c r="O28" s="65"/>
      <c r="P28" s="65" t="s">
        <v>34</v>
      </c>
      <c r="Q28" s="65" t="str">
        <f>IFERROR(VLOOKUP('BMP P Tracking Table'!$P28,Dropdowns!$C$2:$E$15,3,FALSE),"")</f>
        <v>Laplatte River</v>
      </c>
      <c r="R28" s="65" t="str">
        <f>IFERROR(VLOOKUP('BMP P Tracking Table'!$Q28,Dropdowns!$P$3:$Q$23,2,FALSE),"")</f>
        <v>Shelburne Bay</v>
      </c>
      <c r="S28" s="65" t="s">
        <v>66</v>
      </c>
      <c r="T28" s="65" t="s">
        <v>162</v>
      </c>
      <c r="U28" s="113">
        <v>0.39338532055199998</v>
      </c>
      <c r="V28" s="65" t="s">
        <v>219</v>
      </c>
      <c r="W28" s="65"/>
      <c r="X28" s="65"/>
      <c r="Y28" s="65"/>
      <c r="Z28" s="65"/>
      <c r="AA28" s="113">
        <v>0.75728349954800001</v>
      </c>
      <c r="AB28" s="100">
        <v>1665</v>
      </c>
      <c r="AC28" s="65"/>
      <c r="AD28" s="107">
        <f>IFERROR('BMP P Tracking Table'!$U28*VLOOKUP('BMP P Tracking Table'!$Q28,'Loading Rates'!$B$1:$L$24,4,FALSE)+IF('BMP P Tracking Table'!$V28="By HSG",'BMP P Tracking Table'!$W28*VLOOKUP('BMP P Tracking Table'!$Q28,'Loading Rates'!$B$1:$L$24,6,FALSE)+'BMP P Tracking Table'!$X28*VLOOKUP('BMP P Tracking Table'!$Q28,'Loading Rates'!$B$1:$L$24,7,FALSE)+'BMP P Tracking Table'!$Y28*VLOOKUP('BMP P Tracking Table'!$Q28,'Loading Rates'!$B$1:$L$24,8,FALSE)+'BMP P Tracking Table'!$Z28*VLOOKUP('BMP P Tracking Table'!$Q28,'Loading Rates'!$B$1:$L$24,9,FALSE),'BMP P Tracking Table'!$AA28*VLOOKUP('BMP P Tracking Table'!$Q28,'Loading Rates'!$B$1:$L$24,10,FALSE)),"")</f>
        <v>0.50475558708776003</v>
      </c>
      <c r="AE28" s="107">
        <f>IFERROR(MIN(2,IF('BMP P Tracking Table'!$V28="Total Pervious",(-(3630*'BMP P Tracking Table'!$U28+20.691*'BMP P Tracking Table'!$AA28)+SQRT((3630*'BMP P Tracking Table'!$U28+20.691*'BMP P Tracking Table'!$AA28)^2-(4*(996.798*'BMP P Tracking Table'!$AA28)*-'BMP P Tracking Table'!$AB28)))/(2*(996.798*'BMP P Tracking Table'!$AA28)),IF(SUM('BMP P Tracking Table'!$W28:$Z28)=0,'BMP P Tracking Table'!$AB28/(-3630*'BMP P Tracking Table'!$U28),(-(3630*'BMP P Tracking Table'!$U28+20.691*'BMP P Tracking Table'!$Z28-216.711*'BMP P Tracking Table'!$Y28-83.853*'BMP P Tracking Table'!$X28-42.834*'BMP P Tracking Table'!$W28)+SQRT((3630*'BMP P Tracking Table'!$U28+20.691*'BMP P Tracking Table'!$Z28-216.711*'BMP P Tracking Table'!$Y28-83.853*'BMP P Tracking Table'!$X28-42.834*'BMP P Tracking Table'!$W28)^2-(4*(149.919*'BMP P Tracking Table'!$W28+236.676*'BMP P Tracking Table'!$X28+726*'BMP P Tracking Table'!$Y28+996.798*'BMP P Tracking Table'!$Z28)*-'BMP P Tracking Table'!$AB28)))/(2*(149.919*'BMP P Tracking Table'!$W28+236.676*'BMP P Tracking Table'!$X28+726*'BMP P Tracking Table'!$Y28+996.798*'BMP P Tracking Table'!$Z28))))),"")</f>
        <v>0.81014044354936554</v>
      </c>
      <c r="AF28" s="107" cm="1">
        <f t="array" ref="AF28">IFERROR((VLOOKUP(CONCATENATE('BMP P Tracking Table'!$T28," ",'BMP P Tracking Table'!$AC28),'Performance Curves'!$C$1:$L$45,_xlfn.SINGLE(MATCH('BMP P Tracking Table'!$AE28,'Performance Curves'!$D$1:$L$1,1))+2,FALSE)-VLOOKUP(CONCATENATE('BMP P Tracking Table'!$T28," ",'BMP P Tracking Table'!$AC28),'Performance Curves'!$C$1:$L$45,_xlfn.SINGLE(MATCH('BMP P Tracking Table'!$AE28,'Performance Curves'!$D$1:$L$1,1))+1,FALSE)),"")</f>
        <v>5.0000000000000044E-2</v>
      </c>
      <c r="AG28" s="107">
        <f>IFERROR(('BMP P Tracking Table'!$AE28-INDEX('Performance Curves'!$E$1:$L$1,1,MATCH('BMP P Tracking Table'!$AE28,'Performance Curves'!$E$1:$L$1,1)))/(INDEX('Performance Curves'!$E$1:$L$1,1,MATCH('BMP P Tracking Table'!$AE28,'Performance Curves'!$E$1:$L$1,1)+1)-INDEX('Performance Curves'!$E$1:$L$1,1,MATCH('BMP P Tracking Table'!$AE28,'Performance Curves'!$E$1:$L$1,1))),"")</f>
        <v>5.0702217746827496E-2</v>
      </c>
      <c r="AH28" s="106" cm="1">
        <f t="array" ref="AH28">IFERROR(IF('BMP P Tracking Table'!$AE28=2,VLOOKUP(CONCATENATE('BMP P Tracking Table'!$T28," ",'BMP P Tracking Table'!$AC28),'Performance Curves'!$C$1:$L$45,_xlfn.SINGLE(MATCH('BMP P Tracking Table'!$AE28,'Performance Curves'!$D$1:$L$1,1))+1,FALSE),'BMP P Tracking Table'!$AF28*'BMP P Tracking Table'!$AG28+VLOOKUP(CONCATENATE('BMP P Tracking Table'!$T28," ",'BMP P Tracking Table'!$AC28),'Performance Curves'!$C$1:$L$45,_xlfn.SINGLE(MATCH('BMP P Tracking Table'!$AE28,'Performance Curves'!$D$1:$L$1,1))+1,FALSE)),"")</f>
        <v>0.48253511088734136</v>
      </c>
      <c r="AI28" s="107">
        <f>IFERROR('BMP P Tracking Table'!$AH28*'BMP P Tracking Table'!$AD28,"")</f>
        <v>0.24356229318639738</v>
      </c>
      <c r="AJ28" s="65"/>
      <c r="AK28" s="65" t="s">
        <v>62</v>
      </c>
      <c r="AL28" s="101"/>
      <c r="AM28" s="64">
        <v>1</v>
      </c>
      <c r="AN28" s="105">
        <f t="shared" si="1"/>
        <v>0.24356229318639738</v>
      </c>
      <c r="AO28" s="101"/>
      <c r="AP28" s="101"/>
      <c r="AQ28" s="101"/>
      <c r="AR28" s="101"/>
      <c r="AS28" s="101"/>
      <c r="AT28" s="101"/>
      <c r="AU28" s="101"/>
      <c r="AV28" s="65"/>
      <c r="AW28" s="102"/>
      <c r="AX28" s="102"/>
      <c r="AY28" s="107" t="str">
        <f>IF('BMP P Tracking Table'!$AK28="Yes",IF('BMP P Tracking Table'!$AL28="No",'BMP P Tracking Table'!$U28*VLOOKUP('BMP P Tracking Table'!$Q28,'Loading Rates'!$B$1:$L$24,4,FALSE)+IF('BMP P Tracking Table'!$V28="By HSG",'BMP P Tracking Table'!$W28*VLOOKUP('BMP P Tracking Table'!$Q28,'Loading Rates'!$B$1:$L$24,6,FALSE)+'BMP P Tracking Table'!$X28*VLOOKUP('BMP P Tracking Table'!$Q28,'Loading Rates'!$B$1:$L$24,7,FALSE)+'BMP P Tracking Table'!$Y28*VLOOKUP('BMP P Tracking Table'!$Q28,'Loading Rates'!$B$1:$L$24,8,FALSE)+'BMP P Tracking Table'!$Z28*VLOOKUP('BMP P Tracking Table'!$Q28,'Loading Rates'!$B$1:$L$24,9,FALSE),'BMP P Tracking Table'!$AA28*VLOOKUP('BMP P Tracking Table'!$Q28,'Loading Rates'!$B$1:$L$24,10,FALSE)),'BMP P Tracking Table'!$AO28*VLOOKUP('BMP P Tracking Table'!$Q28,'Loading Rates'!$B$1:$L$24,4,FALSE)+IF('BMP P Tracking Table'!$AP28="By HSG",'BMP P Tracking Table'!$AQ28*VLOOKUP('BMP P Tracking Table'!$Q28,'Loading Rates'!$B$1:$L$24,6,FALSE)+'BMP P Tracking Table'!$AR28*VLOOKUP('BMP P Tracking Table'!$Q28,'Loading Rates'!$B$1:$L$24,7,FALSE)+'BMP P Tracking Table'!$AS28*VLOOKUP('BMP P Tracking Table'!$Q28,'Loading Rates'!$B$1:$L$24,8,FALSE)+'BMP P Tracking Table'!$AT28*VLOOKUP('BMP P Tracking Table'!$Q28,'Loading Rates'!$B$1:$L$24,9,FALSE),'BMP P Tracking Table'!$AU28*VLOOKUP('BMP P Tracking Table'!$Q28,'Loading Rates'!$B$1:$L$24,10,FALSE))),"")</f>
        <v/>
      </c>
      <c r="AZ28" s="107">
        <f>IFERROR(IF('BMP P Tracking Table'!$AL28="Yes",MIN(2,IF('BMP P Tracking Table'!$AP28="Total Pervious",(-(3630*'BMP P Tracking Table'!$AO28+20.691*'BMP P Tracking Table'!$AU28)+SQRT((3630*'BMP P Tracking Table'!$AO28+20.691*'BMP P Tracking Table'!$AU28)^2-(4*(996.798*'BMP P Tracking Table'!$AU28)*-'BMP P Tracking Table'!$AW28)))/(2*(996.798*'BMP P Tracking Table'!$AU28)),IF(SUM('BMP P Tracking Table'!$AQ28:$AT28)=0,'BMP P Tracking Table'!$AU28/(-3630*'BMP P Tracking Table'!$AO28),(-(3630*'BMP P Tracking Table'!$AO28+20.691*'BMP P Tracking Table'!$AT28-216.711*'BMP P Tracking Table'!$AS28-83.853*'BMP P Tracking Table'!$AR28-42.834*'BMP P Tracking Table'!$AQ28)+SQRT((3630*'BMP P Tracking Table'!$AO28+20.691*'BMP P Tracking Table'!$AT28-216.711*'BMP P Tracking Table'!$AS28-83.853*'BMP P Tracking Table'!$AR28-42.834*'BMP P Tracking Table'!$AQ28)^2-(4*(149.919*'BMP P Tracking Table'!$AQ28+236.676*'BMP P Tracking Table'!$AR28+726*'BMP P Tracking Table'!$AS28+996.798*'BMP P Tracking Table'!$AT28)*-'BMP P Tracking Table'!$AW28)))/(2*(149.919*'BMP P Tracking Table'!$AQ28+236.676*'BMP P Tracking Table'!$AR28+726*'BMP P Tracking Table'!$AS28+996.798*'BMP P Tracking Table'!$AT28))))),MIN(2,IF('BMP P Tracking Table'!$AP28="Total Pervious",(-(3630*'BMP P Tracking Table'!$U28+20.691*'BMP P Tracking Table'!$AA28)+SQRT((3630*'BMP P Tracking Table'!$U28+20.691*'BMP P Tracking Table'!$AA28)^2-(4*(996.798*'BMP P Tracking Table'!$AA28)*-'BMP P Tracking Table'!$AW28)))/(2*(996.798*'BMP P Tracking Table'!$AA28)),IF(SUM('BMP P Tracking Table'!$W28:$Z28)=0,'BMP P Tracking Table'!$AW28/(-3630*'BMP P Tracking Table'!$U28),(-(3630*'BMP P Tracking Table'!$U28+20.691*'BMP P Tracking Table'!$Z28-216.711*'BMP P Tracking Table'!$Y28-83.853*'BMP P Tracking Table'!$X28-42.834*'BMP P Tracking Table'!$W28)+SQRT((3630*'BMP P Tracking Table'!$U28+20.691*'BMP P Tracking Table'!$Z28-216.711*'BMP P Tracking Table'!$Y28-83.853*'BMP P Tracking Table'!$X28-42.834*'BMP P Tracking Table'!$W28)^2-(4*(149.919*'BMP P Tracking Table'!$W28+236.676*'BMP P Tracking Table'!$X28+726*'BMP P Tracking Table'!$Y28+996.798*'BMP P Tracking Table'!$Z28)*-'BMP P Tracking Table'!$AW28)))/(2*(149.919*'BMP P Tracking Table'!$W28+236.676*'BMP P Tracking Table'!$X28+726*'BMP P Tracking Table'!$Y28+996.798*'BMP P Tracking Table'!$Z28)))))),"")</f>
        <v>0</v>
      </c>
      <c r="BA28" s="105" t="str" cm="1">
        <f t="array" ref="BA28">IFERROR((VLOOKUP(CONCATENATE('BMP P Tracking Table'!$AV28," ",'BMP P Tracking Table'!$AX28),'Performance Curves'!$C$1:$L$45,_xlfn.SINGLE(MATCH('BMP P Tracking Table'!$AZ28,'Performance Curves'!$D$1:$L$1,1))+2,FALSE)-VLOOKUP(CONCATENATE('BMP P Tracking Table'!$AV28," ",'BMP P Tracking Table'!$AX28),'Performance Curves'!$C$1:$L$45,_xlfn.SINGLE(MATCH('BMP P Tracking Table'!$AZ28,'Performance Curves'!$D$1:$L$1,1))+1,FALSE)),"")</f>
        <v/>
      </c>
      <c r="BB28" s="107" t="str">
        <f>IFERROR(('BMP P Tracking Table'!$AZ28-INDEX('Performance Curves'!$E$1:$L$1,1,MATCH('BMP P Tracking Table'!$AZ28,'Performance Curves'!$E$1:$L$1,1)))/(INDEX('Performance Curves'!$E$1:$L$1,1,MATCH('BMP P Tracking Table'!$AZ28,'Performance Curves'!$E$1:$L$1,1)+1)-INDEX('Performance Curves'!$E$1:$L$1,1,MATCH('BMP P Tracking Table'!$AZ28,'Performance Curves'!$E$1:$L$1,1))),"")</f>
        <v/>
      </c>
      <c r="BC28" s="106" t="str" cm="1">
        <f t="array" ref="BC28">IFERROR(IF('BMP P Tracking Table'!$AZ28=2,VLOOKUP(CONCATENATE('BMP P Tracking Table'!$AV28," ",'BMP P Tracking Table'!$AX28),'Performance Curves'!$C$1:$L$44,_xlfn.SINGLE(MATCH('BMP P Tracking Table'!$AZ28,'Performance Curves'!$D$1:$L$1,1))+1,FALSE),'BMP P Tracking Table'!$BA28*'BMP P Tracking Table'!$BB28+VLOOKUP(CONCATENATE('BMP P Tracking Table'!$AV28," ",'BMP P Tracking Table'!$AX28),'Performance Curves'!$C$1:$L$44,_xlfn.SINGLE(MATCH('BMP P Tracking Table'!$AZ28,'Performance Curves'!$D$1:$L$1,1))+1,FALSE)),"")</f>
        <v/>
      </c>
      <c r="BD28" s="107" t="str">
        <f>IFERROR('BMP P Tracking Table'!$BC28*'BMP P Tracking Table'!$AY28,"")</f>
        <v/>
      </c>
      <c r="BE28" s="101"/>
      <c r="BF28" s="37">
        <f t="shared" si="2"/>
        <v>0</v>
      </c>
    </row>
    <row r="29" spans="1:58" x14ac:dyDescent="0.25">
      <c r="A29" s="65" t="s">
        <v>441</v>
      </c>
      <c r="B29" s="65" t="s">
        <v>442</v>
      </c>
      <c r="C29" s="65" t="s">
        <v>283</v>
      </c>
      <c r="D29" s="65" t="s">
        <v>13</v>
      </c>
      <c r="E29" s="97">
        <v>44.446539000000001</v>
      </c>
      <c r="F29" s="97">
        <v>-73.204714999999993</v>
      </c>
      <c r="G29" s="65" t="s">
        <v>466</v>
      </c>
      <c r="H29" s="65"/>
      <c r="I29" s="65" t="s">
        <v>66</v>
      </c>
      <c r="J29" s="98"/>
      <c r="K29" s="65" t="s">
        <v>111</v>
      </c>
      <c r="L29" s="65"/>
      <c r="M29" s="99">
        <v>39264</v>
      </c>
      <c r="N29" s="65"/>
      <c r="O29" s="65"/>
      <c r="P29" s="65" t="s">
        <v>34</v>
      </c>
      <c r="Q29" s="65" t="str">
        <f>IFERROR(VLOOKUP('BMP P Tracking Table'!$P29,Dropdowns!$C$2:$E$15,3,FALSE),"")</f>
        <v>Laplatte River</v>
      </c>
      <c r="R29" s="65" t="str">
        <f>IFERROR(VLOOKUP('BMP P Tracking Table'!$Q29,Dropdowns!$P$3:$Q$23,2,FALSE),"")</f>
        <v>Shelburne Bay</v>
      </c>
      <c r="S29" s="65" t="s">
        <v>66</v>
      </c>
      <c r="T29" s="65" t="s">
        <v>162</v>
      </c>
      <c r="U29" s="113">
        <v>0.21511139497099999</v>
      </c>
      <c r="V29" s="65" t="s">
        <v>219</v>
      </c>
      <c r="W29" s="65"/>
      <c r="X29" s="65"/>
      <c r="Y29" s="65"/>
      <c r="Z29" s="65"/>
      <c r="AA29" s="113">
        <v>0.13513272157300002</v>
      </c>
      <c r="AB29" s="100">
        <v>1787</v>
      </c>
      <c r="AC29" s="65"/>
      <c r="AD29" s="107">
        <f>IFERROR('BMP P Tracking Table'!$U29*VLOOKUP('BMP P Tracking Table'!$Q29,'Loading Rates'!$B$1:$L$24,4,FALSE)+IF('BMP P Tracking Table'!$V29="By HSG",'BMP P Tracking Table'!$W29*VLOOKUP('BMP P Tracking Table'!$Q29,'Loading Rates'!$B$1:$L$24,6,FALSE)+'BMP P Tracking Table'!$X29*VLOOKUP('BMP P Tracking Table'!$Q29,'Loading Rates'!$B$1:$L$24,7,FALSE)+'BMP P Tracking Table'!$Y29*VLOOKUP('BMP P Tracking Table'!$Q29,'Loading Rates'!$B$1:$L$24,8,FALSE)+'BMP P Tracking Table'!$Z29*VLOOKUP('BMP P Tracking Table'!$Q29,'Loading Rates'!$B$1:$L$24,9,FALSE),'BMP P Tracking Table'!$AA29*VLOOKUP('BMP P Tracking Table'!$Q29,'Loading Rates'!$B$1:$L$24,10,FALSE)),"")</f>
        <v>0.22802887612294798</v>
      </c>
      <c r="AE29" s="107">
        <f>IFERROR(MIN(2,IF('BMP P Tracking Table'!$V29="Total Pervious",(-(3630*'BMP P Tracking Table'!$U29+20.691*'BMP P Tracking Table'!$AA29)+SQRT((3630*'BMP P Tracking Table'!$U29+20.691*'BMP P Tracking Table'!$AA29)^2-(4*(996.798*'BMP P Tracking Table'!$AA29)*-'BMP P Tracking Table'!$AB29)))/(2*(996.798*'BMP P Tracking Table'!$AA29)),IF(SUM('BMP P Tracking Table'!$W29:$Z29)=0,'BMP P Tracking Table'!$AB29/(-3630*'BMP P Tracking Table'!$U29),(-(3630*'BMP P Tracking Table'!$U29+20.691*'BMP P Tracking Table'!$Z29-216.711*'BMP P Tracking Table'!$Y29-83.853*'BMP P Tracking Table'!$X29-42.834*'BMP P Tracking Table'!$W29)+SQRT((3630*'BMP P Tracking Table'!$U29+20.691*'BMP P Tracking Table'!$Z29-216.711*'BMP P Tracking Table'!$Y29-83.853*'BMP P Tracking Table'!$X29-42.834*'BMP P Tracking Table'!$W29)^2-(4*(149.919*'BMP P Tracking Table'!$W29+236.676*'BMP P Tracking Table'!$X29+726*'BMP P Tracking Table'!$Y29+996.798*'BMP P Tracking Table'!$Z29)*-'BMP P Tracking Table'!$AB29)))/(2*(149.919*'BMP P Tracking Table'!$W29+236.676*'BMP P Tracking Table'!$X29+726*'BMP P Tracking Table'!$Y29+996.798*'BMP P Tracking Table'!$Z29))))),"")</f>
        <v>1.7524636751651494</v>
      </c>
      <c r="AF29" s="107" cm="1">
        <f t="array" ref="AF29">IFERROR((VLOOKUP(CONCATENATE('BMP P Tracking Table'!$T29," ",'BMP P Tracking Table'!$AC29),'Performance Curves'!$C$1:$L$45,_xlfn.SINGLE(MATCH('BMP P Tracking Table'!$AE29,'Performance Curves'!$D$1:$L$1,1))+2,FALSE)-VLOOKUP(CONCATENATE('BMP P Tracking Table'!$T29," ",'BMP P Tracking Table'!$AC29),'Performance Curves'!$C$1:$L$45,_xlfn.SINGLE(MATCH('BMP P Tracking Table'!$AE29,'Performance Curves'!$D$1:$L$1,1))+1,FALSE)),"")</f>
        <v>5.0000000000000044E-2</v>
      </c>
      <c r="AG29" s="107">
        <f>IFERROR(('BMP P Tracking Table'!$AE29-INDEX('Performance Curves'!$E$1:$L$1,1,MATCH('BMP P Tracking Table'!$AE29,'Performance Curves'!$E$1:$L$1,1)))/(INDEX('Performance Curves'!$E$1:$L$1,1,MATCH('BMP P Tracking Table'!$AE29,'Performance Curves'!$E$1:$L$1,1)+1)-INDEX('Performance Curves'!$E$1:$L$1,1,MATCH('BMP P Tracking Table'!$AE29,'Performance Curves'!$E$1:$L$1,1))),"")</f>
        <v>0.5049273503302989</v>
      </c>
      <c r="AH29" s="106" cm="1">
        <f t="array" ref="AH29">IFERROR(IF('BMP P Tracking Table'!$AE29=2,VLOOKUP(CONCATENATE('BMP P Tracking Table'!$T29," ",'BMP P Tracking Table'!$AC29),'Performance Curves'!$C$1:$L$45,_xlfn.SINGLE(MATCH('BMP P Tracking Table'!$AE29,'Performance Curves'!$D$1:$L$1,1))+1,FALSE),'BMP P Tracking Table'!$AF29*'BMP P Tracking Table'!$AG29+VLOOKUP(CONCATENATE('BMP P Tracking Table'!$T29," ",'BMP P Tracking Table'!$AC29),'Performance Curves'!$C$1:$L$45,_xlfn.SINGLE(MATCH('BMP P Tracking Table'!$AE29,'Performance Curves'!$D$1:$L$1,1))+1,FALSE)),"")</f>
        <v>0.60524636751651495</v>
      </c>
      <c r="AI29" s="107">
        <f>IFERROR('BMP P Tracking Table'!$AH29*'BMP P Tracking Table'!$AD29,"")</f>
        <v>0.13801364896228763</v>
      </c>
      <c r="AJ29" s="65"/>
      <c r="AK29" s="65" t="s">
        <v>62</v>
      </c>
      <c r="AL29" s="101"/>
      <c r="AM29" s="64">
        <v>1</v>
      </c>
      <c r="AN29" s="105">
        <f t="shared" si="1"/>
        <v>0.13801364896228763</v>
      </c>
      <c r="AO29" s="101"/>
      <c r="AP29" s="101"/>
      <c r="AQ29" s="101"/>
      <c r="AR29" s="101"/>
      <c r="AS29" s="101"/>
      <c r="AT29" s="101"/>
      <c r="AU29" s="101"/>
      <c r="AV29" s="65"/>
      <c r="AW29" s="102"/>
      <c r="AX29" s="102"/>
      <c r="AY29" s="107" t="str">
        <f>IF('BMP P Tracking Table'!$AK29="Yes",IF('BMP P Tracking Table'!$AL29="No",'BMP P Tracking Table'!$U29*VLOOKUP('BMP P Tracking Table'!$Q29,'Loading Rates'!$B$1:$L$24,4,FALSE)+IF('BMP P Tracking Table'!$V29="By HSG",'BMP P Tracking Table'!$W29*VLOOKUP('BMP P Tracking Table'!$Q29,'Loading Rates'!$B$1:$L$24,6,FALSE)+'BMP P Tracking Table'!$X29*VLOOKUP('BMP P Tracking Table'!$Q29,'Loading Rates'!$B$1:$L$24,7,FALSE)+'BMP P Tracking Table'!$Y29*VLOOKUP('BMP P Tracking Table'!$Q29,'Loading Rates'!$B$1:$L$24,8,FALSE)+'BMP P Tracking Table'!$Z29*VLOOKUP('BMP P Tracking Table'!$Q29,'Loading Rates'!$B$1:$L$24,9,FALSE),'BMP P Tracking Table'!$AA29*VLOOKUP('BMP P Tracking Table'!$Q29,'Loading Rates'!$B$1:$L$24,10,FALSE)),'BMP P Tracking Table'!$AO29*VLOOKUP('BMP P Tracking Table'!$Q29,'Loading Rates'!$B$1:$L$24,4,FALSE)+IF('BMP P Tracking Table'!$AP29="By HSG",'BMP P Tracking Table'!$AQ29*VLOOKUP('BMP P Tracking Table'!$Q29,'Loading Rates'!$B$1:$L$24,6,FALSE)+'BMP P Tracking Table'!$AR29*VLOOKUP('BMP P Tracking Table'!$Q29,'Loading Rates'!$B$1:$L$24,7,FALSE)+'BMP P Tracking Table'!$AS29*VLOOKUP('BMP P Tracking Table'!$Q29,'Loading Rates'!$B$1:$L$24,8,FALSE)+'BMP P Tracking Table'!$AT29*VLOOKUP('BMP P Tracking Table'!$Q29,'Loading Rates'!$B$1:$L$24,9,FALSE),'BMP P Tracking Table'!$AU29*VLOOKUP('BMP P Tracking Table'!$Q29,'Loading Rates'!$B$1:$L$24,10,FALSE))),"")</f>
        <v/>
      </c>
      <c r="AZ29" s="107">
        <f>IFERROR(IF('BMP P Tracking Table'!$AL29="Yes",MIN(2,IF('BMP P Tracking Table'!$AP29="Total Pervious",(-(3630*'BMP P Tracking Table'!$AO29+20.691*'BMP P Tracking Table'!$AU29)+SQRT((3630*'BMP P Tracking Table'!$AO29+20.691*'BMP P Tracking Table'!$AU29)^2-(4*(996.798*'BMP P Tracking Table'!$AU29)*-'BMP P Tracking Table'!$AW29)))/(2*(996.798*'BMP P Tracking Table'!$AU29)),IF(SUM('BMP P Tracking Table'!$AQ29:$AT29)=0,'BMP P Tracking Table'!$AU29/(-3630*'BMP P Tracking Table'!$AO29),(-(3630*'BMP P Tracking Table'!$AO29+20.691*'BMP P Tracking Table'!$AT29-216.711*'BMP P Tracking Table'!$AS29-83.853*'BMP P Tracking Table'!$AR29-42.834*'BMP P Tracking Table'!$AQ29)+SQRT((3630*'BMP P Tracking Table'!$AO29+20.691*'BMP P Tracking Table'!$AT29-216.711*'BMP P Tracking Table'!$AS29-83.853*'BMP P Tracking Table'!$AR29-42.834*'BMP P Tracking Table'!$AQ29)^2-(4*(149.919*'BMP P Tracking Table'!$AQ29+236.676*'BMP P Tracking Table'!$AR29+726*'BMP P Tracking Table'!$AS29+996.798*'BMP P Tracking Table'!$AT29)*-'BMP P Tracking Table'!$AW29)))/(2*(149.919*'BMP P Tracking Table'!$AQ29+236.676*'BMP P Tracking Table'!$AR29+726*'BMP P Tracking Table'!$AS29+996.798*'BMP P Tracking Table'!$AT29))))),MIN(2,IF('BMP P Tracking Table'!$AP29="Total Pervious",(-(3630*'BMP P Tracking Table'!$U29+20.691*'BMP P Tracking Table'!$AA29)+SQRT((3630*'BMP P Tracking Table'!$U29+20.691*'BMP P Tracking Table'!$AA29)^2-(4*(996.798*'BMP P Tracking Table'!$AA29)*-'BMP P Tracking Table'!$AW29)))/(2*(996.798*'BMP P Tracking Table'!$AA29)),IF(SUM('BMP P Tracking Table'!$W29:$Z29)=0,'BMP P Tracking Table'!$AW29/(-3630*'BMP P Tracking Table'!$U29),(-(3630*'BMP P Tracking Table'!$U29+20.691*'BMP P Tracking Table'!$Z29-216.711*'BMP P Tracking Table'!$Y29-83.853*'BMP P Tracking Table'!$X29-42.834*'BMP P Tracking Table'!$W29)+SQRT((3630*'BMP P Tracking Table'!$U29+20.691*'BMP P Tracking Table'!$Z29-216.711*'BMP P Tracking Table'!$Y29-83.853*'BMP P Tracking Table'!$X29-42.834*'BMP P Tracking Table'!$W29)^2-(4*(149.919*'BMP P Tracking Table'!$W29+236.676*'BMP P Tracking Table'!$X29+726*'BMP P Tracking Table'!$Y29+996.798*'BMP P Tracking Table'!$Z29)*-'BMP P Tracking Table'!$AW29)))/(2*(149.919*'BMP P Tracking Table'!$W29+236.676*'BMP P Tracking Table'!$X29+726*'BMP P Tracking Table'!$Y29+996.798*'BMP P Tracking Table'!$Z29)))))),"")</f>
        <v>0</v>
      </c>
      <c r="BA29" s="105" t="str" cm="1">
        <f t="array" ref="BA29">IFERROR((VLOOKUP(CONCATENATE('BMP P Tracking Table'!$AV29," ",'BMP P Tracking Table'!$AX29),'Performance Curves'!$C$1:$L$45,_xlfn.SINGLE(MATCH('BMP P Tracking Table'!$AZ29,'Performance Curves'!$D$1:$L$1,1))+2,FALSE)-VLOOKUP(CONCATENATE('BMP P Tracking Table'!$AV29," ",'BMP P Tracking Table'!$AX29),'Performance Curves'!$C$1:$L$45,_xlfn.SINGLE(MATCH('BMP P Tracking Table'!$AZ29,'Performance Curves'!$D$1:$L$1,1))+1,FALSE)),"")</f>
        <v/>
      </c>
      <c r="BB29" s="107" t="str">
        <f>IFERROR(('BMP P Tracking Table'!$AZ29-INDEX('Performance Curves'!$E$1:$L$1,1,MATCH('BMP P Tracking Table'!$AZ29,'Performance Curves'!$E$1:$L$1,1)))/(INDEX('Performance Curves'!$E$1:$L$1,1,MATCH('BMP P Tracking Table'!$AZ29,'Performance Curves'!$E$1:$L$1,1)+1)-INDEX('Performance Curves'!$E$1:$L$1,1,MATCH('BMP P Tracking Table'!$AZ29,'Performance Curves'!$E$1:$L$1,1))),"")</f>
        <v/>
      </c>
      <c r="BC29" s="106" t="str" cm="1">
        <f t="array" ref="BC29">IFERROR(IF('BMP P Tracking Table'!$AZ29=2,VLOOKUP(CONCATENATE('BMP P Tracking Table'!$AV29," ",'BMP P Tracking Table'!$AX29),'Performance Curves'!$C$1:$L$44,_xlfn.SINGLE(MATCH('BMP P Tracking Table'!$AZ29,'Performance Curves'!$D$1:$L$1,1))+1,FALSE),'BMP P Tracking Table'!$BA29*'BMP P Tracking Table'!$BB29+VLOOKUP(CONCATENATE('BMP P Tracking Table'!$AV29," ",'BMP P Tracking Table'!$AX29),'Performance Curves'!$C$1:$L$44,_xlfn.SINGLE(MATCH('BMP P Tracking Table'!$AZ29,'Performance Curves'!$D$1:$L$1,1))+1,FALSE)),"")</f>
        <v/>
      </c>
      <c r="BD29" s="107" t="str">
        <f>IFERROR('BMP P Tracking Table'!$BC29*'BMP P Tracking Table'!$AY29,"")</f>
        <v/>
      </c>
      <c r="BE29" s="101"/>
      <c r="BF29" s="37">
        <f t="shared" si="2"/>
        <v>0</v>
      </c>
    </row>
    <row r="30" spans="1:58" x14ac:dyDescent="0.25">
      <c r="A30" s="65" t="s">
        <v>443</v>
      </c>
      <c r="B30" s="65" t="s">
        <v>444</v>
      </c>
      <c r="C30" s="65" t="s">
        <v>280</v>
      </c>
      <c r="D30" s="65" t="s">
        <v>13</v>
      </c>
      <c r="E30" s="97">
        <v>44.448255000000003</v>
      </c>
      <c r="F30" s="97">
        <v>-73.175475000000006</v>
      </c>
      <c r="G30" s="65" t="s">
        <v>467</v>
      </c>
      <c r="H30" s="65"/>
      <c r="I30" s="65" t="s">
        <v>66</v>
      </c>
      <c r="J30" s="98"/>
      <c r="K30" s="65" t="s">
        <v>111</v>
      </c>
      <c r="L30" s="65"/>
      <c r="M30" s="99">
        <v>39264</v>
      </c>
      <c r="N30" s="65"/>
      <c r="O30" s="65"/>
      <c r="P30" s="65" t="s">
        <v>34</v>
      </c>
      <c r="Q30" s="65" t="str">
        <f>IFERROR(VLOOKUP('BMP P Tracking Table'!$P30,Dropdowns!$C$2:$E$15,3,FALSE),"")</f>
        <v>Laplatte River</v>
      </c>
      <c r="R30" s="65" t="str">
        <f>IFERROR(VLOOKUP('BMP P Tracking Table'!$Q30,Dropdowns!$P$3:$Q$23,2,FALSE),"")</f>
        <v>Shelburne Bay</v>
      </c>
      <c r="S30" s="65" t="s">
        <v>66</v>
      </c>
      <c r="T30" s="65" t="s">
        <v>48</v>
      </c>
      <c r="U30" s="113">
        <v>5.9480917127200001</v>
      </c>
      <c r="V30" s="65" t="s">
        <v>219</v>
      </c>
      <c r="W30" s="65"/>
      <c r="X30" s="65"/>
      <c r="Y30" s="65"/>
      <c r="Z30" s="65"/>
      <c r="AA30" s="113">
        <v>20.117209645980001</v>
      </c>
      <c r="AB30" s="100">
        <v>220987</v>
      </c>
      <c r="AC30" s="65"/>
      <c r="AD30" s="107">
        <f>IFERROR('BMP P Tracking Table'!$U30*VLOOKUP('BMP P Tracking Table'!$Q30,'Loading Rates'!$B$1:$L$24,4,FALSE)+IF('BMP P Tracking Table'!$V30="By HSG",'BMP P Tracking Table'!$W30*VLOOKUP('BMP P Tracking Table'!$Q30,'Loading Rates'!$B$1:$L$24,6,FALSE)+'BMP P Tracking Table'!$X30*VLOOKUP('BMP P Tracking Table'!$Q30,'Loading Rates'!$B$1:$L$24,7,FALSE)+'BMP P Tracking Table'!$Y30*VLOOKUP('BMP P Tracking Table'!$Q30,'Loading Rates'!$B$1:$L$24,8,FALSE)+'BMP P Tracking Table'!$Z30*VLOOKUP('BMP P Tracking Table'!$Q30,'Loading Rates'!$B$1:$L$24,9,FALSE),'BMP P Tracking Table'!$AA30*VLOOKUP('BMP P Tracking Table'!$Q30,'Loading Rates'!$B$1:$L$24,10,FALSE)),"")</f>
        <v>9.122743369618</v>
      </c>
      <c r="AE30" s="107">
        <f>IFERROR(MIN(2,IF('BMP P Tracking Table'!$V30="Total Pervious",(-(3630*'BMP P Tracking Table'!$U30+20.691*'BMP P Tracking Table'!$AA30)+SQRT((3630*'BMP P Tracking Table'!$U30+20.691*'BMP P Tracking Table'!$AA30)^2-(4*(996.798*'BMP P Tracking Table'!$AA30)*-'BMP P Tracking Table'!$AB30)))/(2*(996.798*'BMP P Tracking Table'!$AA30)),IF(SUM('BMP P Tracking Table'!$W30:$Z30)=0,'BMP P Tracking Table'!$AB30/(-3630*'BMP P Tracking Table'!$U30),(-(3630*'BMP P Tracking Table'!$U30+20.691*'BMP P Tracking Table'!$Z30-216.711*'BMP P Tracking Table'!$Y30-83.853*'BMP P Tracking Table'!$X30-42.834*'BMP P Tracking Table'!$W30)+SQRT((3630*'BMP P Tracking Table'!$U30+20.691*'BMP P Tracking Table'!$Z30-216.711*'BMP P Tracking Table'!$Y30-83.853*'BMP P Tracking Table'!$X30-42.834*'BMP P Tracking Table'!$W30)^2-(4*(149.919*'BMP P Tracking Table'!$W30+236.676*'BMP P Tracking Table'!$X30+726*'BMP P Tracking Table'!$Y30+996.798*'BMP P Tracking Table'!$Z30)*-'BMP P Tracking Table'!$AB30)))/(2*(149.919*'BMP P Tracking Table'!$W30+236.676*'BMP P Tracking Table'!$X30+726*'BMP P Tracking Table'!$Y30+996.798*'BMP P Tracking Table'!$Z30))))),"")</f>
        <v>2</v>
      </c>
      <c r="AF30" s="107" t="str" cm="1">
        <f t="array" ref="AF30">IFERROR((VLOOKUP(CONCATENATE('BMP P Tracking Table'!$T30," ",'BMP P Tracking Table'!$AC30),'Performance Curves'!$C$1:$L$45,_xlfn.SINGLE(MATCH('BMP P Tracking Table'!$AE30,'Performance Curves'!$D$1:$L$1,1))+2,FALSE)-VLOOKUP(CONCATENATE('BMP P Tracking Table'!$T30," ",'BMP P Tracking Table'!$AC30),'Performance Curves'!$C$1:$L$45,_xlfn.SINGLE(MATCH('BMP P Tracking Table'!$AE30,'Performance Curves'!$D$1:$L$1,1))+1,FALSE)),"")</f>
        <v/>
      </c>
      <c r="AG30" s="107" t="str">
        <f>IFERROR(('BMP P Tracking Table'!$AE30-INDEX('Performance Curves'!$E$1:$L$1,1,MATCH('BMP P Tracking Table'!$AE30,'Performance Curves'!$E$1:$L$1,1)))/(INDEX('Performance Curves'!$E$1:$L$1,1,MATCH('BMP P Tracking Table'!$AE30,'Performance Curves'!$E$1:$L$1,1)+1)-INDEX('Performance Curves'!$E$1:$L$1,1,MATCH('BMP P Tracking Table'!$AE30,'Performance Curves'!$E$1:$L$1,1))),"")</f>
        <v/>
      </c>
      <c r="AH30" s="106" cm="1">
        <f t="array" ref="AH30">IFERROR(IF('BMP P Tracking Table'!$AE30=2,VLOOKUP(CONCATENATE('BMP P Tracking Table'!$T30," ",'BMP P Tracking Table'!$AC30),'Performance Curves'!$C$1:$L$45,_xlfn.SINGLE(MATCH('BMP P Tracking Table'!$AE30,'Performance Curves'!$D$1:$L$1,1))+1,FALSE),'BMP P Tracking Table'!$AF30*'BMP P Tracking Table'!$AG30+VLOOKUP(CONCATENATE('BMP P Tracking Table'!$T30," ",'BMP P Tracking Table'!$AC30),'Performance Curves'!$C$1:$L$45,_xlfn.SINGLE(MATCH('BMP P Tracking Table'!$AE30,'Performance Curves'!$D$1:$L$1,1))+1,FALSE)),"")</f>
        <v>0.63</v>
      </c>
      <c r="AI30" s="107">
        <f>IFERROR('BMP P Tracking Table'!$AH30*'BMP P Tracking Table'!$AD30,"")</f>
        <v>5.7473283228593397</v>
      </c>
      <c r="AJ30" s="65"/>
      <c r="AK30" s="65" t="s">
        <v>66</v>
      </c>
      <c r="AL30" s="101" t="s">
        <v>62</v>
      </c>
      <c r="AM30" s="64">
        <v>1</v>
      </c>
      <c r="AN30" s="105">
        <f t="shared" si="1"/>
        <v>0.97732832285934013</v>
      </c>
      <c r="AO30" s="111"/>
      <c r="AP30" s="101" t="s">
        <v>219</v>
      </c>
      <c r="AQ30" s="101"/>
      <c r="AR30" s="101"/>
      <c r="AS30" s="101"/>
      <c r="AT30" s="101"/>
      <c r="AU30" s="111"/>
      <c r="AV30" s="65" t="s">
        <v>48</v>
      </c>
      <c r="AW30" s="102">
        <v>40392</v>
      </c>
      <c r="AX30" s="102"/>
      <c r="AY30" s="107">
        <f>IF('BMP P Tracking Table'!$AK30="Yes",IF('BMP P Tracking Table'!$AL30="No",'BMP P Tracking Table'!$U30*VLOOKUP('BMP P Tracking Table'!$Q30,'Loading Rates'!$B$1:$L$24,4,FALSE)+IF('BMP P Tracking Table'!$V30="By HSG",'BMP P Tracking Table'!$W30*VLOOKUP('BMP P Tracking Table'!$Q30,'Loading Rates'!$B$1:$L$24,6,FALSE)+'BMP P Tracking Table'!$X30*VLOOKUP('BMP P Tracking Table'!$Q30,'Loading Rates'!$B$1:$L$24,7,FALSE)+'BMP P Tracking Table'!$Y30*VLOOKUP('BMP P Tracking Table'!$Q30,'Loading Rates'!$B$1:$L$24,8,FALSE)+'BMP P Tracking Table'!$Z30*VLOOKUP('BMP P Tracking Table'!$Q30,'Loading Rates'!$B$1:$L$24,9,FALSE),'BMP P Tracking Table'!$AA30*VLOOKUP('BMP P Tracking Table'!$Q30,'Loading Rates'!$B$1:$L$24,10,FALSE)),'BMP P Tracking Table'!$AO30*VLOOKUP('BMP P Tracking Table'!$Q30,'Loading Rates'!$B$1:$L$24,4,FALSE)+IF('BMP P Tracking Table'!$AP30="By HSG",'BMP P Tracking Table'!$AQ30*VLOOKUP('BMP P Tracking Table'!$Q30,'Loading Rates'!$B$1:$L$24,6,FALSE)+'BMP P Tracking Table'!$AR30*VLOOKUP('BMP P Tracking Table'!$Q30,'Loading Rates'!$B$1:$L$24,7,FALSE)+'BMP P Tracking Table'!$AS30*VLOOKUP('BMP P Tracking Table'!$Q30,'Loading Rates'!$B$1:$L$24,8,FALSE)+'BMP P Tracking Table'!$AT30*VLOOKUP('BMP P Tracking Table'!$Q30,'Loading Rates'!$B$1:$L$24,9,FALSE),'BMP P Tracking Table'!$AU30*VLOOKUP('BMP P Tracking Table'!$Q30,'Loading Rates'!$B$1:$L$24,10,FALSE))),"")</f>
        <v>9.122743369618</v>
      </c>
      <c r="AZ30" s="107">
        <f>IFERROR(IF('BMP P Tracking Table'!$AL30="Yes",MIN(2,IF('BMP P Tracking Table'!$AP30="Total Pervious",(-(3630*'BMP P Tracking Table'!$AO30+20.691*'BMP P Tracking Table'!$AU30)+SQRT((3630*'BMP P Tracking Table'!$AO30+20.691*'BMP P Tracking Table'!$AU30)^2-(4*(996.798*'BMP P Tracking Table'!$AU30)*-'BMP P Tracking Table'!$AW30)))/(2*(996.798*'BMP P Tracking Table'!$AU30)),IF(SUM('BMP P Tracking Table'!$AQ30:$AT30)=0,'BMP P Tracking Table'!$AU30/(-3630*'BMP P Tracking Table'!$AO30),(-(3630*'BMP P Tracking Table'!$AO30+20.691*'BMP P Tracking Table'!$AT30-216.711*'BMP P Tracking Table'!$AS30-83.853*'BMP P Tracking Table'!$AR30-42.834*'BMP P Tracking Table'!$AQ30)+SQRT((3630*'BMP P Tracking Table'!$AO30+20.691*'BMP P Tracking Table'!$AT30-216.711*'BMP P Tracking Table'!$AS30-83.853*'BMP P Tracking Table'!$AR30-42.834*'BMP P Tracking Table'!$AQ30)^2-(4*(149.919*'BMP P Tracking Table'!$AQ30+236.676*'BMP P Tracking Table'!$AR30+726*'BMP P Tracking Table'!$AS30+996.798*'BMP P Tracking Table'!$AT30)*-'BMP P Tracking Table'!$AW30)))/(2*(149.919*'BMP P Tracking Table'!$AQ30+236.676*'BMP P Tracking Table'!$AR30+726*'BMP P Tracking Table'!$AS30+996.798*'BMP P Tracking Table'!$AT30))))),MIN(2,IF('BMP P Tracking Table'!$AP30="Total Pervious",(-(3630*'BMP P Tracking Table'!$U30+20.691*'BMP P Tracking Table'!$AA30)+SQRT((3630*'BMP P Tracking Table'!$U30+20.691*'BMP P Tracking Table'!$AA30)^2-(4*(996.798*'BMP P Tracking Table'!$AA30)*-'BMP P Tracking Table'!$AW30)))/(2*(996.798*'BMP P Tracking Table'!$AA30)),IF(SUM('BMP P Tracking Table'!$W30:$Z30)=0,'BMP P Tracking Table'!$AW30/(-3630*'BMP P Tracking Table'!$U30),(-(3630*'BMP P Tracking Table'!$U30+20.691*'BMP P Tracking Table'!$Z30-216.711*'BMP P Tracking Table'!$Y30-83.853*'BMP P Tracking Table'!$X30-42.834*'BMP P Tracking Table'!$W30)+SQRT((3630*'BMP P Tracking Table'!$U30+20.691*'BMP P Tracking Table'!$Z30-216.711*'BMP P Tracking Table'!$Y30-83.853*'BMP P Tracking Table'!$X30-42.834*'BMP P Tracking Table'!$W30)^2-(4*(149.919*'BMP P Tracking Table'!$W30+236.676*'BMP P Tracking Table'!$X30+726*'BMP P Tracking Table'!$Y30+996.798*'BMP P Tracking Table'!$Z30)*-'BMP P Tracking Table'!$AW30)))/(2*(149.919*'BMP P Tracking Table'!$W30+236.676*'BMP P Tracking Table'!$X30+726*'BMP P Tracking Table'!$Y30+996.798*'BMP P Tracking Table'!$Z30)))))),"")</f>
        <v>0.97289891700343867</v>
      </c>
      <c r="BA30" s="105" cm="1">
        <f t="array" ref="BA30">IFERROR((VLOOKUP(CONCATENATE('BMP P Tracking Table'!$AV30," ",'BMP P Tracking Table'!$AX30),'Performance Curves'!$C$1:$L$45,_xlfn.SINGLE(MATCH('BMP P Tracking Table'!$AZ30,'Performance Curves'!$D$1:$L$1,1))+2,FALSE)-VLOOKUP(CONCATENATE('BMP P Tracking Table'!$AV30," ",'BMP P Tracking Table'!$AX30),'Performance Curves'!$C$1:$L$45,_xlfn.SINGLE(MATCH('BMP P Tracking Table'!$AZ30,'Performance Curves'!$D$1:$L$1,1))+1,FALSE)),"")</f>
        <v>5.0000000000000044E-2</v>
      </c>
      <c r="BB30" s="107">
        <f>IFERROR(('BMP P Tracking Table'!$AZ30-INDEX('Performance Curves'!$E$1:$L$1,1,MATCH('BMP P Tracking Table'!$AZ30,'Performance Curves'!$E$1:$L$1,1)))/(INDEX('Performance Curves'!$E$1:$L$1,1,MATCH('BMP P Tracking Table'!$AZ30,'Performance Curves'!$E$1:$L$1,1)+1)-INDEX('Performance Curves'!$E$1:$L$1,1,MATCH('BMP P Tracking Table'!$AZ30,'Performance Curves'!$E$1:$L$1,1))),"")</f>
        <v>0.86449458501719334</v>
      </c>
      <c r="BC30" s="106" cm="1">
        <f t="array" ref="BC30">IFERROR(IF('BMP P Tracking Table'!$AZ30=2,VLOOKUP(CONCATENATE('BMP P Tracking Table'!$AV30," ",'BMP P Tracking Table'!$AX30),'Performance Curves'!$C$1:$L$44,_xlfn.SINGLE(MATCH('BMP P Tracking Table'!$AZ30,'Performance Curves'!$D$1:$L$1,1))+1,FALSE),'BMP P Tracking Table'!$BA30*'BMP P Tracking Table'!$BB30+VLOOKUP(CONCATENATE('BMP P Tracking Table'!$AV30," ",'BMP P Tracking Table'!$AX30),'Performance Curves'!$C$1:$L$44,_xlfn.SINGLE(MATCH('BMP P Tracking Table'!$AZ30,'Performance Curves'!$D$1:$L$1,1))+1,FALSE)),"")</f>
        <v>0.52322472925085972</v>
      </c>
      <c r="BD30" s="107">
        <f>IFERROR('BMP P Tracking Table'!$BC30*'BMP P Tracking Table'!$AY30,"")</f>
        <v>4.7732449295934538</v>
      </c>
      <c r="BE30" s="101">
        <v>4.7699999999999996</v>
      </c>
      <c r="BF30" s="37">
        <f t="shared" si="2"/>
        <v>9.5432449295934525</v>
      </c>
    </row>
    <row r="31" spans="1:58" x14ac:dyDescent="0.25">
      <c r="A31" s="65" t="s">
        <v>445</v>
      </c>
      <c r="B31" s="65" t="s">
        <v>446</v>
      </c>
      <c r="C31" s="65" t="s">
        <v>280</v>
      </c>
      <c r="D31" s="65" t="s">
        <v>13</v>
      </c>
      <c r="E31" s="97">
        <v>44.444750999999997</v>
      </c>
      <c r="F31" s="97">
        <v>-73.203575999999998</v>
      </c>
      <c r="G31" s="65" t="s">
        <v>356</v>
      </c>
      <c r="H31" s="65"/>
      <c r="I31" s="65" t="s">
        <v>62</v>
      </c>
      <c r="J31" s="98">
        <v>21500</v>
      </c>
      <c r="K31" s="65" t="s">
        <v>111</v>
      </c>
      <c r="L31" s="65"/>
      <c r="M31" s="99">
        <v>39630</v>
      </c>
      <c r="N31" s="65"/>
      <c r="O31" s="65"/>
      <c r="P31" s="65" t="s">
        <v>34</v>
      </c>
      <c r="Q31" s="65" t="str">
        <f>IFERROR(VLOOKUP('BMP P Tracking Table'!$P31,Dropdowns!$C$2:$E$15,3,FALSE),"")</f>
        <v>Laplatte River</v>
      </c>
      <c r="R31" s="65" t="str">
        <f>IFERROR(VLOOKUP('BMP P Tracking Table'!$Q31,Dropdowns!$P$3:$Q$23,2,FALSE),"")</f>
        <v>Shelburne Bay</v>
      </c>
      <c r="S31" s="65" t="s">
        <v>66</v>
      </c>
      <c r="T31" s="65" t="s">
        <v>46</v>
      </c>
      <c r="U31" s="113">
        <v>0.38397133883899998</v>
      </c>
      <c r="V31" s="65" t="s">
        <v>219</v>
      </c>
      <c r="W31" s="65"/>
      <c r="X31" s="65"/>
      <c r="Y31" s="65"/>
      <c r="Z31" s="65"/>
      <c r="AA31" s="113">
        <v>0.98522639002099988</v>
      </c>
      <c r="AB31" s="100">
        <v>1309</v>
      </c>
      <c r="AC31" s="65"/>
      <c r="AD31" s="107">
        <f>IFERROR('BMP P Tracking Table'!$U31*VLOOKUP('BMP P Tracking Table'!$Q31,'Loading Rates'!$B$1:$L$24,4,FALSE)+IF('BMP P Tracking Table'!$V31="By HSG",'BMP P Tracking Table'!$W31*VLOOKUP('BMP P Tracking Table'!$Q31,'Loading Rates'!$B$1:$L$24,6,FALSE)+'BMP P Tracking Table'!$X31*VLOOKUP('BMP P Tracking Table'!$Q31,'Loading Rates'!$B$1:$L$24,7,FALSE)+'BMP P Tracking Table'!$Y31*VLOOKUP('BMP P Tracking Table'!$Q31,'Loading Rates'!$B$1:$L$24,8,FALSE)+'BMP P Tracking Table'!$Z31*VLOOKUP('BMP P Tracking Table'!$Q31,'Loading Rates'!$B$1:$L$24,9,FALSE),'BMP P Tracking Table'!$AA31*VLOOKUP('BMP P Tracking Table'!$Q31,'Loading Rates'!$B$1:$L$24,10,FALSE)),"")</f>
        <v>0.5349996536583399</v>
      </c>
      <c r="AE31" s="107">
        <f>IFERROR(MIN(2,IF('BMP P Tracking Table'!$V31="Total Pervious",(-(3630*'BMP P Tracking Table'!$U31+20.691*'BMP P Tracking Table'!$AA31)+SQRT((3630*'BMP P Tracking Table'!$U31+20.691*'BMP P Tracking Table'!$AA31)^2-(4*(996.798*'BMP P Tracking Table'!$AA31)*-'BMP P Tracking Table'!$AB31)))/(2*(996.798*'BMP P Tracking Table'!$AA31)),IF(SUM('BMP P Tracking Table'!$W31:$Z31)=0,'BMP P Tracking Table'!$AB31/(-3630*'BMP P Tracking Table'!$U31),(-(3630*'BMP P Tracking Table'!$U31+20.691*'BMP P Tracking Table'!$Z31-216.711*'BMP P Tracking Table'!$Y31-83.853*'BMP P Tracking Table'!$X31-42.834*'BMP P Tracking Table'!$W31)+SQRT((3630*'BMP P Tracking Table'!$U31+20.691*'BMP P Tracking Table'!$Z31-216.711*'BMP P Tracking Table'!$Y31-83.853*'BMP P Tracking Table'!$X31-42.834*'BMP P Tracking Table'!$W31)^2-(4*(149.919*'BMP P Tracking Table'!$W31+236.676*'BMP P Tracking Table'!$X31+726*'BMP P Tracking Table'!$Y31+996.798*'BMP P Tracking Table'!$Z31)*-'BMP P Tracking Table'!$AB31)))/(2*(149.919*'BMP P Tracking Table'!$W31+236.676*'BMP P Tracking Table'!$X31+726*'BMP P Tracking Table'!$Y31+996.798*'BMP P Tracking Table'!$Z31))))),"")</f>
        <v>0.64061927429620569</v>
      </c>
      <c r="AF31" s="107" cm="1">
        <f t="array" ref="AF31">IFERROR((VLOOKUP(CONCATENATE('BMP P Tracking Table'!$T31," ",'BMP P Tracking Table'!$AC31),'Performance Curves'!$C$1:$L$45,_xlfn.SINGLE(MATCH('BMP P Tracking Table'!$AE31,'Performance Curves'!$D$1:$L$1,1))+2,FALSE)-VLOOKUP(CONCATENATE('BMP P Tracking Table'!$T31," ",'BMP P Tracking Table'!$AC31),'Performance Curves'!$C$1:$L$45,_xlfn.SINGLE(MATCH('BMP P Tracking Table'!$AE31,'Performance Curves'!$D$1:$L$1,1))+1,FALSE)),"")</f>
        <v>5.9999999999999942E-2</v>
      </c>
      <c r="AG31" s="107">
        <f>IFERROR(('BMP P Tracking Table'!$AE31-INDEX('Performance Curves'!$E$1:$L$1,1,MATCH('BMP P Tracking Table'!$AE31,'Performance Curves'!$E$1:$L$1,1)))/(INDEX('Performance Curves'!$E$1:$L$1,1,MATCH('BMP P Tracking Table'!$AE31,'Performance Curves'!$E$1:$L$1,1)+1)-INDEX('Performance Curves'!$E$1:$L$1,1,MATCH('BMP P Tracking Table'!$AE31,'Performance Curves'!$E$1:$L$1,1))),"")</f>
        <v>0.20309637148102849</v>
      </c>
      <c r="AH31" s="106" cm="1">
        <f t="array" ref="AH31">IFERROR(IF('BMP P Tracking Table'!$AE31=2,VLOOKUP(CONCATENATE('BMP P Tracking Table'!$T31," ",'BMP P Tracking Table'!$AC31),'Performance Curves'!$C$1:$L$45,_xlfn.SINGLE(MATCH('BMP P Tracking Table'!$AE31,'Performance Curves'!$D$1:$L$1,1))+1,FALSE),'BMP P Tracking Table'!$AF31*'BMP P Tracking Table'!$AG31+VLOOKUP(CONCATENATE('BMP P Tracking Table'!$T31," ",'BMP P Tracking Table'!$AC31),'Performance Curves'!$C$1:$L$45,_xlfn.SINGLE(MATCH('BMP P Tracking Table'!$AE31,'Performance Curves'!$D$1:$L$1,1))+1,FALSE)),"")</f>
        <v>0.5221857822888617</v>
      </c>
      <c r="AI31" s="107">
        <f>IFERROR('BMP P Tracking Table'!$AH31*'BMP P Tracking Table'!$AD31,"")</f>
        <v>0.27936921266985026</v>
      </c>
      <c r="AJ31" s="65"/>
      <c r="AK31" s="65" t="s">
        <v>62</v>
      </c>
      <c r="AL31" s="101"/>
      <c r="AM31" s="64">
        <v>1</v>
      </c>
      <c r="AN31" s="105">
        <f t="shared" si="1"/>
        <v>0.27936921266985026</v>
      </c>
      <c r="AO31" s="101"/>
      <c r="AP31" s="101"/>
      <c r="AQ31" s="101"/>
      <c r="AR31" s="101"/>
      <c r="AS31" s="101"/>
      <c r="AT31" s="101"/>
      <c r="AU31" s="101"/>
      <c r="AV31" s="65"/>
      <c r="AW31" s="102"/>
      <c r="AX31" s="102"/>
      <c r="AY31" s="107" t="str">
        <f>IF('BMP P Tracking Table'!$AK31="Yes",IF('BMP P Tracking Table'!$AL31="No",'BMP P Tracking Table'!$U31*VLOOKUP('BMP P Tracking Table'!$Q31,'Loading Rates'!$B$1:$L$24,4,FALSE)+IF('BMP P Tracking Table'!$V31="By HSG",'BMP P Tracking Table'!$W31*VLOOKUP('BMP P Tracking Table'!$Q31,'Loading Rates'!$B$1:$L$24,6,FALSE)+'BMP P Tracking Table'!$X31*VLOOKUP('BMP P Tracking Table'!$Q31,'Loading Rates'!$B$1:$L$24,7,FALSE)+'BMP P Tracking Table'!$Y31*VLOOKUP('BMP P Tracking Table'!$Q31,'Loading Rates'!$B$1:$L$24,8,FALSE)+'BMP P Tracking Table'!$Z31*VLOOKUP('BMP P Tracking Table'!$Q31,'Loading Rates'!$B$1:$L$24,9,FALSE),'BMP P Tracking Table'!$AA31*VLOOKUP('BMP P Tracking Table'!$Q31,'Loading Rates'!$B$1:$L$24,10,FALSE)),'BMP P Tracking Table'!$AO31*VLOOKUP('BMP P Tracking Table'!$Q31,'Loading Rates'!$B$1:$L$24,4,FALSE)+IF('BMP P Tracking Table'!$AP31="By HSG",'BMP P Tracking Table'!$AQ31*VLOOKUP('BMP P Tracking Table'!$Q31,'Loading Rates'!$B$1:$L$24,6,FALSE)+'BMP P Tracking Table'!$AR31*VLOOKUP('BMP P Tracking Table'!$Q31,'Loading Rates'!$B$1:$L$24,7,FALSE)+'BMP P Tracking Table'!$AS31*VLOOKUP('BMP P Tracking Table'!$Q31,'Loading Rates'!$B$1:$L$24,8,FALSE)+'BMP P Tracking Table'!$AT31*VLOOKUP('BMP P Tracking Table'!$Q31,'Loading Rates'!$B$1:$L$24,9,FALSE),'BMP P Tracking Table'!$AU31*VLOOKUP('BMP P Tracking Table'!$Q31,'Loading Rates'!$B$1:$L$24,10,FALSE))),"")</f>
        <v/>
      </c>
      <c r="AZ31" s="107">
        <f>IFERROR(IF('BMP P Tracking Table'!$AL31="Yes",MIN(2,IF('BMP P Tracking Table'!$AP31="Total Pervious",(-(3630*'BMP P Tracking Table'!$AO31+20.691*'BMP P Tracking Table'!$AU31)+SQRT((3630*'BMP P Tracking Table'!$AO31+20.691*'BMP P Tracking Table'!$AU31)^2-(4*(996.798*'BMP P Tracking Table'!$AU31)*-'BMP P Tracking Table'!$AW31)))/(2*(996.798*'BMP P Tracking Table'!$AU31)),IF(SUM('BMP P Tracking Table'!$AQ31:$AT31)=0,'BMP P Tracking Table'!$AU31/(-3630*'BMP P Tracking Table'!$AO31),(-(3630*'BMP P Tracking Table'!$AO31+20.691*'BMP P Tracking Table'!$AT31-216.711*'BMP P Tracking Table'!$AS31-83.853*'BMP P Tracking Table'!$AR31-42.834*'BMP P Tracking Table'!$AQ31)+SQRT((3630*'BMP P Tracking Table'!$AO31+20.691*'BMP P Tracking Table'!$AT31-216.711*'BMP P Tracking Table'!$AS31-83.853*'BMP P Tracking Table'!$AR31-42.834*'BMP P Tracking Table'!$AQ31)^2-(4*(149.919*'BMP P Tracking Table'!$AQ31+236.676*'BMP P Tracking Table'!$AR31+726*'BMP P Tracking Table'!$AS31+996.798*'BMP P Tracking Table'!$AT31)*-'BMP P Tracking Table'!$AW31)))/(2*(149.919*'BMP P Tracking Table'!$AQ31+236.676*'BMP P Tracking Table'!$AR31+726*'BMP P Tracking Table'!$AS31+996.798*'BMP P Tracking Table'!$AT31))))),MIN(2,IF('BMP P Tracking Table'!$AP31="Total Pervious",(-(3630*'BMP P Tracking Table'!$U31+20.691*'BMP P Tracking Table'!$AA31)+SQRT((3630*'BMP P Tracking Table'!$U31+20.691*'BMP P Tracking Table'!$AA31)^2-(4*(996.798*'BMP P Tracking Table'!$AA31)*-'BMP P Tracking Table'!$AW31)))/(2*(996.798*'BMP P Tracking Table'!$AA31)),IF(SUM('BMP P Tracking Table'!$W31:$Z31)=0,'BMP P Tracking Table'!$AW31/(-3630*'BMP P Tracking Table'!$U31),(-(3630*'BMP P Tracking Table'!$U31+20.691*'BMP P Tracking Table'!$Z31-216.711*'BMP P Tracking Table'!$Y31-83.853*'BMP P Tracking Table'!$X31-42.834*'BMP P Tracking Table'!$W31)+SQRT((3630*'BMP P Tracking Table'!$U31+20.691*'BMP P Tracking Table'!$Z31-216.711*'BMP P Tracking Table'!$Y31-83.853*'BMP P Tracking Table'!$X31-42.834*'BMP P Tracking Table'!$W31)^2-(4*(149.919*'BMP P Tracking Table'!$W31+236.676*'BMP P Tracking Table'!$X31+726*'BMP P Tracking Table'!$Y31+996.798*'BMP P Tracking Table'!$Z31)*-'BMP P Tracking Table'!$AW31)))/(2*(149.919*'BMP P Tracking Table'!$W31+236.676*'BMP P Tracking Table'!$X31+726*'BMP P Tracking Table'!$Y31+996.798*'BMP P Tracking Table'!$Z31)))))),"")</f>
        <v>0</v>
      </c>
      <c r="BA31" s="105" t="str" cm="1">
        <f t="array" ref="BA31">IFERROR((VLOOKUP(CONCATENATE('BMP P Tracking Table'!$AV31," ",'BMP P Tracking Table'!$AX31),'Performance Curves'!$C$1:$L$45,_xlfn.SINGLE(MATCH('BMP P Tracking Table'!$AZ31,'Performance Curves'!$D$1:$L$1,1))+2,FALSE)-VLOOKUP(CONCATENATE('BMP P Tracking Table'!$AV31," ",'BMP P Tracking Table'!$AX31),'Performance Curves'!$C$1:$L$45,_xlfn.SINGLE(MATCH('BMP P Tracking Table'!$AZ31,'Performance Curves'!$D$1:$L$1,1))+1,FALSE)),"")</f>
        <v/>
      </c>
      <c r="BB31" s="107" t="str">
        <f>IFERROR(('BMP P Tracking Table'!$AZ31-INDEX('Performance Curves'!$E$1:$L$1,1,MATCH('BMP P Tracking Table'!$AZ31,'Performance Curves'!$E$1:$L$1,1)))/(INDEX('Performance Curves'!$E$1:$L$1,1,MATCH('BMP P Tracking Table'!$AZ31,'Performance Curves'!$E$1:$L$1,1)+1)-INDEX('Performance Curves'!$E$1:$L$1,1,MATCH('BMP P Tracking Table'!$AZ31,'Performance Curves'!$E$1:$L$1,1))),"")</f>
        <v/>
      </c>
      <c r="BC31" s="106" t="str" cm="1">
        <f t="array" ref="BC31">IFERROR(IF('BMP P Tracking Table'!$AZ31=2,VLOOKUP(CONCATENATE('BMP P Tracking Table'!$AV31," ",'BMP P Tracking Table'!$AX31),'Performance Curves'!$C$1:$L$44,_xlfn.SINGLE(MATCH('BMP P Tracking Table'!$AZ31,'Performance Curves'!$D$1:$L$1,1))+1,FALSE),'BMP P Tracking Table'!$BA31*'BMP P Tracking Table'!$BB31+VLOOKUP(CONCATENATE('BMP P Tracking Table'!$AV31," ",'BMP P Tracking Table'!$AX31),'Performance Curves'!$C$1:$L$44,_xlfn.SINGLE(MATCH('BMP P Tracking Table'!$AZ31,'Performance Curves'!$D$1:$L$1,1))+1,FALSE)),"")</f>
        <v/>
      </c>
      <c r="BD31" s="107" t="str">
        <f>IFERROR('BMP P Tracking Table'!$BC31*'BMP P Tracking Table'!$AY31,"")</f>
        <v/>
      </c>
      <c r="BE31" s="101"/>
      <c r="BF31" s="37">
        <f t="shared" si="2"/>
        <v>0</v>
      </c>
    </row>
    <row r="32" spans="1:58" x14ac:dyDescent="0.25">
      <c r="A32" s="65" t="s">
        <v>447</v>
      </c>
      <c r="B32" s="65" t="s">
        <v>448</v>
      </c>
      <c r="C32" s="65" t="s">
        <v>283</v>
      </c>
      <c r="D32" s="65" t="s">
        <v>13</v>
      </c>
      <c r="E32" s="97">
        <v>44.456499999999998</v>
      </c>
      <c r="F32" s="97">
        <v>-73.164850000000001</v>
      </c>
      <c r="G32" s="65" t="s">
        <v>468</v>
      </c>
      <c r="H32" s="65"/>
      <c r="I32" s="65" t="s">
        <v>66</v>
      </c>
      <c r="J32" s="98"/>
      <c r="K32" s="65" t="s">
        <v>111</v>
      </c>
      <c r="L32" s="65"/>
      <c r="M32" s="99">
        <v>40149</v>
      </c>
      <c r="N32" s="65"/>
      <c r="O32" s="65"/>
      <c r="P32" s="65" t="s">
        <v>34</v>
      </c>
      <c r="Q32" s="65" t="str">
        <f>IFERROR(VLOOKUP('BMP P Tracking Table'!$P32,Dropdowns!$C$2:$E$15,3,FALSE),"")</f>
        <v>Laplatte River</v>
      </c>
      <c r="R32" s="65" t="str">
        <f>IFERROR(VLOOKUP('BMP P Tracking Table'!$Q32,Dropdowns!$P$3:$Q$23,2,FALSE),"")</f>
        <v>Shelburne Bay</v>
      </c>
      <c r="S32" s="65" t="s">
        <v>66</v>
      </c>
      <c r="T32" s="65" t="s">
        <v>48</v>
      </c>
      <c r="U32" s="113">
        <v>3.3196504713500001</v>
      </c>
      <c r="V32" s="65" t="s">
        <v>219</v>
      </c>
      <c r="W32" s="65"/>
      <c r="X32" s="65"/>
      <c r="Y32" s="65"/>
      <c r="Z32" s="65"/>
      <c r="AA32" s="113">
        <v>5.7924766765900007</v>
      </c>
      <c r="AB32" s="100">
        <v>12499</v>
      </c>
      <c r="AC32" s="65"/>
      <c r="AD32" s="107">
        <f>IFERROR('BMP P Tracking Table'!$U32*VLOOKUP('BMP P Tracking Table'!$Q32,'Loading Rates'!$B$1:$L$24,4,FALSE)+IF('BMP P Tracking Table'!$V32="By HSG",'BMP P Tracking Table'!$W32*VLOOKUP('BMP P Tracking Table'!$Q32,'Loading Rates'!$B$1:$L$24,6,FALSE)+'BMP P Tracking Table'!$X32*VLOOKUP('BMP P Tracking Table'!$Q32,'Loading Rates'!$B$1:$L$24,7,FALSE)+'BMP P Tracking Table'!$Y32*VLOOKUP('BMP P Tracking Table'!$Q32,'Loading Rates'!$B$1:$L$24,8,FALSE)+'BMP P Tracking Table'!$Z32*VLOOKUP('BMP P Tracking Table'!$Q32,'Loading Rates'!$B$1:$L$24,9,FALSE),'BMP P Tracking Table'!$AA32*VLOOKUP('BMP P Tracking Table'!$Q32,'Loading Rates'!$B$1:$L$24,10,FALSE)),"")</f>
        <v>4.1566132370986804</v>
      </c>
      <c r="AE32" s="107">
        <f>IFERROR(MIN(2,IF('BMP P Tracking Table'!$V32="Total Pervious",(-(3630*'BMP P Tracking Table'!$U32+20.691*'BMP P Tracking Table'!$AA32)+SQRT((3630*'BMP P Tracking Table'!$U32+20.691*'BMP P Tracking Table'!$AA32)^2-(4*(996.798*'BMP P Tracking Table'!$AA32)*-'BMP P Tracking Table'!$AB32)))/(2*(996.798*'BMP P Tracking Table'!$AA32)),IF(SUM('BMP P Tracking Table'!$W32:$Z32)=0,'BMP P Tracking Table'!$AB32/(-3630*'BMP P Tracking Table'!$U32),(-(3630*'BMP P Tracking Table'!$U32+20.691*'BMP P Tracking Table'!$Z32-216.711*'BMP P Tracking Table'!$Y32-83.853*'BMP P Tracking Table'!$X32-42.834*'BMP P Tracking Table'!$W32)+SQRT((3630*'BMP P Tracking Table'!$U32+20.691*'BMP P Tracking Table'!$Z32-216.711*'BMP P Tracking Table'!$Y32-83.853*'BMP P Tracking Table'!$X32-42.834*'BMP P Tracking Table'!$W32)^2-(4*(149.919*'BMP P Tracking Table'!$W32+236.676*'BMP P Tracking Table'!$X32+726*'BMP P Tracking Table'!$Y32+996.798*'BMP P Tracking Table'!$Z32)*-'BMP P Tracking Table'!$AB32)))/(2*(149.919*'BMP P Tracking Table'!$W32+236.676*'BMP P Tracking Table'!$X32+726*'BMP P Tracking Table'!$Y32+996.798*'BMP P Tracking Table'!$Z32))))),"")</f>
        <v>0.75592023937002617</v>
      </c>
      <c r="AF32" s="107" cm="1">
        <f t="array" ref="AF32">IFERROR((VLOOKUP(CONCATENATE('BMP P Tracking Table'!$T32," ",'BMP P Tracking Table'!$AC32),'Performance Curves'!$C$1:$L$45,_xlfn.SINGLE(MATCH('BMP P Tracking Table'!$AE32,'Performance Curves'!$D$1:$L$1,1))+2,FALSE)-VLOOKUP(CONCATENATE('BMP P Tracking Table'!$T32," ",'BMP P Tracking Table'!$AC32),'Performance Curves'!$C$1:$L$45,_xlfn.SINGLE(MATCH('BMP P Tracking Table'!$AE32,'Performance Curves'!$D$1:$L$1,1))+1,FALSE)),"")</f>
        <v>3.999999999999998E-2</v>
      </c>
      <c r="AG32" s="107">
        <f>IFERROR(('BMP P Tracking Table'!$AE32-INDEX('Performance Curves'!$E$1:$L$1,1,MATCH('BMP P Tracking Table'!$AE32,'Performance Curves'!$E$1:$L$1,1)))/(INDEX('Performance Curves'!$E$1:$L$1,1,MATCH('BMP P Tracking Table'!$AE32,'Performance Curves'!$E$1:$L$1,1)+1)-INDEX('Performance Curves'!$E$1:$L$1,1,MATCH('BMP P Tracking Table'!$AE32,'Performance Curves'!$E$1:$L$1,1))),"")</f>
        <v>0.77960119685013074</v>
      </c>
      <c r="AH32" s="106" cm="1">
        <f t="array" ref="AH32">IFERROR(IF('BMP P Tracking Table'!$AE32=2,VLOOKUP(CONCATENATE('BMP P Tracking Table'!$T32," ",'BMP P Tracking Table'!$AC32),'Performance Curves'!$C$1:$L$45,_xlfn.SINGLE(MATCH('BMP P Tracking Table'!$AE32,'Performance Curves'!$D$1:$L$1,1))+1,FALSE),'BMP P Tracking Table'!$AF32*'BMP P Tracking Table'!$AG32+VLOOKUP(CONCATENATE('BMP P Tracking Table'!$T32," ",'BMP P Tracking Table'!$AC32),'Performance Curves'!$C$1:$L$45,_xlfn.SINGLE(MATCH('BMP P Tracking Table'!$AE32,'Performance Curves'!$D$1:$L$1,1))+1,FALSE)),"")</f>
        <v>0.4711840478740052</v>
      </c>
      <c r="AI32" s="107">
        <f>IFERROR('BMP P Tracking Table'!$AH32*'BMP P Tracking Table'!$AD32,"")</f>
        <v>1.9585298505028284</v>
      </c>
      <c r="AJ32" s="65"/>
      <c r="AK32" s="65" t="s">
        <v>66</v>
      </c>
      <c r="AL32" s="101" t="s">
        <v>62</v>
      </c>
      <c r="AM32" s="64">
        <v>1</v>
      </c>
      <c r="AN32" s="105">
        <f t="shared" si="1"/>
        <v>0.62852985050282828</v>
      </c>
      <c r="AO32" s="101"/>
      <c r="AP32" s="101" t="s">
        <v>219</v>
      </c>
      <c r="AQ32" s="101"/>
      <c r="AR32" s="101"/>
      <c r="AS32" s="101"/>
      <c r="AT32" s="101"/>
      <c r="AU32" s="101"/>
      <c r="AV32" s="65" t="s">
        <v>160</v>
      </c>
      <c r="AW32" s="102">
        <v>1611</v>
      </c>
      <c r="AX32" s="102" t="s">
        <v>207</v>
      </c>
      <c r="AY32" s="107">
        <f>IF('BMP P Tracking Table'!$AK32="Yes",IF('BMP P Tracking Table'!$AL32="No",'BMP P Tracking Table'!$U32*VLOOKUP('BMP P Tracking Table'!$Q32,'Loading Rates'!$B$1:$L$24,4,FALSE)+IF('BMP P Tracking Table'!$V32="By HSG",'BMP P Tracking Table'!$W32*VLOOKUP('BMP P Tracking Table'!$Q32,'Loading Rates'!$B$1:$L$24,6,FALSE)+'BMP P Tracking Table'!$X32*VLOOKUP('BMP P Tracking Table'!$Q32,'Loading Rates'!$B$1:$L$24,7,FALSE)+'BMP P Tracking Table'!$Y32*VLOOKUP('BMP P Tracking Table'!$Q32,'Loading Rates'!$B$1:$L$24,8,FALSE)+'BMP P Tracking Table'!$Z32*VLOOKUP('BMP P Tracking Table'!$Q32,'Loading Rates'!$B$1:$L$24,9,FALSE),'BMP P Tracking Table'!$AA32*VLOOKUP('BMP P Tracking Table'!$Q32,'Loading Rates'!$B$1:$L$24,10,FALSE)),'BMP P Tracking Table'!$AO32*VLOOKUP('BMP P Tracking Table'!$Q32,'Loading Rates'!$B$1:$L$24,4,FALSE)+IF('BMP P Tracking Table'!$AP32="By HSG",'BMP P Tracking Table'!$AQ32*VLOOKUP('BMP P Tracking Table'!$Q32,'Loading Rates'!$B$1:$L$24,6,FALSE)+'BMP P Tracking Table'!$AR32*VLOOKUP('BMP P Tracking Table'!$Q32,'Loading Rates'!$B$1:$L$24,7,FALSE)+'BMP P Tracking Table'!$AS32*VLOOKUP('BMP P Tracking Table'!$Q32,'Loading Rates'!$B$1:$L$24,8,FALSE)+'BMP P Tracking Table'!$AT32*VLOOKUP('BMP P Tracking Table'!$Q32,'Loading Rates'!$B$1:$L$24,9,FALSE),'BMP P Tracking Table'!$AU32*VLOOKUP('BMP P Tracking Table'!$Q32,'Loading Rates'!$B$1:$L$24,10,FALSE))),"")</f>
        <v>4.1566132370986804</v>
      </c>
      <c r="AZ32" s="107">
        <f>IFERROR(IF('BMP P Tracking Table'!$AL32="Yes",MIN(2,IF('BMP P Tracking Table'!$AP32="Total Pervious",(-(3630*'BMP P Tracking Table'!$AO32+20.691*'BMP P Tracking Table'!$AU32)+SQRT((3630*'BMP P Tracking Table'!$AO32+20.691*'BMP P Tracking Table'!$AU32)^2-(4*(996.798*'BMP P Tracking Table'!$AU32)*-'BMP P Tracking Table'!$AW32)))/(2*(996.798*'BMP P Tracking Table'!$AU32)),IF(SUM('BMP P Tracking Table'!$AQ32:$AT32)=0,'BMP P Tracking Table'!$AU32/(-3630*'BMP P Tracking Table'!$AO32),(-(3630*'BMP P Tracking Table'!$AO32+20.691*'BMP P Tracking Table'!$AT32-216.711*'BMP P Tracking Table'!$AS32-83.853*'BMP P Tracking Table'!$AR32-42.834*'BMP P Tracking Table'!$AQ32)+SQRT((3630*'BMP P Tracking Table'!$AO32+20.691*'BMP P Tracking Table'!$AT32-216.711*'BMP P Tracking Table'!$AS32-83.853*'BMP P Tracking Table'!$AR32-42.834*'BMP P Tracking Table'!$AQ32)^2-(4*(149.919*'BMP P Tracking Table'!$AQ32+236.676*'BMP P Tracking Table'!$AR32+726*'BMP P Tracking Table'!$AS32+996.798*'BMP P Tracking Table'!$AT32)*-'BMP P Tracking Table'!$AW32)))/(2*(149.919*'BMP P Tracking Table'!$AQ32+236.676*'BMP P Tracking Table'!$AR32+726*'BMP P Tracking Table'!$AS32+996.798*'BMP P Tracking Table'!$AT32))))),MIN(2,IF('BMP P Tracking Table'!$AP32="Total Pervious",(-(3630*'BMP P Tracking Table'!$U32+20.691*'BMP P Tracking Table'!$AA32)+SQRT((3630*'BMP P Tracking Table'!$U32+20.691*'BMP P Tracking Table'!$AA32)^2-(4*(996.798*'BMP P Tracking Table'!$AA32)*-'BMP P Tracking Table'!$AW32)))/(2*(996.798*'BMP P Tracking Table'!$AA32)),IF(SUM('BMP P Tracking Table'!$W32:$Z32)=0,'BMP P Tracking Table'!$AW32/(-3630*'BMP P Tracking Table'!$U32),(-(3630*'BMP P Tracking Table'!$U32+20.691*'BMP P Tracking Table'!$Z32-216.711*'BMP P Tracking Table'!$Y32-83.853*'BMP P Tracking Table'!$X32-42.834*'BMP P Tracking Table'!$W32)+SQRT((3630*'BMP P Tracking Table'!$U32+20.691*'BMP P Tracking Table'!$Z32-216.711*'BMP P Tracking Table'!$Y32-83.853*'BMP P Tracking Table'!$X32-42.834*'BMP P Tracking Table'!$W32)^2-(4*(149.919*'BMP P Tracking Table'!$W32+236.676*'BMP P Tracking Table'!$X32+726*'BMP P Tracking Table'!$Y32+996.798*'BMP P Tracking Table'!$Z32)*-'BMP P Tracking Table'!$AW32)))/(2*(149.919*'BMP P Tracking Table'!$W32+236.676*'BMP P Tracking Table'!$X32+726*'BMP P Tracking Table'!$Y32+996.798*'BMP P Tracking Table'!$Z32)))))),"")</f>
        <v>0.12496396496189055</v>
      </c>
      <c r="BA32" s="105" cm="1">
        <f t="array" ref="BA32">IFERROR((VLOOKUP(CONCATENATE('BMP P Tracking Table'!$AV32," ",'BMP P Tracking Table'!$AX32),'Performance Curves'!$C$1:$L$45,_xlfn.SINGLE(MATCH('BMP P Tracking Table'!$AZ32,'Performance Curves'!$D$1:$L$1,1))+2,FALSE)-VLOOKUP(CONCATENATE('BMP P Tracking Table'!$AV32," ",'BMP P Tracking Table'!$AX32),'Performance Curves'!$C$1:$L$45,_xlfn.SINGLE(MATCH('BMP P Tracking Table'!$AZ32,'Performance Curves'!$D$1:$L$1,1))+1,FALSE)),"")</f>
        <v>0.19999999999999996</v>
      </c>
      <c r="BB32" s="107">
        <f>IFERROR(('BMP P Tracking Table'!$AZ32-INDEX('Performance Curves'!$E$1:$L$1,1,MATCH('BMP P Tracking Table'!$AZ32,'Performance Curves'!$E$1:$L$1,1)))/(INDEX('Performance Curves'!$E$1:$L$1,1,MATCH('BMP P Tracking Table'!$AZ32,'Performance Curves'!$E$1:$L$1,1)+1)-INDEX('Performance Curves'!$E$1:$L$1,1,MATCH('BMP P Tracking Table'!$AZ32,'Performance Curves'!$E$1:$L$1,1))),"")</f>
        <v>0.24963964961890545</v>
      </c>
      <c r="BC32" s="106" cm="1">
        <f t="array" ref="BC32">IFERROR(IF('BMP P Tracking Table'!$AZ32=2,VLOOKUP(CONCATENATE('BMP P Tracking Table'!$AV32," ",'BMP P Tracking Table'!$AX32),'Performance Curves'!$C$1:$L$44,_xlfn.SINGLE(MATCH('BMP P Tracking Table'!$AZ32,'Performance Curves'!$D$1:$L$1,1))+1,FALSE),'BMP P Tracking Table'!$BA32*'BMP P Tracking Table'!$BB32+VLOOKUP(CONCATENATE('BMP P Tracking Table'!$AV32," ",'BMP P Tracking Table'!$AX32),'Performance Curves'!$C$1:$L$44,_xlfn.SINGLE(MATCH('BMP P Tracking Table'!$AZ32,'Performance Curves'!$D$1:$L$1,1))+1,FALSE)),"")</f>
        <v>0.31992792992378111</v>
      </c>
      <c r="BD32" s="107">
        <f>IFERROR('BMP P Tracking Table'!$BC32*'BMP P Tracking Table'!$AY32,"")</f>
        <v>1.3298166684387676</v>
      </c>
      <c r="BE32" s="101">
        <v>1.33</v>
      </c>
      <c r="BF32" s="37">
        <f t="shared" si="2"/>
        <v>2.6598166684387676</v>
      </c>
    </row>
    <row r="33" spans="1:59" x14ac:dyDescent="0.25">
      <c r="A33" s="65" t="s">
        <v>449</v>
      </c>
      <c r="B33" s="65" t="s">
        <v>450</v>
      </c>
      <c r="C33" s="65" t="s">
        <v>523</v>
      </c>
      <c r="D33" s="65"/>
      <c r="E33" s="97">
        <v>44.425044999999997</v>
      </c>
      <c r="F33" s="97">
        <v>-73.197318999999993</v>
      </c>
      <c r="G33" s="65" t="s">
        <v>356</v>
      </c>
      <c r="H33" s="65"/>
      <c r="I33" s="65" t="s">
        <v>62</v>
      </c>
      <c r="J33" s="98"/>
      <c r="K33" s="65" t="s">
        <v>111</v>
      </c>
      <c r="L33" s="65"/>
      <c r="M33" s="99">
        <v>42917</v>
      </c>
      <c r="N33" s="65"/>
      <c r="O33" s="65"/>
      <c r="P33" s="65" t="s">
        <v>39</v>
      </c>
      <c r="Q33" s="65" t="str">
        <f>IFERROR(VLOOKUP('BMP P Tracking Table'!$P33,Dropdowns!$C$2:$E$15,3,FALSE),"")</f>
        <v>Laplatte River</v>
      </c>
      <c r="R33" s="65" t="str">
        <f>IFERROR(VLOOKUP('BMP P Tracking Table'!$Q33,Dropdowns!$P$3:$Q$23,2,FALSE),"")</f>
        <v>Shelburne Bay</v>
      </c>
      <c r="S33" s="65" t="s">
        <v>66</v>
      </c>
      <c r="T33" s="65" t="s">
        <v>215</v>
      </c>
      <c r="U33" s="113">
        <v>0.63</v>
      </c>
      <c r="V33" s="65" t="s">
        <v>219</v>
      </c>
      <c r="W33" s="65"/>
      <c r="X33" s="65"/>
      <c r="Y33" s="65"/>
      <c r="Z33" s="65"/>
      <c r="AA33" s="113">
        <v>1.69</v>
      </c>
      <c r="AB33" s="100">
        <v>1851</v>
      </c>
      <c r="AC33" s="65"/>
      <c r="AD33" s="107">
        <f>IFERROR('BMP P Tracking Table'!$U33*VLOOKUP('BMP P Tracking Table'!$Q33,'Loading Rates'!$B$1:$L$24,4,FALSE)+IF('BMP P Tracking Table'!$V33="By HSG",'BMP P Tracking Table'!$W33*VLOOKUP('BMP P Tracking Table'!$Q33,'Loading Rates'!$B$1:$L$24,6,FALSE)+'BMP P Tracking Table'!$X33*VLOOKUP('BMP P Tracking Table'!$Q33,'Loading Rates'!$B$1:$L$24,7,FALSE)+'BMP P Tracking Table'!$Y33*VLOOKUP('BMP P Tracking Table'!$Q33,'Loading Rates'!$B$1:$L$24,8,FALSE)+'BMP P Tracking Table'!$Z33*VLOOKUP('BMP P Tracking Table'!$Q33,'Loading Rates'!$B$1:$L$24,9,FALSE),'BMP P Tracking Table'!$AA33*VLOOKUP('BMP P Tracking Table'!$Q33,'Loading Rates'!$B$1:$L$24,10,FALSE)),"")</f>
        <v>0.8904399999999999</v>
      </c>
      <c r="AE33" s="107">
        <f>IFERROR(MIN(2,IF('BMP P Tracking Table'!$V33="Total Pervious",(-(3630*'BMP P Tracking Table'!$U33+20.691*'BMP P Tracking Table'!$AA33)+SQRT((3630*'BMP P Tracking Table'!$U33+20.691*'BMP P Tracking Table'!$AA33)^2-(4*(996.798*'BMP P Tracking Table'!$AA33)*-'BMP P Tracking Table'!$AB33)))/(2*(996.798*'BMP P Tracking Table'!$AA33)),IF(SUM('BMP P Tracking Table'!$W33:$Z33)=0,'BMP P Tracking Table'!$AB33/(-3630*'BMP P Tracking Table'!$U33),(-(3630*'BMP P Tracking Table'!$U33+20.691*'BMP P Tracking Table'!$Z33-216.711*'BMP P Tracking Table'!$Y33-83.853*'BMP P Tracking Table'!$X33-42.834*'BMP P Tracking Table'!$W33)+SQRT((3630*'BMP P Tracking Table'!$U33+20.691*'BMP P Tracking Table'!$Z33-216.711*'BMP P Tracking Table'!$Y33-83.853*'BMP P Tracking Table'!$X33-42.834*'BMP P Tracking Table'!$W33)^2-(4*(149.919*'BMP P Tracking Table'!$W33+236.676*'BMP P Tracking Table'!$X33+726*'BMP P Tracking Table'!$Y33+996.798*'BMP P Tracking Table'!$Z33)*-'BMP P Tracking Table'!$AB33)))/(2*(149.919*'BMP P Tracking Table'!$W33+236.676*'BMP P Tracking Table'!$X33+726*'BMP P Tracking Table'!$Y33+996.798*'BMP P Tracking Table'!$Z33))))),"")</f>
        <v>0.56532699838895184</v>
      </c>
      <c r="AF33" s="107" cm="1">
        <f t="array" ref="AF33">IFERROR((VLOOKUP(CONCATENATE('BMP P Tracking Table'!$T33," ",'BMP P Tracking Table'!$AC33),'Performance Curves'!$C$1:$L$45,_xlfn.SINGLE(MATCH('BMP P Tracking Table'!$AE33,'Performance Curves'!$D$1:$L$1,1))+2,FALSE)-VLOOKUP(CONCATENATE('BMP P Tracking Table'!$T33," ",'BMP P Tracking Table'!$AC33),'Performance Curves'!$C$1:$L$45,_xlfn.SINGLE(MATCH('BMP P Tracking Table'!$AE33,'Performance Curves'!$D$1:$L$1,1))+1,FALSE)),"")</f>
        <v>9.999999999999995E-3</v>
      </c>
      <c r="AG33" s="107">
        <f>IFERROR(('BMP P Tracking Table'!$AE33-INDEX('Performance Curves'!$E$1:$L$1,1,MATCH('BMP P Tracking Table'!$AE33,'Performance Curves'!$E$1:$L$1,1)))/(INDEX('Performance Curves'!$E$1:$L$1,1,MATCH('BMP P Tracking Table'!$AE33,'Performance Curves'!$E$1:$L$1,1)+1)-INDEX('Performance Curves'!$E$1:$L$1,1,MATCH('BMP P Tracking Table'!$AE33,'Performance Curves'!$E$1:$L$1,1))),"")</f>
        <v>0.82663499194475931</v>
      </c>
      <c r="AH33" s="106" cm="1">
        <f t="array" ref="AH33">IFERROR(IF('BMP P Tracking Table'!$AE33=2,VLOOKUP(CONCATENATE('BMP P Tracking Table'!$T33," ",'BMP P Tracking Table'!$AC33),'Performance Curves'!$C$1:$L$45,_xlfn.SINGLE(MATCH('BMP P Tracking Table'!$AE33,'Performance Curves'!$D$1:$L$1,1))+1,FALSE),'BMP P Tracking Table'!$AF33*'BMP P Tracking Table'!$AG33+VLOOKUP(CONCATENATE('BMP P Tracking Table'!$T33," ",'BMP P Tracking Table'!$AC33),'Performance Curves'!$C$1:$L$45,_xlfn.SINGLE(MATCH('BMP P Tracking Table'!$AE33,'Performance Curves'!$D$1:$L$1,1))+1,FALSE)),"")</f>
        <v>8.8266349919447595E-2</v>
      </c>
      <c r="AI33" s="107">
        <f>IFERROR('BMP P Tracking Table'!$AH33*'BMP P Tracking Table'!$AD33,"")</f>
        <v>7.8595888622272903E-2</v>
      </c>
      <c r="AJ33" s="65"/>
      <c r="AK33" s="65" t="s">
        <v>62</v>
      </c>
      <c r="AL33" s="101"/>
      <c r="AM33" s="64">
        <v>1</v>
      </c>
      <c r="AN33" s="105">
        <f t="shared" si="1"/>
        <v>7.8595888622272903E-2</v>
      </c>
      <c r="AO33" s="101"/>
      <c r="AP33" s="101"/>
      <c r="AQ33" s="101"/>
      <c r="AR33" s="101"/>
      <c r="AS33" s="101"/>
      <c r="AT33" s="101"/>
      <c r="AU33" s="101"/>
      <c r="AV33" s="65"/>
      <c r="AW33" s="102"/>
      <c r="AX33" s="102"/>
      <c r="AY33" s="107" t="str">
        <f>IF('BMP P Tracking Table'!$AK33="Yes",IF('BMP P Tracking Table'!$AL33="No",'BMP P Tracking Table'!$U33*VLOOKUP('BMP P Tracking Table'!$Q33,'Loading Rates'!$B$1:$L$24,4,FALSE)+IF('BMP P Tracking Table'!$V33="By HSG",'BMP P Tracking Table'!$W33*VLOOKUP('BMP P Tracking Table'!$Q33,'Loading Rates'!$B$1:$L$24,6,FALSE)+'BMP P Tracking Table'!$X33*VLOOKUP('BMP P Tracking Table'!$Q33,'Loading Rates'!$B$1:$L$24,7,FALSE)+'BMP P Tracking Table'!$Y33*VLOOKUP('BMP P Tracking Table'!$Q33,'Loading Rates'!$B$1:$L$24,8,FALSE)+'BMP P Tracking Table'!$Z33*VLOOKUP('BMP P Tracking Table'!$Q33,'Loading Rates'!$B$1:$L$24,9,FALSE),'BMP P Tracking Table'!$AA33*VLOOKUP('BMP P Tracking Table'!$Q33,'Loading Rates'!$B$1:$L$24,10,FALSE)),'BMP P Tracking Table'!$AO33*VLOOKUP('BMP P Tracking Table'!$Q33,'Loading Rates'!$B$1:$L$24,4,FALSE)+IF('BMP P Tracking Table'!$AP33="By HSG",'BMP P Tracking Table'!$AQ33*VLOOKUP('BMP P Tracking Table'!$Q33,'Loading Rates'!$B$1:$L$24,6,FALSE)+'BMP P Tracking Table'!$AR33*VLOOKUP('BMP P Tracking Table'!$Q33,'Loading Rates'!$B$1:$L$24,7,FALSE)+'BMP P Tracking Table'!$AS33*VLOOKUP('BMP P Tracking Table'!$Q33,'Loading Rates'!$B$1:$L$24,8,FALSE)+'BMP P Tracking Table'!$AT33*VLOOKUP('BMP P Tracking Table'!$Q33,'Loading Rates'!$B$1:$L$24,9,FALSE),'BMP P Tracking Table'!$AU33*VLOOKUP('BMP P Tracking Table'!$Q33,'Loading Rates'!$B$1:$L$24,10,FALSE))),"")</f>
        <v/>
      </c>
      <c r="AZ33" s="107">
        <f>IFERROR(IF('BMP P Tracking Table'!$AL33="Yes",MIN(2,IF('BMP P Tracking Table'!$AP33="Total Pervious",(-(3630*'BMP P Tracking Table'!$AO33+20.691*'BMP P Tracking Table'!$AU33)+SQRT((3630*'BMP P Tracking Table'!$AO33+20.691*'BMP P Tracking Table'!$AU33)^2-(4*(996.798*'BMP P Tracking Table'!$AU33)*-'BMP P Tracking Table'!$AW33)))/(2*(996.798*'BMP P Tracking Table'!$AU33)),IF(SUM('BMP P Tracking Table'!$AQ33:$AT33)=0,'BMP P Tracking Table'!$AU33/(-3630*'BMP P Tracking Table'!$AO33),(-(3630*'BMP P Tracking Table'!$AO33+20.691*'BMP P Tracking Table'!$AT33-216.711*'BMP P Tracking Table'!$AS33-83.853*'BMP P Tracking Table'!$AR33-42.834*'BMP P Tracking Table'!$AQ33)+SQRT((3630*'BMP P Tracking Table'!$AO33+20.691*'BMP P Tracking Table'!$AT33-216.711*'BMP P Tracking Table'!$AS33-83.853*'BMP P Tracking Table'!$AR33-42.834*'BMP P Tracking Table'!$AQ33)^2-(4*(149.919*'BMP P Tracking Table'!$AQ33+236.676*'BMP P Tracking Table'!$AR33+726*'BMP P Tracking Table'!$AS33+996.798*'BMP P Tracking Table'!$AT33)*-'BMP P Tracking Table'!$AW33)))/(2*(149.919*'BMP P Tracking Table'!$AQ33+236.676*'BMP P Tracking Table'!$AR33+726*'BMP P Tracking Table'!$AS33+996.798*'BMP P Tracking Table'!$AT33))))),MIN(2,IF('BMP P Tracking Table'!$AP33="Total Pervious",(-(3630*'BMP P Tracking Table'!$U33+20.691*'BMP P Tracking Table'!$AA33)+SQRT((3630*'BMP P Tracking Table'!$U33+20.691*'BMP P Tracking Table'!$AA33)^2-(4*(996.798*'BMP P Tracking Table'!$AA33)*-'BMP P Tracking Table'!$AW33)))/(2*(996.798*'BMP P Tracking Table'!$AA33)),IF(SUM('BMP P Tracking Table'!$W33:$Z33)=0,'BMP P Tracking Table'!$AW33/(-3630*'BMP P Tracking Table'!$U33),(-(3630*'BMP P Tracking Table'!$U33+20.691*'BMP P Tracking Table'!$Z33-216.711*'BMP P Tracking Table'!$Y33-83.853*'BMP P Tracking Table'!$X33-42.834*'BMP P Tracking Table'!$W33)+SQRT((3630*'BMP P Tracking Table'!$U33+20.691*'BMP P Tracking Table'!$Z33-216.711*'BMP P Tracking Table'!$Y33-83.853*'BMP P Tracking Table'!$X33-42.834*'BMP P Tracking Table'!$W33)^2-(4*(149.919*'BMP P Tracking Table'!$W33+236.676*'BMP P Tracking Table'!$X33+726*'BMP P Tracking Table'!$Y33+996.798*'BMP P Tracking Table'!$Z33)*-'BMP P Tracking Table'!$AW33)))/(2*(149.919*'BMP P Tracking Table'!$W33+236.676*'BMP P Tracking Table'!$X33+726*'BMP P Tracking Table'!$Y33+996.798*'BMP P Tracking Table'!$Z33)))))),"")</f>
        <v>0</v>
      </c>
      <c r="BA33" s="105" t="str" cm="1">
        <f t="array" ref="BA33">IFERROR((VLOOKUP(CONCATENATE('BMP P Tracking Table'!$AV33," ",'BMP P Tracking Table'!$AX33),'Performance Curves'!$C$1:$L$45,_xlfn.SINGLE(MATCH('BMP P Tracking Table'!$AZ33,'Performance Curves'!$D$1:$L$1,1))+2,FALSE)-VLOOKUP(CONCATENATE('BMP P Tracking Table'!$AV33," ",'BMP P Tracking Table'!$AX33),'Performance Curves'!$C$1:$L$45,_xlfn.SINGLE(MATCH('BMP P Tracking Table'!$AZ33,'Performance Curves'!$D$1:$L$1,1))+1,FALSE)),"")</f>
        <v/>
      </c>
      <c r="BB33" s="107" t="str">
        <f>IFERROR(('BMP P Tracking Table'!$AZ33-INDEX('Performance Curves'!$E$1:$L$1,1,MATCH('BMP P Tracking Table'!$AZ33,'Performance Curves'!$E$1:$L$1,1)))/(INDEX('Performance Curves'!$E$1:$L$1,1,MATCH('BMP P Tracking Table'!$AZ33,'Performance Curves'!$E$1:$L$1,1)+1)-INDEX('Performance Curves'!$E$1:$L$1,1,MATCH('BMP P Tracking Table'!$AZ33,'Performance Curves'!$E$1:$L$1,1))),"")</f>
        <v/>
      </c>
      <c r="BC33" s="106" t="str" cm="1">
        <f t="array" ref="BC33">IFERROR(IF('BMP P Tracking Table'!$AZ33=2,VLOOKUP(CONCATENATE('BMP P Tracking Table'!$AV33," ",'BMP P Tracking Table'!$AX33),'Performance Curves'!$C$1:$L$44,_xlfn.SINGLE(MATCH('BMP P Tracking Table'!$AZ33,'Performance Curves'!$D$1:$L$1,1))+1,FALSE),'BMP P Tracking Table'!$BA33*'BMP P Tracking Table'!$BB33+VLOOKUP(CONCATENATE('BMP P Tracking Table'!$AV33," ",'BMP P Tracking Table'!$AX33),'Performance Curves'!$C$1:$L$44,_xlfn.SINGLE(MATCH('BMP P Tracking Table'!$AZ33,'Performance Curves'!$D$1:$L$1,1))+1,FALSE)),"")</f>
        <v/>
      </c>
      <c r="BD33" s="107" t="str">
        <f>IFERROR('BMP P Tracking Table'!$BC33*'BMP P Tracking Table'!$AY33,"")</f>
        <v/>
      </c>
      <c r="BE33" s="95"/>
      <c r="BF33" s="37">
        <f t="shared" si="2"/>
        <v>0</v>
      </c>
    </row>
    <row r="34" spans="1:59" x14ac:dyDescent="0.25">
      <c r="A34" s="65" t="s">
        <v>329</v>
      </c>
      <c r="B34" s="65" t="s">
        <v>451</v>
      </c>
      <c r="C34" s="65" t="s">
        <v>523</v>
      </c>
      <c r="D34" s="65"/>
      <c r="E34" s="97">
        <v>44.458317000000001</v>
      </c>
      <c r="F34" s="97">
        <v>-73.143495999999999</v>
      </c>
      <c r="G34" s="65" t="s">
        <v>356</v>
      </c>
      <c r="H34" s="65"/>
      <c r="I34" s="65" t="s">
        <v>62</v>
      </c>
      <c r="J34" s="98"/>
      <c r="K34" s="65" t="s">
        <v>111</v>
      </c>
      <c r="L34" s="65"/>
      <c r="M34" s="99">
        <v>42917</v>
      </c>
      <c r="N34" s="65"/>
      <c r="O34" s="65"/>
      <c r="P34" s="65" t="s">
        <v>119</v>
      </c>
      <c r="Q34" s="65" t="s">
        <v>146</v>
      </c>
      <c r="R34" s="65" t="str">
        <f>IFERROR(VLOOKUP('BMP P Tracking Table'!$Q34,Dropdowns!$P$3:$Q$23,2,FALSE),"")</f>
        <v>Main Lake</v>
      </c>
      <c r="S34" s="65" t="s">
        <v>66</v>
      </c>
      <c r="T34" s="65" t="s">
        <v>215</v>
      </c>
      <c r="U34" s="113">
        <v>0.80067618624429804</v>
      </c>
      <c r="V34" s="65" t="s">
        <v>219</v>
      </c>
      <c r="W34" s="65"/>
      <c r="X34" s="65"/>
      <c r="Y34" s="65"/>
      <c r="Z34" s="65"/>
      <c r="AA34" s="113">
        <v>0.44665812247570191</v>
      </c>
      <c r="AB34" s="100">
        <v>1382</v>
      </c>
      <c r="AC34" s="65"/>
      <c r="AD34" s="107">
        <f>IFERROR('BMP P Tracking Table'!$U34*VLOOKUP('BMP P Tracking Table'!$Q34,'Loading Rates'!$B$1:$L$24,4,FALSE)+IF('BMP P Tracking Table'!$V34="By HSG",'BMP P Tracking Table'!$W34*VLOOKUP('BMP P Tracking Table'!$Q34,'Loading Rates'!$B$1:$L$24,6,FALSE)+'BMP P Tracking Table'!$X34*VLOOKUP('BMP P Tracking Table'!$Q34,'Loading Rates'!$B$1:$L$24,7,FALSE)+'BMP P Tracking Table'!$Y34*VLOOKUP('BMP P Tracking Table'!$Q34,'Loading Rates'!$B$1:$L$24,8,FALSE)+'BMP P Tracking Table'!$Z34*VLOOKUP('BMP P Tracking Table'!$Q34,'Loading Rates'!$B$1:$L$24,9,FALSE),'BMP P Tracking Table'!$AA34*VLOOKUP('BMP P Tracking Table'!$Q34,'Loading Rates'!$B$1:$L$24,10,FALSE)),"")</f>
        <v>0.99753332632676806</v>
      </c>
      <c r="AE34" s="107">
        <f>IFERROR(MIN(2,IF('BMP P Tracking Table'!$V34="Total Pervious",(-(3630*'BMP P Tracking Table'!$U34+20.691*'BMP P Tracking Table'!$AA34)+SQRT((3630*'BMP P Tracking Table'!$U34+20.691*'BMP P Tracking Table'!$AA34)^2-(4*(996.798*'BMP P Tracking Table'!$AA34)*-'BMP P Tracking Table'!$AB34)))/(2*(996.798*'BMP P Tracking Table'!$AA34)),IF(SUM('BMP P Tracking Table'!$W34:$Z34)=0,'BMP P Tracking Table'!$AB34/(-3630*'BMP P Tracking Table'!$U34),(-(3630*'BMP P Tracking Table'!$U34+20.691*'BMP P Tracking Table'!$Z34-216.711*'BMP P Tracking Table'!$Y34-83.853*'BMP P Tracking Table'!$X34-42.834*'BMP P Tracking Table'!$W34)+SQRT((3630*'BMP P Tracking Table'!$U34+20.691*'BMP P Tracking Table'!$Z34-216.711*'BMP P Tracking Table'!$Y34-83.853*'BMP P Tracking Table'!$X34-42.834*'BMP P Tracking Table'!$W34)^2-(4*(149.919*'BMP P Tracking Table'!$W34+236.676*'BMP P Tracking Table'!$X34+726*'BMP P Tracking Table'!$Y34+996.798*'BMP P Tracking Table'!$Z34)*-'BMP P Tracking Table'!$AB34)))/(2*(149.919*'BMP P Tracking Table'!$W34+236.676*'BMP P Tracking Table'!$X34+726*'BMP P Tracking Table'!$Y34+996.798*'BMP P Tracking Table'!$Z34))))),"")</f>
        <v>0.44389742251911474</v>
      </c>
      <c r="AF34" s="107" cm="1">
        <f t="array" ref="AF34">IFERROR((VLOOKUP(CONCATENATE('BMP P Tracking Table'!$T34," ",'BMP P Tracking Table'!$AC34),'Performance Curves'!$C$1:$L$45,_xlfn.SINGLE(MATCH('BMP P Tracking Table'!$AE34,'Performance Curves'!$D$1:$L$1,1))+2,FALSE)-VLOOKUP(CONCATENATE('BMP P Tracking Table'!$T34," ",'BMP P Tracking Table'!$AC34),'Performance Curves'!$C$1:$L$45,_xlfn.SINGLE(MATCH('BMP P Tracking Table'!$AE34,'Performance Curves'!$D$1:$L$1,1))+1,FALSE)),"")</f>
        <v>9.999999999999995E-3</v>
      </c>
      <c r="AG34" s="107">
        <f>IFERROR(('BMP P Tracking Table'!$AE34-INDEX('Performance Curves'!$E$1:$L$1,1,MATCH('BMP P Tracking Table'!$AE34,'Performance Curves'!$E$1:$L$1,1)))/(INDEX('Performance Curves'!$E$1:$L$1,1,MATCH('BMP P Tracking Table'!$AE34,'Performance Curves'!$E$1:$L$1,1)+1)-INDEX('Performance Curves'!$E$1:$L$1,1,MATCH('BMP P Tracking Table'!$AE34,'Performance Curves'!$E$1:$L$1,1))),"")</f>
        <v>0.21948711259557363</v>
      </c>
      <c r="AH34" s="106" cm="1">
        <f t="array" ref="AH34">IFERROR(IF('BMP P Tracking Table'!$AE34=2,VLOOKUP(CONCATENATE('BMP P Tracking Table'!$T34," ",'BMP P Tracking Table'!$AC34),'Performance Curves'!$C$1:$L$45,_xlfn.SINGLE(MATCH('BMP P Tracking Table'!$AE34,'Performance Curves'!$D$1:$L$1,1))+1,FALSE),'BMP P Tracking Table'!$AF34*'BMP P Tracking Table'!$AG34+VLOOKUP(CONCATENATE('BMP P Tracking Table'!$T34," ",'BMP P Tracking Table'!$AC34),'Performance Curves'!$C$1:$L$45,_xlfn.SINGLE(MATCH('BMP P Tracking Table'!$AE34,'Performance Curves'!$D$1:$L$1,1))+1,FALSE)),"")</f>
        <v>8.2194871125955735E-2</v>
      </c>
      <c r="AI34" s="107">
        <f>IFERROR('BMP P Tracking Table'!$AH34*'BMP P Tracking Table'!$AD34,"")</f>
        <v>8.199212320127465E-2</v>
      </c>
      <c r="AJ34" s="65"/>
      <c r="AK34" s="65" t="s">
        <v>62</v>
      </c>
      <c r="AL34" s="101"/>
      <c r="AM34" s="64">
        <v>1</v>
      </c>
      <c r="AN34" s="105">
        <f t="shared" si="1"/>
        <v>8.199212320127465E-2</v>
      </c>
      <c r="AO34" s="101"/>
      <c r="AP34" s="101"/>
      <c r="AQ34" s="101"/>
      <c r="AR34" s="101"/>
      <c r="AS34" s="101"/>
      <c r="AT34" s="101"/>
      <c r="AU34" s="101"/>
      <c r="AV34" s="65"/>
      <c r="AW34" s="102"/>
      <c r="AX34" s="102"/>
      <c r="AY34" s="107" t="str">
        <f>IF('BMP P Tracking Table'!$AK34="Yes",IF('BMP P Tracking Table'!$AL34="No",'BMP P Tracking Table'!$U34*VLOOKUP('BMP P Tracking Table'!$Q34,'Loading Rates'!$B$1:$L$24,4,FALSE)+IF('BMP P Tracking Table'!$V34="By HSG",'BMP P Tracking Table'!$W34*VLOOKUP('BMP P Tracking Table'!$Q34,'Loading Rates'!$B$1:$L$24,6,FALSE)+'BMP P Tracking Table'!$X34*VLOOKUP('BMP P Tracking Table'!$Q34,'Loading Rates'!$B$1:$L$24,7,FALSE)+'BMP P Tracking Table'!$Y34*VLOOKUP('BMP P Tracking Table'!$Q34,'Loading Rates'!$B$1:$L$24,8,FALSE)+'BMP P Tracking Table'!$Z34*VLOOKUP('BMP P Tracking Table'!$Q34,'Loading Rates'!$B$1:$L$24,9,FALSE),'BMP P Tracking Table'!$AA34*VLOOKUP('BMP P Tracking Table'!$Q34,'Loading Rates'!$B$1:$L$24,10,FALSE)),'BMP P Tracking Table'!$AO34*VLOOKUP('BMP P Tracking Table'!$Q34,'Loading Rates'!$B$1:$L$24,4,FALSE)+IF('BMP P Tracking Table'!$AP34="By HSG",'BMP P Tracking Table'!$AQ34*VLOOKUP('BMP P Tracking Table'!$Q34,'Loading Rates'!$B$1:$L$24,6,FALSE)+'BMP P Tracking Table'!$AR34*VLOOKUP('BMP P Tracking Table'!$Q34,'Loading Rates'!$B$1:$L$24,7,FALSE)+'BMP P Tracking Table'!$AS34*VLOOKUP('BMP P Tracking Table'!$Q34,'Loading Rates'!$B$1:$L$24,8,FALSE)+'BMP P Tracking Table'!$AT34*VLOOKUP('BMP P Tracking Table'!$Q34,'Loading Rates'!$B$1:$L$24,9,FALSE),'BMP P Tracking Table'!$AU34*VLOOKUP('BMP P Tracking Table'!$Q34,'Loading Rates'!$B$1:$L$24,10,FALSE))),"")</f>
        <v/>
      </c>
      <c r="AZ34" s="107">
        <f>IFERROR(IF('BMP P Tracking Table'!$AL34="Yes",MIN(2,IF('BMP P Tracking Table'!$AP34="Total Pervious",(-(3630*'BMP P Tracking Table'!$AO34+20.691*'BMP P Tracking Table'!$AU34)+SQRT((3630*'BMP P Tracking Table'!$AO34+20.691*'BMP P Tracking Table'!$AU34)^2-(4*(996.798*'BMP P Tracking Table'!$AU34)*-'BMP P Tracking Table'!$AW34)))/(2*(996.798*'BMP P Tracking Table'!$AU34)),IF(SUM('BMP P Tracking Table'!$AQ34:$AT34)=0,'BMP P Tracking Table'!$AU34/(-3630*'BMP P Tracking Table'!$AO34),(-(3630*'BMP P Tracking Table'!$AO34+20.691*'BMP P Tracking Table'!$AT34-216.711*'BMP P Tracking Table'!$AS34-83.853*'BMP P Tracking Table'!$AR34-42.834*'BMP P Tracking Table'!$AQ34)+SQRT((3630*'BMP P Tracking Table'!$AO34+20.691*'BMP P Tracking Table'!$AT34-216.711*'BMP P Tracking Table'!$AS34-83.853*'BMP P Tracking Table'!$AR34-42.834*'BMP P Tracking Table'!$AQ34)^2-(4*(149.919*'BMP P Tracking Table'!$AQ34+236.676*'BMP P Tracking Table'!$AR34+726*'BMP P Tracking Table'!$AS34+996.798*'BMP P Tracking Table'!$AT34)*-'BMP P Tracking Table'!$AW34)))/(2*(149.919*'BMP P Tracking Table'!$AQ34+236.676*'BMP P Tracking Table'!$AR34+726*'BMP P Tracking Table'!$AS34+996.798*'BMP P Tracking Table'!$AT34))))),MIN(2,IF('BMP P Tracking Table'!$AP34="Total Pervious",(-(3630*'BMP P Tracking Table'!$U34+20.691*'BMP P Tracking Table'!$AA34)+SQRT((3630*'BMP P Tracking Table'!$U34+20.691*'BMP P Tracking Table'!$AA34)^2-(4*(996.798*'BMP P Tracking Table'!$AA34)*-'BMP P Tracking Table'!$AW34)))/(2*(996.798*'BMP P Tracking Table'!$AA34)),IF(SUM('BMP P Tracking Table'!$W34:$Z34)=0,'BMP P Tracking Table'!$AW34/(-3630*'BMP P Tracking Table'!$U34),(-(3630*'BMP P Tracking Table'!$U34+20.691*'BMP P Tracking Table'!$Z34-216.711*'BMP P Tracking Table'!$Y34-83.853*'BMP P Tracking Table'!$X34-42.834*'BMP P Tracking Table'!$W34)+SQRT((3630*'BMP P Tracking Table'!$U34+20.691*'BMP P Tracking Table'!$Z34-216.711*'BMP P Tracking Table'!$Y34-83.853*'BMP P Tracking Table'!$X34-42.834*'BMP P Tracking Table'!$W34)^2-(4*(149.919*'BMP P Tracking Table'!$W34+236.676*'BMP P Tracking Table'!$X34+726*'BMP P Tracking Table'!$Y34+996.798*'BMP P Tracking Table'!$Z34)*-'BMP P Tracking Table'!$AW34)))/(2*(149.919*'BMP P Tracking Table'!$W34+236.676*'BMP P Tracking Table'!$X34+726*'BMP P Tracking Table'!$Y34+996.798*'BMP P Tracking Table'!$Z34)))))),"")</f>
        <v>0</v>
      </c>
      <c r="BA34" s="105" t="str" cm="1">
        <f t="array" ref="BA34">IFERROR((VLOOKUP(CONCATENATE('BMP P Tracking Table'!$AV34," ",'BMP P Tracking Table'!$AX34),'Performance Curves'!$C$1:$L$45,_xlfn.SINGLE(MATCH('BMP P Tracking Table'!$AZ34,'Performance Curves'!$D$1:$L$1,1))+2,FALSE)-VLOOKUP(CONCATENATE('BMP P Tracking Table'!$AV34," ",'BMP P Tracking Table'!$AX34),'Performance Curves'!$C$1:$L$45,_xlfn.SINGLE(MATCH('BMP P Tracking Table'!$AZ34,'Performance Curves'!$D$1:$L$1,1))+1,FALSE)),"")</f>
        <v/>
      </c>
      <c r="BB34" s="107" t="str">
        <f>IFERROR(('BMP P Tracking Table'!$AZ34-INDEX('Performance Curves'!$E$1:$L$1,1,MATCH('BMP P Tracking Table'!$AZ34,'Performance Curves'!$E$1:$L$1,1)))/(INDEX('Performance Curves'!$E$1:$L$1,1,MATCH('BMP P Tracking Table'!$AZ34,'Performance Curves'!$E$1:$L$1,1)+1)-INDEX('Performance Curves'!$E$1:$L$1,1,MATCH('BMP P Tracking Table'!$AZ34,'Performance Curves'!$E$1:$L$1,1))),"")</f>
        <v/>
      </c>
      <c r="BC34" s="106" t="str" cm="1">
        <f t="array" ref="BC34">IFERROR(IF('BMP P Tracking Table'!$AZ34=2,VLOOKUP(CONCATENATE('BMP P Tracking Table'!$AV34," ",'BMP P Tracking Table'!$AX34),'Performance Curves'!$C$1:$L$44,_xlfn.SINGLE(MATCH('BMP P Tracking Table'!$AZ34,'Performance Curves'!$D$1:$L$1,1))+1,FALSE),'BMP P Tracking Table'!$BA34*'BMP P Tracking Table'!$BB34+VLOOKUP(CONCATENATE('BMP P Tracking Table'!$AV34," ",'BMP P Tracking Table'!$AX34),'Performance Curves'!$C$1:$L$44,_xlfn.SINGLE(MATCH('BMP P Tracking Table'!$AZ34,'Performance Curves'!$D$1:$L$1,1))+1,FALSE)),"")</f>
        <v/>
      </c>
      <c r="BD34" s="107" t="str">
        <f>IFERROR('BMP P Tracking Table'!$BC34*'BMP P Tracking Table'!$AY34,"")</f>
        <v/>
      </c>
      <c r="BE34" s="101"/>
      <c r="BF34" s="37">
        <f t="shared" si="2"/>
        <v>0</v>
      </c>
    </row>
    <row r="35" spans="1:59" x14ac:dyDescent="0.25">
      <c r="A35" s="65" t="s">
        <v>452</v>
      </c>
      <c r="B35" s="65" t="s">
        <v>453</v>
      </c>
      <c r="C35" s="65" t="s">
        <v>523</v>
      </c>
      <c r="D35" s="65"/>
      <c r="E35" s="97">
        <v>44.431299000000003</v>
      </c>
      <c r="F35" s="97">
        <v>-73.208263000000002</v>
      </c>
      <c r="G35" s="65" t="s">
        <v>356</v>
      </c>
      <c r="H35" s="65"/>
      <c r="I35" s="65" t="s">
        <v>62</v>
      </c>
      <c r="J35" s="98"/>
      <c r="K35" s="65" t="s">
        <v>111</v>
      </c>
      <c r="L35" s="65"/>
      <c r="M35" s="99">
        <v>42917</v>
      </c>
      <c r="N35" s="65"/>
      <c r="O35" s="65"/>
      <c r="P35" s="65" t="s">
        <v>119</v>
      </c>
      <c r="Q35" s="65" t="s">
        <v>147</v>
      </c>
      <c r="R35" s="65" t="str">
        <f>IFERROR(VLOOKUP('BMP P Tracking Table'!$Q35,Dropdowns!$P$3:$Q$23,2,FALSE),"")</f>
        <v>Shelburne Bay</v>
      </c>
      <c r="S35" s="65" t="s">
        <v>66</v>
      </c>
      <c r="T35" s="65" t="s">
        <v>162</v>
      </c>
      <c r="U35" s="113">
        <v>0.3</v>
      </c>
      <c r="V35" s="65" t="s">
        <v>219</v>
      </c>
      <c r="W35" s="65"/>
      <c r="X35" s="65"/>
      <c r="Y35" s="65"/>
      <c r="Z35" s="65"/>
      <c r="AA35" s="113">
        <v>0.08</v>
      </c>
      <c r="AB35" s="100">
        <v>1614</v>
      </c>
      <c r="AC35" s="65"/>
      <c r="AD35" s="107">
        <f>IFERROR('BMP P Tracking Table'!$U35*VLOOKUP('BMP P Tracking Table'!$Q35,'Loading Rates'!$B$1:$L$24,4,FALSE)+IF('BMP P Tracking Table'!$V35="By HSG",'BMP P Tracking Table'!$W35*VLOOKUP('BMP P Tracking Table'!$Q35,'Loading Rates'!$B$1:$L$24,6,FALSE)+'BMP P Tracking Table'!$X35*VLOOKUP('BMP P Tracking Table'!$Q35,'Loading Rates'!$B$1:$L$24,7,FALSE)+'BMP P Tracking Table'!$Y35*VLOOKUP('BMP P Tracking Table'!$Q35,'Loading Rates'!$B$1:$L$24,8,FALSE)+'BMP P Tracking Table'!$Z35*VLOOKUP('BMP P Tracking Table'!$Q35,'Loading Rates'!$B$1:$L$24,9,FALSE),'BMP P Tracking Table'!$AA35*VLOOKUP('BMP P Tracking Table'!$Q35,'Loading Rates'!$B$1:$L$24,10,FALSE)),"")</f>
        <v>0.29935999999999996</v>
      </c>
      <c r="AE35" s="107">
        <f>IFERROR(MIN(2,IF('BMP P Tracking Table'!$V35="Total Pervious",(-(3630*'BMP P Tracking Table'!$U35+20.691*'BMP P Tracking Table'!$AA35)+SQRT((3630*'BMP P Tracking Table'!$U35+20.691*'BMP P Tracking Table'!$AA35)^2-(4*(996.798*'BMP P Tracking Table'!$AA35)*-'BMP P Tracking Table'!$AB35)))/(2*(996.798*'BMP P Tracking Table'!$AA35)),IF(SUM('BMP P Tracking Table'!$W35:$Z35)=0,'BMP P Tracking Table'!$AB35/(-3630*'BMP P Tracking Table'!$U35),(-(3630*'BMP P Tracking Table'!$U35+20.691*'BMP P Tracking Table'!$Z35-216.711*'BMP P Tracking Table'!$Y35-83.853*'BMP P Tracking Table'!$X35-42.834*'BMP P Tracking Table'!$W35)+SQRT((3630*'BMP P Tracking Table'!$U35+20.691*'BMP P Tracking Table'!$Z35-216.711*'BMP P Tracking Table'!$Y35-83.853*'BMP P Tracking Table'!$X35-42.834*'BMP P Tracking Table'!$W35)^2-(4*(149.919*'BMP P Tracking Table'!$W35+236.676*'BMP P Tracking Table'!$X35+726*'BMP P Tracking Table'!$Y35+996.798*'BMP P Tracking Table'!$Z35)*-'BMP P Tracking Table'!$AB35)))/(2*(149.919*'BMP P Tracking Table'!$W35+236.676*'BMP P Tracking Table'!$X35+726*'BMP P Tracking Table'!$Y35+996.798*'BMP P Tracking Table'!$Z35))))),"")</f>
        <v>1.3471527363094131</v>
      </c>
      <c r="AF35" s="107" cm="1">
        <f t="array" ref="AF35">IFERROR((VLOOKUP(CONCATENATE('BMP P Tracking Table'!$T35," ",'BMP P Tracking Table'!$AC35),'Performance Curves'!$C$1:$L$45,_xlfn.SINGLE(MATCH('BMP P Tracking Table'!$AE35,'Performance Curves'!$D$1:$L$1,1))+2,FALSE)-VLOOKUP(CONCATENATE('BMP P Tracking Table'!$T35," ",'BMP P Tracking Table'!$AC35),'Performance Curves'!$C$1:$L$45,_xlfn.SINGLE(MATCH('BMP P Tracking Table'!$AE35,'Performance Curves'!$D$1:$L$1,1))+1,FALSE)),"")</f>
        <v>4.9999999999999933E-2</v>
      </c>
      <c r="AG35" s="107">
        <f>IFERROR(('BMP P Tracking Table'!$AE35-INDEX('Performance Curves'!$E$1:$L$1,1,MATCH('BMP P Tracking Table'!$AE35,'Performance Curves'!$E$1:$L$1,1)))/(INDEX('Performance Curves'!$E$1:$L$1,1,MATCH('BMP P Tracking Table'!$AE35,'Performance Curves'!$E$1:$L$1,1)+1)-INDEX('Performance Curves'!$E$1:$L$1,1,MATCH('BMP P Tracking Table'!$AE35,'Performance Curves'!$E$1:$L$1,1))),"")</f>
        <v>0.69430547261882625</v>
      </c>
      <c r="AH35" s="106" cm="1">
        <f t="array" ref="AH35">IFERROR(IF('BMP P Tracking Table'!$AE35=2,VLOOKUP(CONCATENATE('BMP P Tracking Table'!$T35," ",'BMP P Tracking Table'!$AC35),'Performance Curves'!$C$1:$L$45,_xlfn.SINGLE(MATCH('BMP P Tracking Table'!$AE35,'Performance Curves'!$D$1:$L$1,1))+1,FALSE),'BMP P Tracking Table'!$AF35*'BMP P Tracking Table'!$AG35+VLOOKUP(CONCATENATE('BMP P Tracking Table'!$T35," ",'BMP P Tracking Table'!$AC35),'Performance Curves'!$C$1:$L$45,_xlfn.SINGLE(MATCH('BMP P Tracking Table'!$AE35,'Performance Curves'!$D$1:$L$1,1))+1,FALSE)),"")</f>
        <v>0.56471527363094132</v>
      </c>
      <c r="AI35" s="107">
        <f>IFERROR('BMP P Tracking Table'!$AH35*'BMP P Tracking Table'!$AD35,"")</f>
        <v>0.16905316431415857</v>
      </c>
      <c r="AJ35" s="65"/>
      <c r="AK35" s="65" t="s">
        <v>62</v>
      </c>
      <c r="AL35" s="101"/>
      <c r="AM35" s="64">
        <v>1</v>
      </c>
      <c r="AN35" s="105">
        <f t="shared" si="1"/>
        <v>0.16905316431415857</v>
      </c>
      <c r="AO35" s="101"/>
      <c r="AP35" s="101"/>
      <c r="AQ35" s="101"/>
      <c r="AR35" s="101"/>
      <c r="AS35" s="101"/>
      <c r="AT35" s="101"/>
      <c r="AU35" s="101"/>
      <c r="AV35" s="65"/>
      <c r="AW35" s="102"/>
      <c r="AX35" s="102"/>
      <c r="AY35" s="107" t="str">
        <f>IF('BMP P Tracking Table'!$AK35="Yes",IF('BMP P Tracking Table'!$AL35="No",'BMP P Tracking Table'!$U35*VLOOKUP('BMP P Tracking Table'!$Q35,'Loading Rates'!$B$1:$L$24,4,FALSE)+IF('BMP P Tracking Table'!$V35="By HSG",'BMP P Tracking Table'!$W35*VLOOKUP('BMP P Tracking Table'!$Q35,'Loading Rates'!$B$1:$L$24,6,FALSE)+'BMP P Tracking Table'!$X35*VLOOKUP('BMP P Tracking Table'!$Q35,'Loading Rates'!$B$1:$L$24,7,FALSE)+'BMP P Tracking Table'!$Y35*VLOOKUP('BMP P Tracking Table'!$Q35,'Loading Rates'!$B$1:$L$24,8,FALSE)+'BMP P Tracking Table'!$Z35*VLOOKUP('BMP P Tracking Table'!$Q35,'Loading Rates'!$B$1:$L$24,9,FALSE),'BMP P Tracking Table'!$AA35*VLOOKUP('BMP P Tracking Table'!$Q35,'Loading Rates'!$B$1:$L$24,10,FALSE)),'BMP P Tracking Table'!$AO35*VLOOKUP('BMP P Tracking Table'!$Q35,'Loading Rates'!$B$1:$L$24,4,FALSE)+IF('BMP P Tracking Table'!$AP35="By HSG",'BMP P Tracking Table'!$AQ35*VLOOKUP('BMP P Tracking Table'!$Q35,'Loading Rates'!$B$1:$L$24,6,FALSE)+'BMP P Tracking Table'!$AR35*VLOOKUP('BMP P Tracking Table'!$Q35,'Loading Rates'!$B$1:$L$24,7,FALSE)+'BMP P Tracking Table'!$AS35*VLOOKUP('BMP P Tracking Table'!$Q35,'Loading Rates'!$B$1:$L$24,8,FALSE)+'BMP P Tracking Table'!$AT35*VLOOKUP('BMP P Tracking Table'!$Q35,'Loading Rates'!$B$1:$L$24,9,FALSE),'BMP P Tracking Table'!$AU35*VLOOKUP('BMP P Tracking Table'!$Q35,'Loading Rates'!$B$1:$L$24,10,FALSE))),"")</f>
        <v/>
      </c>
      <c r="AZ35" s="107">
        <f>IFERROR(IF('BMP P Tracking Table'!$AL35="Yes",MIN(2,IF('BMP P Tracking Table'!$AP35="Total Pervious",(-(3630*'BMP P Tracking Table'!$AO35+20.691*'BMP P Tracking Table'!$AU35)+SQRT((3630*'BMP P Tracking Table'!$AO35+20.691*'BMP P Tracking Table'!$AU35)^2-(4*(996.798*'BMP P Tracking Table'!$AU35)*-'BMP P Tracking Table'!$AW35)))/(2*(996.798*'BMP P Tracking Table'!$AU35)),IF(SUM('BMP P Tracking Table'!$AQ35:$AT35)=0,'BMP P Tracking Table'!$AU35/(-3630*'BMP P Tracking Table'!$AO35),(-(3630*'BMP P Tracking Table'!$AO35+20.691*'BMP P Tracking Table'!$AT35-216.711*'BMP P Tracking Table'!$AS35-83.853*'BMP P Tracking Table'!$AR35-42.834*'BMP P Tracking Table'!$AQ35)+SQRT((3630*'BMP P Tracking Table'!$AO35+20.691*'BMP P Tracking Table'!$AT35-216.711*'BMP P Tracking Table'!$AS35-83.853*'BMP P Tracking Table'!$AR35-42.834*'BMP P Tracking Table'!$AQ35)^2-(4*(149.919*'BMP P Tracking Table'!$AQ35+236.676*'BMP P Tracking Table'!$AR35+726*'BMP P Tracking Table'!$AS35+996.798*'BMP P Tracking Table'!$AT35)*-'BMP P Tracking Table'!$AW35)))/(2*(149.919*'BMP P Tracking Table'!$AQ35+236.676*'BMP P Tracking Table'!$AR35+726*'BMP P Tracking Table'!$AS35+996.798*'BMP P Tracking Table'!$AT35))))),MIN(2,IF('BMP P Tracking Table'!$AP35="Total Pervious",(-(3630*'BMP P Tracking Table'!$U35+20.691*'BMP P Tracking Table'!$AA35)+SQRT((3630*'BMP P Tracking Table'!$U35+20.691*'BMP P Tracking Table'!$AA35)^2-(4*(996.798*'BMP P Tracking Table'!$AA35)*-'BMP P Tracking Table'!$AW35)))/(2*(996.798*'BMP P Tracking Table'!$AA35)),IF(SUM('BMP P Tracking Table'!$W35:$Z35)=0,'BMP P Tracking Table'!$AW35/(-3630*'BMP P Tracking Table'!$U35),(-(3630*'BMP P Tracking Table'!$U35+20.691*'BMP P Tracking Table'!$Z35-216.711*'BMP P Tracking Table'!$Y35-83.853*'BMP P Tracking Table'!$X35-42.834*'BMP P Tracking Table'!$W35)+SQRT((3630*'BMP P Tracking Table'!$U35+20.691*'BMP P Tracking Table'!$Z35-216.711*'BMP P Tracking Table'!$Y35-83.853*'BMP P Tracking Table'!$X35-42.834*'BMP P Tracking Table'!$W35)^2-(4*(149.919*'BMP P Tracking Table'!$W35+236.676*'BMP P Tracking Table'!$X35+726*'BMP P Tracking Table'!$Y35+996.798*'BMP P Tracking Table'!$Z35)*-'BMP P Tracking Table'!$AW35)))/(2*(149.919*'BMP P Tracking Table'!$W35+236.676*'BMP P Tracking Table'!$X35+726*'BMP P Tracking Table'!$Y35+996.798*'BMP P Tracking Table'!$Z35)))))),"")</f>
        <v>0</v>
      </c>
      <c r="BA35" s="105" t="str" cm="1">
        <f t="array" ref="BA35">IFERROR((VLOOKUP(CONCATENATE('BMP P Tracking Table'!$AV35," ",'BMP P Tracking Table'!$AX35),'Performance Curves'!$C$1:$L$45,_xlfn.SINGLE(MATCH('BMP P Tracking Table'!$AZ35,'Performance Curves'!$D$1:$L$1,1))+2,FALSE)-VLOOKUP(CONCATENATE('BMP P Tracking Table'!$AV35," ",'BMP P Tracking Table'!$AX35),'Performance Curves'!$C$1:$L$45,_xlfn.SINGLE(MATCH('BMP P Tracking Table'!$AZ35,'Performance Curves'!$D$1:$L$1,1))+1,FALSE)),"")</f>
        <v/>
      </c>
      <c r="BB35" s="107" t="str">
        <f>IFERROR(('BMP P Tracking Table'!$AZ35-INDEX('Performance Curves'!$E$1:$L$1,1,MATCH('BMP P Tracking Table'!$AZ35,'Performance Curves'!$E$1:$L$1,1)))/(INDEX('Performance Curves'!$E$1:$L$1,1,MATCH('BMP P Tracking Table'!$AZ35,'Performance Curves'!$E$1:$L$1,1)+1)-INDEX('Performance Curves'!$E$1:$L$1,1,MATCH('BMP P Tracking Table'!$AZ35,'Performance Curves'!$E$1:$L$1,1))),"")</f>
        <v/>
      </c>
      <c r="BC35" s="106" t="str" cm="1">
        <f t="array" ref="BC35">IFERROR(IF('BMP P Tracking Table'!$AZ35=2,VLOOKUP(CONCATENATE('BMP P Tracking Table'!$AV35," ",'BMP P Tracking Table'!$AX35),'Performance Curves'!$C$1:$L$44,_xlfn.SINGLE(MATCH('BMP P Tracking Table'!$AZ35,'Performance Curves'!$D$1:$L$1,1))+1,FALSE),'BMP P Tracking Table'!$BA35*'BMP P Tracking Table'!$BB35+VLOOKUP(CONCATENATE('BMP P Tracking Table'!$AV35," ",'BMP P Tracking Table'!$AX35),'Performance Curves'!$C$1:$L$44,_xlfn.SINGLE(MATCH('BMP P Tracking Table'!$AZ35,'Performance Curves'!$D$1:$L$1,1))+1,FALSE)),"")</f>
        <v/>
      </c>
      <c r="BD35" s="107" t="str">
        <f>IFERROR('BMP P Tracking Table'!$BC35*'BMP P Tracking Table'!$AY35,"")</f>
        <v/>
      </c>
      <c r="BE35" s="101"/>
      <c r="BF35" s="37">
        <f t="shared" si="2"/>
        <v>0</v>
      </c>
    </row>
    <row r="36" spans="1:59" ht="19.5" customHeight="1" x14ac:dyDescent="0.25">
      <c r="A36" s="65"/>
      <c r="B36" s="65"/>
      <c r="C36" s="65"/>
      <c r="D36" s="65"/>
      <c r="E36" s="97"/>
      <c r="F36" s="97"/>
      <c r="G36" s="65"/>
      <c r="H36" s="65"/>
      <c r="I36" s="65"/>
      <c r="J36" s="98"/>
      <c r="K36" s="65"/>
      <c r="L36" s="65"/>
      <c r="M36" s="99"/>
      <c r="N36" s="65"/>
      <c r="O36" s="65"/>
      <c r="P36" s="65"/>
      <c r="Q36" s="65"/>
      <c r="R36" s="65"/>
      <c r="S36" s="65"/>
      <c r="T36" s="65"/>
      <c r="U36" s="115"/>
      <c r="V36" s="65"/>
      <c r="W36" s="65"/>
      <c r="X36" s="65"/>
      <c r="Y36" s="65"/>
      <c r="Z36" s="65"/>
      <c r="AA36" s="115"/>
      <c r="AB36" s="100"/>
      <c r="AC36" s="65"/>
      <c r="AD36" s="107" t="str">
        <f>IFERROR('BMP P Tracking Table'!$U36*VLOOKUP('BMP P Tracking Table'!$Q36,'Loading Rates'!$B$1:$L$24,4,FALSE)+IF('BMP P Tracking Table'!$V36="By HSG",'BMP P Tracking Table'!$W36*VLOOKUP('BMP P Tracking Table'!$Q36,'Loading Rates'!$B$1:$L$24,6,FALSE)+'BMP P Tracking Table'!$X36*VLOOKUP('BMP P Tracking Table'!$Q36,'Loading Rates'!$B$1:$L$24,7,FALSE)+'BMP P Tracking Table'!$Y36*VLOOKUP('BMP P Tracking Table'!$Q36,'Loading Rates'!$B$1:$L$24,8,FALSE)+'BMP P Tracking Table'!$Z36*VLOOKUP('BMP P Tracking Table'!$Q36,'Loading Rates'!$B$1:$L$24,9,FALSE),'BMP P Tracking Table'!$AA36*VLOOKUP('BMP P Tracking Table'!$Q36,'Loading Rates'!$B$1:$L$24,10,FALSE)),"")</f>
        <v/>
      </c>
      <c r="AE36" s="107" t="str">
        <f>IFERROR(MIN(2,IF('BMP P Tracking Table'!$V36="Total Pervious",(-(3630*'BMP P Tracking Table'!$U36+20.691*'BMP P Tracking Table'!$AA36)+SQRT((3630*'BMP P Tracking Table'!$U36+20.691*'BMP P Tracking Table'!$AA36)^2-(4*(996.798*'BMP P Tracking Table'!$AA36)*-'BMP P Tracking Table'!$AB36)))/(2*(996.798*'BMP P Tracking Table'!$AA36)),IF(SUM('BMP P Tracking Table'!$W36:$Z36)=0,'BMP P Tracking Table'!$AB36/(-3630*'BMP P Tracking Table'!$U36),(-(3630*'BMP P Tracking Table'!$U36+20.691*'BMP P Tracking Table'!$Z36-216.711*'BMP P Tracking Table'!$Y36-83.853*'BMP P Tracking Table'!$X36-42.834*'BMP P Tracking Table'!$W36)+SQRT((3630*'BMP P Tracking Table'!$U36+20.691*'BMP P Tracking Table'!$Z36-216.711*'BMP P Tracking Table'!$Y36-83.853*'BMP P Tracking Table'!$X36-42.834*'BMP P Tracking Table'!$W36)^2-(4*(149.919*'BMP P Tracking Table'!$W36+236.676*'BMP P Tracking Table'!$X36+726*'BMP P Tracking Table'!$Y36+996.798*'BMP P Tracking Table'!$Z36)*-'BMP P Tracking Table'!$AB36)))/(2*(149.919*'BMP P Tracking Table'!$W36+236.676*'BMP P Tracking Table'!$X36+726*'BMP P Tracking Table'!$Y36+996.798*'BMP P Tracking Table'!$Z36))))),"")</f>
        <v/>
      </c>
      <c r="AF36" s="107" t="str" cm="1">
        <f t="array" ref="AF36">IFERROR((VLOOKUP(CONCATENATE('BMP P Tracking Table'!$T36," ",'BMP P Tracking Table'!$AC36),'Performance Curves'!$C$1:$L$45,_xlfn.SINGLE(MATCH('BMP P Tracking Table'!$AE36,'Performance Curves'!$D$1:$L$1,1))+2,FALSE)-VLOOKUP(CONCATENATE('BMP P Tracking Table'!$T36," ",'BMP P Tracking Table'!$AC36),'Performance Curves'!$C$1:$L$45,_xlfn.SINGLE(MATCH('BMP P Tracking Table'!$AE36,'Performance Curves'!$D$1:$L$1,1))+1,FALSE)),"")</f>
        <v/>
      </c>
      <c r="AG36" s="107" t="str">
        <f>IFERROR(('BMP P Tracking Table'!$AE36-INDEX('Performance Curves'!$E$1:$L$1,1,MATCH('BMP P Tracking Table'!$AE36,'Performance Curves'!$E$1:$L$1,1)))/(INDEX('Performance Curves'!$E$1:$L$1,1,MATCH('BMP P Tracking Table'!$AE36,'Performance Curves'!$E$1:$L$1,1)+1)-INDEX('Performance Curves'!$E$1:$L$1,1,MATCH('BMP P Tracking Table'!$AE36,'Performance Curves'!$E$1:$L$1,1))),"")</f>
        <v/>
      </c>
      <c r="AH36" s="106" t="str" cm="1">
        <f t="array" ref="AH36">IFERROR(IF('BMP P Tracking Table'!$AE36=2,VLOOKUP(CONCATENATE('BMP P Tracking Table'!$T36," ",'BMP P Tracking Table'!$AC36),'Performance Curves'!$C$1:$L$45,_xlfn.SINGLE(MATCH('BMP P Tracking Table'!$AE36,'Performance Curves'!$D$1:$L$1,1))+1,FALSE),'BMP P Tracking Table'!$AF36*'BMP P Tracking Table'!$AG36+VLOOKUP(CONCATENATE('BMP P Tracking Table'!$T36," ",'BMP P Tracking Table'!$AC36),'Performance Curves'!$C$1:$L$45,_xlfn.SINGLE(MATCH('BMP P Tracking Table'!$AE36,'Performance Curves'!$D$1:$L$1,1))+1,FALSE)),"")</f>
        <v/>
      </c>
      <c r="AI36" s="107" t="str">
        <f>IFERROR('BMP P Tracking Table'!$AH36*'BMP P Tracking Table'!$AD36,"")</f>
        <v/>
      </c>
      <c r="AJ36" s="65"/>
      <c r="AK36" s="65"/>
      <c r="AL36" s="101"/>
      <c r="AM36" s="64">
        <v>1</v>
      </c>
      <c r="AN36" s="105" t="str">
        <f t="shared" si="1"/>
        <v/>
      </c>
      <c r="AO36" s="101"/>
      <c r="AP36" s="101"/>
      <c r="AQ36" s="101"/>
      <c r="AR36" s="101"/>
      <c r="AS36" s="101"/>
      <c r="AT36" s="101"/>
      <c r="AU36" s="101"/>
      <c r="AV36" s="65"/>
      <c r="AW36" s="102"/>
      <c r="AX36" s="102"/>
      <c r="AY36" s="107" t="str">
        <f>IF('BMP P Tracking Table'!$AK36="Yes",IF('BMP P Tracking Table'!$AL36="No",'BMP P Tracking Table'!$U36*VLOOKUP('BMP P Tracking Table'!$Q36,'Loading Rates'!$B$1:$L$24,4,FALSE)+IF('BMP P Tracking Table'!$V36="By HSG",'BMP P Tracking Table'!$W36*VLOOKUP('BMP P Tracking Table'!$Q36,'Loading Rates'!$B$1:$L$24,6,FALSE)+'BMP P Tracking Table'!$X36*VLOOKUP('BMP P Tracking Table'!$Q36,'Loading Rates'!$B$1:$L$24,7,FALSE)+'BMP P Tracking Table'!$Y36*VLOOKUP('BMP P Tracking Table'!$Q36,'Loading Rates'!$B$1:$L$24,8,FALSE)+'BMP P Tracking Table'!$Z36*VLOOKUP('BMP P Tracking Table'!$Q36,'Loading Rates'!$B$1:$L$24,9,FALSE),'BMP P Tracking Table'!$AA36*VLOOKUP('BMP P Tracking Table'!$Q36,'Loading Rates'!$B$1:$L$24,10,FALSE)),'BMP P Tracking Table'!$AO36*VLOOKUP('BMP P Tracking Table'!$Q36,'Loading Rates'!$B$1:$L$24,4,FALSE)+IF('BMP P Tracking Table'!$AP36="By HSG",'BMP P Tracking Table'!$AQ36*VLOOKUP('BMP P Tracking Table'!$Q36,'Loading Rates'!$B$1:$L$24,6,FALSE)+'BMP P Tracking Table'!$AR36*VLOOKUP('BMP P Tracking Table'!$Q36,'Loading Rates'!$B$1:$L$24,7,FALSE)+'BMP P Tracking Table'!$AS36*VLOOKUP('BMP P Tracking Table'!$Q36,'Loading Rates'!$B$1:$L$24,8,FALSE)+'BMP P Tracking Table'!$AT36*VLOOKUP('BMP P Tracking Table'!$Q36,'Loading Rates'!$B$1:$L$24,9,FALSE),'BMP P Tracking Table'!$AU36*VLOOKUP('BMP P Tracking Table'!$Q36,'Loading Rates'!$B$1:$L$24,10,FALSE))),"")</f>
        <v/>
      </c>
      <c r="AZ36" s="107" t="str">
        <f>IFERROR(IF('BMP P Tracking Table'!$AL36="Yes",MIN(2,IF('BMP P Tracking Table'!$AP36="Total Pervious",(-(3630*'BMP P Tracking Table'!$AO36+20.691*'BMP P Tracking Table'!$AU36)+SQRT((3630*'BMP P Tracking Table'!$AO36+20.691*'BMP P Tracking Table'!$AU36)^2-(4*(996.798*'BMP P Tracking Table'!$AU36)*-'BMP P Tracking Table'!$AW36)))/(2*(996.798*'BMP P Tracking Table'!$AU36)),IF(SUM('BMP P Tracking Table'!$AQ36:$AT36)=0,'BMP P Tracking Table'!$AU36/(-3630*'BMP P Tracking Table'!$AO36),(-(3630*'BMP P Tracking Table'!$AO36+20.691*'BMP P Tracking Table'!$AT36-216.711*'BMP P Tracking Table'!$AS36-83.853*'BMP P Tracking Table'!$AR36-42.834*'BMP P Tracking Table'!$AQ36)+SQRT((3630*'BMP P Tracking Table'!$AO36+20.691*'BMP P Tracking Table'!$AT36-216.711*'BMP P Tracking Table'!$AS36-83.853*'BMP P Tracking Table'!$AR36-42.834*'BMP P Tracking Table'!$AQ36)^2-(4*(149.919*'BMP P Tracking Table'!$AQ36+236.676*'BMP P Tracking Table'!$AR36+726*'BMP P Tracking Table'!$AS36+996.798*'BMP P Tracking Table'!$AT36)*-'BMP P Tracking Table'!$AW36)))/(2*(149.919*'BMP P Tracking Table'!$AQ36+236.676*'BMP P Tracking Table'!$AR36+726*'BMP P Tracking Table'!$AS36+996.798*'BMP P Tracking Table'!$AT36))))),MIN(2,IF('BMP P Tracking Table'!$AP36="Total Pervious",(-(3630*'BMP P Tracking Table'!$U36+20.691*'BMP P Tracking Table'!$AA36)+SQRT((3630*'BMP P Tracking Table'!$U36+20.691*'BMP P Tracking Table'!$AA36)^2-(4*(996.798*'BMP P Tracking Table'!$AA36)*-'BMP P Tracking Table'!$AW36)))/(2*(996.798*'BMP P Tracking Table'!$AA36)),IF(SUM('BMP P Tracking Table'!$W36:$Z36)=0,'BMP P Tracking Table'!$AW36/(-3630*'BMP P Tracking Table'!$U36),(-(3630*'BMP P Tracking Table'!$U36+20.691*'BMP P Tracking Table'!$Z36-216.711*'BMP P Tracking Table'!$Y36-83.853*'BMP P Tracking Table'!$X36-42.834*'BMP P Tracking Table'!$W36)+SQRT((3630*'BMP P Tracking Table'!$U36+20.691*'BMP P Tracking Table'!$Z36-216.711*'BMP P Tracking Table'!$Y36-83.853*'BMP P Tracking Table'!$X36-42.834*'BMP P Tracking Table'!$W36)^2-(4*(149.919*'BMP P Tracking Table'!$W36+236.676*'BMP P Tracking Table'!$X36+726*'BMP P Tracking Table'!$Y36+996.798*'BMP P Tracking Table'!$Z36)*-'BMP P Tracking Table'!$AW36)))/(2*(149.919*'BMP P Tracking Table'!$W36+236.676*'BMP P Tracking Table'!$X36+726*'BMP P Tracking Table'!$Y36+996.798*'BMP P Tracking Table'!$Z36)))))),"")</f>
        <v/>
      </c>
      <c r="BA36" s="105" t="str" cm="1">
        <f t="array" ref="BA36">IFERROR((VLOOKUP(CONCATENATE('BMP P Tracking Table'!$AV36," ",'BMP P Tracking Table'!$AX36),'Performance Curves'!$C$1:$L$45,_xlfn.SINGLE(MATCH('BMP P Tracking Table'!$AZ36,'Performance Curves'!$D$1:$L$1,1))+2,FALSE)-VLOOKUP(CONCATENATE('BMP P Tracking Table'!$AV36," ",'BMP P Tracking Table'!$AX36),'Performance Curves'!$C$1:$L$45,_xlfn.SINGLE(MATCH('BMP P Tracking Table'!$AZ36,'Performance Curves'!$D$1:$L$1,1))+1,FALSE)),"")</f>
        <v/>
      </c>
      <c r="BB36" s="107" t="str">
        <f>IFERROR(('BMP P Tracking Table'!$AZ36-INDEX('Performance Curves'!$E$1:$L$1,1,MATCH('BMP P Tracking Table'!$AZ36,'Performance Curves'!$E$1:$L$1,1)))/(INDEX('Performance Curves'!$E$1:$L$1,1,MATCH('BMP P Tracking Table'!$AZ36,'Performance Curves'!$E$1:$L$1,1)+1)-INDEX('Performance Curves'!$E$1:$L$1,1,MATCH('BMP P Tracking Table'!$AZ36,'Performance Curves'!$E$1:$L$1,1))),"")</f>
        <v/>
      </c>
      <c r="BC36" s="106" t="str" cm="1">
        <f t="array" ref="BC36">IFERROR(IF('BMP P Tracking Table'!$AZ36=2,VLOOKUP(CONCATENATE('BMP P Tracking Table'!$AV36," ",'BMP P Tracking Table'!$AX36),'Performance Curves'!$C$1:$L$44,_xlfn.SINGLE(MATCH('BMP P Tracking Table'!$AZ36,'Performance Curves'!$D$1:$L$1,1))+1,FALSE),'BMP P Tracking Table'!$BA36*'BMP P Tracking Table'!$BB36+VLOOKUP(CONCATENATE('BMP P Tracking Table'!$AV36," ",'BMP P Tracking Table'!$AX36),'Performance Curves'!$C$1:$L$44,_xlfn.SINGLE(MATCH('BMP P Tracking Table'!$AZ36,'Performance Curves'!$D$1:$L$1,1))+1,FALSE)),"")</f>
        <v/>
      </c>
      <c r="BD36" s="107" t="str">
        <f>IFERROR('BMP P Tracking Table'!$BC36*'BMP P Tracking Table'!$AY36,"")</f>
        <v/>
      </c>
      <c r="BE36" s="101"/>
      <c r="BF36" s="37">
        <f t="shared" si="2"/>
        <v>0</v>
      </c>
    </row>
    <row r="37" spans="1:59" x14ac:dyDescent="0.25">
      <c r="A37" s="65" t="s">
        <v>454</v>
      </c>
      <c r="B37" s="65" t="s">
        <v>455</v>
      </c>
      <c r="C37" s="65" t="s">
        <v>523</v>
      </c>
      <c r="D37" s="65"/>
      <c r="E37" s="97">
        <v>44.458312999999997</v>
      </c>
      <c r="F37" s="97">
        <v>-73.148016999999996</v>
      </c>
      <c r="G37" s="65" t="s">
        <v>356</v>
      </c>
      <c r="H37" s="65"/>
      <c r="I37" s="65" t="s">
        <v>62</v>
      </c>
      <c r="J37" s="98"/>
      <c r="K37" s="65" t="s">
        <v>111</v>
      </c>
      <c r="L37" s="65"/>
      <c r="M37" s="99">
        <v>42917</v>
      </c>
      <c r="N37" s="65"/>
      <c r="O37" s="65"/>
      <c r="P37" s="65" t="s">
        <v>34</v>
      </c>
      <c r="Q37" s="65" t="str">
        <f>IFERROR(VLOOKUP('BMP P Tracking Table'!$P37,Dropdowns!$C$2:$E$15,3,FALSE),"")</f>
        <v>Laplatte River</v>
      </c>
      <c r="R37" s="65" t="str">
        <f>IFERROR(VLOOKUP('BMP P Tracking Table'!$Q37,Dropdowns!$P$3:$Q$23,2,FALSE),"")</f>
        <v>Shelburne Bay</v>
      </c>
      <c r="S37" s="65" t="s">
        <v>66</v>
      </c>
      <c r="T37" s="65" t="s">
        <v>47</v>
      </c>
      <c r="U37" s="113">
        <v>1.7997795535600001</v>
      </c>
      <c r="V37" s="65" t="s">
        <v>219</v>
      </c>
      <c r="W37" s="65"/>
      <c r="X37" s="65"/>
      <c r="Y37" s="65"/>
      <c r="Z37" s="65"/>
      <c r="AA37" s="113">
        <v>0.58827898431000003</v>
      </c>
      <c r="AB37" s="100">
        <v>6834</v>
      </c>
      <c r="AC37" s="65" t="s">
        <v>205</v>
      </c>
      <c r="AD37" s="107">
        <f>IFERROR('BMP P Tracking Table'!$U37*VLOOKUP('BMP P Tracking Table'!$Q37,'Loading Rates'!$B$1:$L$24,4,FALSE)+IF('BMP P Tracking Table'!$V37="By HSG",'BMP P Tracking Table'!$W37*VLOOKUP('BMP P Tracking Table'!$Q37,'Loading Rates'!$B$1:$L$24,6,FALSE)+'BMP P Tracking Table'!$X37*VLOOKUP('BMP P Tracking Table'!$Q37,'Loading Rates'!$B$1:$L$24,7,FALSE)+'BMP P Tracking Table'!$Y37*VLOOKUP('BMP P Tracking Table'!$Q37,'Loading Rates'!$B$1:$L$24,8,FALSE)+'BMP P Tracking Table'!$Z37*VLOOKUP('BMP P Tracking Table'!$Q37,'Loading Rates'!$B$1:$L$24,9,FALSE),'BMP P Tracking Table'!$AA37*VLOOKUP('BMP P Tracking Table'!$Q37,'Loading Rates'!$B$1:$L$24,10,FALSE)),"")</f>
        <v>1.8145741202904402</v>
      </c>
      <c r="AE37" s="107">
        <f>IFERROR(MIN(2,IF('BMP P Tracking Table'!$V37="Total Pervious",(-(3630*'BMP P Tracking Table'!$U37+20.691*'BMP P Tracking Table'!$AA37)+SQRT((3630*'BMP P Tracking Table'!$U37+20.691*'BMP P Tracking Table'!$AA37)^2-(4*(996.798*'BMP P Tracking Table'!$AA37)*-'BMP P Tracking Table'!$AB37)))/(2*(996.798*'BMP P Tracking Table'!$AA37)),IF(SUM('BMP P Tracking Table'!$W37:$Z37)=0,'BMP P Tracking Table'!$AB37/(-3630*'BMP P Tracking Table'!$U37),(-(3630*'BMP P Tracking Table'!$U37+20.691*'BMP P Tracking Table'!$Z37-216.711*'BMP P Tracking Table'!$Y37-83.853*'BMP P Tracking Table'!$X37-42.834*'BMP P Tracking Table'!$W37)+SQRT((3630*'BMP P Tracking Table'!$U37+20.691*'BMP P Tracking Table'!$Z37-216.711*'BMP P Tracking Table'!$Y37-83.853*'BMP P Tracking Table'!$X37-42.834*'BMP P Tracking Table'!$W37)^2-(4*(149.919*'BMP P Tracking Table'!$W37+236.676*'BMP P Tracking Table'!$X37+726*'BMP P Tracking Table'!$Y37+996.798*'BMP P Tracking Table'!$Z37)*-'BMP P Tracking Table'!$AB37)))/(2*(149.919*'BMP P Tracking Table'!$W37+236.676*'BMP P Tracking Table'!$X37+726*'BMP P Tracking Table'!$Y37+996.798*'BMP P Tracking Table'!$Z37))))),"")</f>
        <v>0.96130618746732277</v>
      </c>
      <c r="AF37" s="107" cm="1">
        <f t="array" ref="AF37">IFERROR((VLOOKUP(CONCATENATE('BMP P Tracking Table'!$T37," ",'BMP P Tracking Table'!$AC37),'Performance Curves'!$C$1:$L$45,_xlfn.SINGLE(MATCH('BMP P Tracking Table'!$AE37,'Performance Curves'!$D$1:$L$1,1))+2,FALSE)-VLOOKUP(CONCATENATE('BMP P Tracking Table'!$T37," ",'BMP P Tracking Table'!$AC37),'Performance Curves'!$C$1:$L$45,_xlfn.SINGLE(MATCH('BMP P Tracking Table'!$AE37,'Performance Curves'!$D$1:$L$1,1))+1,FALSE)),"")</f>
        <v>1.0000000000000009E-2</v>
      </c>
      <c r="AG37" s="107">
        <f>IFERROR(('BMP P Tracking Table'!$AE37-INDEX('Performance Curves'!$E$1:$L$1,1,MATCH('BMP P Tracking Table'!$AE37,'Performance Curves'!$E$1:$L$1,1)))/(INDEX('Performance Curves'!$E$1:$L$1,1,MATCH('BMP P Tracking Table'!$AE37,'Performance Curves'!$E$1:$L$1,1)+1)-INDEX('Performance Curves'!$E$1:$L$1,1,MATCH('BMP P Tracking Table'!$AE37,'Performance Curves'!$E$1:$L$1,1))),"")</f>
        <v>0.80653093733661385</v>
      </c>
      <c r="AH37" s="106" cm="1">
        <f t="array" ref="AH37">IFERROR(IF('BMP P Tracking Table'!$AE37=2,VLOOKUP(CONCATENATE('BMP P Tracking Table'!$T37," ",'BMP P Tracking Table'!$AC37),'Performance Curves'!$C$1:$L$45,_xlfn.SINGLE(MATCH('BMP P Tracking Table'!$AE37,'Performance Curves'!$D$1:$L$1,1))+1,FALSE),'BMP P Tracking Table'!$AF37*'BMP P Tracking Table'!$AG37+VLOOKUP(CONCATENATE('BMP P Tracking Table'!$T37," ",'BMP P Tracking Table'!$AC37),'Performance Curves'!$C$1:$L$45,_xlfn.SINGLE(MATCH('BMP P Tracking Table'!$AE37,'Performance Curves'!$D$1:$L$1,1))+1,FALSE)),"")</f>
        <v>0.99806530937336613</v>
      </c>
      <c r="AI37" s="107">
        <f>IFERROR('BMP P Tracking Table'!$AH37*'BMP P Tracking Table'!$AD37,"")</f>
        <v>1.8110634807485819</v>
      </c>
      <c r="AJ37" s="65"/>
      <c r="AK37" s="65" t="s">
        <v>62</v>
      </c>
      <c r="AL37" s="101"/>
      <c r="AM37" s="64">
        <v>1</v>
      </c>
      <c r="AN37" s="105">
        <f t="shared" si="1"/>
        <v>1.8110634807485819</v>
      </c>
      <c r="AO37" s="101"/>
      <c r="AP37" s="101"/>
      <c r="AQ37" s="101"/>
      <c r="AR37" s="101"/>
      <c r="AS37" s="101"/>
      <c r="AT37" s="101"/>
      <c r="AU37" s="101"/>
      <c r="AV37" s="65"/>
      <c r="AW37" s="102"/>
      <c r="AX37" s="102"/>
      <c r="AY37" s="107" t="str">
        <f>IF('BMP P Tracking Table'!$AK37="Yes",IF('BMP P Tracking Table'!$AL37="No",'BMP P Tracking Table'!$U37*VLOOKUP('BMP P Tracking Table'!$Q37,'Loading Rates'!$B$1:$L$24,4,FALSE)+IF('BMP P Tracking Table'!$V37="By HSG",'BMP P Tracking Table'!$W37*VLOOKUP('BMP P Tracking Table'!$Q37,'Loading Rates'!$B$1:$L$24,6,FALSE)+'BMP P Tracking Table'!$X37*VLOOKUP('BMP P Tracking Table'!$Q37,'Loading Rates'!$B$1:$L$24,7,FALSE)+'BMP P Tracking Table'!$Y37*VLOOKUP('BMP P Tracking Table'!$Q37,'Loading Rates'!$B$1:$L$24,8,FALSE)+'BMP P Tracking Table'!$Z37*VLOOKUP('BMP P Tracking Table'!$Q37,'Loading Rates'!$B$1:$L$24,9,FALSE),'BMP P Tracking Table'!$AA37*VLOOKUP('BMP P Tracking Table'!$Q37,'Loading Rates'!$B$1:$L$24,10,FALSE)),'BMP P Tracking Table'!$AO37*VLOOKUP('BMP P Tracking Table'!$Q37,'Loading Rates'!$B$1:$L$24,4,FALSE)+IF('BMP P Tracking Table'!$AP37="By HSG",'BMP P Tracking Table'!$AQ37*VLOOKUP('BMP P Tracking Table'!$Q37,'Loading Rates'!$B$1:$L$24,6,FALSE)+'BMP P Tracking Table'!$AR37*VLOOKUP('BMP P Tracking Table'!$Q37,'Loading Rates'!$B$1:$L$24,7,FALSE)+'BMP P Tracking Table'!$AS37*VLOOKUP('BMP P Tracking Table'!$Q37,'Loading Rates'!$B$1:$L$24,8,FALSE)+'BMP P Tracking Table'!$AT37*VLOOKUP('BMP P Tracking Table'!$Q37,'Loading Rates'!$B$1:$L$24,9,FALSE),'BMP P Tracking Table'!$AU37*VLOOKUP('BMP P Tracking Table'!$Q37,'Loading Rates'!$B$1:$L$24,10,FALSE))),"")</f>
        <v/>
      </c>
      <c r="AZ37" s="107">
        <f>IFERROR(IF('BMP P Tracking Table'!$AL37="Yes",MIN(2,IF('BMP P Tracking Table'!$AP37="Total Pervious",(-(3630*'BMP P Tracking Table'!$AO37+20.691*'BMP P Tracking Table'!$AU37)+SQRT((3630*'BMP P Tracking Table'!$AO37+20.691*'BMP P Tracking Table'!$AU37)^2-(4*(996.798*'BMP P Tracking Table'!$AU37)*-'BMP P Tracking Table'!$AW37)))/(2*(996.798*'BMP P Tracking Table'!$AU37)),IF(SUM('BMP P Tracking Table'!$AQ37:$AT37)=0,'BMP P Tracking Table'!$AU37/(-3630*'BMP P Tracking Table'!$AO37),(-(3630*'BMP P Tracking Table'!$AO37+20.691*'BMP P Tracking Table'!$AT37-216.711*'BMP P Tracking Table'!$AS37-83.853*'BMP P Tracking Table'!$AR37-42.834*'BMP P Tracking Table'!$AQ37)+SQRT((3630*'BMP P Tracking Table'!$AO37+20.691*'BMP P Tracking Table'!$AT37-216.711*'BMP P Tracking Table'!$AS37-83.853*'BMP P Tracking Table'!$AR37-42.834*'BMP P Tracking Table'!$AQ37)^2-(4*(149.919*'BMP P Tracking Table'!$AQ37+236.676*'BMP P Tracking Table'!$AR37+726*'BMP P Tracking Table'!$AS37+996.798*'BMP P Tracking Table'!$AT37)*-'BMP P Tracking Table'!$AW37)))/(2*(149.919*'BMP P Tracking Table'!$AQ37+236.676*'BMP P Tracking Table'!$AR37+726*'BMP P Tracking Table'!$AS37+996.798*'BMP P Tracking Table'!$AT37))))),MIN(2,IF('BMP P Tracking Table'!$AP37="Total Pervious",(-(3630*'BMP P Tracking Table'!$U37+20.691*'BMP P Tracking Table'!$AA37)+SQRT((3630*'BMP P Tracking Table'!$U37+20.691*'BMP P Tracking Table'!$AA37)^2-(4*(996.798*'BMP P Tracking Table'!$AA37)*-'BMP P Tracking Table'!$AW37)))/(2*(996.798*'BMP P Tracking Table'!$AA37)),IF(SUM('BMP P Tracking Table'!$W37:$Z37)=0,'BMP P Tracking Table'!$AW37/(-3630*'BMP P Tracking Table'!$U37),(-(3630*'BMP P Tracking Table'!$U37+20.691*'BMP P Tracking Table'!$Z37-216.711*'BMP P Tracking Table'!$Y37-83.853*'BMP P Tracking Table'!$X37-42.834*'BMP P Tracking Table'!$W37)+SQRT((3630*'BMP P Tracking Table'!$U37+20.691*'BMP P Tracking Table'!$Z37-216.711*'BMP P Tracking Table'!$Y37-83.853*'BMP P Tracking Table'!$X37-42.834*'BMP P Tracking Table'!$W37)^2-(4*(149.919*'BMP P Tracking Table'!$W37+236.676*'BMP P Tracking Table'!$X37+726*'BMP P Tracking Table'!$Y37+996.798*'BMP P Tracking Table'!$Z37)*-'BMP P Tracking Table'!$AW37)))/(2*(149.919*'BMP P Tracking Table'!$W37+236.676*'BMP P Tracking Table'!$X37+726*'BMP P Tracking Table'!$Y37+996.798*'BMP P Tracking Table'!$Z37)))))),"")</f>
        <v>0</v>
      </c>
      <c r="BA37" s="105" t="str" cm="1">
        <f t="array" ref="BA37">IFERROR((VLOOKUP(CONCATENATE('BMP P Tracking Table'!$AV37," ",'BMP P Tracking Table'!$AX37),'Performance Curves'!$C$1:$L$45,_xlfn.SINGLE(MATCH('BMP P Tracking Table'!$AZ37,'Performance Curves'!$D$1:$L$1,1))+2,FALSE)-VLOOKUP(CONCATENATE('BMP P Tracking Table'!$AV37," ",'BMP P Tracking Table'!$AX37),'Performance Curves'!$C$1:$L$45,_xlfn.SINGLE(MATCH('BMP P Tracking Table'!$AZ37,'Performance Curves'!$D$1:$L$1,1))+1,FALSE)),"")</f>
        <v/>
      </c>
      <c r="BB37" s="107" t="str">
        <f>IFERROR(('BMP P Tracking Table'!$AZ37-INDEX('Performance Curves'!$E$1:$L$1,1,MATCH('BMP P Tracking Table'!$AZ37,'Performance Curves'!$E$1:$L$1,1)))/(INDEX('Performance Curves'!$E$1:$L$1,1,MATCH('BMP P Tracking Table'!$AZ37,'Performance Curves'!$E$1:$L$1,1)+1)-INDEX('Performance Curves'!$E$1:$L$1,1,MATCH('BMP P Tracking Table'!$AZ37,'Performance Curves'!$E$1:$L$1,1))),"")</f>
        <v/>
      </c>
      <c r="BC37" s="106" t="str" cm="1">
        <f t="array" ref="BC37">IFERROR(IF('BMP P Tracking Table'!$AZ37=2,VLOOKUP(CONCATENATE('BMP P Tracking Table'!$AV37," ",'BMP P Tracking Table'!$AX37),'Performance Curves'!$C$1:$L$44,_xlfn.SINGLE(MATCH('BMP P Tracking Table'!$AZ37,'Performance Curves'!$D$1:$L$1,1))+1,FALSE),'BMP P Tracking Table'!$BA37*'BMP P Tracking Table'!$BB37+VLOOKUP(CONCATENATE('BMP P Tracking Table'!$AV37," ",'BMP P Tracking Table'!$AX37),'Performance Curves'!$C$1:$L$44,_xlfn.SINGLE(MATCH('BMP P Tracking Table'!$AZ37,'Performance Curves'!$D$1:$L$1,1))+1,FALSE)),"")</f>
        <v/>
      </c>
      <c r="BD37" s="107" t="str">
        <f>IFERROR('BMP P Tracking Table'!$BC37*'BMP P Tracking Table'!$AY37,"")</f>
        <v/>
      </c>
      <c r="BE37" s="101"/>
      <c r="BF37" s="37">
        <f t="shared" si="2"/>
        <v>0</v>
      </c>
    </row>
    <row r="38" spans="1:59" ht="17.25" customHeight="1" x14ac:dyDescent="0.25">
      <c r="A38" s="65"/>
      <c r="B38" s="65"/>
      <c r="C38" s="65"/>
      <c r="D38" s="65"/>
      <c r="E38" s="97"/>
      <c r="F38" s="97"/>
      <c r="G38" s="65"/>
      <c r="H38" s="65"/>
      <c r="I38" s="65"/>
      <c r="J38" s="98"/>
      <c r="K38" s="65"/>
      <c r="L38" s="65"/>
      <c r="M38" s="99"/>
      <c r="N38" s="65"/>
      <c r="O38" s="65"/>
      <c r="P38" s="65"/>
      <c r="Q38" s="65"/>
      <c r="R38" s="65"/>
      <c r="S38" s="65"/>
      <c r="T38" s="65"/>
      <c r="U38" s="115"/>
      <c r="V38" s="65"/>
      <c r="W38" s="65"/>
      <c r="X38" s="65"/>
      <c r="Y38" s="65"/>
      <c r="Z38" s="65"/>
      <c r="AA38" s="115"/>
      <c r="AB38" s="100"/>
      <c r="AC38" s="65"/>
      <c r="AD38" s="107" t="str">
        <f>IFERROR('BMP P Tracking Table'!$U38*VLOOKUP('BMP P Tracking Table'!$Q38,'Loading Rates'!$B$1:$L$24,4,FALSE)+IF('BMP P Tracking Table'!$V38="By HSG",'BMP P Tracking Table'!$W38*VLOOKUP('BMP P Tracking Table'!$Q38,'Loading Rates'!$B$1:$L$24,6,FALSE)+'BMP P Tracking Table'!$X38*VLOOKUP('BMP P Tracking Table'!$Q38,'Loading Rates'!$B$1:$L$24,7,FALSE)+'BMP P Tracking Table'!$Y38*VLOOKUP('BMP P Tracking Table'!$Q38,'Loading Rates'!$B$1:$L$24,8,FALSE)+'BMP P Tracking Table'!$Z38*VLOOKUP('BMP P Tracking Table'!$Q38,'Loading Rates'!$B$1:$L$24,9,FALSE),'BMP P Tracking Table'!$AA38*VLOOKUP('BMP P Tracking Table'!$Q38,'Loading Rates'!$B$1:$L$24,10,FALSE)),"")</f>
        <v/>
      </c>
      <c r="AE38" s="107" t="str">
        <f>IFERROR(MIN(2,IF('BMP P Tracking Table'!$V38="Total Pervious",(-(3630*'BMP P Tracking Table'!$U38+20.691*'BMP P Tracking Table'!$AA38)+SQRT((3630*'BMP P Tracking Table'!$U38+20.691*'BMP P Tracking Table'!$AA38)^2-(4*(996.798*'BMP P Tracking Table'!$AA38)*-'BMP P Tracking Table'!$AB38)))/(2*(996.798*'BMP P Tracking Table'!$AA38)),IF(SUM('BMP P Tracking Table'!$W38:$Z38)=0,'BMP P Tracking Table'!$AB38/(-3630*'BMP P Tracking Table'!$U38),(-(3630*'BMP P Tracking Table'!$U38+20.691*'BMP P Tracking Table'!$Z38-216.711*'BMP P Tracking Table'!$Y38-83.853*'BMP P Tracking Table'!$X38-42.834*'BMP P Tracking Table'!$W38)+SQRT((3630*'BMP P Tracking Table'!$U38+20.691*'BMP P Tracking Table'!$Z38-216.711*'BMP P Tracking Table'!$Y38-83.853*'BMP P Tracking Table'!$X38-42.834*'BMP P Tracking Table'!$W38)^2-(4*(149.919*'BMP P Tracking Table'!$W38+236.676*'BMP P Tracking Table'!$X38+726*'BMP P Tracking Table'!$Y38+996.798*'BMP P Tracking Table'!$Z38)*-'BMP P Tracking Table'!$AB38)))/(2*(149.919*'BMP P Tracking Table'!$W38+236.676*'BMP P Tracking Table'!$X38+726*'BMP P Tracking Table'!$Y38+996.798*'BMP P Tracking Table'!$Z38))))),"")</f>
        <v/>
      </c>
      <c r="AF38" s="107" t="str" cm="1">
        <f t="array" ref="AF38">IFERROR((VLOOKUP(CONCATENATE('BMP P Tracking Table'!$T38," ",'BMP P Tracking Table'!$AC38),'Performance Curves'!$C$1:$L$45,_xlfn.SINGLE(MATCH('BMP P Tracking Table'!$AE38,'Performance Curves'!$D$1:$L$1,1))+2,FALSE)-VLOOKUP(CONCATENATE('BMP P Tracking Table'!$T38," ",'BMP P Tracking Table'!$AC38),'Performance Curves'!$C$1:$L$45,_xlfn.SINGLE(MATCH('BMP P Tracking Table'!$AE38,'Performance Curves'!$D$1:$L$1,1))+1,FALSE)),"")</f>
        <v/>
      </c>
      <c r="AG38" s="107" t="str">
        <f>IFERROR(('BMP P Tracking Table'!$AE38-INDEX('Performance Curves'!$E$1:$L$1,1,MATCH('BMP P Tracking Table'!$AE38,'Performance Curves'!$E$1:$L$1,1)))/(INDEX('Performance Curves'!$E$1:$L$1,1,MATCH('BMP P Tracking Table'!$AE38,'Performance Curves'!$E$1:$L$1,1)+1)-INDEX('Performance Curves'!$E$1:$L$1,1,MATCH('BMP P Tracking Table'!$AE38,'Performance Curves'!$E$1:$L$1,1))),"")</f>
        <v/>
      </c>
      <c r="AH38" s="106" t="str" cm="1">
        <f t="array" ref="AH38">IFERROR(IF('BMP P Tracking Table'!$AE38=2,VLOOKUP(CONCATENATE('BMP P Tracking Table'!$T38," ",'BMP P Tracking Table'!$AC38),'Performance Curves'!$C$1:$L$45,_xlfn.SINGLE(MATCH('BMP P Tracking Table'!$AE38,'Performance Curves'!$D$1:$L$1,1))+1,FALSE),'BMP P Tracking Table'!$AF38*'BMP P Tracking Table'!$AG38+VLOOKUP(CONCATENATE('BMP P Tracking Table'!$T38," ",'BMP P Tracking Table'!$AC38),'Performance Curves'!$C$1:$L$45,_xlfn.SINGLE(MATCH('BMP P Tracking Table'!$AE38,'Performance Curves'!$D$1:$L$1,1))+1,FALSE)),"")</f>
        <v/>
      </c>
      <c r="AI38" s="107" t="str">
        <f>IFERROR('BMP P Tracking Table'!$AH38*'BMP P Tracking Table'!$AD38,"")</f>
        <v/>
      </c>
      <c r="AJ38" s="65"/>
      <c r="AK38" s="65"/>
      <c r="AL38" s="101"/>
      <c r="AM38" s="64">
        <v>1</v>
      </c>
      <c r="AN38" s="105" t="str">
        <f t="shared" si="1"/>
        <v/>
      </c>
      <c r="AO38" s="101"/>
      <c r="AP38" s="101"/>
      <c r="AQ38" s="101"/>
      <c r="AR38" s="101"/>
      <c r="AS38" s="101"/>
      <c r="AT38" s="101"/>
      <c r="AU38" s="101"/>
      <c r="AV38" s="65"/>
      <c r="AW38" s="102"/>
      <c r="AX38" s="102"/>
      <c r="AY38" s="107" t="str">
        <f>IF('BMP P Tracking Table'!$AK38="Yes",IF('BMP P Tracking Table'!$AL38="No",'BMP P Tracking Table'!$U38*VLOOKUP('BMP P Tracking Table'!$Q38,'Loading Rates'!$B$1:$L$24,4,FALSE)+IF('BMP P Tracking Table'!$V38="By HSG",'BMP P Tracking Table'!$W38*VLOOKUP('BMP P Tracking Table'!$Q38,'Loading Rates'!$B$1:$L$24,6,FALSE)+'BMP P Tracking Table'!$X38*VLOOKUP('BMP P Tracking Table'!$Q38,'Loading Rates'!$B$1:$L$24,7,FALSE)+'BMP P Tracking Table'!$Y38*VLOOKUP('BMP P Tracking Table'!$Q38,'Loading Rates'!$B$1:$L$24,8,FALSE)+'BMP P Tracking Table'!$Z38*VLOOKUP('BMP P Tracking Table'!$Q38,'Loading Rates'!$B$1:$L$24,9,FALSE),'BMP P Tracking Table'!$AA38*VLOOKUP('BMP P Tracking Table'!$Q38,'Loading Rates'!$B$1:$L$24,10,FALSE)),'BMP P Tracking Table'!$AO38*VLOOKUP('BMP P Tracking Table'!$Q38,'Loading Rates'!$B$1:$L$24,4,FALSE)+IF('BMP P Tracking Table'!$AP38="By HSG",'BMP P Tracking Table'!$AQ38*VLOOKUP('BMP P Tracking Table'!$Q38,'Loading Rates'!$B$1:$L$24,6,FALSE)+'BMP P Tracking Table'!$AR38*VLOOKUP('BMP P Tracking Table'!$Q38,'Loading Rates'!$B$1:$L$24,7,FALSE)+'BMP P Tracking Table'!$AS38*VLOOKUP('BMP P Tracking Table'!$Q38,'Loading Rates'!$B$1:$L$24,8,FALSE)+'BMP P Tracking Table'!$AT38*VLOOKUP('BMP P Tracking Table'!$Q38,'Loading Rates'!$B$1:$L$24,9,FALSE),'BMP P Tracking Table'!$AU38*VLOOKUP('BMP P Tracking Table'!$Q38,'Loading Rates'!$B$1:$L$24,10,FALSE))),"")</f>
        <v/>
      </c>
      <c r="AZ38" s="107" t="str">
        <f>IFERROR(IF('BMP P Tracking Table'!$AL38="Yes",MIN(2,IF('BMP P Tracking Table'!$AP38="Total Pervious",(-(3630*'BMP P Tracking Table'!$AO38+20.691*'BMP P Tracking Table'!$AU38)+SQRT((3630*'BMP P Tracking Table'!$AO38+20.691*'BMP P Tracking Table'!$AU38)^2-(4*(996.798*'BMP P Tracking Table'!$AU38)*-'BMP P Tracking Table'!$AW38)))/(2*(996.798*'BMP P Tracking Table'!$AU38)),IF(SUM('BMP P Tracking Table'!$AQ38:$AT38)=0,'BMP P Tracking Table'!$AU38/(-3630*'BMP P Tracking Table'!$AO38),(-(3630*'BMP P Tracking Table'!$AO38+20.691*'BMP P Tracking Table'!$AT38-216.711*'BMP P Tracking Table'!$AS38-83.853*'BMP P Tracking Table'!$AR38-42.834*'BMP P Tracking Table'!$AQ38)+SQRT((3630*'BMP P Tracking Table'!$AO38+20.691*'BMP P Tracking Table'!$AT38-216.711*'BMP P Tracking Table'!$AS38-83.853*'BMP P Tracking Table'!$AR38-42.834*'BMP P Tracking Table'!$AQ38)^2-(4*(149.919*'BMP P Tracking Table'!$AQ38+236.676*'BMP P Tracking Table'!$AR38+726*'BMP P Tracking Table'!$AS38+996.798*'BMP P Tracking Table'!$AT38)*-'BMP P Tracking Table'!$AW38)))/(2*(149.919*'BMP P Tracking Table'!$AQ38+236.676*'BMP P Tracking Table'!$AR38+726*'BMP P Tracking Table'!$AS38+996.798*'BMP P Tracking Table'!$AT38))))),MIN(2,IF('BMP P Tracking Table'!$AP38="Total Pervious",(-(3630*'BMP P Tracking Table'!$U38+20.691*'BMP P Tracking Table'!$AA38)+SQRT((3630*'BMP P Tracking Table'!$U38+20.691*'BMP P Tracking Table'!$AA38)^2-(4*(996.798*'BMP P Tracking Table'!$AA38)*-'BMP P Tracking Table'!$AW38)))/(2*(996.798*'BMP P Tracking Table'!$AA38)),IF(SUM('BMP P Tracking Table'!$W38:$Z38)=0,'BMP P Tracking Table'!$AW38/(-3630*'BMP P Tracking Table'!$U38),(-(3630*'BMP P Tracking Table'!$U38+20.691*'BMP P Tracking Table'!$Z38-216.711*'BMP P Tracking Table'!$Y38-83.853*'BMP P Tracking Table'!$X38-42.834*'BMP P Tracking Table'!$W38)+SQRT((3630*'BMP P Tracking Table'!$U38+20.691*'BMP P Tracking Table'!$Z38-216.711*'BMP P Tracking Table'!$Y38-83.853*'BMP P Tracking Table'!$X38-42.834*'BMP P Tracking Table'!$W38)^2-(4*(149.919*'BMP P Tracking Table'!$W38+236.676*'BMP P Tracking Table'!$X38+726*'BMP P Tracking Table'!$Y38+996.798*'BMP P Tracking Table'!$Z38)*-'BMP P Tracking Table'!$AW38)))/(2*(149.919*'BMP P Tracking Table'!$W38+236.676*'BMP P Tracking Table'!$X38+726*'BMP P Tracking Table'!$Y38+996.798*'BMP P Tracking Table'!$Z38)))))),"")</f>
        <v/>
      </c>
      <c r="BA38" s="105" t="str" cm="1">
        <f t="array" ref="BA38">IFERROR((VLOOKUP(CONCATENATE('BMP P Tracking Table'!$AV38," ",'BMP P Tracking Table'!$AX38),'Performance Curves'!$C$1:$L$45,_xlfn.SINGLE(MATCH('BMP P Tracking Table'!$AZ38,'Performance Curves'!$D$1:$L$1,1))+2,FALSE)-VLOOKUP(CONCATENATE('BMP P Tracking Table'!$AV38," ",'BMP P Tracking Table'!$AX38),'Performance Curves'!$C$1:$L$45,_xlfn.SINGLE(MATCH('BMP P Tracking Table'!$AZ38,'Performance Curves'!$D$1:$L$1,1))+1,FALSE)),"")</f>
        <v/>
      </c>
      <c r="BB38" s="107" t="str">
        <f>IFERROR(('BMP P Tracking Table'!$AZ38-INDEX('Performance Curves'!$E$1:$L$1,1,MATCH('BMP P Tracking Table'!$AZ38,'Performance Curves'!$E$1:$L$1,1)))/(INDEX('Performance Curves'!$E$1:$L$1,1,MATCH('BMP P Tracking Table'!$AZ38,'Performance Curves'!$E$1:$L$1,1)+1)-INDEX('Performance Curves'!$E$1:$L$1,1,MATCH('BMP P Tracking Table'!$AZ38,'Performance Curves'!$E$1:$L$1,1))),"")</f>
        <v/>
      </c>
      <c r="BC38" s="106" t="str" cm="1">
        <f t="array" ref="BC38">IFERROR(IF('BMP P Tracking Table'!$AZ38=2,VLOOKUP(CONCATENATE('BMP P Tracking Table'!$AV38," ",'BMP P Tracking Table'!$AX38),'Performance Curves'!$C$1:$L$44,_xlfn.SINGLE(MATCH('BMP P Tracking Table'!$AZ38,'Performance Curves'!$D$1:$L$1,1))+1,FALSE),'BMP P Tracking Table'!$BA38*'BMP P Tracking Table'!$BB38+VLOOKUP(CONCATENATE('BMP P Tracking Table'!$AV38," ",'BMP P Tracking Table'!$AX38),'Performance Curves'!$C$1:$L$44,_xlfn.SINGLE(MATCH('BMP P Tracking Table'!$AZ38,'Performance Curves'!$D$1:$L$1,1))+1,FALSE)),"")</f>
        <v/>
      </c>
      <c r="BD38" s="107" t="str">
        <f>IFERROR('BMP P Tracking Table'!$BC38*'BMP P Tracking Table'!$AY38,"")</f>
        <v/>
      </c>
      <c r="BE38" s="101"/>
      <c r="BF38" s="37">
        <f t="shared" si="2"/>
        <v>0</v>
      </c>
    </row>
    <row r="39" spans="1:59" x14ac:dyDescent="0.25">
      <c r="A39" s="63" t="s">
        <v>397</v>
      </c>
      <c r="B39" s="63" t="s">
        <v>398</v>
      </c>
      <c r="C39" s="63" t="s">
        <v>283</v>
      </c>
      <c r="D39" s="63" t="s">
        <v>13</v>
      </c>
      <c r="E39" s="91">
        <v>44.447333</v>
      </c>
      <c r="F39" s="91">
        <v>-73.205190400000006</v>
      </c>
      <c r="G39" s="63" t="s">
        <v>350</v>
      </c>
      <c r="H39" s="65"/>
      <c r="I39" s="65" t="s">
        <v>66</v>
      </c>
      <c r="J39" s="92">
        <v>719000</v>
      </c>
      <c r="K39" s="65" t="s">
        <v>111</v>
      </c>
      <c r="L39" s="65"/>
      <c r="M39" s="99">
        <v>39630</v>
      </c>
      <c r="N39" s="65"/>
      <c r="O39" s="65"/>
      <c r="P39" s="65" t="s">
        <v>34</v>
      </c>
      <c r="Q39" s="65" t="str">
        <f>IFERROR(VLOOKUP('BMP P Tracking Table'!$P39,Dropdowns!$C$2:$E$15,3,FALSE),"")</f>
        <v>Laplatte River</v>
      </c>
      <c r="R39" s="65" t="str">
        <f>IFERROR(VLOOKUP('BMP P Tracking Table'!$Q39,Dropdowns!$P$3:$Q$23,2,FALSE),"")</f>
        <v>Shelburne Bay</v>
      </c>
      <c r="S39" s="65" t="s">
        <v>66</v>
      </c>
      <c r="T39" s="65" t="s">
        <v>48</v>
      </c>
      <c r="U39" s="113">
        <v>15.6836903412495</v>
      </c>
      <c r="V39" s="65" t="s">
        <v>219</v>
      </c>
      <c r="W39" s="65"/>
      <c r="X39" s="65"/>
      <c r="Y39" s="65"/>
      <c r="Z39" s="65"/>
      <c r="AA39" s="113">
        <v>27.548163983361391</v>
      </c>
      <c r="AB39" s="100">
        <v>53163</v>
      </c>
      <c r="AC39" s="65"/>
      <c r="AD39" s="107">
        <f>IFERROR('BMP P Tracking Table'!$U39*VLOOKUP('BMP P Tracking Table'!$Q39,'Loading Rates'!$B$1:$L$24,4,FALSE)+IF('BMP P Tracking Table'!$V39="By HSG",'BMP P Tracking Table'!$W39*VLOOKUP('BMP P Tracking Table'!$Q39,'Loading Rates'!$B$1:$L$24,6,FALSE)+'BMP P Tracking Table'!$X39*VLOOKUP('BMP P Tracking Table'!$Q39,'Loading Rates'!$B$1:$L$24,7,FALSE)+'BMP P Tracking Table'!$Y39*VLOOKUP('BMP P Tracking Table'!$Q39,'Loading Rates'!$B$1:$L$24,8,FALSE)+'BMP P Tracking Table'!$Z39*VLOOKUP('BMP P Tracking Table'!$Q39,'Loading Rates'!$B$1:$L$24,9,FALSE),'BMP P Tracking Table'!$AA39*VLOOKUP('BMP P Tracking Table'!$Q39,'Loading Rates'!$B$1:$L$24,10,FALSE)),"")</f>
        <v>19.669157410007685</v>
      </c>
      <c r="AE39" s="107">
        <f>IFERROR(MIN(2,IF('BMP P Tracking Table'!$V39="Total Pervious",(-(3630*'BMP P Tracking Table'!$U39+20.691*'BMP P Tracking Table'!$AA39)+SQRT((3630*'BMP P Tracking Table'!$U39+20.691*'BMP P Tracking Table'!$AA39)^2-(4*(996.798*'BMP P Tracking Table'!$AA39)*-'BMP P Tracking Table'!$AB39)))/(2*(996.798*'BMP P Tracking Table'!$AA39)),IF(SUM('BMP P Tracking Table'!$W39:$Z39)=0,'BMP P Tracking Table'!$AB39/(-3630*'BMP P Tracking Table'!$U39),(-(3630*'BMP P Tracking Table'!$U39+20.691*'BMP P Tracking Table'!$Z39-216.711*'BMP P Tracking Table'!$Y39-83.853*'BMP P Tracking Table'!$X39-42.834*'BMP P Tracking Table'!$W39)+SQRT((3630*'BMP P Tracking Table'!$U39+20.691*'BMP P Tracking Table'!$Z39-216.711*'BMP P Tracking Table'!$Y39-83.853*'BMP P Tracking Table'!$X39-42.834*'BMP P Tracking Table'!$W39)^2-(4*(149.919*'BMP P Tracking Table'!$W39+236.676*'BMP P Tracking Table'!$X39+726*'BMP P Tracking Table'!$Y39+996.798*'BMP P Tracking Table'!$Z39)*-'BMP P Tracking Table'!$AB39)))/(2*(149.919*'BMP P Tracking Table'!$W39+236.676*'BMP P Tracking Table'!$X39+726*'BMP P Tracking Table'!$Y39+996.798*'BMP P Tracking Table'!$Z39))))),"")</f>
        <v>0.69432472111276133</v>
      </c>
      <c r="AF39" s="107" cm="1">
        <f t="array" ref="AF39">IFERROR((VLOOKUP(CONCATENATE('BMP P Tracking Table'!$T39," ",'BMP P Tracking Table'!$AC39),'Performance Curves'!$C$1:$L$45,_xlfn.SINGLE(MATCH('BMP P Tracking Table'!$AE39,'Performance Curves'!$D$1:$L$1,1))+2,FALSE)-VLOOKUP(CONCATENATE('BMP P Tracking Table'!$T39," ",'BMP P Tracking Table'!$AC39),'Performance Curves'!$C$1:$L$45,_xlfn.SINGLE(MATCH('BMP P Tracking Table'!$AE39,'Performance Curves'!$D$1:$L$1,1))+1,FALSE)),"")</f>
        <v>3.999999999999998E-2</v>
      </c>
      <c r="AG39" s="107">
        <f>IFERROR(('BMP P Tracking Table'!$AE39-INDEX('Performance Curves'!$E$1:$L$1,1,MATCH('BMP P Tracking Table'!$AE39,'Performance Curves'!$E$1:$L$1,1)))/(INDEX('Performance Curves'!$E$1:$L$1,1,MATCH('BMP P Tracking Table'!$AE39,'Performance Curves'!$E$1:$L$1,1)+1)-INDEX('Performance Curves'!$E$1:$L$1,1,MATCH('BMP P Tracking Table'!$AE39,'Performance Curves'!$E$1:$L$1,1))),"")</f>
        <v>0.47162360556380661</v>
      </c>
      <c r="AH39" s="106" cm="1">
        <f t="array" ref="AH39">IFERROR(IF('BMP P Tracking Table'!$AE39=2,VLOOKUP(CONCATENATE('BMP P Tracking Table'!$T39," ",'BMP P Tracking Table'!$AC39),'Performance Curves'!$C$1:$L$45,_xlfn.SINGLE(MATCH('BMP P Tracking Table'!$AE39,'Performance Curves'!$D$1:$L$1,1))+1,FALSE),'BMP P Tracking Table'!$AF39*'BMP P Tracking Table'!$AG39+VLOOKUP(CONCATENATE('BMP P Tracking Table'!$T39," ",'BMP P Tracking Table'!$AC39),'Performance Curves'!$C$1:$L$45,_xlfn.SINGLE(MATCH('BMP P Tracking Table'!$AE39,'Performance Curves'!$D$1:$L$1,1))+1,FALSE)),"")</f>
        <v>0.45886494422255225</v>
      </c>
      <c r="AI39" s="107">
        <f>IFERROR('BMP P Tracking Table'!$AH39*'BMP P Tracking Table'!$AD39,"")</f>
        <v>9.0254868178477761</v>
      </c>
      <c r="AJ39" s="65">
        <v>8.2899999999999991</v>
      </c>
      <c r="AK39" s="65" t="s">
        <v>62</v>
      </c>
      <c r="AL39" s="101"/>
      <c r="AM39" s="64">
        <v>1</v>
      </c>
      <c r="AN39" s="105">
        <f t="shared" si="1"/>
        <v>8.2899999999999991</v>
      </c>
      <c r="AO39" s="101"/>
      <c r="AP39" s="101"/>
      <c r="AQ39" s="101"/>
      <c r="AR39" s="101"/>
      <c r="AS39" s="101"/>
      <c r="AT39" s="101"/>
      <c r="AU39" s="101"/>
      <c r="AV39" s="65"/>
      <c r="AW39" s="102"/>
      <c r="AX39" s="102"/>
      <c r="AY39" s="107" t="str">
        <f>IF('BMP P Tracking Table'!$AK39="Yes",IF('BMP P Tracking Table'!$AL39="No",'BMP P Tracking Table'!$U39*VLOOKUP('BMP P Tracking Table'!$Q39,'Loading Rates'!$B$1:$L$24,4,FALSE)+IF('BMP P Tracking Table'!$V39="By HSG",'BMP P Tracking Table'!$W39*VLOOKUP('BMP P Tracking Table'!$Q39,'Loading Rates'!$B$1:$L$24,6,FALSE)+'BMP P Tracking Table'!$X39*VLOOKUP('BMP P Tracking Table'!$Q39,'Loading Rates'!$B$1:$L$24,7,FALSE)+'BMP P Tracking Table'!$Y39*VLOOKUP('BMP P Tracking Table'!$Q39,'Loading Rates'!$B$1:$L$24,8,FALSE)+'BMP P Tracking Table'!$Z39*VLOOKUP('BMP P Tracking Table'!$Q39,'Loading Rates'!$B$1:$L$24,9,FALSE),'BMP P Tracking Table'!$AA39*VLOOKUP('BMP P Tracking Table'!$Q39,'Loading Rates'!$B$1:$L$24,10,FALSE)),'BMP P Tracking Table'!$AO39*VLOOKUP('BMP P Tracking Table'!$Q39,'Loading Rates'!$B$1:$L$24,4,FALSE)+IF('BMP P Tracking Table'!$AP39="By HSG",'BMP P Tracking Table'!$AQ39*VLOOKUP('BMP P Tracking Table'!$Q39,'Loading Rates'!$B$1:$L$24,6,FALSE)+'BMP P Tracking Table'!$AR39*VLOOKUP('BMP P Tracking Table'!$Q39,'Loading Rates'!$B$1:$L$24,7,FALSE)+'BMP P Tracking Table'!$AS39*VLOOKUP('BMP P Tracking Table'!$Q39,'Loading Rates'!$B$1:$L$24,8,FALSE)+'BMP P Tracking Table'!$AT39*VLOOKUP('BMP P Tracking Table'!$Q39,'Loading Rates'!$B$1:$L$24,9,FALSE),'BMP P Tracking Table'!$AU39*VLOOKUP('BMP P Tracking Table'!$Q39,'Loading Rates'!$B$1:$L$24,10,FALSE))),"")</f>
        <v/>
      </c>
      <c r="AZ39" s="107">
        <f>IFERROR(IF('BMP P Tracking Table'!$AL39="Yes",MIN(2,IF('BMP P Tracking Table'!$AP39="Total Pervious",(-(3630*'BMP P Tracking Table'!$AO39+20.691*'BMP P Tracking Table'!$AU39)+SQRT((3630*'BMP P Tracking Table'!$AO39+20.691*'BMP P Tracking Table'!$AU39)^2-(4*(996.798*'BMP P Tracking Table'!$AU39)*-'BMP P Tracking Table'!$AW39)))/(2*(996.798*'BMP P Tracking Table'!$AU39)),IF(SUM('BMP P Tracking Table'!$AQ39:$AT39)=0,'BMP P Tracking Table'!$AU39/(-3630*'BMP P Tracking Table'!$AO39),(-(3630*'BMP P Tracking Table'!$AO39+20.691*'BMP P Tracking Table'!$AT39-216.711*'BMP P Tracking Table'!$AS39-83.853*'BMP P Tracking Table'!$AR39-42.834*'BMP P Tracking Table'!$AQ39)+SQRT((3630*'BMP P Tracking Table'!$AO39+20.691*'BMP P Tracking Table'!$AT39-216.711*'BMP P Tracking Table'!$AS39-83.853*'BMP P Tracking Table'!$AR39-42.834*'BMP P Tracking Table'!$AQ39)^2-(4*(149.919*'BMP P Tracking Table'!$AQ39+236.676*'BMP P Tracking Table'!$AR39+726*'BMP P Tracking Table'!$AS39+996.798*'BMP P Tracking Table'!$AT39)*-'BMP P Tracking Table'!$AW39)))/(2*(149.919*'BMP P Tracking Table'!$AQ39+236.676*'BMP P Tracking Table'!$AR39+726*'BMP P Tracking Table'!$AS39+996.798*'BMP P Tracking Table'!$AT39))))),MIN(2,IF('BMP P Tracking Table'!$AP39="Total Pervious",(-(3630*'BMP P Tracking Table'!$U39+20.691*'BMP P Tracking Table'!$AA39)+SQRT((3630*'BMP P Tracking Table'!$U39+20.691*'BMP P Tracking Table'!$AA39)^2-(4*(996.798*'BMP P Tracking Table'!$AA39)*-'BMP P Tracking Table'!$AW39)))/(2*(996.798*'BMP P Tracking Table'!$AA39)),IF(SUM('BMP P Tracking Table'!$W39:$Z39)=0,'BMP P Tracking Table'!$AW39/(-3630*'BMP P Tracking Table'!$U39),(-(3630*'BMP P Tracking Table'!$U39+20.691*'BMP P Tracking Table'!$Z39-216.711*'BMP P Tracking Table'!$Y39-83.853*'BMP P Tracking Table'!$X39-42.834*'BMP P Tracking Table'!$W39)+SQRT((3630*'BMP P Tracking Table'!$U39+20.691*'BMP P Tracking Table'!$Z39-216.711*'BMP P Tracking Table'!$Y39-83.853*'BMP P Tracking Table'!$X39-42.834*'BMP P Tracking Table'!$W39)^2-(4*(149.919*'BMP P Tracking Table'!$W39+236.676*'BMP P Tracking Table'!$X39+726*'BMP P Tracking Table'!$Y39+996.798*'BMP P Tracking Table'!$Z39)*-'BMP P Tracking Table'!$AW39)))/(2*(149.919*'BMP P Tracking Table'!$W39+236.676*'BMP P Tracking Table'!$X39+726*'BMP P Tracking Table'!$Y39+996.798*'BMP P Tracking Table'!$Z39)))))),"")</f>
        <v>0</v>
      </c>
      <c r="BA39" s="105" t="str" cm="1">
        <f t="array" ref="BA39">IFERROR((VLOOKUP(CONCATENATE('BMP P Tracking Table'!$AV39," ",'BMP P Tracking Table'!$AX39),'Performance Curves'!$C$1:$L$45,_xlfn.SINGLE(MATCH('BMP P Tracking Table'!$AZ39,'Performance Curves'!$D$1:$L$1,1))+2,FALSE)-VLOOKUP(CONCATENATE('BMP P Tracking Table'!$AV39," ",'BMP P Tracking Table'!$AX39),'Performance Curves'!$C$1:$L$45,_xlfn.SINGLE(MATCH('BMP P Tracking Table'!$AZ39,'Performance Curves'!$D$1:$L$1,1))+1,FALSE)),"")</f>
        <v/>
      </c>
      <c r="BB39" s="107" t="str">
        <f>IFERROR(('BMP P Tracking Table'!$AZ39-INDEX('Performance Curves'!$E$1:$L$1,1,MATCH('BMP P Tracking Table'!$AZ39,'Performance Curves'!$E$1:$L$1,1)))/(INDEX('Performance Curves'!$E$1:$L$1,1,MATCH('BMP P Tracking Table'!$AZ39,'Performance Curves'!$E$1:$L$1,1)+1)-INDEX('Performance Curves'!$E$1:$L$1,1,MATCH('BMP P Tracking Table'!$AZ39,'Performance Curves'!$E$1:$L$1,1))),"")</f>
        <v/>
      </c>
      <c r="BC39" s="106" t="str" cm="1">
        <f t="array" ref="BC39">IFERROR(IF('BMP P Tracking Table'!$AZ39=2,VLOOKUP(CONCATENATE('BMP P Tracking Table'!$AV39," ",'BMP P Tracking Table'!$AX39),'Performance Curves'!$C$1:$L$44,_xlfn.SINGLE(MATCH('BMP P Tracking Table'!$AZ39,'Performance Curves'!$D$1:$L$1,1))+1,FALSE),'BMP P Tracking Table'!$BA39*'BMP P Tracking Table'!$BB39+VLOOKUP(CONCATENATE('BMP P Tracking Table'!$AV39," ",'BMP P Tracking Table'!$AX39),'Performance Curves'!$C$1:$L$44,_xlfn.SINGLE(MATCH('BMP P Tracking Table'!$AZ39,'Performance Curves'!$D$1:$L$1,1))+1,FALSE)),"")</f>
        <v/>
      </c>
      <c r="BD39" s="107" t="str">
        <f>IFERROR('BMP P Tracking Table'!$BC39*'BMP P Tracking Table'!$AY39,"")</f>
        <v/>
      </c>
      <c r="BE39" s="101"/>
      <c r="BF39" s="37">
        <f t="shared" si="2"/>
        <v>0</v>
      </c>
    </row>
    <row r="40" spans="1:59" x14ac:dyDescent="0.25">
      <c r="A40" s="65" t="s">
        <v>469</v>
      </c>
      <c r="B40" s="65" t="s">
        <v>470</v>
      </c>
      <c r="C40" s="65" t="s">
        <v>280</v>
      </c>
      <c r="D40" s="65" t="s">
        <v>13</v>
      </c>
      <c r="E40" s="97">
        <v>44.454056999999999</v>
      </c>
      <c r="F40" s="97">
        <v>-73.170281000000003</v>
      </c>
      <c r="G40" s="65" t="s">
        <v>346</v>
      </c>
      <c r="H40" s="65"/>
      <c r="I40" s="65" t="s">
        <v>66</v>
      </c>
      <c r="J40" s="98">
        <f>23613.55+268479.83</f>
        <v>292093.38</v>
      </c>
      <c r="K40" s="65" t="s">
        <v>111</v>
      </c>
      <c r="L40" s="65"/>
      <c r="M40" s="99">
        <v>43816</v>
      </c>
      <c r="N40" s="65"/>
      <c r="O40" s="65"/>
      <c r="P40" s="65" t="s">
        <v>34</v>
      </c>
      <c r="Q40" s="65" t="str">
        <f>IFERROR(VLOOKUP('BMP P Tracking Table'!$P40,Dropdowns!$C$2:$E$15,3,FALSE),"")</f>
        <v>Laplatte River</v>
      </c>
      <c r="R40" s="65" t="str">
        <f>IFERROR(VLOOKUP('BMP P Tracking Table'!$Q40,Dropdowns!$P$3:$Q$23,2,FALSE),"")</f>
        <v>Shelburne Bay</v>
      </c>
      <c r="S40" s="65" t="s">
        <v>66</v>
      </c>
      <c r="T40" s="65" t="s">
        <v>46</v>
      </c>
      <c r="U40" s="113">
        <v>5.9653461089200004</v>
      </c>
      <c r="V40" s="65" t="s">
        <v>219</v>
      </c>
      <c r="W40" s="65"/>
      <c r="X40" s="65"/>
      <c r="Y40" s="65"/>
      <c r="Z40" s="65"/>
      <c r="AA40" s="113">
        <v>2.9896742505299994</v>
      </c>
      <c r="AB40" s="100">
        <v>21619</v>
      </c>
      <c r="AC40" s="65"/>
      <c r="AD40" s="107">
        <f>IFERROR('BMP P Tracking Table'!$U40*VLOOKUP('BMP P Tracking Table'!$Q40,'Loading Rates'!$B$1:$L$24,4,FALSE)+IF('BMP P Tracking Table'!$V40="By HSG",'BMP P Tracking Table'!$W40*VLOOKUP('BMP P Tracking Table'!$Q40,'Loading Rates'!$B$1:$L$24,6,FALSE)+'BMP P Tracking Table'!$X40*VLOOKUP('BMP P Tracking Table'!$Q40,'Loading Rates'!$B$1:$L$24,7,FALSE)+'BMP P Tracking Table'!$Y40*VLOOKUP('BMP P Tracking Table'!$Q40,'Loading Rates'!$B$1:$L$24,8,FALSE)+'BMP P Tracking Table'!$Z40*VLOOKUP('BMP P Tracking Table'!$Q40,'Loading Rates'!$B$1:$L$24,9,FALSE),'BMP P Tracking Table'!$AA40*VLOOKUP('BMP P Tracking Table'!$Q40,'Loading Rates'!$B$1:$L$24,10,FALSE)),"")</f>
        <v>6.193233466783</v>
      </c>
      <c r="AE40" s="107">
        <f>IFERROR(MIN(2,IF('BMP P Tracking Table'!$V40="Total Pervious",(-(3630*'BMP P Tracking Table'!$U40+20.691*'BMP P Tracking Table'!$AA40)+SQRT((3630*'BMP P Tracking Table'!$U40+20.691*'BMP P Tracking Table'!$AA40)^2-(4*(996.798*'BMP P Tracking Table'!$AA40)*-'BMP P Tracking Table'!$AB40)))/(2*(996.798*'BMP P Tracking Table'!$AA40)),IF(SUM('BMP P Tracking Table'!$W40:$Z40)=0,'BMP P Tracking Table'!$AB40/(-3630*'BMP P Tracking Table'!$U40),(-(3630*'BMP P Tracking Table'!$U40+20.691*'BMP P Tracking Table'!$Z40-216.711*'BMP P Tracking Table'!$Y40-83.853*'BMP P Tracking Table'!$X40-42.834*'BMP P Tracking Table'!$W40)+SQRT((3630*'BMP P Tracking Table'!$U40+20.691*'BMP P Tracking Table'!$Z40-216.711*'BMP P Tracking Table'!$Y40-83.853*'BMP P Tracking Table'!$X40-42.834*'BMP P Tracking Table'!$W40)^2-(4*(149.919*'BMP P Tracking Table'!$W40+236.676*'BMP P Tracking Table'!$X40+726*'BMP P Tracking Table'!$Y40+996.798*'BMP P Tracking Table'!$Z40)*-'BMP P Tracking Table'!$AB40)))/(2*(149.919*'BMP P Tracking Table'!$W40+236.676*'BMP P Tracking Table'!$X40+726*'BMP P Tracking Table'!$Y40+996.798*'BMP P Tracking Table'!$Z40))))),"")</f>
        <v>0.88745172273919759</v>
      </c>
      <c r="AF40" s="107" cm="1">
        <f t="array" ref="AF40">IFERROR((VLOOKUP(CONCATENATE('BMP P Tracking Table'!$T40," ",'BMP P Tracking Table'!$AC40),'Performance Curves'!$C$1:$L$45,_xlfn.SINGLE(MATCH('BMP P Tracking Table'!$AE40,'Performance Curves'!$D$1:$L$1,1))+2,FALSE)-VLOOKUP(CONCATENATE('BMP P Tracking Table'!$T40," ",'BMP P Tracking Table'!$AC40),'Performance Curves'!$C$1:$L$45,_xlfn.SINGLE(MATCH('BMP P Tracking Table'!$AE40,'Performance Curves'!$D$1:$L$1,1))+1,FALSE)),"")</f>
        <v>4.0000000000000036E-2</v>
      </c>
      <c r="AG40" s="107">
        <f>IFERROR(('BMP P Tracking Table'!$AE40-INDEX('Performance Curves'!$E$1:$L$1,1,MATCH('BMP P Tracking Table'!$AE40,'Performance Curves'!$E$1:$L$1,1)))/(INDEX('Performance Curves'!$E$1:$L$1,1,MATCH('BMP P Tracking Table'!$AE40,'Performance Curves'!$E$1:$L$1,1)+1)-INDEX('Performance Curves'!$E$1:$L$1,1,MATCH('BMP P Tracking Table'!$AE40,'Performance Curves'!$E$1:$L$1,1))),"")</f>
        <v>0.43725861369598784</v>
      </c>
      <c r="AH40" s="106" cm="1">
        <f t="array" ref="AH40">IFERROR(IF('BMP P Tracking Table'!$AE40=2,VLOOKUP(CONCATENATE('BMP P Tracking Table'!$T40," ",'BMP P Tracking Table'!$AC40),'Performance Curves'!$C$1:$L$45,_xlfn.SINGLE(MATCH('BMP P Tracking Table'!$AE40,'Performance Curves'!$D$1:$L$1,1))+1,FALSE),'BMP P Tracking Table'!$AF40*'BMP P Tracking Table'!$AG40+VLOOKUP(CONCATENATE('BMP P Tracking Table'!$T40," ",'BMP P Tracking Table'!$AC40),'Performance Curves'!$C$1:$L$45,_xlfn.SINGLE(MATCH('BMP P Tracking Table'!$AE40,'Performance Curves'!$D$1:$L$1,1))+1,FALSE)),"")</f>
        <v>0.58749034454783944</v>
      </c>
      <c r="AI40" s="107">
        <f>IFERROR('BMP P Tracking Table'!$AH40*'BMP P Tracking Table'!$AD40,"")</f>
        <v>3.638464863265555</v>
      </c>
      <c r="AJ40" s="65"/>
      <c r="AK40" s="65" t="s">
        <v>66</v>
      </c>
      <c r="AL40" s="101" t="s">
        <v>62</v>
      </c>
      <c r="AM40" s="64">
        <v>1</v>
      </c>
      <c r="AN40" s="105">
        <f t="shared" si="1"/>
        <v>1.5384648632655549</v>
      </c>
      <c r="AO40" s="101"/>
      <c r="AP40" s="101" t="s">
        <v>219</v>
      </c>
      <c r="AQ40" s="101"/>
      <c r="AR40" s="101"/>
      <c r="AS40" s="101"/>
      <c r="AT40" s="101"/>
      <c r="AU40" s="101"/>
      <c r="AV40" s="65" t="s">
        <v>48</v>
      </c>
      <c r="AW40" s="102">
        <v>7926</v>
      </c>
      <c r="AX40" s="102"/>
      <c r="AY40" s="107">
        <f>IF('BMP P Tracking Table'!$AK40="Yes",IF('BMP P Tracking Table'!$AL40="No",'BMP P Tracking Table'!$U40*VLOOKUP('BMP P Tracking Table'!$Q40,'Loading Rates'!$B$1:$L$24,4,FALSE)+IF('BMP P Tracking Table'!$V40="By HSG",'BMP P Tracking Table'!$W40*VLOOKUP('BMP P Tracking Table'!$Q40,'Loading Rates'!$B$1:$L$24,6,FALSE)+'BMP P Tracking Table'!$X40*VLOOKUP('BMP P Tracking Table'!$Q40,'Loading Rates'!$B$1:$L$24,7,FALSE)+'BMP P Tracking Table'!$Y40*VLOOKUP('BMP P Tracking Table'!$Q40,'Loading Rates'!$B$1:$L$24,8,FALSE)+'BMP P Tracking Table'!$Z40*VLOOKUP('BMP P Tracking Table'!$Q40,'Loading Rates'!$B$1:$L$24,9,FALSE),'BMP P Tracking Table'!$AA40*VLOOKUP('BMP P Tracking Table'!$Q40,'Loading Rates'!$B$1:$L$24,10,FALSE)),'BMP P Tracking Table'!$AO40*VLOOKUP('BMP P Tracking Table'!$Q40,'Loading Rates'!$B$1:$L$24,4,FALSE)+IF('BMP P Tracking Table'!$AP40="By HSG",'BMP P Tracking Table'!$AQ40*VLOOKUP('BMP P Tracking Table'!$Q40,'Loading Rates'!$B$1:$L$24,6,FALSE)+'BMP P Tracking Table'!$AR40*VLOOKUP('BMP P Tracking Table'!$Q40,'Loading Rates'!$B$1:$L$24,7,FALSE)+'BMP P Tracking Table'!$AS40*VLOOKUP('BMP P Tracking Table'!$Q40,'Loading Rates'!$B$1:$L$24,8,FALSE)+'BMP P Tracking Table'!$AT40*VLOOKUP('BMP P Tracking Table'!$Q40,'Loading Rates'!$B$1:$L$24,9,FALSE),'BMP P Tracking Table'!$AU40*VLOOKUP('BMP P Tracking Table'!$Q40,'Loading Rates'!$B$1:$L$24,10,FALSE))),"")</f>
        <v>6.193233466783</v>
      </c>
      <c r="AZ40" s="107">
        <f>IFERROR(IF('BMP P Tracking Table'!$AL40="Yes",MIN(2,IF('BMP P Tracking Table'!$AP40="Total Pervious",(-(3630*'BMP P Tracking Table'!$AO40+20.691*'BMP P Tracking Table'!$AU40)+SQRT((3630*'BMP P Tracking Table'!$AO40+20.691*'BMP P Tracking Table'!$AU40)^2-(4*(996.798*'BMP P Tracking Table'!$AU40)*-'BMP P Tracking Table'!$AW40)))/(2*(996.798*'BMP P Tracking Table'!$AU40)),IF(SUM('BMP P Tracking Table'!$AQ40:$AT40)=0,'BMP P Tracking Table'!$AU40/(-3630*'BMP P Tracking Table'!$AO40),(-(3630*'BMP P Tracking Table'!$AO40+20.691*'BMP P Tracking Table'!$AT40-216.711*'BMP P Tracking Table'!$AS40-83.853*'BMP P Tracking Table'!$AR40-42.834*'BMP P Tracking Table'!$AQ40)+SQRT((3630*'BMP P Tracking Table'!$AO40+20.691*'BMP P Tracking Table'!$AT40-216.711*'BMP P Tracking Table'!$AS40-83.853*'BMP P Tracking Table'!$AR40-42.834*'BMP P Tracking Table'!$AQ40)^2-(4*(149.919*'BMP P Tracking Table'!$AQ40+236.676*'BMP P Tracking Table'!$AR40+726*'BMP P Tracking Table'!$AS40+996.798*'BMP P Tracking Table'!$AT40)*-'BMP P Tracking Table'!$AW40)))/(2*(149.919*'BMP P Tracking Table'!$AQ40+236.676*'BMP P Tracking Table'!$AR40+726*'BMP P Tracking Table'!$AS40+996.798*'BMP P Tracking Table'!$AT40))))),MIN(2,IF('BMP P Tracking Table'!$AP40="Total Pervious",(-(3630*'BMP P Tracking Table'!$U40+20.691*'BMP P Tracking Table'!$AA40)+SQRT((3630*'BMP P Tracking Table'!$U40+20.691*'BMP P Tracking Table'!$AA40)^2-(4*(996.798*'BMP P Tracking Table'!$AA40)*-'BMP P Tracking Table'!$AW40)))/(2*(996.798*'BMP P Tracking Table'!$AA40)),IF(SUM('BMP P Tracking Table'!$W40:$Z40)=0,'BMP P Tracking Table'!$AW40/(-3630*'BMP P Tracking Table'!$U40),(-(3630*'BMP P Tracking Table'!$U40+20.691*'BMP P Tracking Table'!$Z40-216.711*'BMP P Tracking Table'!$Y40-83.853*'BMP P Tracking Table'!$X40-42.834*'BMP P Tracking Table'!$W40)+SQRT((3630*'BMP P Tracking Table'!$U40+20.691*'BMP P Tracking Table'!$Z40-216.711*'BMP P Tracking Table'!$Y40-83.853*'BMP P Tracking Table'!$X40-42.834*'BMP P Tracking Table'!$W40)^2-(4*(149.919*'BMP P Tracking Table'!$W40+236.676*'BMP P Tracking Table'!$X40+726*'BMP P Tracking Table'!$Y40+996.798*'BMP P Tracking Table'!$Z40)*-'BMP P Tracking Table'!$AW40)))/(2*(149.919*'BMP P Tracking Table'!$W40+236.676*'BMP P Tracking Table'!$X40+726*'BMP P Tracking Table'!$Y40+996.798*'BMP P Tracking Table'!$Z40)))))),"")</f>
        <v>0.34833234708214922</v>
      </c>
      <c r="BA40" s="105" cm="1">
        <f t="array" ref="BA40">IFERROR((VLOOKUP(CONCATENATE('BMP P Tracking Table'!$AV40," ",'BMP P Tracking Table'!$AX40),'Performance Curves'!$C$1:$L$45,_xlfn.SINGLE(MATCH('BMP P Tracking Table'!$AZ40,'Performance Curves'!$D$1:$L$1,1))+2,FALSE)-VLOOKUP(CONCATENATE('BMP P Tracking Table'!$AV40," ",'BMP P Tracking Table'!$AX40),'Performance Curves'!$C$1:$L$45,_xlfn.SINGLE(MATCH('BMP P Tracking Table'!$AZ40,'Performance Curves'!$D$1:$L$1,1))+1,FALSE)),"")</f>
        <v>0.12</v>
      </c>
      <c r="BB40" s="107">
        <f>IFERROR(('BMP P Tracking Table'!$AZ40-INDEX('Performance Curves'!$E$1:$L$1,1,MATCH('BMP P Tracking Table'!$AZ40,'Performance Curves'!$E$1:$L$1,1)))/(INDEX('Performance Curves'!$E$1:$L$1,1,MATCH('BMP P Tracking Table'!$AZ40,'Performance Curves'!$E$1:$L$1,1)+1)-INDEX('Performance Curves'!$E$1:$L$1,1,MATCH('BMP P Tracking Table'!$AZ40,'Performance Curves'!$E$1:$L$1,1))),"")</f>
        <v>0.74166173541074598</v>
      </c>
      <c r="BC40" s="106" cm="1">
        <f t="array" ref="BC40">IFERROR(IF('BMP P Tracking Table'!$AZ40=2,VLOOKUP(CONCATENATE('BMP P Tracking Table'!$AV40," ",'BMP P Tracking Table'!$AX40),'Performance Curves'!$C$1:$L$44,_xlfn.SINGLE(MATCH('BMP P Tracking Table'!$AZ40,'Performance Curves'!$D$1:$L$1,1))+1,FALSE),'BMP P Tracking Table'!$BA40*'BMP P Tracking Table'!$BB40+VLOOKUP(CONCATENATE('BMP P Tracking Table'!$AV40," ",'BMP P Tracking Table'!$AX40),'Performance Curves'!$C$1:$L$44,_xlfn.SINGLE(MATCH('BMP P Tracking Table'!$AZ40,'Performance Curves'!$D$1:$L$1,1))+1,FALSE)),"")</f>
        <v>0.33899940824928954</v>
      </c>
      <c r="BD40" s="107">
        <f>IFERROR('BMP P Tracking Table'!$BC40*'BMP P Tracking Table'!$AY40,"")</f>
        <v>2.0995024803891331</v>
      </c>
      <c r="BE40" s="101">
        <v>2.1</v>
      </c>
      <c r="BF40" s="37">
        <f t="shared" si="2"/>
        <v>4.1995024803891337</v>
      </c>
    </row>
    <row r="41" spans="1:59" s="132" customFormat="1" ht="15.75" thickBot="1" x14ac:dyDescent="0.3">
      <c r="A41" s="118" t="s">
        <v>471</v>
      </c>
      <c r="B41" s="118" t="s">
        <v>472</v>
      </c>
      <c r="C41" s="119" t="s">
        <v>280</v>
      </c>
      <c r="D41" s="119" t="s">
        <v>13</v>
      </c>
      <c r="E41" s="120">
        <v>44.457349999999998</v>
      </c>
      <c r="F41" s="120">
        <v>-73.160407000000006</v>
      </c>
      <c r="G41" s="118"/>
      <c r="H41" s="119"/>
      <c r="I41" s="119" t="s">
        <v>66</v>
      </c>
      <c r="J41" s="121"/>
      <c r="K41" s="119" t="s">
        <v>111</v>
      </c>
      <c r="L41" s="119"/>
      <c r="M41" s="122">
        <v>43647</v>
      </c>
      <c r="N41" s="119"/>
      <c r="O41" s="119"/>
      <c r="P41" s="119" t="s">
        <v>34</v>
      </c>
      <c r="Q41" s="119" t="str">
        <f>IFERROR(VLOOKUP('BMP P Tracking Table'!$P41,Dropdowns!$C$2:$E$15,3,FALSE),"")</f>
        <v>Laplatte River</v>
      </c>
      <c r="R41" s="119" t="str">
        <f>IFERROR(VLOOKUP('BMP P Tracking Table'!$Q41,Dropdowns!$P$3:$Q$23,2,FALSE),"")</f>
        <v>Shelburne Bay</v>
      </c>
      <c r="S41" s="119" t="s">
        <v>66</v>
      </c>
      <c r="T41" s="119" t="s">
        <v>212</v>
      </c>
      <c r="U41" s="123">
        <v>2.08</v>
      </c>
      <c r="V41" s="119" t="s">
        <v>219</v>
      </c>
      <c r="W41" s="119"/>
      <c r="X41" s="119"/>
      <c r="Y41" s="119"/>
      <c r="Z41" s="119"/>
      <c r="AA41" s="123">
        <v>0.53</v>
      </c>
      <c r="AB41" s="124">
        <v>2700</v>
      </c>
      <c r="AC41" s="119" t="s">
        <v>206</v>
      </c>
      <c r="AD41" s="125">
        <f>IFERROR('BMP P Tracking Table'!$U41*VLOOKUP('BMP P Tracking Table'!$Q41,'Loading Rates'!$B$1:$L$24,4,FALSE)+IF('BMP P Tracking Table'!$V41="By HSG",'BMP P Tracking Table'!$W41*VLOOKUP('BMP P Tracking Table'!$Q41,'Loading Rates'!$B$1:$L$24,6,FALSE)+'BMP P Tracking Table'!$X41*VLOOKUP('BMP P Tracking Table'!$Q41,'Loading Rates'!$B$1:$L$24,7,FALSE)+'BMP P Tracking Table'!$Y41*VLOOKUP('BMP P Tracking Table'!$Q41,'Loading Rates'!$B$1:$L$24,8,FALSE)+'BMP P Tracking Table'!$Z41*VLOOKUP('BMP P Tracking Table'!$Q41,'Loading Rates'!$B$1:$L$24,9,FALSE),'BMP P Tracking Table'!$AA41*VLOOKUP('BMP P Tracking Table'!$Q41,'Loading Rates'!$B$1:$L$24,10,FALSE)),"")</f>
        <v>2.0713200000000001</v>
      </c>
      <c r="AE41" s="125">
        <f>IFERROR(MIN(2,IF('BMP P Tracking Table'!$V41="Total Pervious",(-(3630*'BMP P Tracking Table'!$U41+20.691*'BMP P Tracking Table'!$AA41)+SQRT((3630*'BMP P Tracking Table'!$U41+20.691*'BMP P Tracking Table'!$AA41)^2-(4*(996.798*'BMP P Tracking Table'!$AA41)*-'BMP P Tracking Table'!$AB41)))/(2*(996.798*'BMP P Tracking Table'!$AA41)),IF(SUM('BMP P Tracking Table'!$W41:$Z41)=0,'BMP P Tracking Table'!$AB41/(-3630*'BMP P Tracking Table'!$U41),(-(3630*'BMP P Tracking Table'!$U41+20.691*'BMP P Tracking Table'!$Z41-216.711*'BMP P Tracking Table'!$Y41-83.853*'BMP P Tracking Table'!$X41-42.834*'BMP P Tracking Table'!$W41)+SQRT((3630*'BMP P Tracking Table'!$U41+20.691*'BMP P Tracking Table'!$Z41-216.711*'BMP P Tracking Table'!$Y41-83.853*'BMP P Tracking Table'!$X41-42.834*'BMP P Tracking Table'!$W41)^2-(4*(149.919*'BMP P Tracking Table'!$W41+236.676*'BMP P Tracking Table'!$X41+726*'BMP P Tracking Table'!$Y41+996.798*'BMP P Tracking Table'!$Z41)*-'BMP P Tracking Table'!$AB41)))/(2*(149.919*'BMP P Tracking Table'!$W41+236.676*'BMP P Tracking Table'!$X41+726*'BMP P Tracking Table'!$Y41+996.798*'BMP P Tracking Table'!$Z41))))),"")</f>
        <v>0.34858831272255558</v>
      </c>
      <c r="AF41" s="125" cm="1">
        <f t="array" ref="AF41">IFERROR((VLOOKUP(CONCATENATE('BMP P Tracking Table'!$T41," ",'BMP P Tracking Table'!$AC41),'Performance Curves'!$C$1:$L$45,_xlfn.SINGLE(MATCH('BMP P Tracking Table'!$AE41,'Performance Curves'!$D$1:$L$1,1))+2,FALSE)-VLOOKUP(CONCATENATE('BMP P Tracking Table'!$T41," ",'BMP P Tracking Table'!$AC41),'Performance Curves'!$C$1:$L$45,_xlfn.SINGLE(MATCH('BMP P Tracking Table'!$AE41,'Performance Curves'!$D$1:$L$1,1))+1,FALSE)),"")</f>
        <v>0.19999999999999996</v>
      </c>
      <c r="AG41" s="125">
        <f>IFERROR(('BMP P Tracking Table'!$AE41-INDEX('Performance Curves'!$E$1:$L$1,1,MATCH('BMP P Tracking Table'!$AE41,'Performance Curves'!$E$1:$L$1,1)))/(INDEX('Performance Curves'!$E$1:$L$1,1,MATCH('BMP P Tracking Table'!$AE41,'Performance Curves'!$E$1:$L$1,1)+1)-INDEX('Performance Curves'!$E$1:$L$1,1,MATCH('BMP P Tracking Table'!$AE41,'Performance Curves'!$E$1:$L$1,1))),"")</f>
        <v>0.74294156361277786</v>
      </c>
      <c r="AH41" s="126" cm="1">
        <f t="array" ref="AH41">IFERROR(IF('BMP P Tracking Table'!$AE41=2,VLOOKUP(CONCATENATE('BMP P Tracking Table'!$T41," ",'BMP P Tracking Table'!$AC41),'Performance Curves'!$C$1:$L$45,_xlfn.SINGLE(MATCH('BMP P Tracking Table'!$AE41,'Performance Curves'!$D$1:$L$1,1))+1,FALSE),'BMP P Tracking Table'!$AF41*'BMP P Tracking Table'!$AG41+VLOOKUP(CONCATENATE('BMP P Tracking Table'!$T41," ",'BMP P Tracking Table'!$AC41),'Performance Curves'!$C$1:$L$45,_xlfn.SINGLE(MATCH('BMP P Tracking Table'!$AE41,'Performance Curves'!$D$1:$L$1,1))+1,FALSE)),"")</f>
        <v>0.81858831272255561</v>
      </c>
      <c r="AI41" s="125">
        <f>IFERROR('BMP P Tracking Table'!$AH41*'BMP P Tracking Table'!$AD41,"")</f>
        <v>1.695558343908484</v>
      </c>
      <c r="AJ41" s="119"/>
      <c r="AK41" s="119" t="s">
        <v>66</v>
      </c>
      <c r="AL41" s="127" t="s">
        <v>66</v>
      </c>
      <c r="AM41" s="128">
        <v>1</v>
      </c>
      <c r="AN41" s="129">
        <f t="shared" si="1"/>
        <v>1.0124356784128254</v>
      </c>
      <c r="AO41" s="127">
        <v>0.7</v>
      </c>
      <c r="AP41" s="127" t="s">
        <v>219</v>
      </c>
      <c r="AQ41" s="127"/>
      <c r="AR41" s="127"/>
      <c r="AS41" s="127"/>
      <c r="AT41" s="127"/>
      <c r="AU41" s="127">
        <v>0.18</v>
      </c>
      <c r="AV41" s="119" t="s">
        <v>212</v>
      </c>
      <c r="AW41" s="130">
        <v>2700</v>
      </c>
      <c r="AX41" s="130" t="s">
        <v>206</v>
      </c>
      <c r="AY41" s="125">
        <f>IF('BMP P Tracking Table'!$AK41="Yes",IF('BMP P Tracking Table'!$AL41="No",'BMP P Tracking Table'!$U41*VLOOKUP('BMP P Tracking Table'!$Q41,'Loading Rates'!$B$1:$L$24,4,FALSE)+IF('BMP P Tracking Table'!$V41="By HSG",'BMP P Tracking Table'!$W41*VLOOKUP('BMP P Tracking Table'!$Q41,'Loading Rates'!$B$1:$L$24,6,FALSE)+'BMP P Tracking Table'!$X41*VLOOKUP('BMP P Tracking Table'!$Q41,'Loading Rates'!$B$1:$L$24,7,FALSE)+'BMP P Tracking Table'!$Y41*VLOOKUP('BMP P Tracking Table'!$Q41,'Loading Rates'!$B$1:$L$24,8,FALSE)+'BMP P Tracking Table'!$Z41*VLOOKUP('BMP P Tracking Table'!$Q41,'Loading Rates'!$B$1:$L$24,9,FALSE),'BMP P Tracking Table'!$AA41*VLOOKUP('BMP P Tracking Table'!$Q41,'Loading Rates'!$B$1:$L$24,10,FALSE)),'BMP P Tracking Table'!$AO41*VLOOKUP('BMP P Tracking Table'!$Q41,'Loading Rates'!$B$1:$L$24,4,FALSE)+IF('BMP P Tracking Table'!$AP41="By HSG",'BMP P Tracking Table'!$AQ41*VLOOKUP('BMP P Tracking Table'!$Q41,'Loading Rates'!$B$1:$L$24,6,FALSE)+'BMP P Tracking Table'!$AR41*VLOOKUP('BMP P Tracking Table'!$Q41,'Loading Rates'!$B$1:$L$24,7,FALSE)+'BMP P Tracking Table'!$AS41*VLOOKUP('BMP P Tracking Table'!$Q41,'Loading Rates'!$B$1:$L$24,8,FALSE)+'BMP P Tracking Table'!$AT41*VLOOKUP('BMP P Tracking Table'!$Q41,'Loading Rates'!$B$1:$L$24,9,FALSE),'BMP P Tracking Table'!$AU41*VLOOKUP('BMP P Tracking Table'!$Q41,'Loading Rates'!$B$1:$L$24,10,FALSE))),"")</f>
        <v>0.69735999999999987</v>
      </c>
      <c r="AZ41" s="125">
        <f>IFERROR(IF('BMP P Tracking Table'!$AL41="Yes",MIN(2,IF('BMP P Tracking Table'!$AP41="Total Pervious",(-(3630*'BMP P Tracking Table'!$AO41+20.691*'BMP P Tracking Table'!$AU41)+SQRT((3630*'BMP P Tracking Table'!$AO41+20.691*'BMP P Tracking Table'!$AU41)^2-(4*(996.798*'BMP P Tracking Table'!$AU41)*-'BMP P Tracking Table'!$AW41)))/(2*(996.798*'BMP P Tracking Table'!$AU41)),IF(SUM('BMP P Tracking Table'!$AQ41:$AT41)=0,'BMP P Tracking Table'!$AU41/(-3630*'BMP P Tracking Table'!$AO41),(-(3630*'BMP P Tracking Table'!$AO41+20.691*'BMP P Tracking Table'!$AT41-216.711*'BMP P Tracking Table'!$AS41-83.853*'BMP P Tracking Table'!$AR41-42.834*'BMP P Tracking Table'!$AQ41)+SQRT((3630*'BMP P Tracking Table'!$AO41+20.691*'BMP P Tracking Table'!$AT41-216.711*'BMP P Tracking Table'!$AS41-83.853*'BMP P Tracking Table'!$AR41-42.834*'BMP P Tracking Table'!$AQ41)^2-(4*(149.919*'BMP P Tracking Table'!$AQ41+236.676*'BMP P Tracking Table'!$AR41+726*'BMP P Tracking Table'!$AS41+996.798*'BMP P Tracking Table'!$AT41)*-'BMP P Tracking Table'!$AW41)))/(2*(149.919*'BMP P Tracking Table'!$AQ41+236.676*'BMP P Tracking Table'!$AR41+726*'BMP P Tracking Table'!$AS41+996.798*'BMP P Tracking Table'!$AT41))))),MIN(2,IF('BMP P Tracking Table'!$AP41="Total Pervious",(-(3630*'BMP P Tracking Table'!$U41+20.691*'BMP P Tracking Table'!$AA41)+SQRT((3630*'BMP P Tracking Table'!$U41+20.691*'BMP P Tracking Table'!$AA41)^2-(4*(996.798*'BMP P Tracking Table'!$AA41)*-'BMP P Tracking Table'!$AW41)))/(2*(996.798*'BMP P Tracking Table'!$AA41)),IF(SUM('BMP P Tracking Table'!$W41:$Z41)=0,'BMP P Tracking Table'!$AW41/(-3630*'BMP P Tracking Table'!$U41),(-(3630*'BMP P Tracking Table'!$U41+20.691*'BMP P Tracking Table'!$Z41-216.711*'BMP P Tracking Table'!$Y41-83.853*'BMP P Tracking Table'!$X41-42.834*'BMP P Tracking Table'!$W41)+SQRT((3630*'BMP P Tracking Table'!$U41+20.691*'BMP P Tracking Table'!$Z41-216.711*'BMP P Tracking Table'!$Y41-83.853*'BMP P Tracking Table'!$X41-42.834*'BMP P Tracking Table'!$W41)^2-(4*(149.919*'BMP P Tracking Table'!$W41+236.676*'BMP P Tracking Table'!$X41+726*'BMP P Tracking Table'!$Y41+996.798*'BMP P Tracking Table'!$Z41)*-'BMP P Tracking Table'!$AW41)))/(2*(149.919*'BMP P Tracking Table'!$W41+236.676*'BMP P Tracking Table'!$X41+726*'BMP P Tracking Table'!$Y41+996.798*'BMP P Tracking Table'!$Z41)))))),"")</f>
        <v>0.99167906090566227</v>
      </c>
      <c r="BA41" s="129" cm="1">
        <f t="array" ref="BA41">IFERROR((VLOOKUP(CONCATENATE('BMP P Tracking Table'!$AV41," ",'BMP P Tracking Table'!$AX41),'Performance Curves'!$C$1:$L$45,_xlfn.SINGLE(MATCH('BMP P Tracking Table'!$AZ41,'Performance Curves'!$D$1:$L$1,1))+2,FALSE)-VLOOKUP(CONCATENATE('BMP P Tracking Table'!$AV41," ",'BMP P Tracking Table'!$AX41),'Performance Curves'!$C$1:$L$45,_xlfn.SINGLE(MATCH('BMP P Tracking Table'!$AZ41,'Performance Curves'!$D$1:$L$1,1))+1,FALSE)),"")</f>
        <v>1.0000000000000009E-2</v>
      </c>
      <c r="BB41" s="125">
        <f>IFERROR(('BMP P Tracking Table'!$AZ41-INDEX('Performance Curves'!$E$1:$L$1,1,MATCH('BMP P Tracking Table'!$AZ41,'Performance Curves'!$E$1:$L$1,1)))/(INDEX('Performance Curves'!$E$1:$L$1,1,MATCH('BMP P Tracking Table'!$AZ41,'Performance Curves'!$E$1:$L$1,1)+1)-INDEX('Performance Curves'!$E$1:$L$1,1,MATCH('BMP P Tracking Table'!$AZ41,'Performance Curves'!$E$1:$L$1,1))),"")</f>
        <v>0.95839530452831134</v>
      </c>
      <c r="BC41" s="126" cm="1">
        <f t="array" ref="BC41">IFERROR(IF('BMP P Tracking Table'!$AZ41=2,VLOOKUP(CONCATENATE('BMP P Tracking Table'!$AV41," ",'BMP P Tracking Table'!$AX41),'Performance Curves'!$C$1:$L$44,_xlfn.SINGLE(MATCH('BMP P Tracking Table'!$AZ41,'Performance Curves'!$D$1:$L$1,1))+1,FALSE),'BMP P Tracking Table'!$BA41*'BMP P Tracking Table'!$BB41+VLOOKUP(CONCATENATE('BMP P Tracking Table'!$AV41," ",'BMP P Tracking Table'!$AX41),'Performance Curves'!$C$1:$L$44,_xlfn.SINGLE(MATCH('BMP P Tracking Table'!$AZ41,'Performance Curves'!$D$1:$L$1,1))+1,FALSE)),"")</f>
        <v>0.97958395304528312</v>
      </c>
      <c r="BD41" s="125">
        <f>IFERROR('BMP P Tracking Table'!$BC41*'BMP P Tracking Table'!$AY41,"")</f>
        <v>0.68312266549565848</v>
      </c>
      <c r="BE41" s="127"/>
      <c r="BF41" s="131">
        <f t="shared" si="2"/>
        <v>0.68312266549565848</v>
      </c>
      <c r="BG41" s="132" t="s">
        <v>473</v>
      </c>
    </row>
    <row r="42" spans="1:59" x14ac:dyDescent="0.25">
      <c r="A42" s="63" t="s">
        <v>474</v>
      </c>
      <c r="B42" s="63" t="s">
        <v>491</v>
      </c>
      <c r="C42" s="63"/>
      <c r="D42" s="63"/>
      <c r="E42" s="91"/>
      <c r="F42" s="91"/>
      <c r="G42" s="63" t="s">
        <v>484</v>
      </c>
      <c r="H42" s="63"/>
      <c r="I42" s="63"/>
      <c r="J42" s="92"/>
      <c r="K42" s="63" t="s">
        <v>111</v>
      </c>
      <c r="L42" s="63"/>
      <c r="M42" s="93"/>
      <c r="N42" s="63"/>
      <c r="O42" s="63"/>
      <c r="P42" s="63" t="s">
        <v>39</v>
      </c>
      <c r="Q42" s="63" t="s">
        <v>147</v>
      </c>
      <c r="R42" s="63" t="s">
        <v>130</v>
      </c>
      <c r="S42" s="63" t="s">
        <v>62</v>
      </c>
      <c r="T42" s="63" t="s">
        <v>215</v>
      </c>
      <c r="U42" s="117">
        <v>0.66</v>
      </c>
      <c r="V42" s="63" t="s">
        <v>219</v>
      </c>
      <c r="W42" s="63"/>
      <c r="X42" s="63"/>
      <c r="Y42" s="63"/>
      <c r="Z42" s="63"/>
      <c r="AA42" s="117">
        <v>0.22</v>
      </c>
      <c r="AB42" s="94">
        <v>0</v>
      </c>
      <c r="AC42" s="63"/>
      <c r="AD42" s="105">
        <f>IFERROR('BMP P Tracking Table'!$U42*VLOOKUP('BMP P Tracking Table'!$Q42,'Loading Rates'!$B$1:$L$24,4,FALSE)+IF('BMP P Tracking Table'!$V42="By HSG",'BMP P Tracking Table'!$W42*VLOOKUP('BMP P Tracking Table'!$Q42,'Loading Rates'!$B$1:$L$24,6,FALSE)+'BMP P Tracking Table'!$X42*VLOOKUP('BMP P Tracking Table'!$Q42,'Loading Rates'!$B$1:$L$24,7,FALSE)+'BMP P Tracking Table'!$Y42*VLOOKUP('BMP P Tracking Table'!$Q42,'Loading Rates'!$B$1:$L$24,8,FALSE)+'BMP P Tracking Table'!$Z42*VLOOKUP('BMP P Tracking Table'!$Q42,'Loading Rates'!$B$1:$L$24,9,FALSE),'BMP P Tracking Table'!$AA42*VLOOKUP('BMP P Tracking Table'!$Q42,'Loading Rates'!$B$1:$L$24,10,FALSE)),"")</f>
        <v>0.66615999999999997</v>
      </c>
      <c r="AE42" s="105">
        <f>IFERROR(MIN(2,IF('BMP P Tracking Table'!$V42="Total Pervious",(-(3630*'BMP P Tracking Table'!$U42+20.691*'BMP P Tracking Table'!$AA42)+SQRT((3630*'BMP P Tracking Table'!$U42+20.691*'BMP P Tracking Table'!$AA42)^2-(4*(996.798*'BMP P Tracking Table'!$AA42)*-'BMP P Tracking Table'!$AB42)))/(2*(996.798*'BMP P Tracking Table'!$AA42)),IF(SUM('BMP P Tracking Table'!$W42:$Z42)=0,'BMP P Tracking Table'!$AB42/(-3630*'BMP P Tracking Table'!$U42),(-(3630*'BMP P Tracking Table'!$U42+20.691*'BMP P Tracking Table'!$Z42-216.711*'BMP P Tracking Table'!$Y42-83.853*'BMP P Tracking Table'!$X42-42.834*'BMP P Tracking Table'!$W42)+SQRT((3630*'BMP P Tracking Table'!$U42+20.691*'BMP P Tracking Table'!$Z42-216.711*'BMP P Tracking Table'!$Y42-83.853*'BMP P Tracking Table'!$X42-42.834*'BMP P Tracking Table'!$W42)^2-(4*(149.919*'BMP P Tracking Table'!$W42+236.676*'BMP P Tracking Table'!$X42+726*'BMP P Tracking Table'!$Y42+996.798*'BMP P Tracking Table'!$Z42)*-'BMP P Tracking Table'!$AB42)))/(2*(149.919*'BMP P Tracking Table'!$W42+236.676*'BMP P Tracking Table'!$X42+726*'BMP P Tracking Table'!$Y42+996.798*'BMP P Tracking Table'!$Z42))))),"")</f>
        <v>0</v>
      </c>
      <c r="AF42" s="105" cm="1">
        <f t="array" ref="AF42">IFERROR((VLOOKUP(CONCATENATE('BMP P Tracking Table'!$T42," ",'BMP P Tracking Table'!$AC42),'Performance Curves'!$C$1:$L$45,_xlfn.SINGLE(MATCH('BMP P Tracking Table'!$AE42,'Performance Curves'!$D$1:$L$1,1))+2,FALSE)-VLOOKUP(CONCATENATE('BMP P Tracking Table'!$T42," ",'BMP P Tracking Table'!$AC42),'Performance Curves'!$C$1:$L$45,_xlfn.SINGLE(MATCH('BMP P Tracking Table'!$AE42,'Performance Curves'!$D$1:$L$1,1))+1,FALSE)),"")</f>
        <v>0.03</v>
      </c>
      <c r="AG42" s="105" t="str">
        <f>IFERROR(('BMP P Tracking Table'!$AE42-INDEX('Performance Curves'!$E$1:$L$1,1,MATCH('BMP P Tracking Table'!$AE42,'Performance Curves'!$E$1:$L$1,1)))/(INDEX('Performance Curves'!$E$1:$L$1,1,MATCH('BMP P Tracking Table'!$AE42,'Performance Curves'!$E$1:$L$1,1)+1)-INDEX('Performance Curves'!$E$1:$L$1,1,MATCH('BMP P Tracking Table'!$AE42,'Performance Curves'!$E$1:$L$1,1))),"")</f>
        <v/>
      </c>
      <c r="AH42" s="106" t="str" cm="1">
        <f t="array" ref="AH42">IFERROR(IF('BMP P Tracking Table'!$AE42=2,VLOOKUP(CONCATENATE('BMP P Tracking Table'!$T42," ",'BMP P Tracking Table'!$AC42),'Performance Curves'!$C$1:$L$45,_xlfn.SINGLE(MATCH('BMP P Tracking Table'!$AE42,'Performance Curves'!$D$1:$L$1,1))+1,FALSE),'BMP P Tracking Table'!$AF42*'BMP P Tracking Table'!$AG42+VLOOKUP(CONCATENATE('BMP P Tracking Table'!$T42," ",'BMP P Tracking Table'!$AC42),'Performance Curves'!$C$1:$L$45,_xlfn.SINGLE(MATCH('BMP P Tracking Table'!$AE42,'Performance Curves'!$D$1:$L$1,1))+1,FALSE)),"")</f>
        <v/>
      </c>
      <c r="AI42" s="105" t="str">
        <f>IFERROR('BMP P Tracking Table'!$AH42*'BMP P Tracking Table'!$AD42,"")</f>
        <v/>
      </c>
      <c r="AJ42" s="63"/>
      <c r="AK42" s="63" t="s">
        <v>62</v>
      </c>
      <c r="AL42" s="95"/>
      <c r="AM42" s="64">
        <v>1</v>
      </c>
      <c r="AN42" s="105" t="str">
        <f t="shared" si="1"/>
        <v/>
      </c>
      <c r="AO42" s="95"/>
      <c r="AP42" s="95"/>
      <c r="AQ42" s="95"/>
      <c r="AR42" s="95"/>
      <c r="AS42" s="95"/>
      <c r="AT42" s="95"/>
      <c r="AU42" s="95"/>
      <c r="AV42" s="63"/>
      <c r="AW42" s="96"/>
      <c r="AX42" s="96"/>
      <c r="AY42" s="105" t="str">
        <f>IF('BMP P Tracking Table'!$AK42="Yes",IF('BMP P Tracking Table'!$AL42="No",'BMP P Tracking Table'!$U42*VLOOKUP('BMP P Tracking Table'!$Q42,'Loading Rates'!$B$1:$L$24,4,FALSE)+IF('BMP P Tracking Table'!$V42="By HSG",'BMP P Tracking Table'!$W42*VLOOKUP('BMP P Tracking Table'!$Q42,'Loading Rates'!$B$1:$L$24,6,FALSE)+'BMP P Tracking Table'!$X42*VLOOKUP('BMP P Tracking Table'!$Q42,'Loading Rates'!$B$1:$L$24,7,FALSE)+'BMP P Tracking Table'!$Y42*VLOOKUP('BMP P Tracking Table'!$Q42,'Loading Rates'!$B$1:$L$24,8,FALSE)+'BMP P Tracking Table'!$Z42*VLOOKUP('BMP P Tracking Table'!$Q42,'Loading Rates'!$B$1:$L$24,9,FALSE),'BMP P Tracking Table'!$AA42*VLOOKUP('BMP P Tracking Table'!$Q42,'Loading Rates'!$B$1:$L$24,10,FALSE)),'BMP P Tracking Table'!$AO42*VLOOKUP('BMP P Tracking Table'!$Q42,'Loading Rates'!$B$1:$L$24,4,FALSE)+IF('BMP P Tracking Table'!$AP42="By HSG",'BMP P Tracking Table'!$AQ42*VLOOKUP('BMP P Tracking Table'!$Q42,'Loading Rates'!$B$1:$L$24,6,FALSE)+'BMP P Tracking Table'!$AR42*VLOOKUP('BMP P Tracking Table'!$Q42,'Loading Rates'!$B$1:$L$24,7,FALSE)+'BMP P Tracking Table'!$AS42*VLOOKUP('BMP P Tracking Table'!$Q42,'Loading Rates'!$B$1:$L$24,8,FALSE)+'BMP P Tracking Table'!$AT42*VLOOKUP('BMP P Tracking Table'!$Q42,'Loading Rates'!$B$1:$L$24,9,FALSE),'BMP P Tracking Table'!$AU42*VLOOKUP('BMP P Tracking Table'!$Q42,'Loading Rates'!$B$1:$L$24,10,FALSE))),"")</f>
        <v/>
      </c>
      <c r="AZ42" s="105">
        <f>IFERROR(IF('BMP P Tracking Table'!$AL42="Yes",MIN(2,IF('BMP P Tracking Table'!$AP42="Total Pervious",(-(3630*'BMP P Tracking Table'!$AO42+20.691*'BMP P Tracking Table'!$AU42)+SQRT((3630*'BMP P Tracking Table'!$AO42+20.691*'BMP P Tracking Table'!$AU42)^2-(4*(996.798*'BMP P Tracking Table'!$AU42)*-'BMP P Tracking Table'!$AW42)))/(2*(996.798*'BMP P Tracking Table'!$AU42)),IF(SUM('BMP P Tracking Table'!$AQ42:$AT42)=0,'BMP P Tracking Table'!$AU42/(-3630*'BMP P Tracking Table'!$AO42),(-(3630*'BMP P Tracking Table'!$AO42+20.691*'BMP P Tracking Table'!$AT42-216.711*'BMP P Tracking Table'!$AS42-83.853*'BMP P Tracking Table'!$AR42-42.834*'BMP P Tracking Table'!$AQ42)+SQRT((3630*'BMP P Tracking Table'!$AO42+20.691*'BMP P Tracking Table'!$AT42-216.711*'BMP P Tracking Table'!$AS42-83.853*'BMP P Tracking Table'!$AR42-42.834*'BMP P Tracking Table'!$AQ42)^2-(4*(149.919*'BMP P Tracking Table'!$AQ42+236.676*'BMP P Tracking Table'!$AR42+726*'BMP P Tracking Table'!$AS42+996.798*'BMP P Tracking Table'!$AT42)*-'BMP P Tracking Table'!$AW42)))/(2*(149.919*'BMP P Tracking Table'!$AQ42+236.676*'BMP P Tracking Table'!$AR42+726*'BMP P Tracking Table'!$AS42+996.798*'BMP P Tracking Table'!$AT42))))),MIN(2,IF('BMP P Tracking Table'!$AP42="Total Pervious",(-(3630*'BMP P Tracking Table'!$U42+20.691*'BMP P Tracking Table'!$AA42)+SQRT((3630*'BMP P Tracking Table'!$U42+20.691*'BMP P Tracking Table'!$AA42)^2-(4*(996.798*'BMP P Tracking Table'!$AA42)*-'BMP P Tracking Table'!$AW42)))/(2*(996.798*'BMP P Tracking Table'!$AA42)),IF(SUM('BMP P Tracking Table'!$W42:$Z42)=0,'BMP P Tracking Table'!$AW42/(-3630*'BMP P Tracking Table'!$U42),(-(3630*'BMP P Tracking Table'!$U42+20.691*'BMP P Tracking Table'!$Z42-216.711*'BMP P Tracking Table'!$Y42-83.853*'BMP P Tracking Table'!$X42-42.834*'BMP P Tracking Table'!$W42)+SQRT((3630*'BMP P Tracking Table'!$U42+20.691*'BMP P Tracking Table'!$Z42-216.711*'BMP P Tracking Table'!$Y42-83.853*'BMP P Tracking Table'!$X42-42.834*'BMP P Tracking Table'!$W42)^2-(4*(149.919*'BMP P Tracking Table'!$W42+236.676*'BMP P Tracking Table'!$X42+726*'BMP P Tracking Table'!$Y42+996.798*'BMP P Tracking Table'!$Z42)*-'BMP P Tracking Table'!$AW42)))/(2*(149.919*'BMP P Tracking Table'!$W42+236.676*'BMP P Tracking Table'!$X42+726*'BMP P Tracking Table'!$Y42+996.798*'BMP P Tracking Table'!$Z42)))))),"")</f>
        <v>0</v>
      </c>
      <c r="BA42" s="105" t="str" cm="1">
        <f t="array" ref="BA42">IFERROR((VLOOKUP(CONCATENATE('BMP P Tracking Table'!$AV42," ",'BMP P Tracking Table'!$AX42),'Performance Curves'!$C$1:$L$45,_xlfn.SINGLE(MATCH('BMP P Tracking Table'!$AZ42,'Performance Curves'!$D$1:$L$1,1))+2,FALSE)-VLOOKUP(CONCATENATE('BMP P Tracking Table'!$AV42," ",'BMP P Tracking Table'!$AX42),'Performance Curves'!$C$1:$L$45,_xlfn.SINGLE(MATCH('BMP P Tracking Table'!$AZ42,'Performance Curves'!$D$1:$L$1,1))+1,FALSE)),"")</f>
        <v/>
      </c>
      <c r="BB42" s="105" t="str">
        <f>IFERROR(('BMP P Tracking Table'!$AZ42-INDEX('Performance Curves'!$E$1:$L$1,1,MATCH('BMP P Tracking Table'!$AZ42,'Performance Curves'!$E$1:$L$1,1)))/(INDEX('Performance Curves'!$E$1:$L$1,1,MATCH('BMP P Tracking Table'!$AZ42,'Performance Curves'!$E$1:$L$1,1)+1)-INDEX('Performance Curves'!$E$1:$L$1,1,MATCH('BMP P Tracking Table'!$AZ42,'Performance Curves'!$E$1:$L$1,1))),"")</f>
        <v/>
      </c>
      <c r="BC42" s="106" t="str" cm="1">
        <f t="array" ref="BC42">IFERROR(IF('BMP P Tracking Table'!$AZ42=2,VLOOKUP(CONCATENATE('BMP P Tracking Table'!$AV42," ",'BMP P Tracking Table'!$AX42),'Performance Curves'!$C$1:$L$44,_xlfn.SINGLE(MATCH('BMP P Tracking Table'!$AZ42,'Performance Curves'!$D$1:$L$1,1))+1,FALSE),'BMP P Tracking Table'!$BA42*'BMP P Tracking Table'!$BB42+VLOOKUP(CONCATENATE('BMP P Tracking Table'!$AV42," ",'BMP P Tracking Table'!$AX42),'Performance Curves'!$C$1:$L$44,_xlfn.SINGLE(MATCH('BMP P Tracking Table'!$AZ42,'Performance Curves'!$D$1:$L$1,1))+1,FALSE)),"")</f>
        <v/>
      </c>
      <c r="BD42" s="105" t="str">
        <f>IFERROR('BMP P Tracking Table'!$BC42*'BMP P Tracking Table'!$AY42,"")</f>
        <v/>
      </c>
      <c r="BE42" s="95"/>
      <c r="BF42" s="37">
        <f t="shared" si="2"/>
        <v>0</v>
      </c>
      <c r="BG42" s="36" t="s">
        <v>490</v>
      </c>
    </row>
    <row r="43" spans="1:59" x14ac:dyDescent="0.25">
      <c r="A43" s="65" t="s">
        <v>475</v>
      </c>
      <c r="B43" s="65" t="s">
        <v>492</v>
      </c>
      <c r="C43" s="65"/>
      <c r="D43" s="65"/>
      <c r="E43" s="97"/>
      <c r="F43" s="97"/>
      <c r="G43" s="103" t="s">
        <v>484</v>
      </c>
      <c r="H43" s="65"/>
      <c r="I43" s="65"/>
      <c r="J43" s="98"/>
      <c r="K43" s="65" t="s">
        <v>111</v>
      </c>
      <c r="L43" s="65"/>
      <c r="M43" s="65"/>
      <c r="N43" s="65"/>
      <c r="O43" s="65"/>
      <c r="P43" s="65" t="s">
        <v>39</v>
      </c>
      <c r="Q43" s="65" t="s">
        <v>147</v>
      </c>
      <c r="R43" s="65" t="s">
        <v>130</v>
      </c>
      <c r="S43" s="65" t="s">
        <v>62</v>
      </c>
      <c r="T43" s="65" t="s">
        <v>215</v>
      </c>
      <c r="U43" s="113">
        <v>0.47473926228539098</v>
      </c>
      <c r="V43" s="65" t="s">
        <v>219</v>
      </c>
      <c r="W43" s="65"/>
      <c r="X43" s="65"/>
      <c r="Y43" s="65"/>
      <c r="Z43" s="65"/>
      <c r="AA43" s="113">
        <v>0.24289920386447006</v>
      </c>
      <c r="AB43" s="100">
        <v>0</v>
      </c>
      <c r="AC43" s="65"/>
      <c r="AD43" s="107">
        <f>IFERROR('BMP P Tracking Table'!$U43*VLOOKUP('BMP P Tracking Table'!$Q43,'Loading Rates'!$B$1:$L$24,4,FALSE)+IF('BMP P Tracking Table'!$V43="By HSG",'BMP P Tracking Table'!$W43*VLOOKUP('BMP P Tracking Table'!$Q43,'Loading Rates'!$B$1:$L$24,6,FALSE)+'BMP P Tracking Table'!$X43*VLOOKUP('BMP P Tracking Table'!$Q43,'Loading Rates'!$B$1:$L$24,7,FALSE)+'BMP P Tracking Table'!$Y43*VLOOKUP('BMP P Tracking Table'!$Q43,'Loading Rates'!$B$1:$L$24,8,FALSE)+'BMP P Tracking Table'!$Z43*VLOOKUP('BMP P Tracking Table'!$Q43,'Loading Rates'!$B$1:$L$24,9,FALSE),'BMP P Tracking Table'!$AA43*VLOOKUP('BMP P Tracking Table'!$Q43,'Loading Rates'!$B$1:$L$24,10,FALSE)),"")</f>
        <v>0.49373044076038103</v>
      </c>
      <c r="AE43" s="107">
        <f>IFERROR(MIN(2,IF('BMP P Tracking Table'!$V43="Total Pervious",(-(3630*'BMP P Tracking Table'!$U43+20.691*'BMP P Tracking Table'!$AA43)+SQRT((3630*'BMP P Tracking Table'!$U43+20.691*'BMP P Tracking Table'!$AA43)^2-(4*(996.798*'BMP P Tracking Table'!$AA43)*-'BMP P Tracking Table'!$AB43)))/(2*(996.798*'BMP P Tracking Table'!$AA43)),IF(SUM('BMP P Tracking Table'!$W43:$Z43)=0,'BMP P Tracking Table'!$AB43/(-3630*'BMP P Tracking Table'!$U43),(-(3630*'BMP P Tracking Table'!$U43+20.691*'BMP P Tracking Table'!$Z43-216.711*'BMP P Tracking Table'!$Y43-83.853*'BMP P Tracking Table'!$X43-42.834*'BMP P Tracking Table'!$W43)+SQRT((3630*'BMP P Tracking Table'!$U43+20.691*'BMP P Tracking Table'!$Z43-216.711*'BMP P Tracking Table'!$Y43-83.853*'BMP P Tracking Table'!$X43-42.834*'BMP P Tracking Table'!$W43)^2-(4*(149.919*'BMP P Tracking Table'!$W43+236.676*'BMP P Tracking Table'!$X43+726*'BMP P Tracking Table'!$Y43+996.798*'BMP P Tracking Table'!$Z43)*-'BMP P Tracking Table'!$AB43)))/(2*(149.919*'BMP P Tracking Table'!$W43+236.676*'BMP P Tracking Table'!$X43+726*'BMP P Tracking Table'!$Y43+996.798*'BMP P Tracking Table'!$Z43))))),"")</f>
        <v>0</v>
      </c>
      <c r="AF43" s="107" cm="1">
        <f t="array" ref="AF43">IFERROR((VLOOKUP(CONCATENATE('BMP P Tracking Table'!$T43," ",'BMP P Tracking Table'!$AC43),'Performance Curves'!$C$1:$L$45,_xlfn.SINGLE(MATCH('BMP P Tracking Table'!$AE43,'Performance Curves'!$D$1:$L$1,1))+2,FALSE)-VLOOKUP(CONCATENATE('BMP P Tracking Table'!$T43," ",'BMP P Tracking Table'!$AC43),'Performance Curves'!$C$1:$L$45,_xlfn.SINGLE(MATCH('BMP P Tracking Table'!$AE43,'Performance Curves'!$D$1:$L$1,1))+1,FALSE)),"")</f>
        <v>0.03</v>
      </c>
      <c r="AG43" s="107" t="str">
        <f>IFERROR(('BMP P Tracking Table'!$AE43-INDEX('Performance Curves'!$E$1:$L$1,1,MATCH('BMP P Tracking Table'!$AE43,'Performance Curves'!$E$1:$L$1,1)))/(INDEX('Performance Curves'!$E$1:$L$1,1,MATCH('BMP P Tracking Table'!$AE43,'Performance Curves'!$E$1:$L$1,1)+1)-INDEX('Performance Curves'!$E$1:$L$1,1,MATCH('BMP P Tracking Table'!$AE43,'Performance Curves'!$E$1:$L$1,1))),"")</f>
        <v/>
      </c>
      <c r="AH43" s="106" t="str" cm="1">
        <f t="array" ref="AH43">IFERROR(IF('BMP P Tracking Table'!$AE43=2,VLOOKUP(CONCATENATE('BMP P Tracking Table'!$T43," ",'BMP P Tracking Table'!$AC43),'Performance Curves'!$C$1:$L$45,_xlfn.SINGLE(MATCH('BMP P Tracking Table'!$AE43,'Performance Curves'!$D$1:$L$1,1))+1,FALSE),'BMP P Tracking Table'!$AF43*'BMP P Tracking Table'!$AG43+VLOOKUP(CONCATENATE('BMP P Tracking Table'!$T43," ",'BMP P Tracking Table'!$AC43),'Performance Curves'!$C$1:$L$45,_xlfn.SINGLE(MATCH('BMP P Tracking Table'!$AE43,'Performance Curves'!$D$1:$L$1,1))+1,FALSE)),"")</f>
        <v/>
      </c>
      <c r="AI43" s="107" t="str">
        <f>IFERROR('BMP P Tracking Table'!$AH43*'BMP P Tracking Table'!$AD43,"")</f>
        <v/>
      </c>
      <c r="AJ43" s="65"/>
      <c r="AK43" s="65" t="s">
        <v>62</v>
      </c>
      <c r="AL43" s="101"/>
      <c r="AM43" s="64">
        <v>1</v>
      </c>
      <c r="AN43" s="105" t="str">
        <f t="shared" si="1"/>
        <v/>
      </c>
      <c r="AO43" s="101"/>
      <c r="AP43" s="101"/>
      <c r="AQ43" s="101"/>
      <c r="AR43" s="101"/>
      <c r="AS43" s="101"/>
      <c r="AT43" s="101"/>
      <c r="AU43" s="101"/>
      <c r="AV43" s="65"/>
      <c r="AW43" s="102"/>
      <c r="AX43" s="102"/>
      <c r="AY43" s="107" t="str">
        <f>IF('BMP P Tracking Table'!$AK43="Yes",IF('BMP P Tracking Table'!$AL43="No",'BMP P Tracking Table'!$U43*VLOOKUP('BMP P Tracking Table'!$Q43,'Loading Rates'!$B$1:$L$24,4,FALSE)+IF('BMP P Tracking Table'!$V43="By HSG",'BMP P Tracking Table'!$W43*VLOOKUP('BMP P Tracking Table'!$Q43,'Loading Rates'!$B$1:$L$24,6,FALSE)+'BMP P Tracking Table'!$X43*VLOOKUP('BMP P Tracking Table'!$Q43,'Loading Rates'!$B$1:$L$24,7,FALSE)+'BMP P Tracking Table'!$Y43*VLOOKUP('BMP P Tracking Table'!$Q43,'Loading Rates'!$B$1:$L$24,8,FALSE)+'BMP P Tracking Table'!$Z43*VLOOKUP('BMP P Tracking Table'!$Q43,'Loading Rates'!$B$1:$L$24,9,FALSE),'BMP P Tracking Table'!$AA43*VLOOKUP('BMP P Tracking Table'!$Q43,'Loading Rates'!$B$1:$L$24,10,FALSE)),'BMP P Tracking Table'!$AO43*VLOOKUP('BMP P Tracking Table'!$Q43,'Loading Rates'!$B$1:$L$24,4,FALSE)+IF('BMP P Tracking Table'!$AP43="By HSG",'BMP P Tracking Table'!$AQ43*VLOOKUP('BMP P Tracking Table'!$Q43,'Loading Rates'!$B$1:$L$24,6,FALSE)+'BMP P Tracking Table'!$AR43*VLOOKUP('BMP P Tracking Table'!$Q43,'Loading Rates'!$B$1:$L$24,7,FALSE)+'BMP P Tracking Table'!$AS43*VLOOKUP('BMP P Tracking Table'!$Q43,'Loading Rates'!$B$1:$L$24,8,FALSE)+'BMP P Tracking Table'!$AT43*VLOOKUP('BMP P Tracking Table'!$Q43,'Loading Rates'!$B$1:$L$24,9,FALSE),'BMP P Tracking Table'!$AU43*VLOOKUP('BMP P Tracking Table'!$Q43,'Loading Rates'!$B$1:$L$24,10,FALSE))),"")</f>
        <v/>
      </c>
      <c r="AZ43" s="107">
        <f>IFERROR(IF('BMP P Tracking Table'!$AL43="Yes",MIN(2,IF('BMP P Tracking Table'!$AP43="Total Pervious",(-(3630*'BMP P Tracking Table'!$AO43+20.691*'BMP P Tracking Table'!$AU43)+SQRT((3630*'BMP P Tracking Table'!$AO43+20.691*'BMP P Tracking Table'!$AU43)^2-(4*(996.798*'BMP P Tracking Table'!$AU43)*-'BMP P Tracking Table'!$AW43)))/(2*(996.798*'BMP P Tracking Table'!$AU43)),IF(SUM('BMP P Tracking Table'!$AQ43:$AT43)=0,'BMP P Tracking Table'!$AU43/(-3630*'BMP P Tracking Table'!$AO43),(-(3630*'BMP P Tracking Table'!$AO43+20.691*'BMP P Tracking Table'!$AT43-216.711*'BMP P Tracking Table'!$AS43-83.853*'BMP P Tracking Table'!$AR43-42.834*'BMP P Tracking Table'!$AQ43)+SQRT((3630*'BMP P Tracking Table'!$AO43+20.691*'BMP P Tracking Table'!$AT43-216.711*'BMP P Tracking Table'!$AS43-83.853*'BMP P Tracking Table'!$AR43-42.834*'BMP P Tracking Table'!$AQ43)^2-(4*(149.919*'BMP P Tracking Table'!$AQ43+236.676*'BMP P Tracking Table'!$AR43+726*'BMP P Tracking Table'!$AS43+996.798*'BMP P Tracking Table'!$AT43)*-'BMP P Tracking Table'!$AW43)))/(2*(149.919*'BMP P Tracking Table'!$AQ43+236.676*'BMP P Tracking Table'!$AR43+726*'BMP P Tracking Table'!$AS43+996.798*'BMP P Tracking Table'!$AT43))))),MIN(2,IF('BMP P Tracking Table'!$AP43="Total Pervious",(-(3630*'BMP P Tracking Table'!$U43+20.691*'BMP P Tracking Table'!$AA43)+SQRT((3630*'BMP P Tracking Table'!$U43+20.691*'BMP P Tracking Table'!$AA43)^2-(4*(996.798*'BMP P Tracking Table'!$AA43)*-'BMP P Tracking Table'!$AW43)))/(2*(996.798*'BMP P Tracking Table'!$AA43)),IF(SUM('BMP P Tracking Table'!$W43:$Z43)=0,'BMP P Tracking Table'!$AW43/(-3630*'BMP P Tracking Table'!$U43),(-(3630*'BMP P Tracking Table'!$U43+20.691*'BMP P Tracking Table'!$Z43-216.711*'BMP P Tracking Table'!$Y43-83.853*'BMP P Tracking Table'!$X43-42.834*'BMP P Tracking Table'!$W43)+SQRT((3630*'BMP P Tracking Table'!$U43+20.691*'BMP P Tracking Table'!$Z43-216.711*'BMP P Tracking Table'!$Y43-83.853*'BMP P Tracking Table'!$X43-42.834*'BMP P Tracking Table'!$W43)^2-(4*(149.919*'BMP P Tracking Table'!$W43+236.676*'BMP P Tracking Table'!$X43+726*'BMP P Tracking Table'!$Y43+996.798*'BMP P Tracking Table'!$Z43)*-'BMP P Tracking Table'!$AW43)))/(2*(149.919*'BMP P Tracking Table'!$W43+236.676*'BMP P Tracking Table'!$X43+726*'BMP P Tracking Table'!$Y43+996.798*'BMP P Tracking Table'!$Z43)))))),"")</f>
        <v>0</v>
      </c>
      <c r="BA43" s="105" t="str" cm="1">
        <f t="array" ref="BA43">IFERROR((VLOOKUP(CONCATENATE('BMP P Tracking Table'!$AV43," ",'BMP P Tracking Table'!$AX43),'Performance Curves'!$C$1:$L$45,_xlfn.SINGLE(MATCH('BMP P Tracking Table'!$AZ43,'Performance Curves'!$D$1:$L$1,1))+2,FALSE)-VLOOKUP(CONCATENATE('BMP P Tracking Table'!$AV43," ",'BMP P Tracking Table'!$AX43),'Performance Curves'!$C$1:$L$45,_xlfn.SINGLE(MATCH('BMP P Tracking Table'!$AZ43,'Performance Curves'!$D$1:$L$1,1))+1,FALSE)),"")</f>
        <v/>
      </c>
      <c r="BB43" s="107" t="str">
        <f>IFERROR(('BMP P Tracking Table'!$AZ43-INDEX('Performance Curves'!$E$1:$L$1,1,MATCH('BMP P Tracking Table'!$AZ43,'Performance Curves'!$E$1:$L$1,1)))/(INDEX('Performance Curves'!$E$1:$L$1,1,MATCH('BMP P Tracking Table'!$AZ43,'Performance Curves'!$E$1:$L$1,1)+1)-INDEX('Performance Curves'!$E$1:$L$1,1,MATCH('BMP P Tracking Table'!$AZ43,'Performance Curves'!$E$1:$L$1,1))),"")</f>
        <v/>
      </c>
      <c r="BC43" s="106" t="str" cm="1">
        <f t="array" ref="BC43">IFERROR(IF('BMP P Tracking Table'!$AZ43=2,VLOOKUP(CONCATENATE('BMP P Tracking Table'!$AV43," ",'BMP P Tracking Table'!$AX43),'Performance Curves'!$C$1:$L$44,_xlfn.SINGLE(MATCH('BMP P Tracking Table'!$AZ43,'Performance Curves'!$D$1:$L$1,1))+1,FALSE),'BMP P Tracking Table'!$BA43*'BMP P Tracking Table'!$BB43+VLOOKUP(CONCATENATE('BMP P Tracking Table'!$AV43," ",'BMP P Tracking Table'!$AX43),'Performance Curves'!$C$1:$L$44,_xlfn.SINGLE(MATCH('BMP P Tracking Table'!$AZ43,'Performance Curves'!$D$1:$L$1,1))+1,FALSE)),"")</f>
        <v/>
      </c>
      <c r="BD43" s="107" t="str">
        <f>IFERROR('BMP P Tracking Table'!$BC43*'BMP P Tracking Table'!$AY43,"")</f>
        <v/>
      </c>
      <c r="BE43" s="101"/>
      <c r="BF43" s="37">
        <f t="shared" si="2"/>
        <v>0</v>
      </c>
      <c r="BG43" s="36" t="s">
        <v>490</v>
      </c>
    </row>
    <row r="44" spans="1:59" x14ac:dyDescent="0.25">
      <c r="A44" s="65" t="s">
        <v>476</v>
      </c>
      <c r="B44" s="65" t="s">
        <v>493</v>
      </c>
      <c r="C44" s="65"/>
      <c r="D44" s="65"/>
      <c r="E44" s="97"/>
      <c r="F44" s="97"/>
      <c r="G44" s="65" t="s">
        <v>485</v>
      </c>
      <c r="H44" s="65"/>
      <c r="I44" s="65"/>
      <c r="J44" s="98"/>
      <c r="K44" s="65" t="s">
        <v>111</v>
      </c>
      <c r="L44" s="65"/>
      <c r="M44" s="65"/>
      <c r="N44" s="65"/>
      <c r="O44" s="65"/>
      <c r="P44" s="65" t="s">
        <v>39</v>
      </c>
      <c r="Q44" s="65" t="s">
        <v>147</v>
      </c>
      <c r="R44" s="65" t="s">
        <v>130</v>
      </c>
      <c r="S44" s="65" t="s">
        <v>62</v>
      </c>
      <c r="T44" s="65" t="s">
        <v>48</v>
      </c>
      <c r="U44" s="113">
        <v>0.14710946597789601</v>
      </c>
      <c r="V44" s="65" t="s">
        <v>219</v>
      </c>
      <c r="W44" s="65"/>
      <c r="X44" s="65"/>
      <c r="Y44" s="65"/>
      <c r="Z44" s="65"/>
      <c r="AA44" s="113">
        <v>0.51808982598223041</v>
      </c>
      <c r="AB44" s="100">
        <v>601.34029684054917</v>
      </c>
      <c r="AC44" s="65"/>
      <c r="AD44" s="107">
        <f>IFERROR('BMP P Tracking Table'!$U44*VLOOKUP('BMP P Tracking Table'!$Q44,'Loading Rates'!$B$1:$L$24,4,FALSE)+IF('BMP P Tracking Table'!$V44="By HSG",'BMP P Tracking Table'!$W44*VLOOKUP('BMP P Tracking Table'!$Q44,'Loading Rates'!$B$1:$L$24,6,FALSE)+'BMP P Tracking Table'!$X44*VLOOKUP('BMP P Tracking Table'!$Q44,'Loading Rates'!$B$1:$L$24,7,FALSE)+'BMP P Tracking Table'!$Y44*VLOOKUP('BMP P Tracking Table'!$Q44,'Loading Rates'!$B$1:$L$24,8,FALSE)+'BMP P Tracking Table'!$Z44*VLOOKUP('BMP P Tracking Table'!$Q44,'Loading Rates'!$B$1:$L$24,9,FALSE),'BMP P Tracking Table'!$AA44*VLOOKUP('BMP P Tracking Table'!$Q44,'Loading Rates'!$B$1:$L$24,10,FALSE)),"")</f>
        <v>0.22915966167990059</v>
      </c>
      <c r="AE44" s="107">
        <f>IFERROR(MIN(2,IF('BMP P Tracking Table'!$V44="Total Pervious",(-(3630*'BMP P Tracking Table'!$U44+20.691*'BMP P Tracking Table'!$AA44)+SQRT((3630*'BMP P Tracking Table'!$U44+20.691*'BMP P Tracking Table'!$AA44)^2-(4*(996.798*'BMP P Tracking Table'!$AA44)*-'BMP P Tracking Table'!$AB44)))/(2*(996.798*'BMP P Tracking Table'!$AA44)),IF(SUM('BMP P Tracking Table'!$W44:$Z44)=0,'BMP P Tracking Table'!$AB44/(-3630*'BMP P Tracking Table'!$U44),(-(3630*'BMP P Tracking Table'!$U44+20.691*'BMP P Tracking Table'!$Z44-216.711*'BMP P Tracking Table'!$Y44-83.853*'BMP P Tracking Table'!$X44-42.834*'BMP P Tracking Table'!$W44)+SQRT((3630*'BMP P Tracking Table'!$U44+20.691*'BMP P Tracking Table'!$Z44-216.711*'BMP P Tracking Table'!$Y44-83.853*'BMP P Tracking Table'!$X44-42.834*'BMP P Tracking Table'!$W44)^2-(4*(149.919*'BMP P Tracking Table'!$W44+236.676*'BMP P Tracking Table'!$X44+726*'BMP P Tracking Table'!$Y44+996.798*'BMP P Tracking Table'!$Z44)*-'BMP P Tracking Table'!$AB44)))/(2*(149.919*'BMP P Tracking Table'!$W44+236.676*'BMP P Tracking Table'!$X44+726*'BMP P Tracking Table'!$Y44+996.798*'BMP P Tracking Table'!$Z44))))),"")</f>
        <v>0.67367117734102921</v>
      </c>
      <c r="AF44" s="107" cm="1">
        <f t="array" ref="AF44">IFERROR((VLOOKUP(CONCATENATE('BMP P Tracking Table'!$T44," ",'BMP P Tracking Table'!$AC44),'Performance Curves'!$C$1:$L$45,_xlfn.SINGLE(MATCH('BMP P Tracking Table'!$AE44,'Performance Curves'!$D$1:$L$1,1))+2,FALSE)-VLOOKUP(CONCATENATE('BMP P Tracking Table'!$T44," ",'BMP P Tracking Table'!$AC44),'Performance Curves'!$C$1:$L$45,_xlfn.SINGLE(MATCH('BMP P Tracking Table'!$AE44,'Performance Curves'!$D$1:$L$1,1))+1,FALSE)),"")</f>
        <v>3.999999999999998E-2</v>
      </c>
      <c r="AG44" s="107">
        <f>IFERROR(('BMP P Tracking Table'!$AE44-INDEX('Performance Curves'!$E$1:$L$1,1,MATCH('BMP P Tracking Table'!$AE44,'Performance Curves'!$E$1:$L$1,1)))/(INDEX('Performance Curves'!$E$1:$L$1,1,MATCH('BMP P Tracking Table'!$AE44,'Performance Curves'!$E$1:$L$1,1)+1)-INDEX('Performance Curves'!$E$1:$L$1,1,MATCH('BMP P Tracking Table'!$AE44,'Performance Curves'!$E$1:$L$1,1))),"")</f>
        <v>0.36835588670514607</v>
      </c>
      <c r="AH44" s="106" cm="1">
        <f t="array" ref="AH44">IFERROR(IF('BMP P Tracking Table'!$AE44=2,VLOOKUP(CONCATENATE('BMP P Tracking Table'!$T44," ",'BMP P Tracking Table'!$AC44),'Performance Curves'!$C$1:$L$45,_xlfn.SINGLE(MATCH('BMP P Tracking Table'!$AE44,'Performance Curves'!$D$1:$L$1,1))+1,FALSE),'BMP P Tracking Table'!$AF44*'BMP P Tracking Table'!$AG44+VLOOKUP(CONCATENATE('BMP P Tracking Table'!$T44," ",'BMP P Tracking Table'!$AC44),'Performance Curves'!$C$1:$L$45,_xlfn.SINGLE(MATCH('BMP P Tracking Table'!$AE44,'Performance Curves'!$D$1:$L$1,1))+1,FALSE)),"")</f>
        <v>0.45473423546820585</v>
      </c>
      <c r="AI44" s="107">
        <f>IFERROR('BMP P Tracking Table'!$AH44*'BMP P Tracking Table'!$AD44,"")</f>
        <v>0.1042067435541623</v>
      </c>
      <c r="AJ44" s="65"/>
      <c r="AK44" s="65" t="s">
        <v>62</v>
      </c>
      <c r="AL44" s="101"/>
      <c r="AM44" s="64">
        <v>1</v>
      </c>
      <c r="AN44" s="105">
        <f t="shared" si="1"/>
        <v>0.1042067435541623</v>
      </c>
      <c r="AO44" s="101"/>
      <c r="AP44" s="101"/>
      <c r="AQ44" s="101"/>
      <c r="AR44" s="101"/>
      <c r="AS44" s="101"/>
      <c r="AT44" s="101"/>
      <c r="AU44" s="101"/>
      <c r="AV44" s="65"/>
      <c r="AW44" s="102"/>
      <c r="AX44" s="102"/>
      <c r="AY44" s="107" t="str">
        <f>IF('BMP P Tracking Table'!$AK44="Yes",IF('BMP P Tracking Table'!$AL44="No",'BMP P Tracking Table'!$U44*VLOOKUP('BMP P Tracking Table'!$Q44,'Loading Rates'!$B$1:$L$24,4,FALSE)+IF('BMP P Tracking Table'!$V44="By HSG",'BMP P Tracking Table'!$W44*VLOOKUP('BMP P Tracking Table'!$Q44,'Loading Rates'!$B$1:$L$24,6,FALSE)+'BMP P Tracking Table'!$X44*VLOOKUP('BMP P Tracking Table'!$Q44,'Loading Rates'!$B$1:$L$24,7,FALSE)+'BMP P Tracking Table'!$Y44*VLOOKUP('BMP P Tracking Table'!$Q44,'Loading Rates'!$B$1:$L$24,8,FALSE)+'BMP P Tracking Table'!$Z44*VLOOKUP('BMP P Tracking Table'!$Q44,'Loading Rates'!$B$1:$L$24,9,FALSE),'BMP P Tracking Table'!$AA44*VLOOKUP('BMP P Tracking Table'!$Q44,'Loading Rates'!$B$1:$L$24,10,FALSE)),'BMP P Tracking Table'!$AO44*VLOOKUP('BMP P Tracking Table'!$Q44,'Loading Rates'!$B$1:$L$24,4,FALSE)+IF('BMP P Tracking Table'!$AP44="By HSG",'BMP P Tracking Table'!$AQ44*VLOOKUP('BMP P Tracking Table'!$Q44,'Loading Rates'!$B$1:$L$24,6,FALSE)+'BMP P Tracking Table'!$AR44*VLOOKUP('BMP P Tracking Table'!$Q44,'Loading Rates'!$B$1:$L$24,7,FALSE)+'BMP P Tracking Table'!$AS44*VLOOKUP('BMP P Tracking Table'!$Q44,'Loading Rates'!$B$1:$L$24,8,FALSE)+'BMP P Tracking Table'!$AT44*VLOOKUP('BMP P Tracking Table'!$Q44,'Loading Rates'!$B$1:$L$24,9,FALSE),'BMP P Tracking Table'!$AU44*VLOOKUP('BMP P Tracking Table'!$Q44,'Loading Rates'!$B$1:$L$24,10,FALSE))),"")</f>
        <v/>
      </c>
      <c r="AZ44" s="107">
        <f>IFERROR(IF('BMP P Tracking Table'!$AL44="Yes",MIN(2,IF('BMP P Tracking Table'!$AP44="Total Pervious",(-(3630*'BMP P Tracking Table'!$AO44+20.691*'BMP P Tracking Table'!$AU44)+SQRT((3630*'BMP P Tracking Table'!$AO44+20.691*'BMP P Tracking Table'!$AU44)^2-(4*(996.798*'BMP P Tracking Table'!$AU44)*-'BMP P Tracking Table'!$AW44)))/(2*(996.798*'BMP P Tracking Table'!$AU44)),IF(SUM('BMP P Tracking Table'!$AQ44:$AT44)=0,'BMP P Tracking Table'!$AU44/(-3630*'BMP P Tracking Table'!$AO44),(-(3630*'BMP P Tracking Table'!$AO44+20.691*'BMP P Tracking Table'!$AT44-216.711*'BMP P Tracking Table'!$AS44-83.853*'BMP P Tracking Table'!$AR44-42.834*'BMP P Tracking Table'!$AQ44)+SQRT((3630*'BMP P Tracking Table'!$AO44+20.691*'BMP P Tracking Table'!$AT44-216.711*'BMP P Tracking Table'!$AS44-83.853*'BMP P Tracking Table'!$AR44-42.834*'BMP P Tracking Table'!$AQ44)^2-(4*(149.919*'BMP P Tracking Table'!$AQ44+236.676*'BMP P Tracking Table'!$AR44+726*'BMP P Tracking Table'!$AS44+996.798*'BMP P Tracking Table'!$AT44)*-'BMP P Tracking Table'!$AW44)))/(2*(149.919*'BMP P Tracking Table'!$AQ44+236.676*'BMP P Tracking Table'!$AR44+726*'BMP P Tracking Table'!$AS44+996.798*'BMP P Tracking Table'!$AT44))))),MIN(2,IF('BMP P Tracking Table'!$AP44="Total Pervious",(-(3630*'BMP P Tracking Table'!$U44+20.691*'BMP P Tracking Table'!$AA44)+SQRT((3630*'BMP P Tracking Table'!$U44+20.691*'BMP P Tracking Table'!$AA44)^2-(4*(996.798*'BMP P Tracking Table'!$AA44)*-'BMP P Tracking Table'!$AW44)))/(2*(996.798*'BMP P Tracking Table'!$AA44)),IF(SUM('BMP P Tracking Table'!$W44:$Z44)=0,'BMP P Tracking Table'!$AW44/(-3630*'BMP P Tracking Table'!$U44),(-(3630*'BMP P Tracking Table'!$U44+20.691*'BMP P Tracking Table'!$Z44-216.711*'BMP P Tracking Table'!$Y44-83.853*'BMP P Tracking Table'!$X44-42.834*'BMP P Tracking Table'!$W44)+SQRT((3630*'BMP P Tracking Table'!$U44+20.691*'BMP P Tracking Table'!$Z44-216.711*'BMP P Tracking Table'!$Y44-83.853*'BMP P Tracking Table'!$X44-42.834*'BMP P Tracking Table'!$W44)^2-(4*(149.919*'BMP P Tracking Table'!$W44+236.676*'BMP P Tracking Table'!$X44+726*'BMP P Tracking Table'!$Y44+996.798*'BMP P Tracking Table'!$Z44)*-'BMP P Tracking Table'!$AW44)))/(2*(149.919*'BMP P Tracking Table'!$W44+236.676*'BMP P Tracking Table'!$X44+726*'BMP P Tracking Table'!$Y44+996.798*'BMP P Tracking Table'!$Z44)))))),"")</f>
        <v>0</v>
      </c>
      <c r="BA44" s="105" t="str" cm="1">
        <f t="array" ref="BA44">IFERROR((VLOOKUP(CONCATENATE('BMP P Tracking Table'!$AV44," ",'BMP P Tracking Table'!$AX44),'Performance Curves'!$C$1:$L$45,_xlfn.SINGLE(MATCH('BMP P Tracking Table'!$AZ44,'Performance Curves'!$D$1:$L$1,1))+2,FALSE)-VLOOKUP(CONCATENATE('BMP P Tracking Table'!$AV44," ",'BMP P Tracking Table'!$AX44),'Performance Curves'!$C$1:$L$45,_xlfn.SINGLE(MATCH('BMP P Tracking Table'!$AZ44,'Performance Curves'!$D$1:$L$1,1))+1,FALSE)),"")</f>
        <v/>
      </c>
      <c r="BB44" s="107" t="str">
        <f>IFERROR(('BMP P Tracking Table'!$AZ44-INDEX('Performance Curves'!$E$1:$L$1,1,MATCH('BMP P Tracking Table'!$AZ44,'Performance Curves'!$E$1:$L$1,1)))/(INDEX('Performance Curves'!$E$1:$L$1,1,MATCH('BMP P Tracking Table'!$AZ44,'Performance Curves'!$E$1:$L$1,1)+1)-INDEX('Performance Curves'!$E$1:$L$1,1,MATCH('BMP P Tracking Table'!$AZ44,'Performance Curves'!$E$1:$L$1,1))),"")</f>
        <v/>
      </c>
      <c r="BC44" s="106" t="str" cm="1">
        <f t="array" ref="BC44">IFERROR(IF('BMP P Tracking Table'!$AZ44=2,VLOOKUP(CONCATENATE('BMP P Tracking Table'!$AV44," ",'BMP P Tracking Table'!$AX44),'Performance Curves'!$C$1:$L$44,_xlfn.SINGLE(MATCH('BMP P Tracking Table'!$AZ44,'Performance Curves'!$D$1:$L$1,1))+1,FALSE),'BMP P Tracking Table'!$BA44*'BMP P Tracking Table'!$BB44+VLOOKUP(CONCATENATE('BMP P Tracking Table'!$AV44," ",'BMP P Tracking Table'!$AX44),'Performance Curves'!$C$1:$L$44,_xlfn.SINGLE(MATCH('BMP P Tracking Table'!$AZ44,'Performance Curves'!$D$1:$L$1,1))+1,FALSE)),"")</f>
        <v/>
      </c>
      <c r="BD44" s="107" t="str">
        <f>IFERROR('BMP P Tracking Table'!$BC44*'BMP P Tracking Table'!$AY44,"")</f>
        <v/>
      </c>
      <c r="BE44" s="101"/>
      <c r="BF44" s="37">
        <f t="shared" si="2"/>
        <v>0</v>
      </c>
      <c r="BG44" s="36" t="s">
        <v>490</v>
      </c>
    </row>
    <row r="45" spans="1:59" x14ac:dyDescent="0.25">
      <c r="A45" s="65" t="s">
        <v>477</v>
      </c>
      <c r="B45" s="65" t="s">
        <v>494</v>
      </c>
      <c r="C45" s="65" t="s">
        <v>478</v>
      </c>
      <c r="D45" s="65"/>
      <c r="E45" s="97"/>
      <c r="F45" s="97"/>
      <c r="G45" s="65" t="s">
        <v>486</v>
      </c>
      <c r="H45" s="65"/>
      <c r="I45" s="65"/>
      <c r="J45" s="98"/>
      <c r="K45" s="65" t="s">
        <v>111</v>
      </c>
      <c r="L45" s="65"/>
      <c r="M45" s="65"/>
      <c r="N45" s="65"/>
      <c r="O45" s="65"/>
      <c r="P45" s="65" t="s">
        <v>34</v>
      </c>
      <c r="Q45" s="65" t="s">
        <v>147</v>
      </c>
      <c r="R45" s="65" t="s">
        <v>130</v>
      </c>
      <c r="S45" s="65" t="s">
        <v>62</v>
      </c>
      <c r="T45" s="65" t="s">
        <v>215</v>
      </c>
      <c r="U45" s="113">
        <v>0.39910400000000001</v>
      </c>
      <c r="V45" s="65" t="s">
        <v>219</v>
      </c>
      <c r="W45" s="65"/>
      <c r="X45" s="65"/>
      <c r="Y45" s="65"/>
      <c r="Z45" s="65"/>
      <c r="AA45" s="113">
        <v>0.66213500000000003</v>
      </c>
      <c r="AB45" s="100">
        <v>0</v>
      </c>
      <c r="AC45" s="65"/>
      <c r="AD45" s="107">
        <f>IFERROR('BMP P Tracking Table'!$U45*VLOOKUP('BMP P Tracking Table'!$Q45,'Loading Rates'!$B$1:$L$24,4,FALSE)+IF('BMP P Tracking Table'!$V45="By HSG",'BMP P Tracking Table'!$W45*VLOOKUP('BMP P Tracking Table'!$Q45,'Loading Rates'!$B$1:$L$24,6,FALSE)+'BMP P Tracking Table'!$X45*VLOOKUP('BMP P Tracking Table'!$Q45,'Loading Rates'!$B$1:$L$24,7,FALSE)+'BMP P Tracking Table'!$Y45*VLOOKUP('BMP P Tracking Table'!$Q45,'Loading Rates'!$B$1:$L$24,8,FALSE)+'BMP P Tracking Table'!$Z45*VLOOKUP('BMP P Tracking Table'!$Q45,'Loading Rates'!$B$1:$L$24,9,FALSE),'BMP P Tracking Table'!$AA45*VLOOKUP('BMP P Tracking Table'!$Q45,'Loading Rates'!$B$1:$L$24,10,FALSE)),"")</f>
        <v>0.49383422799999999</v>
      </c>
      <c r="AE45" s="107">
        <f>IFERROR(MIN(2,IF('BMP P Tracking Table'!$V45="Total Pervious",(-(3630*'BMP P Tracking Table'!$U45+20.691*'BMP P Tracking Table'!$AA45)+SQRT((3630*'BMP P Tracking Table'!$U45+20.691*'BMP P Tracking Table'!$AA45)^2-(4*(996.798*'BMP P Tracking Table'!$AA45)*-'BMP P Tracking Table'!$AB45)))/(2*(996.798*'BMP P Tracking Table'!$AA45)),IF(SUM('BMP P Tracking Table'!$W45:$Z45)=0,'BMP P Tracking Table'!$AB45/(-3630*'BMP P Tracking Table'!$U45),(-(3630*'BMP P Tracking Table'!$U45+20.691*'BMP P Tracking Table'!$Z45-216.711*'BMP P Tracking Table'!$Y45-83.853*'BMP P Tracking Table'!$X45-42.834*'BMP P Tracking Table'!$W45)+SQRT((3630*'BMP P Tracking Table'!$U45+20.691*'BMP P Tracking Table'!$Z45-216.711*'BMP P Tracking Table'!$Y45-83.853*'BMP P Tracking Table'!$X45-42.834*'BMP P Tracking Table'!$W45)^2-(4*(149.919*'BMP P Tracking Table'!$W45+236.676*'BMP P Tracking Table'!$X45+726*'BMP P Tracking Table'!$Y45+996.798*'BMP P Tracking Table'!$Z45)*-'BMP P Tracking Table'!$AB45)))/(2*(149.919*'BMP P Tracking Table'!$W45+236.676*'BMP P Tracking Table'!$X45+726*'BMP P Tracking Table'!$Y45+996.798*'BMP P Tracking Table'!$Z45))))),"")</f>
        <v>0</v>
      </c>
      <c r="AF45" s="107" cm="1">
        <f t="array" ref="AF45">IFERROR((VLOOKUP(CONCATENATE('BMP P Tracking Table'!$T45," ",'BMP P Tracking Table'!$AC45),'Performance Curves'!$C$1:$L$45,_xlfn.SINGLE(MATCH('BMP P Tracking Table'!$AE45,'Performance Curves'!$D$1:$L$1,1))+2,FALSE)-VLOOKUP(CONCATENATE('BMP P Tracking Table'!$T45," ",'BMP P Tracking Table'!$AC45),'Performance Curves'!$C$1:$L$45,_xlfn.SINGLE(MATCH('BMP P Tracking Table'!$AE45,'Performance Curves'!$D$1:$L$1,1))+1,FALSE)),"")</f>
        <v>0.03</v>
      </c>
      <c r="AG45" s="107" t="str">
        <f>IFERROR(('BMP P Tracking Table'!$AE45-INDEX('Performance Curves'!$E$1:$L$1,1,MATCH('BMP P Tracking Table'!$AE45,'Performance Curves'!$E$1:$L$1,1)))/(INDEX('Performance Curves'!$E$1:$L$1,1,MATCH('BMP P Tracking Table'!$AE45,'Performance Curves'!$E$1:$L$1,1)+1)-INDEX('Performance Curves'!$E$1:$L$1,1,MATCH('BMP P Tracking Table'!$AE45,'Performance Curves'!$E$1:$L$1,1))),"")</f>
        <v/>
      </c>
      <c r="AH45" s="106" t="str" cm="1">
        <f t="array" ref="AH45">IFERROR(IF('BMP P Tracking Table'!$AE45=2,VLOOKUP(CONCATENATE('BMP P Tracking Table'!$T45," ",'BMP P Tracking Table'!$AC45),'Performance Curves'!$C$1:$L$45,_xlfn.SINGLE(MATCH('BMP P Tracking Table'!$AE45,'Performance Curves'!$D$1:$L$1,1))+1,FALSE),'BMP P Tracking Table'!$AF45*'BMP P Tracking Table'!$AG45+VLOOKUP(CONCATENATE('BMP P Tracking Table'!$T45," ",'BMP P Tracking Table'!$AC45),'Performance Curves'!$C$1:$L$45,_xlfn.SINGLE(MATCH('BMP P Tracking Table'!$AE45,'Performance Curves'!$D$1:$L$1,1))+1,FALSE)),"")</f>
        <v/>
      </c>
      <c r="AI45" s="107" t="str">
        <f>IFERROR('BMP P Tracking Table'!$AH45*'BMP P Tracking Table'!$AD45,"")</f>
        <v/>
      </c>
      <c r="AJ45" s="65"/>
      <c r="AK45" s="101" t="s">
        <v>62</v>
      </c>
      <c r="AL45" s="101"/>
      <c r="AM45" s="64">
        <v>1</v>
      </c>
      <c r="AN45" s="105" t="str">
        <f t="shared" si="1"/>
        <v/>
      </c>
      <c r="AO45" s="101"/>
      <c r="AP45" s="101"/>
      <c r="AQ45" s="101"/>
      <c r="AR45" s="101"/>
      <c r="AS45" s="101"/>
      <c r="AT45" s="101"/>
      <c r="AU45" s="101"/>
      <c r="AV45" s="65"/>
      <c r="AW45" s="102"/>
      <c r="AX45" s="102"/>
      <c r="AY45" s="107" t="str">
        <f>IF('BMP P Tracking Table'!$AK45="Yes",IF('BMP P Tracking Table'!$AL45="No",'BMP P Tracking Table'!$U45*VLOOKUP('BMP P Tracking Table'!$Q45,'Loading Rates'!$B$1:$L$24,4,FALSE)+IF('BMP P Tracking Table'!$V45="By HSG",'BMP P Tracking Table'!$W45*VLOOKUP('BMP P Tracking Table'!$Q45,'Loading Rates'!$B$1:$L$24,6,FALSE)+'BMP P Tracking Table'!$X45*VLOOKUP('BMP P Tracking Table'!$Q45,'Loading Rates'!$B$1:$L$24,7,FALSE)+'BMP P Tracking Table'!$Y45*VLOOKUP('BMP P Tracking Table'!$Q45,'Loading Rates'!$B$1:$L$24,8,FALSE)+'BMP P Tracking Table'!$Z45*VLOOKUP('BMP P Tracking Table'!$Q45,'Loading Rates'!$B$1:$L$24,9,FALSE),'BMP P Tracking Table'!$AA45*VLOOKUP('BMP P Tracking Table'!$Q45,'Loading Rates'!$B$1:$L$24,10,FALSE)),'BMP P Tracking Table'!$AO45*VLOOKUP('BMP P Tracking Table'!$Q45,'Loading Rates'!$B$1:$L$24,4,FALSE)+IF('BMP P Tracking Table'!$AP45="By HSG",'BMP P Tracking Table'!$AQ45*VLOOKUP('BMP P Tracking Table'!$Q45,'Loading Rates'!$B$1:$L$24,6,FALSE)+'BMP P Tracking Table'!$AR45*VLOOKUP('BMP P Tracking Table'!$Q45,'Loading Rates'!$B$1:$L$24,7,FALSE)+'BMP P Tracking Table'!$AS45*VLOOKUP('BMP P Tracking Table'!$Q45,'Loading Rates'!$B$1:$L$24,8,FALSE)+'BMP P Tracking Table'!$AT45*VLOOKUP('BMP P Tracking Table'!$Q45,'Loading Rates'!$B$1:$L$24,9,FALSE),'BMP P Tracking Table'!$AU45*VLOOKUP('BMP P Tracking Table'!$Q45,'Loading Rates'!$B$1:$L$24,10,FALSE))),"")</f>
        <v/>
      </c>
      <c r="AZ45" s="107">
        <f>IFERROR(IF('BMP P Tracking Table'!$AL45="Yes",MIN(2,IF('BMP P Tracking Table'!$AP45="Total Pervious",(-(3630*'BMP P Tracking Table'!$AO45+20.691*'BMP P Tracking Table'!$AU45)+SQRT((3630*'BMP P Tracking Table'!$AO45+20.691*'BMP P Tracking Table'!$AU45)^2-(4*(996.798*'BMP P Tracking Table'!$AU45)*-'BMP P Tracking Table'!$AW45)))/(2*(996.798*'BMP P Tracking Table'!$AU45)),IF(SUM('BMP P Tracking Table'!$AQ45:$AT45)=0,'BMP P Tracking Table'!$AU45/(-3630*'BMP P Tracking Table'!$AO45),(-(3630*'BMP P Tracking Table'!$AO45+20.691*'BMP P Tracking Table'!$AT45-216.711*'BMP P Tracking Table'!$AS45-83.853*'BMP P Tracking Table'!$AR45-42.834*'BMP P Tracking Table'!$AQ45)+SQRT((3630*'BMP P Tracking Table'!$AO45+20.691*'BMP P Tracking Table'!$AT45-216.711*'BMP P Tracking Table'!$AS45-83.853*'BMP P Tracking Table'!$AR45-42.834*'BMP P Tracking Table'!$AQ45)^2-(4*(149.919*'BMP P Tracking Table'!$AQ45+236.676*'BMP P Tracking Table'!$AR45+726*'BMP P Tracking Table'!$AS45+996.798*'BMP P Tracking Table'!$AT45)*-'BMP P Tracking Table'!$AW45)))/(2*(149.919*'BMP P Tracking Table'!$AQ45+236.676*'BMP P Tracking Table'!$AR45+726*'BMP P Tracking Table'!$AS45+996.798*'BMP P Tracking Table'!$AT45))))),MIN(2,IF('BMP P Tracking Table'!$AP45="Total Pervious",(-(3630*'BMP P Tracking Table'!$U45+20.691*'BMP P Tracking Table'!$AA45)+SQRT((3630*'BMP P Tracking Table'!$U45+20.691*'BMP P Tracking Table'!$AA45)^2-(4*(996.798*'BMP P Tracking Table'!$AA45)*-'BMP P Tracking Table'!$AW45)))/(2*(996.798*'BMP P Tracking Table'!$AA45)),IF(SUM('BMP P Tracking Table'!$W45:$Z45)=0,'BMP P Tracking Table'!$AW45/(-3630*'BMP P Tracking Table'!$U45),(-(3630*'BMP P Tracking Table'!$U45+20.691*'BMP P Tracking Table'!$Z45-216.711*'BMP P Tracking Table'!$Y45-83.853*'BMP P Tracking Table'!$X45-42.834*'BMP P Tracking Table'!$W45)+SQRT((3630*'BMP P Tracking Table'!$U45+20.691*'BMP P Tracking Table'!$Z45-216.711*'BMP P Tracking Table'!$Y45-83.853*'BMP P Tracking Table'!$X45-42.834*'BMP P Tracking Table'!$W45)^2-(4*(149.919*'BMP P Tracking Table'!$W45+236.676*'BMP P Tracking Table'!$X45+726*'BMP P Tracking Table'!$Y45+996.798*'BMP P Tracking Table'!$Z45)*-'BMP P Tracking Table'!$AW45)))/(2*(149.919*'BMP P Tracking Table'!$W45+236.676*'BMP P Tracking Table'!$X45+726*'BMP P Tracking Table'!$Y45+996.798*'BMP P Tracking Table'!$Z45)))))),"")</f>
        <v>0</v>
      </c>
      <c r="BA45" s="105" t="str" cm="1">
        <f t="array" ref="BA45">IFERROR((VLOOKUP(CONCATENATE('BMP P Tracking Table'!$AV45," ",'BMP P Tracking Table'!$AX45),'Performance Curves'!$C$1:$L$45,_xlfn.SINGLE(MATCH('BMP P Tracking Table'!$AZ45,'Performance Curves'!$D$1:$L$1,1))+2,FALSE)-VLOOKUP(CONCATENATE('BMP P Tracking Table'!$AV45," ",'BMP P Tracking Table'!$AX45),'Performance Curves'!$C$1:$L$45,_xlfn.SINGLE(MATCH('BMP P Tracking Table'!$AZ45,'Performance Curves'!$D$1:$L$1,1))+1,FALSE)),"")</f>
        <v/>
      </c>
      <c r="BB45" s="107" t="str">
        <f>IFERROR(('BMP P Tracking Table'!$AZ45-INDEX('Performance Curves'!$E$1:$L$1,1,MATCH('BMP P Tracking Table'!$AZ45,'Performance Curves'!$E$1:$L$1,1)))/(INDEX('Performance Curves'!$E$1:$L$1,1,MATCH('BMP P Tracking Table'!$AZ45,'Performance Curves'!$E$1:$L$1,1)+1)-INDEX('Performance Curves'!$E$1:$L$1,1,MATCH('BMP P Tracking Table'!$AZ45,'Performance Curves'!$E$1:$L$1,1))),"")</f>
        <v/>
      </c>
      <c r="BC45" s="106" t="str" cm="1">
        <f t="array" ref="BC45">IFERROR(IF('BMP P Tracking Table'!$AZ45=2,VLOOKUP(CONCATENATE('BMP P Tracking Table'!$AV45," ",'BMP P Tracking Table'!$AX45),'Performance Curves'!$C$1:$L$44,_xlfn.SINGLE(MATCH('BMP P Tracking Table'!$AZ45,'Performance Curves'!$D$1:$L$1,1))+1,FALSE),'BMP P Tracking Table'!$BA45*'BMP P Tracking Table'!$BB45+VLOOKUP(CONCATENATE('BMP P Tracking Table'!$AV45," ",'BMP P Tracking Table'!$AX45),'Performance Curves'!$C$1:$L$44,_xlfn.SINGLE(MATCH('BMP P Tracking Table'!$AZ45,'Performance Curves'!$D$1:$L$1,1))+1,FALSE)),"")</f>
        <v/>
      </c>
      <c r="BD45" s="107" t="str">
        <f>IFERROR('BMP P Tracking Table'!$BC45*'BMP P Tracking Table'!$AY45,"")</f>
        <v/>
      </c>
      <c r="BE45" s="101"/>
      <c r="BF45" s="37">
        <f t="shared" si="2"/>
        <v>0</v>
      </c>
      <c r="BG45" s="36" t="s">
        <v>490</v>
      </c>
    </row>
    <row r="46" spans="1:59" x14ac:dyDescent="0.25">
      <c r="A46" s="65" t="s">
        <v>479</v>
      </c>
      <c r="B46" s="65" t="s">
        <v>495</v>
      </c>
      <c r="C46" s="65" t="s">
        <v>478</v>
      </c>
      <c r="D46" s="65"/>
      <c r="E46" s="97"/>
      <c r="F46" s="97"/>
      <c r="G46" s="65" t="s">
        <v>487</v>
      </c>
      <c r="H46" s="65"/>
      <c r="I46" s="65"/>
      <c r="J46" s="98"/>
      <c r="K46" s="65" t="s">
        <v>111</v>
      </c>
      <c r="L46" s="65"/>
      <c r="M46" s="65"/>
      <c r="N46" s="65"/>
      <c r="O46" s="65"/>
      <c r="P46" s="65" t="s">
        <v>34</v>
      </c>
      <c r="Q46" s="65" t="s">
        <v>147</v>
      </c>
      <c r="R46" s="65" t="s">
        <v>130</v>
      </c>
      <c r="S46" s="65" t="s">
        <v>62</v>
      </c>
      <c r="T46" s="65" t="s">
        <v>215</v>
      </c>
      <c r="U46" s="113">
        <v>3.6844359999999998</v>
      </c>
      <c r="V46" s="65" t="s">
        <v>219</v>
      </c>
      <c r="W46" s="65"/>
      <c r="X46" s="65"/>
      <c r="Y46" s="65"/>
      <c r="Z46" s="65"/>
      <c r="AA46" s="113">
        <v>5.9642110000000006</v>
      </c>
      <c r="AB46" s="100">
        <v>5696</v>
      </c>
      <c r="AC46" s="65"/>
      <c r="AD46" s="107">
        <f>IFERROR('BMP P Tracking Table'!$U46*VLOOKUP('BMP P Tracking Table'!$Q46,'Loading Rates'!$B$1:$L$24,4,FALSE)+IF('BMP P Tracking Table'!$V46="By HSG",'BMP P Tracking Table'!$W46*VLOOKUP('BMP P Tracking Table'!$Q46,'Loading Rates'!$B$1:$L$24,6,FALSE)+'BMP P Tracking Table'!$X46*VLOOKUP('BMP P Tracking Table'!$Q46,'Loading Rates'!$B$1:$L$24,7,FALSE)+'BMP P Tracking Table'!$Y46*VLOOKUP('BMP P Tracking Table'!$Q46,'Loading Rates'!$B$1:$L$24,8,FALSE)+'BMP P Tracking Table'!$Z46*VLOOKUP('BMP P Tracking Table'!$Q46,'Loading Rates'!$B$1:$L$24,9,FALSE),'BMP P Tracking Table'!$AA46*VLOOKUP('BMP P Tracking Table'!$Q46,'Loading Rates'!$B$1:$L$24,10,FALSE)),"")</f>
        <v>4.5334273639999996</v>
      </c>
      <c r="AE46" s="107">
        <f>IFERROR(MIN(2,IF('BMP P Tracking Table'!$V46="Total Pervious",(-(3630*'BMP P Tracking Table'!$U46+20.691*'BMP P Tracking Table'!$AA46)+SQRT((3630*'BMP P Tracking Table'!$U46+20.691*'BMP P Tracking Table'!$AA46)^2-(4*(996.798*'BMP P Tracking Table'!$AA46)*-'BMP P Tracking Table'!$AB46)))/(2*(996.798*'BMP P Tracking Table'!$AA46)),IF(SUM('BMP P Tracking Table'!$W46:$Z46)=0,'BMP P Tracking Table'!$AB46/(-3630*'BMP P Tracking Table'!$U46),(-(3630*'BMP P Tracking Table'!$U46+20.691*'BMP P Tracking Table'!$Z46-216.711*'BMP P Tracking Table'!$Y46-83.853*'BMP P Tracking Table'!$X46-42.834*'BMP P Tracking Table'!$W46)+SQRT((3630*'BMP P Tracking Table'!$U46+20.691*'BMP P Tracking Table'!$Z46-216.711*'BMP P Tracking Table'!$Y46-83.853*'BMP P Tracking Table'!$X46-42.834*'BMP P Tracking Table'!$W46)^2-(4*(149.919*'BMP P Tracking Table'!$W46+236.676*'BMP P Tracking Table'!$X46+726*'BMP P Tracking Table'!$Y46+996.798*'BMP P Tracking Table'!$Z46)*-'BMP P Tracking Table'!$AB46)))/(2*(149.919*'BMP P Tracking Table'!$W46+236.676*'BMP P Tracking Table'!$X46+726*'BMP P Tracking Table'!$Y46+996.798*'BMP P Tracking Table'!$Z46))))),"")</f>
        <v>0.36372271874867751</v>
      </c>
      <c r="AF46" s="107" cm="1">
        <f t="array" ref="AF46">IFERROR((VLOOKUP(CONCATENATE('BMP P Tracking Table'!$T46," ",'BMP P Tracking Table'!$AC46),'Performance Curves'!$C$1:$L$45,_xlfn.SINGLE(MATCH('BMP P Tracking Table'!$AE46,'Performance Curves'!$D$1:$L$1,1))+2,FALSE)-VLOOKUP(CONCATENATE('BMP P Tracking Table'!$T46," ",'BMP P Tracking Table'!$AC46),'Performance Curves'!$C$1:$L$45,_xlfn.SINGLE(MATCH('BMP P Tracking Table'!$AE46,'Performance Curves'!$D$1:$L$1,1))+1,FALSE)),"")</f>
        <v>2.0000000000000004E-2</v>
      </c>
      <c r="AG46" s="107">
        <f>IFERROR(('BMP P Tracking Table'!$AE46-INDEX('Performance Curves'!$E$1:$L$1,1,MATCH('BMP P Tracking Table'!$AE46,'Performance Curves'!$E$1:$L$1,1)))/(INDEX('Performance Curves'!$E$1:$L$1,1,MATCH('BMP P Tracking Table'!$AE46,'Performance Curves'!$E$1:$L$1,1)+1)-INDEX('Performance Curves'!$E$1:$L$1,1,MATCH('BMP P Tracking Table'!$AE46,'Performance Curves'!$E$1:$L$1,1))),"")</f>
        <v>0.81861359374338749</v>
      </c>
      <c r="AH46" s="106" cm="1">
        <f t="array" ref="AH46">IFERROR(IF('BMP P Tracking Table'!$AE46=2,VLOOKUP(CONCATENATE('BMP P Tracking Table'!$T46," ",'BMP P Tracking Table'!$AC46),'Performance Curves'!$C$1:$L$45,_xlfn.SINGLE(MATCH('BMP P Tracking Table'!$AE46,'Performance Curves'!$D$1:$L$1,1))+1,FALSE),'BMP P Tracking Table'!$AF46*'BMP P Tracking Table'!$AG46+VLOOKUP(CONCATENATE('BMP P Tracking Table'!$T46," ",'BMP P Tracking Table'!$AC46),'Performance Curves'!$C$1:$L$45,_xlfn.SINGLE(MATCH('BMP P Tracking Table'!$AE46,'Performance Curves'!$D$1:$L$1,1))+1,FALSE)),"")</f>
        <v>7.6372271874867753E-2</v>
      </c>
      <c r="AI46" s="107">
        <f>IFERROR('BMP P Tracking Table'!$AH46*'BMP P Tracking Table'!$AD46,"")</f>
        <v>0.34622814716837302</v>
      </c>
      <c r="AJ46" s="65"/>
      <c r="AK46" s="101" t="s">
        <v>62</v>
      </c>
      <c r="AL46" s="101"/>
      <c r="AM46" s="64">
        <v>1</v>
      </c>
      <c r="AN46" s="105">
        <f t="shared" si="1"/>
        <v>0.34622814716837302</v>
      </c>
      <c r="AO46" s="101"/>
      <c r="AP46" s="101"/>
      <c r="AQ46" s="101"/>
      <c r="AR46" s="101"/>
      <c r="AS46" s="101"/>
      <c r="AT46" s="101"/>
      <c r="AU46" s="101"/>
      <c r="AV46" s="65"/>
      <c r="AW46" s="102"/>
      <c r="AX46" s="102"/>
      <c r="AY46" s="107" t="str">
        <f>IF('BMP P Tracking Table'!$AK46="Yes",IF('BMP P Tracking Table'!$AL46="No",'BMP P Tracking Table'!$U46*VLOOKUP('BMP P Tracking Table'!$Q46,'Loading Rates'!$B$1:$L$24,4,FALSE)+IF('BMP P Tracking Table'!$V46="By HSG",'BMP P Tracking Table'!$W46*VLOOKUP('BMP P Tracking Table'!$Q46,'Loading Rates'!$B$1:$L$24,6,FALSE)+'BMP P Tracking Table'!$X46*VLOOKUP('BMP P Tracking Table'!$Q46,'Loading Rates'!$B$1:$L$24,7,FALSE)+'BMP P Tracking Table'!$Y46*VLOOKUP('BMP P Tracking Table'!$Q46,'Loading Rates'!$B$1:$L$24,8,FALSE)+'BMP P Tracking Table'!$Z46*VLOOKUP('BMP P Tracking Table'!$Q46,'Loading Rates'!$B$1:$L$24,9,FALSE),'BMP P Tracking Table'!$AA46*VLOOKUP('BMP P Tracking Table'!$Q46,'Loading Rates'!$B$1:$L$24,10,FALSE)),'BMP P Tracking Table'!$AO46*VLOOKUP('BMP P Tracking Table'!$Q46,'Loading Rates'!$B$1:$L$24,4,FALSE)+IF('BMP P Tracking Table'!$AP46="By HSG",'BMP P Tracking Table'!$AQ46*VLOOKUP('BMP P Tracking Table'!$Q46,'Loading Rates'!$B$1:$L$24,6,FALSE)+'BMP P Tracking Table'!$AR46*VLOOKUP('BMP P Tracking Table'!$Q46,'Loading Rates'!$B$1:$L$24,7,FALSE)+'BMP P Tracking Table'!$AS46*VLOOKUP('BMP P Tracking Table'!$Q46,'Loading Rates'!$B$1:$L$24,8,FALSE)+'BMP P Tracking Table'!$AT46*VLOOKUP('BMP P Tracking Table'!$Q46,'Loading Rates'!$B$1:$L$24,9,FALSE),'BMP P Tracking Table'!$AU46*VLOOKUP('BMP P Tracking Table'!$Q46,'Loading Rates'!$B$1:$L$24,10,FALSE))),"")</f>
        <v/>
      </c>
      <c r="AZ46" s="107">
        <f>IFERROR(IF('BMP P Tracking Table'!$AL46="Yes",MIN(2,IF('BMP P Tracking Table'!$AP46="Total Pervious",(-(3630*'BMP P Tracking Table'!$AO46+20.691*'BMP P Tracking Table'!$AU46)+SQRT((3630*'BMP P Tracking Table'!$AO46+20.691*'BMP P Tracking Table'!$AU46)^2-(4*(996.798*'BMP P Tracking Table'!$AU46)*-'BMP P Tracking Table'!$AW46)))/(2*(996.798*'BMP P Tracking Table'!$AU46)),IF(SUM('BMP P Tracking Table'!$AQ46:$AT46)=0,'BMP P Tracking Table'!$AU46/(-3630*'BMP P Tracking Table'!$AO46),(-(3630*'BMP P Tracking Table'!$AO46+20.691*'BMP P Tracking Table'!$AT46-216.711*'BMP P Tracking Table'!$AS46-83.853*'BMP P Tracking Table'!$AR46-42.834*'BMP P Tracking Table'!$AQ46)+SQRT((3630*'BMP P Tracking Table'!$AO46+20.691*'BMP P Tracking Table'!$AT46-216.711*'BMP P Tracking Table'!$AS46-83.853*'BMP P Tracking Table'!$AR46-42.834*'BMP P Tracking Table'!$AQ46)^2-(4*(149.919*'BMP P Tracking Table'!$AQ46+236.676*'BMP P Tracking Table'!$AR46+726*'BMP P Tracking Table'!$AS46+996.798*'BMP P Tracking Table'!$AT46)*-'BMP P Tracking Table'!$AW46)))/(2*(149.919*'BMP P Tracking Table'!$AQ46+236.676*'BMP P Tracking Table'!$AR46+726*'BMP P Tracking Table'!$AS46+996.798*'BMP P Tracking Table'!$AT46))))),MIN(2,IF('BMP P Tracking Table'!$AP46="Total Pervious",(-(3630*'BMP P Tracking Table'!$U46+20.691*'BMP P Tracking Table'!$AA46)+SQRT((3630*'BMP P Tracking Table'!$U46+20.691*'BMP P Tracking Table'!$AA46)^2-(4*(996.798*'BMP P Tracking Table'!$AA46)*-'BMP P Tracking Table'!$AW46)))/(2*(996.798*'BMP P Tracking Table'!$AA46)),IF(SUM('BMP P Tracking Table'!$W46:$Z46)=0,'BMP P Tracking Table'!$AW46/(-3630*'BMP P Tracking Table'!$U46),(-(3630*'BMP P Tracking Table'!$U46+20.691*'BMP P Tracking Table'!$Z46-216.711*'BMP P Tracking Table'!$Y46-83.853*'BMP P Tracking Table'!$X46-42.834*'BMP P Tracking Table'!$W46)+SQRT((3630*'BMP P Tracking Table'!$U46+20.691*'BMP P Tracking Table'!$Z46-216.711*'BMP P Tracking Table'!$Y46-83.853*'BMP P Tracking Table'!$X46-42.834*'BMP P Tracking Table'!$W46)^2-(4*(149.919*'BMP P Tracking Table'!$W46+236.676*'BMP P Tracking Table'!$X46+726*'BMP P Tracking Table'!$Y46+996.798*'BMP P Tracking Table'!$Z46)*-'BMP P Tracking Table'!$AW46)))/(2*(149.919*'BMP P Tracking Table'!$W46+236.676*'BMP P Tracking Table'!$X46+726*'BMP P Tracking Table'!$Y46+996.798*'BMP P Tracking Table'!$Z46)))))),"")</f>
        <v>0</v>
      </c>
      <c r="BA46" s="105" t="str" cm="1">
        <f t="array" ref="BA46">IFERROR((VLOOKUP(CONCATENATE('BMP P Tracking Table'!$AV46," ",'BMP P Tracking Table'!$AX46),'Performance Curves'!$C$1:$L$45,_xlfn.SINGLE(MATCH('BMP P Tracking Table'!$AZ46,'Performance Curves'!$D$1:$L$1,1))+2,FALSE)-VLOOKUP(CONCATENATE('BMP P Tracking Table'!$AV46," ",'BMP P Tracking Table'!$AX46),'Performance Curves'!$C$1:$L$45,_xlfn.SINGLE(MATCH('BMP P Tracking Table'!$AZ46,'Performance Curves'!$D$1:$L$1,1))+1,FALSE)),"")</f>
        <v/>
      </c>
      <c r="BB46" s="107" t="str">
        <f>IFERROR(('BMP P Tracking Table'!$AZ46-INDEX('Performance Curves'!$E$1:$L$1,1,MATCH('BMP P Tracking Table'!$AZ46,'Performance Curves'!$E$1:$L$1,1)))/(INDEX('Performance Curves'!$E$1:$L$1,1,MATCH('BMP P Tracking Table'!$AZ46,'Performance Curves'!$E$1:$L$1,1)+1)-INDEX('Performance Curves'!$E$1:$L$1,1,MATCH('BMP P Tracking Table'!$AZ46,'Performance Curves'!$E$1:$L$1,1))),"")</f>
        <v/>
      </c>
      <c r="BC46" s="106" t="str" cm="1">
        <f t="array" ref="BC46">IFERROR(IF('BMP P Tracking Table'!$AZ46=2,VLOOKUP(CONCATENATE('BMP P Tracking Table'!$AV46," ",'BMP P Tracking Table'!$AX46),'Performance Curves'!$C$1:$L$44,_xlfn.SINGLE(MATCH('BMP P Tracking Table'!$AZ46,'Performance Curves'!$D$1:$L$1,1))+1,FALSE),'BMP P Tracking Table'!$BA46*'BMP P Tracking Table'!$BB46+VLOOKUP(CONCATENATE('BMP P Tracking Table'!$AV46," ",'BMP P Tracking Table'!$AX46),'Performance Curves'!$C$1:$L$44,_xlfn.SINGLE(MATCH('BMP P Tracking Table'!$AZ46,'Performance Curves'!$D$1:$L$1,1))+1,FALSE)),"")</f>
        <v/>
      </c>
      <c r="BD46" s="107" t="str">
        <f>IFERROR('BMP P Tracking Table'!$BC46*'BMP P Tracking Table'!$AY46,"")</f>
        <v/>
      </c>
      <c r="BE46" s="101"/>
      <c r="BF46" s="37">
        <f t="shared" si="2"/>
        <v>0</v>
      </c>
      <c r="BG46" s="36" t="s">
        <v>490</v>
      </c>
    </row>
    <row r="47" spans="1:59" x14ac:dyDescent="0.25">
      <c r="A47" s="65" t="s">
        <v>480</v>
      </c>
      <c r="B47" s="65" t="s">
        <v>496</v>
      </c>
      <c r="C47" s="65"/>
      <c r="D47" s="65"/>
      <c r="E47" s="97"/>
      <c r="F47" s="97"/>
      <c r="G47" s="65" t="s">
        <v>487</v>
      </c>
      <c r="H47" s="65"/>
      <c r="I47" s="65"/>
      <c r="J47" s="98"/>
      <c r="K47" s="65" t="s">
        <v>111</v>
      </c>
      <c r="L47" s="65"/>
      <c r="M47" s="65"/>
      <c r="N47" s="65"/>
      <c r="O47" s="65"/>
      <c r="P47" s="65" t="s">
        <v>34</v>
      </c>
      <c r="Q47" s="65" t="s">
        <v>147</v>
      </c>
      <c r="R47" s="65" t="s">
        <v>130</v>
      </c>
      <c r="S47" s="65" t="s">
        <v>62</v>
      </c>
      <c r="T47" s="65" t="s">
        <v>47</v>
      </c>
      <c r="U47" s="113">
        <v>3.17626463141557E-2</v>
      </c>
      <c r="V47" s="65" t="s">
        <v>219</v>
      </c>
      <c r="W47" s="65"/>
      <c r="X47" s="65"/>
      <c r="Y47" s="65"/>
      <c r="Z47" s="65"/>
      <c r="AA47" s="113">
        <v>0.15922266831184428</v>
      </c>
      <c r="AB47" s="100">
        <v>138.43240011296567</v>
      </c>
      <c r="AC47" s="65" t="s">
        <v>206</v>
      </c>
      <c r="AD47" s="107">
        <f>IFERROR('BMP P Tracking Table'!$U47*VLOOKUP('BMP P Tracking Table'!$Q47,'Loading Rates'!$B$1:$L$24,4,FALSE)+IF('BMP P Tracking Table'!$V47="By HSG",'BMP P Tracking Table'!$W47*VLOOKUP('BMP P Tracking Table'!$Q47,'Loading Rates'!$B$1:$L$24,6,FALSE)+'BMP P Tracking Table'!$X47*VLOOKUP('BMP P Tracking Table'!$Q47,'Loading Rates'!$B$1:$L$24,7,FALSE)+'BMP P Tracking Table'!$Y47*VLOOKUP('BMP P Tracking Table'!$Q47,'Loading Rates'!$B$1:$L$24,8,FALSE)+'BMP P Tracking Table'!$Z47*VLOOKUP('BMP P Tracking Table'!$Q47,'Loading Rates'!$B$1:$L$24,9,FALSE),'BMP P Tracking Table'!$AA47*VLOOKUP('BMP P Tracking Table'!$Q47,'Loading Rates'!$B$1:$L$24,10,FALSE)),"")</f>
        <v>5.7624338240713439E-2</v>
      </c>
      <c r="AE47" s="107">
        <f>IFERROR(MIN(2,IF('BMP P Tracking Table'!$V47="Total Pervious",(-(3630*'BMP P Tracking Table'!$U47+20.691*'BMP P Tracking Table'!$AA47)+SQRT((3630*'BMP P Tracking Table'!$U47+20.691*'BMP P Tracking Table'!$AA47)^2-(4*(996.798*'BMP P Tracking Table'!$AA47)*-'BMP P Tracking Table'!$AB47)))/(2*(996.798*'BMP P Tracking Table'!$AA47)),IF(SUM('BMP P Tracking Table'!$W47:$Z47)=0,'BMP P Tracking Table'!$AB47/(-3630*'BMP P Tracking Table'!$U47),(-(3630*'BMP P Tracking Table'!$U47+20.691*'BMP P Tracking Table'!$Z47-216.711*'BMP P Tracking Table'!$Y47-83.853*'BMP P Tracking Table'!$X47-42.834*'BMP P Tracking Table'!$W47)+SQRT((3630*'BMP P Tracking Table'!$U47+20.691*'BMP P Tracking Table'!$Z47-216.711*'BMP P Tracking Table'!$Y47-83.853*'BMP P Tracking Table'!$X47-42.834*'BMP P Tracking Table'!$W47)^2-(4*(149.919*'BMP P Tracking Table'!$W47+236.676*'BMP P Tracking Table'!$X47+726*'BMP P Tracking Table'!$Y47+996.798*'BMP P Tracking Table'!$Z47)*-'BMP P Tracking Table'!$AB47)))/(2*(149.919*'BMP P Tracking Table'!$W47+236.676*'BMP P Tracking Table'!$X47+726*'BMP P Tracking Table'!$Y47+996.798*'BMP P Tracking Table'!$Z47))))),"")</f>
        <v>0.63227559037592418</v>
      </c>
      <c r="AF47" s="107" cm="1">
        <f t="array" ref="AF47">IFERROR((VLOOKUP(CONCATENATE('BMP P Tracking Table'!$T47," ",'BMP P Tracking Table'!$AC47),'Performance Curves'!$C$1:$L$45,_xlfn.SINGLE(MATCH('BMP P Tracking Table'!$AE47,'Performance Curves'!$D$1:$L$1,1))+2,FALSE)-VLOOKUP(CONCATENATE('BMP P Tracking Table'!$T47," ",'BMP P Tracking Table'!$AC47),'Performance Curves'!$C$1:$L$45,_xlfn.SINGLE(MATCH('BMP P Tracking Table'!$AE47,'Performance Curves'!$D$1:$L$1,1))+1,FALSE)),"")</f>
        <v>4.9999999999999933E-2</v>
      </c>
      <c r="AG47" s="107">
        <f>IFERROR(('BMP P Tracking Table'!$AE47-INDEX('Performance Curves'!$E$1:$L$1,1,MATCH('BMP P Tracking Table'!$AE47,'Performance Curves'!$E$1:$L$1,1)))/(INDEX('Performance Curves'!$E$1:$L$1,1,MATCH('BMP P Tracking Table'!$AE47,'Performance Curves'!$E$1:$L$1,1)+1)-INDEX('Performance Curves'!$E$1:$L$1,1,MATCH('BMP P Tracking Table'!$AE47,'Performance Curves'!$E$1:$L$1,1))),"")</f>
        <v>0.16137795187962095</v>
      </c>
      <c r="AH47" s="106" cm="1">
        <f t="array" ref="AH47">IFERROR(IF('BMP P Tracking Table'!$AE47=2,VLOOKUP(CONCATENATE('BMP P Tracking Table'!$T47," ",'BMP P Tracking Table'!$AC47),'Performance Curves'!$C$1:$L$45,_xlfn.SINGLE(MATCH('BMP P Tracking Table'!$AE47,'Performance Curves'!$D$1:$L$1,1))+1,FALSE),'BMP P Tracking Table'!$AF47*'BMP P Tracking Table'!$AG47+VLOOKUP(CONCATENATE('BMP P Tracking Table'!$T47," ",'BMP P Tracking Table'!$AC47),'Performance Curves'!$C$1:$L$45,_xlfn.SINGLE(MATCH('BMP P Tracking Table'!$AE47,'Performance Curves'!$D$1:$L$1,1))+1,FALSE)),"")</f>
        <v>0.91806889759398103</v>
      </c>
      <c r="AI47" s="107">
        <f>IFERROR('BMP P Tracking Table'!$AH47*'BMP P Tracking Table'!$AD47,"")</f>
        <v>5.2903112683234471E-2</v>
      </c>
      <c r="AJ47" s="65"/>
      <c r="AK47" s="65" t="s">
        <v>62</v>
      </c>
      <c r="AL47" s="101"/>
      <c r="AM47" s="64">
        <v>1</v>
      </c>
      <c r="AN47" s="105">
        <f t="shared" si="1"/>
        <v>5.2903112683234471E-2</v>
      </c>
      <c r="AO47" s="101"/>
      <c r="AP47" s="101"/>
      <c r="AQ47" s="101"/>
      <c r="AR47" s="101"/>
      <c r="AS47" s="101"/>
      <c r="AT47" s="101"/>
      <c r="AU47" s="101"/>
      <c r="AV47" s="65"/>
      <c r="AW47" s="102"/>
      <c r="AX47" s="102"/>
      <c r="AY47" s="107" t="str">
        <f>IF('BMP P Tracking Table'!$AK47="Yes",IF('BMP P Tracking Table'!$AL47="No",'BMP P Tracking Table'!$U47*VLOOKUP('BMP P Tracking Table'!$Q47,'Loading Rates'!$B$1:$L$24,4,FALSE)+IF('BMP P Tracking Table'!$V47="By HSG",'BMP P Tracking Table'!$W47*VLOOKUP('BMP P Tracking Table'!$Q47,'Loading Rates'!$B$1:$L$24,6,FALSE)+'BMP P Tracking Table'!$X47*VLOOKUP('BMP P Tracking Table'!$Q47,'Loading Rates'!$B$1:$L$24,7,FALSE)+'BMP P Tracking Table'!$Y47*VLOOKUP('BMP P Tracking Table'!$Q47,'Loading Rates'!$B$1:$L$24,8,FALSE)+'BMP P Tracking Table'!$Z47*VLOOKUP('BMP P Tracking Table'!$Q47,'Loading Rates'!$B$1:$L$24,9,FALSE),'BMP P Tracking Table'!$AA47*VLOOKUP('BMP P Tracking Table'!$Q47,'Loading Rates'!$B$1:$L$24,10,FALSE)),'BMP P Tracking Table'!$AO47*VLOOKUP('BMP P Tracking Table'!$Q47,'Loading Rates'!$B$1:$L$24,4,FALSE)+IF('BMP P Tracking Table'!$AP47="By HSG",'BMP P Tracking Table'!$AQ47*VLOOKUP('BMP P Tracking Table'!$Q47,'Loading Rates'!$B$1:$L$24,6,FALSE)+'BMP P Tracking Table'!$AR47*VLOOKUP('BMP P Tracking Table'!$Q47,'Loading Rates'!$B$1:$L$24,7,FALSE)+'BMP P Tracking Table'!$AS47*VLOOKUP('BMP P Tracking Table'!$Q47,'Loading Rates'!$B$1:$L$24,8,FALSE)+'BMP P Tracking Table'!$AT47*VLOOKUP('BMP P Tracking Table'!$Q47,'Loading Rates'!$B$1:$L$24,9,FALSE),'BMP P Tracking Table'!$AU47*VLOOKUP('BMP P Tracking Table'!$Q47,'Loading Rates'!$B$1:$L$24,10,FALSE))),"")</f>
        <v/>
      </c>
      <c r="AZ47" s="107">
        <f>IFERROR(IF('BMP P Tracking Table'!$AL47="Yes",MIN(2,IF('BMP P Tracking Table'!$AP47="Total Pervious",(-(3630*'BMP P Tracking Table'!$AO47+20.691*'BMP P Tracking Table'!$AU47)+SQRT((3630*'BMP P Tracking Table'!$AO47+20.691*'BMP P Tracking Table'!$AU47)^2-(4*(996.798*'BMP P Tracking Table'!$AU47)*-'BMP P Tracking Table'!$AW47)))/(2*(996.798*'BMP P Tracking Table'!$AU47)),IF(SUM('BMP P Tracking Table'!$AQ47:$AT47)=0,'BMP P Tracking Table'!$AU47/(-3630*'BMP P Tracking Table'!$AO47),(-(3630*'BMP P Tracking Table'!$AO47+20.691*'BMP P Tracking Table'!$AT47-216.711*'BMP P Tracking Table'!$AS47-83.853*'BMP P Tracking Table'!$AR47-42.834*'BMP P Tracking Table'!$AQ47)+SQRT((3630*'BMP P Tracking Table'!$AO47+20.691*'BMP P Tracking Table'!$AT47-216.711*'BMP P Tracking Table'!$AS47-83.853*'BMP P Tracking Table'!$AR47-42.834*'BMP P Tracking Table'!$AQ47)^2-(4*(149.919*'BMP P Tracking Table'!$AQ47+236.676*'BMP P Tracking Table'!$AR47+726*'BMP P Tracking Table'!$AS47+996.798*'BMP P Tracking Table'!$AT47)*-'BMP P Tracking Table'!$AW47)))/(2*(149.919*'BMP P Tracking Table'!$AQ47+236.676*'BMP P Tracking Table'!$AR47+726*'BMP P Tracking Table'!$AS47+996.798*'BMP P Tracking Table'!$AT47))))),MIN(2,IF('BMP P Tracking Table'!$AP47="Total Pervious",(-(3630*'BMP P Tracking Table'!$U47+20.691*'BMP P Tracking Table'!$AA47)+SQRT((3630*'BMP P Tracking Table'!$U47+20.691*'BMP P Tracking Table'!$AA47)^2-(4*(996.798*'BMP P Tracking Table'!$AA47)*-'BMP P Tracking Table'!$AW47)))/(2*(996.798*'BMP P Tracking Table'!$AA47)),IF(SUM('BMP P Tracking Table'!$W47:$Z47)=0,'BMP P Tracking Table'!$AW47/(-3630*'BMP P Tracking Table'!$U47),(-(3630*'BMP P Tracking Table'!$U47+20.691*'BMP P Tracking Table'!$Z47-216.711*'BMP P Tracking Table'!$Y47-83.853*'BMP P Tracking Table'!$X47-42.834*'BMP P Tracking Table'!$W47)+SQRT((3630*'BMP P Tracking Table'!$U47+20.691*'BMP P Tracking Table'!$Z47-216.711*'BMP P Tracking Table'!$Y47-83.853*'BMP P Tracking Table'!$X47-42.834*'BMP P Tracking Table'!$W47)^2-(4*(149.919*'BMP P Tracking Table'!$W47+236.676*'BMP P Tracking Table'!$X47+726*'BMP P Tracking Table'!$Y47+996.798*'BMP P Tracking Table'!$Z47)*-'BMP P Tracking Table'!$AW47)))/(2*(149.919*'BMP P Tracking Table'!$W47+236.676*'BMP P Tracking Table'!$X47+726*'BMP P Tracking Table'!$Y47+996.798*'BMP P Tracking Table'!$Z47)))))),"")</f>
        <v>0</v>
      </c>
      <c r="BA47" s="105" t="str" cm="1">
        <f t="array" ref="BA47">IFERROR((VLOOKUP(CONCATENATE('BMP P Tracking Table'!$AV47," ",'BMP P Tracking Table'!$AX47),'Performance Curves'!$C$1:$L$45,_xlfn.SINGLE(MATCH('BMP P Tracking Table'!$AZ47,'Performance Curves'!$D$1:$L$1,1))+2,FALSE)-VLOOKUP(CONCATENATE('BMP P Tracking Table'!$AV47," ",'BMP P Tracking Table'!$AX47),'Performance Curves'!$C$1:$L$45,_xlfn.SINGLE(MATCH('BMP P Tracking Table'!$AZ47,'Performance Curves'!$D$1:$L$1,1))+1,FALSE)),"")</f>
        <v/>
      </c>
      <c r="BB47" s="107" t="str">
        <f>IFERROR(('BMP P Tracking Table'!$AZ47-INDEX('Performance Curves'!$E$1:$L$1,1,MATCH('BMP P Tracking Table'!$AZ47,'Performance Curves'!$E$1:$L$1,1)))/(INDEX('Performance Curves'!$E$1:$L$1,1,MATCH('BMP P Tracking Table'!$AZ47,'Performance Curves'!$E$1:$L$1,1)+1)-INDEX('Performance Curves'!$E$1:$L$1,1,MATCH('BMP P Tracking Table'!$AZ47,'Performance Curves'!$E$1:$L$1,1))),"")</f>
        <v/>
      </c>
      <c r="BC47" s="106" t="str" cm="1">
        <f t="array" ref="BC47">IFERROR(IF('BMP P Tracking Table'!$AZ47=2,VLOOKUP(CONCATENATE('BMP P Tracking Table'!$AV47," ",'BMP P Tracking Table'!$AX47),'Performance Curves'!$C$1:$L$44,_xlfn.SINGLE(MATCH('BMP P Tracking Table'!$AZ47,'Performance Curves'!$D$1:$L$1,1))+1,FALSE),'BMP P Tracking Table'!$BA47*'BMP P Tracking Table'!$BB47+VLOOKUP(CONCATENATE('BMP P Tracking Table'!$AV47," ",'BMP P Tracking Table'!$AX47),'Performance Curves'!$C$1:$L$44,_xlfn.SINGLE(MATCH('BMP P Tracking Table'!$AZ47,'Performance Curves'!$D$1:$L$1,1))+1,FALSE)),"")</f>
        <v/>
      </c>
      <c r="BD47" s="107" t="str">
        <f>IFERROR('BMP P Tracking Table'!$BC47*'BMP P Tracking Table'!$AY47,"")</f>
        <v/>
      </c>
      <c r="BE47" s="101"/>
      <c r="BF47" s="37">
        <f t="shared" si="2"/>
        <v>0</v>
      </c>
      <c r="BG47" s="36" t="s">
        <v>490</v>
      </c>
    </row>
    <row r="48" spans="1:59" x14ac:dyDescent="0.25">
      <c r="A48" s="65" t="s">
        <v>481</v>
      </c>
      <c r="B48" s="65" t="s">
        <v>497</v>
      </c>
      <c r="C48" s="65"/>
      <c r="D48" s="65"/>
      <c r="E48" s="97"/>
      <c r="F48" s="97"/>
      <c r="G48" s="65" t="s">
        <v>488</v>
      </c>
      <c r="H48" s="65"/>
      <c r="I48" s="65"/>
      <c r="J48" s="98"/>
      <c r="K48" s="65" t="s">
        <v>111</v>
      </c>
      <c r="L48" s="65"/>
      <c r="M48" s="65"/>
      <c r="N48" s="65"/>
      <c r="O48" s="65"/>
      <c r="P48" s="65" t="s">
        <v>34</v>
      </c>
      <c r="Q48" s="65" t="s">
        <v>147</v>
      </c>
      <c r="R48" s="65" t="s">
        <v>130</v>
      </c>
      <c r="S48" s="65" t="s">
        <v>62</v>
      </c>
      <c r="T48" s="65" t="s">
        <v>162</v>
      </c>
      <c r="U48" s="113">
        <v>0.34728481882870199</v>
      </c>
      <c r="V48" s="65" t="s">
        <v>219</v>
      </c>
      <c r="W48" s="65"/>
      <c r="X48" s="65"/>
      <c r="Y48" s="65"/>
      <c r="Z48" s="65"/>
      <c r="AA48" s="113">
        <v>0.10172836037529803</v>
      </c>
      <c r="AB48" s="100">
        <v>1216.0753951388956</v>
      </c>
      <c r="AC48" s="65"/>
      <c r="AD48" s="107">
        <f>IFERROR('BMP P Tracking Table'!$U48*VLOOKUP('BMP P Tracking Table'!$Q48,'Loading Rates'!$B$1:$L$24,4,FALSE)+IF('BMP P Tracking Table'!$V48="By HSG",'BMP P Tracking Table'!$W48*VLOOKUP('BMP P Tracking Table'!$Q48,'Loading Rates'!$B$1:$L$24,6,FALSE)+'BMP P Tracking Table'!$X48*VLOOKUP('BMP P Tracking Table'!$Q48,'Loading Rates'!$B$1:$L$24,7,FALSE)+'BMP P Tracking Table'!$Y48*VLOOKUP('BMP P Tracking Table'!$Q48,'Loading Rates'!$B$1:$L$24,8,FALSE)+'BMP P Tracking Table'!$Z48*VLOOKUP('BMP P Tracking Table'!$Q48,'Loading Rates'!$B$1:$L$24,9,FALSE),'BMP P Tracking Table'!$AA48*VLOOKUP('BMP P Tracking Table'!$Q48,'Loading Rates'!$B$1:$L$24,10,FALSE)),"")</f>
        <v>0.34811242550947552</v>
      </c>
      <c r="AE48" s="107">
        <f>IFERROR(MIN(2,IF('BMP P Tracking Table'!$V48="Total Pervious",(-(3630*'BMP P Tracking Table'!$U48+20.691*'BMP P Tracking Table'!$AA48)+SQRT((3630*'BMP P Tracking Table'!$U48+20.691*'BMP P Tracking Table'!$AA48)^2-(4*(996.798*'BMP P Tracking Table'!$AA48)*-'BMP P Tracking Table'!$AB48)))/(2*(996.798*'BMP P Tracking Table'!$AA48)),IF(SUM('BMP P Tracking Table'!$W48:$Z48)=0,'BMP P Tracking Table'!$AB48/(-3630*'BMP P Tracking Table'!$U48),(-(3630*'BMP P Tracking Table'!$U48+20.691*'BMP P Tracking Table'!$Z48-216.711*'BMP P Tracking Table'!$Y48-83.853*'BMP P Tracking Table'!$X48-42.834*'BMP P Tracking Table'!$W48)+SQRT((3630*'BMP P Tracking Table'!$U48+20.691*'BMP P Tracking Table'!$Z48-216.711*'BMP P Tracking Table'!$Y48-83.853*'BMP P Tracking Table'!$X48-42.834*'BMP P Tracking Table'!$W48)^2-(4*(149.919*'BMP P Tracking Table'!$W48+236.676*'BMP P Tracking Table'!$X48+726*'BMP P Tracking Table'!$Y48+996.798*'BMP P Tracking Table'!$Z48)*-'BMP P Tracking Table'!$AB48)))/(2*(149.919*'BMP P Tracking Table'!$W48+236.676*'BMP P Tracking Table'!$X48+726*'BMP P Tracking Table'!$Y48+996.798*'BMP P Tracking Table'!$Z48))))),"")</f>
        <v>0.89824606034688381</v>
      </c>
      <c r="AF48" s="107" cm="1">
        <f t="array" ref="AF48">IFERROR((VLOOKUP(CONCATENATE('BMP P Tracking Table'!$T48," ",'BMP P Tracking Table'!$AC48),'Performance Curves'!$C$1:$L$45,_xlfn.SINGLE(MATCH('BMP P Tracking Table'!$AE48,'Performance Curves'!$D$1:$L$1,1))+2,FALSE)-VLOOKUP(CONCATENATE('BMP P Tracking Table'!$T48," ",'BMP P Tracking Table'!$AC48),'Performance Curves'!$C$1:$L$45,_xlfn.SINGLE(MATCH('BMP P Tracking Table'!$AE48,'Performance Curves'!$D$1:$L$1,1))+1,FALSE)),"")</f>
        <v>5.0000000000000044E-2</v>
      </c>
      <c r="AG48" s="107">
        <f>IFERROR(('BMP P Tracking Table'!$AE48-INDEX('Performance Curves'!$E$1:$L$1,1,MATCH('BMP P Tracking Table'!$AE48,'Performance Curves'!$E$1:$L$1,1)))/(INDEX('Performance Curves'!$E$1:$L$1,1,MATCH('BMP P Tracking Table'!$AE48,'Performance Curves'!$E$1:$L$1,1)+1)-INDEX('Performance Curves'!$E$1:$L$1,1,MATCH('BMP P Tracking Table'!$AE48,'Performance Curves'!$E$1:$L$1,1))),"")</f>
        <v>0.49123030173441895</v>
      </c>
      <c r="AH48" s="106" cm="1">
        <f t="array" ref="AH48">IFERROR(IF('BMP P Tracking Table'!$AE48=2,VLOOKUP(CONCATENATE('BMP P Tracking Table'!$T48," ",'BMP P Tracking Table'!$AC48),'Performance Curves'!$C$1:$L$45,_xlfn.SINGLE(MATCH('BMP P Tracking Table'!$AE48,'Performance Curves'!$D$1:$L$1,1))+1,FALSE),'BMP P Tracking Table'!$AF48*'BMP P Tracking Table'!$AG48+VLOOKUP(CONCATENATE('BMP P Tracking Table'!$T48," ",'BMP P Tracking Table'!$AC48),'Performance Curves'!$C$1:$L$45,_xlfn.SINGLE(MATCH('BMP P Tracking Table'!$AE48,'Performance Curves'!$D$1:$L$1,1))+1,FALSE)),"")</f>
        <v>0.50456151508672098</v>
      </c>
      <c r="AI48" s="107">
        <f>IFERROR('BMP P Tracking Table'!$AH48*'BMP P Tracking Table'!$AD48,"")</f>
        <v>0.17564413283557426</v>
      </c>
      <c r="AJ48" s="65"/>
      <c r="AK48" s="65" t="s">
        <v>62</v>
      </c>
      <c r="AL48" s="101"/>
      <c r="AM48" s="64">
        <v>1</v>
      </c>
      <c r="AN48" s="105">
        <f t="shared" si="1"/>
        <v>0.17564413283557426</v>
      </c>
      <c r="AO48" s="101"/>
      <c r="AP48" s="101"/>
      <c r="AQ48" s="101"/>
      <c r="AR48" s="101"/>
      <c r="AS48" s="101"/>
      <c r="AT48" s="101"/>
      <c r="AU48" s="101"/>
      <c r="AV48" s="65"/>
      <c r="AW48" s="102"/>
      <c r="AX48" s="102"/>
      <c r="AY48" s="107" t="str">
        <f>IF('BMP P Tracking Table'!$AK48="Yes",IF('BMP P Tracking Table'!$AL48="No",'BMP P Tracking Table'!$U48*VLOOKUP('BMP P Tracking Table'!$Q48,'Loading Rates'!$B$1:$L$24,4,FALSE)+IF('BMP P Tracking Table'!$V48="By HSG",'BMP P Tracking Table'!$W48*VLOOKUP('BMP P Tracking Table'!$Q48,'Loading Rates'!$B$1:$L$24,6,FALSE)+'BMP P Tracking Table'!$X48*VLOOKUP('BMP P Tracking Table'!$Q48,'Loading Rates'!$B$1:$L$24,7,FALSE)+'BMP P Tracking Table'!$Y48*VLOOKUP('BMP P Tracking Table'!$Q48,'Loading Rates'!$B$1:$L$24,8,FALSE)+'BMP P Tracking Table'!$Z48*VLOOKUP('BMP P Tracking Table'!$Q48,'Loading Rates'!$B$1:$L$24,9,FALSE),'BMP P Tracking Table'!$AA48*VLOOKUP('BMP P Tracking Table'!$Q48,'Loading Rates'!$B$1:$L$24,10,FALSE)),'BMP P Tracking Table'!$AO48*VLOOKUP('BMP P Tracking Table'!$Q48,'Loading Rates'!$B$1:$L$24,4,FALSE)+IF('BMP P Tracking Table'!$AP48="By HSG",'BMP P Tracking Table'!$AQ48*VLOOKUP('BMP P Tracking Table'!$Q48,'Loading Rates'!$B$1:$L$24,6,FALSE)+'BMP P Tracking Table'!$AR48*VLOOKUP('BMP P Tracking Table'!$Q48,'Loading Rates'!$B$1:$L$24,7,FALSE)+'BMP P Tracking Table'!$AS48*VLOOKUP('BMP P Tracking Table'!$Q48,'Loading Rates'!$B$1:$L$24,8,FALSE)+'BMP P Tracking Table'!$AT48*VLOOKUP('BMP P Tracking Table'!$Q48,'Loading Rates'!$B$1:$L$24,9,FALSE),'BMP P Tracking Table'!$AU48*VLOOKUP('BMP P Tracking Table'!$Q48,'Loading Rates'!$B$1:$L$24,10,FALSE))),"")</f>
        <v/>
      </c>
      <c r="AZ48" s="107">
        <f>IFERROR(IF('BMP P Tracking Table'!$AL48="Yes",MIN(2,IF('BMP P Tracking Table'!$AP48="Total Pervious",(-(3630*'BMP P Tracking Table'!$AO48+20.691*'BMP P Tracking Table'!$AU48)+SQRT((3630*'BMP P Tracking Table'!$AO48+20.691*'BMP P Tracking Table'!$AU48)^2-(4*(996.798*'BMP P Tracking Table'!$AU48)*-'BMP P Tracking Table'!$AW48)))/(2*(996.798*'BMP P Tracking Table'!$AU48)),IF(SUM('BMP P Tracking Table'!$AQ48:$AT48)=0,'BMP P Tracking Table'!$AU48/(-3630*'BMP P Tracking Table'!$AO48),(-(3630*'BMP P Tracking Table'!$AO48+20.691*'BMP P Tracking Table'!$AT48-216.711*'BMP P Tracking Table'!$AS48-83.853*'BMP P Tracking Table'!$AR48-42.834*'BMP P Tracking Table'!$AQ48)+SQRT((3630*'BMP P Tracking Table'!$AO48+20.691*'BMP P Tracking Table'!$AT48-216.711*'BMP P Tracking Table'!$AS48-83.853*'BMP P Tracking Table'!$AR48-42.834*'BMP P Tracking Table'!$AQ48)^2-(4*(149.919*'BMP P Tracking Table'!$AQ48+236.676*'BMP P Tracking Table'!$AR48+726*'BMP P Tracking Table'!$AS48+996.798*'BMP P Tracking Table'!$AT48)*-'BMP P Tracking Table'!$AW48)))/(2*(149.919*'BMP P Tracking Table'!$AQ48+236.676*'BMP P Tracking Table'!$AR48+726*'BMP P Tracking Table'!$AS48+996.798*'BMP P Tracking Table'!$AT48))))),MIN(2,IF('BMP P Tracking Table'!$AP48="Total Pervious",(-(3630*'BMP P Tracking Table'!$U48+20.691*'BMP P Tracking Table'!$AA48)+SQRT((3630*'BMP P Tracking Table'!$U48+20.691*'BMP P Tracking Table'!$AA48)^2-(4*(996.798*'BMP P Tracking Table'!$AA48)*-'BMP P Tracking Table'!$AW48)))/(2*(996.798*'BMP P Tracking Table'!$AA48)),IF(SUM('BMP P Tracking Table'!$W48:$Z48)=0,'BMP P Tracking Table'!$AW48/(-3630*'BMP P Tracking Table'!$U48),(-(3630*'BMP P Tracking Table'!$U48+20.691*'BMP P Tracking Table'!$Z48-216.711*'BMP P Tracking Table'!$Y48-83.853*'BMP P Tracking Table'!$X48-42.834*'BMP P Tracking Table'!$W48)+SQRT((3630*'BMP P Tracking Table'!$U48+20.691*'BMP P Tracking Table'!$Z48-216.711*'BMP P Tracking Table'!$Y48-83.853*'BMP P Tracking Table'!$X48-42.834*'BMP P Tracking Table'!$W48)^2-(4*(149.919*'BMP P Tracking Table'!$W48+236.676*'BMP P Tracking Table'!$X48+726*'BMP P Tracking Table'!$Y48+996.798*'BMP P Tracking Table'!$Z48)*-'BMP P Tracking Table'!$AW48)))/(2*(149.919*'BMP P Tracking Table'!$W48+236.676*'BMP P Tracking Table'!$X48+726*'BMP P Tracking Table'!$Y48+996.798*'BMP P Tracking Table'!$Z48)))))),"")</f>
        <v>0</v>
      </c>
      <c r="BA48" s="105" t="str" cm="1">
        <f t="array" ref="BA48">IFERROR((VLOOKUP(CONCATENATE('BMP P Tracking Table'!$AV48," ",'BMP P Tracking Table'!$AX48),'Performance Curves'!$C$1:$L$45,_xlfn.SINGLE(MATCH('BMP P Tracking Table'!$AZ48,'Performance Curves'!$D$1:$L$1,1))+2,FALSE)-VLOOKUP(CONCATENATE('BMP P Tracking Table'!$AV48," ",'BMP P Tracking Table'!$AX48),'Performance Curves'!$C$1:$L$45,_xlfn.SINGLE(MATCH('BMP P Tracking Table'!$AZ48,'Performance Curves'!$D$1:$L$1,1))+1,FALSE)),"")</f>
        <v/>
      </c>
      <c r="BB48" s="107" t="str">
        <f>IFERROR(('BMP P Tracking Table'!$AZ48-INDEX('Performance Curves'!$E$1:$L$1,1,MATCH('BMP P Tracking Table'!$AZ48,'Performance Curves'!$E$1:$L$1,1)))/(INDEX('Performance Curves'!$E$1:$L$1,1,MATCH('BMP P Tracking Table'!$AZ48,'Performance Curves'!$E$1:$L$1,1)+1)-INDEX('Performance Curves'!$E$1:$L$1,1,MATCH('BMP P Tracking Table'!$AZ48,'Performance Curves'!$E$1:$L$1,1))),"")</f>
        <v/>
      </c>
      <c r="BC48" s="106" t="str" cm="1">
        <f t="array" ref="BC48">IFERROR(IF('BMP P Tracking Table'!$AZ48=2,VLOOKUP(CONCATENATE('BMP P Tracking Table'!$AV48," ",'BMP P Tracking Table'!$AX48),'Performance Curves'!$C$1:$L$44,_xlfn.SINGLE(MATCH('BMP P Tracking Table'!$AZ48,'Performance Curves'!$D$1:$L$1,1))+1,FALSE),'BMP P Tracking Table'!$BA48*'BMP P Tracking Table'!$BB48+VLOOKUP(CONCATENATE('BMP P Tracking Table'!$AV48," ",'BMP P Tracking Table'!$AX48),'Performance Curves'!$C$1:$L$44,_xlfn.SINGLE(MATCH('BMP P Tracking Table'!$AZ48,'Performance Curves'!$D$1:$L$1,1))+1,FALSE)),"")</f>
        <v/>
      </c>
      <c r="BD48" s="107" t="str">
        <f>IFERROR('BMP P Tracking Table'!$BC48*'BMP P Tracking Table'!$AY48,"")</f>
        <v/>
      </c>
      <c r="BE48" s="95"/>
      <c r="BF48" s="37">
        <f t="shared" si="2"/>
        <v>0</v>
      </c>
      <c r="BG48" s="36" t="s">
        <v>490</v>
      </c>
    </row>
    <row r="49" spans="1:59" x14ac:dyDescent="0.25">
      <c r="A49" s="65" t="s">
        <v>482</v>
      </c>
      <c r="B49" s="65" t="s">
        <v>498</v>
      </c>
      <c r="C49" s="65"/>
      <c r="D49" s="65"/>
      <c r="E49" s="97"/>
      <c r="F49" s="97"/>
      <c r="G49" s="65"/>
      <c r="H49" s="65"/>
      <c r="I49" s="65"/>
      <c r="J49" s="98"/>
      <c r="K49" s="65" t="s">
        <v>111</v>
      </c>
      <c r="L49" s="65"/>
      <c r="M49" s="65"/>
      <c r="N49" s="65"/>
      <c r="O49" s="65"/>
      <c r="P49" s="65" t="s">
        <v>34</v>
      </c>
      <c r="Q49" s="65" t="s">
        <v>147</v>
      </c>
      <c r="R49" s="65" t="s">
        <v>130</v>
      </c>
      <c r="S49" s="65" t="s">
        <v>62</v>
      </c>
      <c r="T49" s="65" t="s">
        <v>47</v>
      </c>
      <c r="U49" s="113">
        <v>5.4972695569612604</v>
      </c>
      <c r="V49" s="65" t="s">
        <v>219</v>
      </c>
      <c r="W49" s="65"/>
      <c r="X49" s="65"/>
      <c r="Y49" s="65"/>
      <c r="Z49" s="65"/>
      <c r="AA49" s="113">
        <v>1.4273904130261643</v>
      </c>
      <c r="AB49" s="100">
        <v>5347</v>
      </c>
      <c r="AC49" s="65" t="s">
        <v>206</v>
      </c>
      <c r="AD49" s="107">
        <f>IFERROR('BMP P Tracking Table'!$U49*VLOOKUP('BMP P Tracking Table'!$Q49,'Loading Rates'!$B$1:$L$24,4,FALSE)+IF('BMP P Tracking Table'!$V49="By HSG",'BMP P Tracking Table'!$W49*VLOOKUP('BMP P Tracking Table'!$Q49,'Loading Rates'!$B$1:$L$24,6,FALSE)+'BMP P Tracking Table'!$X49*VLOOKUP('BMP P Tracking Table'!$Q49,'Loading Rates'!$B$1:$L$24,7,FALSE)+'BMP P Tracking Table'!$Y49*VLOOKUP('BMP P Tracking Table'!$Q49,'Loading Rates'!$B$1:$L$24,8,FALSE)+'BMP P Tracking Table'!$Z49*VLOOKUP('BMP P Tracking Table'!$Q49,'Loading Rates'!$B$1:$L$24,9,FALSE),'BMP P Tracking Table'!$AA49*VLOOKUP('BMP P Tracking Table'!$Q49,'Loading Rates'!$B$1:$L$24,10,FALSE)),"")</f>
        <v>5.4789117692676204</v>
      </c>
      <c r="AE49" s="107">
        <f>IFERROR(MIN(2,IF('BMP P Tracking Table'!$V49="Total Pervious",(-(3630*'BMP P Tracking Table'!$U49+20.691*'BMP P Tracking Table'!$AA49)+SQRT((3630*'BMP P Tracking Table'!$U49+20.691*'BMP P Tracking Table'!$AA49)^2-(4*(996.798*'BMP P Tracking Table'!$AA49)*-'BMP P Tracking Table'!$AB49)))/(2*(996.798*'BMP P Tracking Table'!$AA49)),IF(SUM('BMP P Tracking Table'!$W49:$Z49)=0,'BMP P Tracking Table'!$AB49/(-3630*'BMP P Tracking Table'!$U49),(-(3630*'BMP P Tracking Table'!$U49+20.691*'BMP P Tracking Table'!$Z49-216.711*'BMP P Tracking Table'!$Y49-83.853*'BMP P Tracking Table'!$X49-42.834*'BMP P Tracking Table'!$W49)+SQRT((3630*'BMP P Tracking Table'!$U49+20.691*'BMP P Tracking Table'!$Z49-216.711*'BMP P Tracking Table'!$Y49-83.853*'BMP P Tracking Table'!$X49-42.834*'BMP P Tracking Table'!$W49)^2-(4*(149.919*'BMP P Tracking Table'!$W49+236.676*'BMP P Tracking Table'!$X49+726*'BMP P Tracking Table'!$Y49+996.798*'BMP P Tracking Table'!$Z49)*-'BMP P Tracking Table'!$AB49)))/(2*(149.919*'BMP P Tracking Table'!$W49+236.676*'BMP P Tracking Table'!$X49+726*'BMP P Tracking Table'!$Y49+996.798*'BMP P Tracking Table'!$Z49))))),"")</f>
        <v>0.26264448214165748</v>
      </c>
      <c r="AF49" s="107" cm="1">
        <f t="array" ref="AF49">IFERROR((VLOOKUP(CONCATENATE('BMP P Tracking Table'!$T49," ",'BMP P Tracking Table'!$AC49),'Performance Curves'!$C$1:$L$45,_xlfn.SINGLE(MATCH('BMP P Tracking Table'!$AE49,'Performance Curves'!$D$1:$L$1,1))+2,FALSE)-VLOOKUP(CONCATENATE('BMP P Tracking Table'!$T49," ",'BMP P Tracking Table'!$AC49),'Performance Curves'!$C$1:$L$45,_xlfn.SINGLE(MATCH('BMP P Tracking Table'!$AE49,'Performance Curves'!$D$1:$L$1,1))+1,FALSE)),"")</f>
        <v>0.26</v>
      </c>
      <c r="AG49" s="107">
        <f>IFERROR(('BMP P Tracking Table'!$AE49-INDEX('Performance Curves'!$E$1:$L$1,1,MATCH('BMP P Tracking Table'!$AE49,'Performance Curves'!$E$1:$L$1,1)))/(INDEX('Performance Curves'!$E$1:$L$1,1,MATCH('BMP P Tracking Table'!$AE49,'Performance Curves'!$E$1:$L$1,1)+1)-INDEX('Performance Curves'!$E$1:$L$1,1,MATCH('BMP P Tracking Table'!$AE49,'Performance Curves'!$E$1:$L$1,1))),"")</f>
        <v>0.31322241070828732</v>
      </c>
      <c r="AH49" s="106" cm="1">
        <f t="array" ref="AH49">IFERROR(IF('BMP P Tracking Table'!$AE49=2,VLOOKUP(CONCATENATE('BMP P Tracking Table'!$T49," ",'BMP P Tracking Table'!$AC49),'Performance Curves'!$C$1:$L$45,_xlfn.SINGLE(MATCH('BMP P Tracking Table'!$AE49,'Performance Curves'!$D$1:$L$1,1))+1,FALSE),'BMP P Tracking Table'!$AF49*'BMP P Tracking Table'!$AG49+VLOOKUP(CONCATENATE('BMP P Tracking Table'!$T49," ",'BMP P Tracking Table'!$AC49),'Performance Curves'!$C$1:$L$45,_xlfn.SINGLE(MATCH('BMP P Tracking Table'!$AE49,'Performance Curves'!$D$1:$L$1,1))+1,FALSE)),"")</f>
        <v>0.63143782678415472</v>
      </c>
      <c r="AI49" s="107">
        <f>IFERROR('BMP P Tracking Table'!$AH49*'BMP P Tracking Table'!$AD49,"")</f>
        <v>3.4595921407284744</v>
      </c>
      <c r="AJ49" s="65"/>
      <c r="AK49" s="65" t="s">
        <v>62</v>
      </c>
      <c r="AL49" s="101"/>
      <c r="AM49" s="64">
        <v>1</v>
      </c>
      <c r="AN49" s="105">
        <f t="shared" si="1"/>
        <v>3.4595921407284744</v>
      </c>
      <c r="AO49" s="101"/>
      <c r="AP49" s="101"/>
      <c r="AQ49" s="101"/>
      <c r="AR49" s="101"/>
      <c r="AS49" s="101"/>
      <c r="AT49" s="101"/>
      <c r="AU49" s="101"/>
      <c r="AV49" s="65"/>
      <c r="AW49" s="102"/>
      <c r="AX49" s="102"/>
      <c r="AY49" s="107" t="str">
        <f>IF('BMP P Tracking Table'!$AK49="Yes",IF('BMP P Tracking Table'!$AL49="No",'BMP P Tracking Table'!$U49*VLOOKUP('BMP P Tracking Table'!$Q49,'Loading Rates'!$B$1:$L$24,4,FALSE)+IF('BMP P Tracking Table'!$V49="By HSG",'BMP P Tracking Table'!$W49*VLOOKUP('BMP P Tracking Table'!$Q49,'Loading Rates'!$B$1:$L$24,6,FALSE)+'BMP P Tracking Table'!$X49*VLOOKUP('BMP P Tracking Table'!$Q49,'Loading Rates'!$B$1:$L$24,7,FALSE)+'BMP P Tracking Table'!$Y49*VLOOKUP('BMP P Tracking Table'!$Q49,'Loading Rates'!$B$1:$L$24,8,FALSE)+'BMP P Tracking Table'!$Z49*VLOOKUP('BMP P Tracking Table'!$Q49,'Loading Rates'!$B$1:$L$24,9,FALSE),'BMP P Tracking Table'!$AA49*VLOOKUP('BMP P Tracking Table'!$Q49,'Loading Rates'!$B$1:$L$24,10,FALSE)),'BMP P Tracking Table'!$AO49*VLOOKUP('BMP P Tracking Table'!$Q49,'Loading Rates'!$B$1:$L$24,4,FALSE)+IF('BMP P Tracking Table'!$AP49="By HSG",'BMP P Tracking Table'!$AQ49*VLOOKUP('BMP P Tracking Table'!$Q49,'Loading Rates'!$B$1:$L$24,6,FALSE)+'BMP P Tracking Table'!$AR49*VLOOKUP('BMP P Tracking Table'!$Q49,'Loading Rates'!$B$1:$L$24,7,FALSE)+'BMP P Tracking Table'!$AS49*VLOOKUP('BMP P Tracking Table'!$Q49,'Loading Rates'!$B$1:$L$24,8,FALSE)+'BMP P Tracking Table'!$AT49*VLOOKUP('BMP P Tracking Table'!$Q49,'Loading Rates'!$B$1:$L$24,9,FALSE),'BMP P Tracking Table'!$AU49*VLOOKUP('BMP P Tracking Table'!$Q49,'Loading Rates'!$B$1:$L$24,10,FALSE))),"")</f>
        <v/>
      </c>
      <c r="AZ49" s="107">
        <f>IFERROR(IF('BMP P Tracking Table'!$AL49="Yes",MIN(2,IF('BMP P Tracking Table'!$AP49="Total Pervious",(-(3630*'BMP P Tracking Table'!$AO49+20.691*'BMP P Tracking Table'!$AU49)+SQRT((3630*'BMP P Tracking Table'!$AO49+20.691*'BMP P Tracking Table'!$AU49)^2-(4*(996.798*'BMP P Tracking Table'!$AU49)*-'BMP P Tracking Table'!$AW49)))/(2*(996.798*'BMP P Tracking Table'!$AU49)),IF(SUM('BMP P Tracking Table'!$AQ49:$AT49)=0,'BMP P Tracking Table'!$AU49/(-3630*'BMP P Tracking Table'!$AO49),(-(3630*'BMP P Tracking Table'!$AO49+20.691*'BMP P Tracking Table'!$AT49-216.711*'BMP P Tracking Table'!$AS49-83.853*'BMP P Tracking Table'!$AR49-42.834*'BMP P Tracking Table'!$AQ49)+SQRT((3630*'BMP P Tracking Table'!$AO49+20.691*'BMP P Tracking Table'!$AT49-216.711*'BMP P Tracking Table'!$AS49-83.853*'BMP P Tracking Table'!$AR49-42.834*'BMP P Tracking Table'!$AQ49)^2-(4*(149.919*'BMP P Tracking Table'!$AQ49+236.676*'BMP P Tracking Table'!$AR49+726*'BMP P Tracking Table'!$AS49+996.798*'BMP P Tracking Table'!$AT49)*-'BMP P Tracking Table'!$AW49)))/(2*(149.919*'BMP P Tracking Table'!$AQ49+236.676*'BMP P Tracking Table'!$AR49+726*'BMP P Tracking Table'!$AS49+996.798*'BMP P Tracking Table'!$AT49))))),MIN(2,IF('BMP P Tracking Table'!$AP49="Total Pervious",(-(3630*'BMP P Tracking Table'!$U49+20.691*'BMP P Tracking Table'!$AA49)+SQRT((3630*'BMP P Tracking Table'!$U49+20.691*'BMP P Tracking Table'!$AA49)^2-(4*(996.798*'BMP P Tracking Table'!$AA49)*-'BMP P Tracking Table'!$AW49)))/(2*(996.798*'BMP P Tracking Table'!$AA49)),IF(SUM('BMP P Tracking Table'!$W49:$Z49)=0,'BMP P Tracking Table'!$AW49/(-3630*'BMP P Tracking Table'!$U49),(-(3630*'BMP P Tracking Table'!$U49+20.691*'BMP P Tracking Table'!$Z49-216.711*'BMP P Tracking Table'!$Y49-83.853*'BMP P Tracking Table'!$X49-42.834*'BMP P Tracking Table'!$W49)+SQRT((3630*'BMP P Tracking Table'!$U49+20.691*'BMP P Tracking Table'!$Z49-216.711*'BMP P Tracking Table'!$Y49-83.853*'BMP P Tracking Table'!$X49-42.834*'BMP P Tracking Table'!$W49)^2-(4*(149.919*'BMP P Tracking Table'!$W49+236.676*'BMP P Tracking Table'!$X49+726*'BMP P Tracking Table'!$Y49+996.798*'BMP P Tracking Table'!$Z49)*-'BMP P Tracking Table'!$AW49)))/(2*(149.919*'BMP P Tracking Table'!$W49+236.676*'BMP P Tracking Table'!$X49+726*'BMP P Tracking Table'!$Y49+996.798*'BMP P Tracking Table'!$Z49)))))),"")</f>
        <v>0</v>
      </c>
      <c r="BA49" s="105" t="str" cm="1">
        <f t="array" ref="BA49">IFERROR((VLOOKUP(CONCATENATE('BMP P Tracking Table'!$AV49," ",'BMP P Tracking Table'!$AX49),'Performance Curves'!$C$1:$L$45,_xlfn.SINGLE(MATCH('BMP P Tracking Table'!$AZ49,'Performance Curves'!$D$1:$L$1,1))+2,FALSE)-VLOOKUP(CONCATENATE('BMP P Tracking Table'!$AV49," ",'BMP P Tracking Table'!$AX49),'Performance Curves'!$C$1:$L$45,_xlfn.SINGLE(MATCH('BMP P Tracking Table'!$AZ49,'Performance Curves'!$D$1:$L$1,1))+1,FALSE)),"")</f>
        <v/>
      </c>
      <c r="BB49" s="107" t="str">
        <f>IFERROR(('BMP P Tracking Table'!$AZ49-INDEX('Performance Curves'!$E$1:$L$1,1,MATCH('BMP P Tracking Table'!$AZ49,'Performance Curves'!$E$1:$L$1,1)))/(INDEX('Performance Curves'!$E$1:$L$1,1,MATCH('BMP P Tracking Table'!$AZ49,'Performance Curves'!$E$1:$L$1,1)+1)-INDEX('Performance Curves'!$E$1:$L$1,1,MATCH('BMP P Tracking Table'!$AZ49,'Performance Curves'!$E$1:$L$1,1))),"")</f>
        <v/>
      </c>
      <c r="BC49" s="106" t="str" cm="1">
        <f t="array" ref="BC49">IFERROR(IF('BMP P Tracking Table'!$AZ49=2,VLOOKUP(CONCATENATE('BMP P Tracking Table'!$AV49," ",'BMP P Tracking Table'!$AX49),'Performance Curves'!$C$1:$L$44,_xlfn.SINGLE(MATCH('BMP P Tracking Table'!$AZ49,'Performance Curves'!$D$1:$L$1,1))+1,FALSE),'BMP P Tracking Table'!$BA49*'BMP P Tracking Table'!$BB49+VLOOKUP(CONCATENATE('BMP P Tracking Table'!$AV49," ",'BMP P Tracking Table'!$AX49),'Performance Curves'!$C$1:$L$44,_xlfn.SINGLE(MATCH('BMP P Tracking Table'!$AZ49,'Performance Curves'!$D$1:$L$1,1))+1,FALSE)),"")</f>
        <v/>
      </c>
      <c r="BD49" s="107" t="str">
        <f>IFERROR('BMP P Tracking Table'!$BC49*'BMP P Tracking Table'!$AY49,"")</f>
        <v/>
      </c>
      <c r="BE49" s="101"/>
      <c r="BF49" s="37">
        <f t="shared" si="2"/>
        <v>0</v>
      </c>
      <c r="BG49" s="36" t="s">
        <v>490</v>
      </c>
    </row>
    <row r="50" spans="1:59" x14ac:dyDescent="0.25">
      <c r="A50" s="65" t="s">
        <v>483</v>
      </c>
      <c r="B50" s="65" t="s">
        <v>499</v>
      </c>
      <c r="C50" s="65"/>
      <c r="D50" s="65"/>
      <c r="E50" s="97"/>
      <c r="F50" s="97"/>
      <c r="G50" s="65"/>
      <c r="H50" s="65"/>
      <c r="I50" s="65"/>
      <c r="J50" s="98"/>
      <c r="K50" s="65" t="s">
        <v>111</v>
      </c>
      <c r="L50" s="65"/>
      <c r="M50" s="65"/>
      <c r="N50" s="65"/>
      <c r="O50" s="65"/>
      <c r="P50" s="65" t="s">
        <v>34</v>
      </c>
      <c r="Q50" s="65" t="s">
        <v>147</v>
      </c>
      <c r="R50" s="65" t="s">
        <v>130</v>
      </c>
      <c r="S50" s="65" t="s">
        <v>62</v>
      </c>
      <c r="T50" s="65" t="s">
        <v>48</v>
      </c>
      <c r="U50" s="113">
        <v>1.98</v>
      </c>
      <c r="V50" s="65" t="s">
        <v>219</v>
      </c>
      <c r="W50" s="65"/>
      <c r="X50" s="65"/>
      <c r="Y50" s="65"/>
      <c r="Z50" s="65"/>
      <c r="AA50" s="113">
        <v>1.02</v>
      </c>
      <c r="AB50" s="100">
        <v>6957.1510414789682</v>
      </c>
      <c r="AC50" s="65"/>
      <c r="AD50" s="107">
        <f>IFERROR('BMP P Tracking Table'!$U50*VLOOKUP('BMP P Tracking Table'!$Q50,'Loading Rates'!$B$1:$L$24,4,FALSE)+IF('BMP P Tracking Table'!$V50="By HSG",'BMP P Tracking Table'!$W50*VLOOKUP('BMP P Tracking Table'!$Q50,'Loading Rates'!$B$1:$L$24,6,FALSE)+'BMP P Tracking Table'!$X50*VLOOKUP('BMP P Tracking Table'!$Q50,'Loading Rates'!$B$1:$L$24,7,FALSE)+'BMP P Tracking Table'!$Y50*VLOOKUP('BMP P Tracking Table'!$Q50,'Loading Rates'!$B$1:$L$24,8,FALSE)+'BMP P Tracking Table'!$Z50*VLOOKUP('BMP P Tracking Table'!$Q50,'Loading Rates'!$B$1:$L$24,9,FALSE),'BMP P Tracking Table'!$AA50*VLOOKUP('BMP P Tracking Table'!$Q50,'Loading Rates'!$B$1:$L$24,10,FALSE)),"")</f>
        <v>2.0604</v>
      </c>
      <c r="AE50" s="107">
        <f>IFERROR(MIN(2,IF('BMP P Tracking Table'!$V50="Total Pervious",(-(3630*'BMP P Tracking Table'!$U50+20.691*'BMP P Tracking Table'!$AA50)+SQRT((3630*'BMP P Tracking Table'!$U50+20.691*'BMP P Tracking Table'!$AA50)^2-(4*(996.798*'BMP P Tracking Table'!$AA50)*-'BMP P Tracking Table'!$AB50)))/(2*(996.798*'BMP P Tracking Table'!$AA50)),IF(SUM('BMP P Tracking Table'!$W50:$Z50)=0,'BMP P Tracking Table'!$AB50/(-3630*'BMP P Tracking Table'!$U50),(-(3630*'BMP P Tracking Table'!$U50+20.691*'BMP P Tracking Table'!$Z50-216.711*'BMP P Tracking Table'!$Y50-83.853*'BMP P Tracking Table'!$X50-42.834*'BMP P Tracking Table'!$W50)+SQRT((3630*'BMP P Tracking Table'!$U50+20.691*'BMP P Tracking Table'!$Z50-216.711*'BMP P Tracking Table'!$Y50-83.853*'BMP P Tracking Table'!$X50-42.834*'BMP P Tracking Table'!$W50)^2-(4*(149.919*'BMP P Tracking Table'!$W50+236.676*'BMP P Tracking Table'!$X50+726*'BMP P Tracking Table'!$Y50+996.798*'BMP P Tracking Table'!$Z50)*-'BMP P Tracking Table'!$AB50)))/(2*(149.919*'BMP P Tracking Table'!$W50+236.676*'BMP P Tracking Table'!$X50+726*'BMP P Tracking Table'!$Y50+996.798*'BMP P Tracking Table'!$Z50))))),"")</f>
        <v>0.86065421864315728</v>
      </c>
      <c r="AF50" s="107" cm="1">
        <f t="array" ref="AF50">IFERROR((VLOOKUP(CONCATENATE('BMP P Tracking Table'!$T50," ",'BMP P Tracking Table'!$AC50),'Performance Curves'!$C$1:$L$45,_xlfn.SINGLE(MATCH('BMP P Tracking Table'!$AE50,'Performance Curves'!$D$1:$L$1,1))+2,FALSE)-VLOOKUP(CONCATENATE('BMP P Tracking Table'!$T50," ",'BMP P Tracking Table'!$AC50),'Performance Curves'!$C$1:$L$45,_xlfn.SINGLE(MATCH('BMP P Tracking Table'!$AE50,'Performance Curves'!$D$1:$L$1,1))+1,FALSE)),"")</f>
        <v>5.0000000000000044E-2</v>
      </c>
      <c r="AG50" s="107">
        <f>IFERROR(('BMP P Tracking Table'!$AE50-INDEX('Performance Curves'!$E$1:$L$1,1,MATCH('BMP P Tracking Table'!$AE50,'Performance Curves'!$E$1:$L$1,1)))/(INDEX('Performance Curves'!$E$1:$L$1,1,MATCH('BMP P Tracking Table'!$AE50,'Performance Curves'!$E$1:$L$1,1)+1)-INDEX('Performance Curves'!$E$1:$L$1,1,MATCH('BMP P Tracking Table'!$AE50,'Performance Curves'!$E$1:$L$1,1))),"")</f>
        <v>0.30327109321578621</v>
      </c>
      <c r="AH50" s="106" cm="1">
        <f t="array" ref="AH50">IFERROR(IF('BMP P Tracking Table'!$AE50=2,VLOOKUP(CONCATENATE('BMP P Tracking Table'!$T50," ",'BMP P Tracking Table'!$AC50),'Performance Curves'!$C$1:$L$45,_xlfn.SINGLE(MATCH('BMP P Tracking Table'!$AE50,'Performance Curves'!$D$1:$L$1,1))+1,FALSE),'BMP P Tracking Table'!$AF50*'BMP P Tracking Table'!$AG50+VLOOKUP(CONCATENATE('BMP P Tracking Table'!$T50," ",'BMP P Tracking Table'!$AC50),'Performance Curves'!$C$1:$L$45,_xlfn.SINGLE(MATCH('BMP P Tracking Table'!$AE50,'Performance Curves'!$D$1:$L$1,1))+1,FALSE)),"")</f>
        <v>0.49516355466078932</v>
      </c>
      <c r="AI50" s="107">
        <f>IFERROR('BMP P Tracking Table'!$AH50*'BMP P Tracking Table'!$AD50,"")</f>
        <v>1.0202349880230903</v>
      </c>
      <c r="AJ50" s="65"/>
      <c r="AK50" s="65" t="s">
        <v>62</v>
      </c>
      <c r="AL50" s="101"/>
      <c r="AM50" s="64">
        <v>1</v>
      </c>
      <c r="AN50" s="105">
        <f t="shared" si="1"/>
        <v>1.0202349880230903</v>
      </c>
      <c r="AO50" s="101"/>
      <c r="AP50" s="101"/>
      <c r="AQ50" s="101"/>
      <c r="AR50" s="101"/>
      <c r="AS50" s="101"/>
      <c r="AT50" s="101"/>
      <c r="AU50" s="101"/>
      <c r="AV50" s="65"/>
      <c r="AW50" s="102"/>
      <c r="AX50" s="102"/>
      <c r="AY50" s="107" t="str">
        <f>IF('BMP P Tracking Table'!$AK50="Yes",IF('BMP P Tracking Table'!$AL50="No",'BMP P Tracking Table'!$U50*VLOOKUP('BMP P Tracking Table'!$Q50,'Loading Rates'!$B$1:$L$24,4,FALSE)+IF('BMP P Tracking Table'!$V50="By HSG",'BMP P Tracking Table'!$W50*VLOOKUP('BMP P Tracking Table'!$Q50,'Loading Rates'!$B$1:$L$24,6,FALSE)+'BMP P Tracking Table'!$X50*VLOOKUP('BMP P Tracking Table'!$Q50,'Loading Rates'!$B$1:$L$24,7,FALSE)+'BMP P Tracking Table'!$Y50*VLOOKUP('BMP P Tracking Table'!$Q50,'Loading Rates'!$B$1:$L$24,8,FALSE)+'BMP P Tracking Table'!$Z50*VLOOKUP('BMP P Tracking Table'!$Q50,'Loading Rates'!$B$1:$L$24,9,FALSE),'BMP P Tracking Table'!$AA50*VLOOKUP('BMP P Tracking Table'!$Q50,'Loading Rates'!$B$1:$L$24,10,FALSE)),'BMP P Tracking Table'!$AO50*VLOOKUP('BMP P Tracking Table'!$Q50,'Loading Rates'!$B$1:$L$24,4,FALSE)+IF('BMP P Tracking Table'!$AP50="By HSG",'BMP P Tracking Table'!$AQ50*VLOOKUP('BMP P Tracking Table'!$Q50,'Loading Rates'!$B$1:$L$24,6,FALSE)+'BMP P Tracking Table'!$AR50*VLOOKUP('BMP P Tracking Table'!$Q50,'Loading Rates'!$B$1:$L$24,7,FALSE)+'BMP P Tracking Table'!$AS50*VLOOKUP('BMP P Tracking Table'!$Q50,'Loading Rates'!$B$1:$L$24,8,FALSE)+'BMP P Tracking Table'!$AT50*VLOOKUP('BMP P Tracking Table'!$Q50,'Loading Rates'!$B$1:$L$24,9,FALSE),'BMP P Tracking Table'!$AU50*VLOOKUP('BMP P Tracking Table'!$Q50,'Loading Rates'!$B$1:$L$24,10,FALSE))),"")</f>
        <v/>
      </c>
      <c r="AZ50" s="107">
        <f>IFERROR(IF('BMP P Tracking Table'!$AL50="Yes",MIN(2,IF('BMP P Tracking Table'!$AP50="Total Pervious",(-(3630*'BMP P Tracking Table'!$AO50+20.691*'BMP P Tracking Table'!$AU50)+SQRT((3630*'BMP P Tracking Table'!$AO50+20.691*'BMP P Tracking Table'!$AU50)^2-(4*(996.798*'BMP P Tracking Table'!$AU50)*-'BMP P Tracking Table'!$AW50)))/(2*(996.798*'BMP P Tracking Table'!$AU50)),IF(SUM('BMP P Tracking Table'!$AQ50:$AT50)=0,'BMP P Tracking Table'!$AU50/(-3630*'BMP P Tracking Table'!$AO50),(-(3630*'BMP P Tracking Table'!$AO50+20.691*'BMP P Tracking Table'!$AT50-216.711*'BMP P Tracking Table'!$AS50-83.853*'BMP P Tracking Table'!$AR50-42.834*'BMP P Tracking Table'!$AQ50)+SQRT((3630*'BMP P Tracking Table'!$AO50+20.691*'BMP P Tracking Table'!$AT50-216.711*'BMP P Tracking Table'!$AS50-83.853*'BMP P Tracking Table'!$AR50-42.834*'BMP P Tracking Table'!$AQ50)^2-(4*(149.919*'BMP P Tracking Table'!$AQ50+236.676*'BMP P Tracking Table'!$AR50+726*'BMP P Tracking Table'!$AS50+996.798*'BMP P Tracking Table'!$AT50)*-'BMP P Tracking Table'!$AW50)))/(2*(149.919*'BMP P Tracking Table'!$AQ50+236.676*'BMP P Tracking Table'!$AR50+726*'BMP P Tracking Table'!$AS50+996.798*'BMP P Tracking Table'!$AT50))))),MIN(2,IF('BMP P Tracking Table'!$AP50="Total Pervious",(-(3630*'BMP P Tracking Table'!$U50+20.691*'BMP P Tracking Table'!$AA50)+SQRT((3630*'BMP P Tracking Table'!$U50+20.691*'BMP P Tracking Table'!$AA50)^2-(4*(996.798*'BMP P Tracking Table'!$AA50)*-'BMP P Tracking Table'!$AW50)))/(2*(996.798*'BMP P Tracking Table'!$AA50)),IF(SUM('BMP P Tracking Table'!$W50:$Z50)=0,'BMP P Tracking Table'!$AW50/(-3630*'BMP P Tracking Table'!$U50),(-(3630*'BMP P Tracking Table'!$U50+20.691*'BMP P Tracking Table'!$Z50-216.711*'BMP P Tracking Table'!$Y50-83.853*'BMP P Tracking Table'!$X50-42.834*'BMP P Tracking Table'!$W50)+SQRT((3630*'BMP P Tracking Table'!$U50+20.691*'BMP P Tracking Table'!$Z50-216.711*'BMP P Tracking Table'!$Y50-83.853*'BMP P Tracking Table'!$X50-42.834*'BMP P Tracking Table'!$W50)^2-(4*(149.919*'BMP P Tracking Table'!$W50+236.676*'BMP P Tracking Table'!$X50+726*'BMP P Tracking Table'!$Y50+996.798*'BMP P Tracking Table'!$Z50)*-'BMP P Tracking Table'!$AW50)))/(2*(149.919*'BMP P Tracking Table'!$W50+236.676*'BMP P Tracking Table'!$X50+726*'BMP P Tracking Table'!$Y50+996.798*'BMP P Tracking Table'!$Z50)))))),"")</f>
        <v>0</v>
      </c>
      <c r="BA50" s="105" t="str" cm="1">
        <f t="array" ref="BA50">IFERROR((VLOOKUP(CONCATENATE('BMP P Tracking Table'!$AV50," ",'BMP P Tracking Table'!$AX50),'Performance Curves'!$C$1:$L$45,_xlfn.SINGLE(MATCH('BMP P Tracking Table'!$AZ50,'Performance Curves'!$D$1:$L$1,1))+2,FALSE)-VLOOKUP(CONCATENATE('BMP P Tracking Table'!$AV50," ",'BMP P Tracking Table'!$AX50),'Performance Curves'!$C$1:$L$45,_xlfn.SINGLE(MATCH('BMP P Tracking Table'!$AZ50,'Performance Curves'!$D$1:$L$1,1))+1,FALSE)),"")</f>
        <v/>
      </c>
      <c r="BB50" s="107" t="str">
        <f>IFERROR(('BMP P Tracking Table'!$AZ50-INDEX('Performance Curves'!$E$1:$L$1,1,MATCH('BMP P Tracking Table'!$AZ50,'Performance Curves'!$E$1:$L$1,1)))/(INDEX('Performance Curves'!$E$1:$L$1,1,MATCH('BMP P Tracking Table'!$AZ50,'Performance Curves'!$E$1:$L$1,1)+1)-INDEX('Performance Curves'!$E$1:$L$1,1,MATCH('BMP P Tracking Table'!$AZ50,'Performance Curves'!$E$1:$L$1,1))),"")</f>
        <v/>
      </c>
      <c r="BC50" s="106" t="str" cm="1">
        <f t="array" ref="BC50">IFERROR(IF('BMP P Tracking Table'!$AZ50=2,VLOOKUP(CONCATENATE('BMP P Tracking Table'!$AV50," ",'BMP P Tracking Table'!$AX50),'Performance Curves'!$C$1:$L$44,_xlfn.SINGLE(MATCH('BMP P Tracking Table'!$AZ50,'Performance Curves'!$D$1:$L$1,1))+1,FALSE),'BMP P Tracking Table'!$BA50*'BMP P Tracking Table'!$BB50+VLOOKUP(CONCATENATE('BMP P Tracking Table'!$AV50," ",'BMP P Tracking Table'!$AX50),'Performance Curves'!$C$1:$L$44,_xlfn.SINGLE(MATCH('BMP P Tracking Table'!$AZ50,'Performance Curves'!$D$1:$L$1,1))+1,FALSE)),"")</f>
        <v/>
      </c>
      <c r="BD50" s="107" t="str">
        <f>IFERROR('BMP P Tracking Table'!$BC50*'BMP P Tracking Table'!$AY50,"")</f>
        <v/>
      </c>
      <c r="BE50" s="101"/>
      <c r="BF50" s="37">
        <f t="shared" si="2"/>
        <v>0</v>
      </c>
      <c r="BG50" s="36" t="s">
        <v>490</v>
      </c>
    </row>
    <row r="51" spans="1:59" x14ac:dyDescent="0.25">
      <c r="A51" s="65" t="s">
        <v>328</v>
      </c>
      <c r="B51" s="65" t="s">
        <v>500</v>
      </c>
      <c r="C51" s="65" t="s">
        <v>280</v>
      </c>
      <c r="D51" s="65" t="s">
        <v>13</v>
      </c>
      <c r="E51" s="97">
        <v>44.457588000000001</v>
      </c>
      <c r="F51" s="97">
        <v>-73.159200999999996</v>
      </c>
      <c r="G51" s="65"/>
      <c r="H51" s="65"/>
      <c r="I51" s="65" t="s">
        <v>66</v>
      </c>
      <c r="J51" s="98"/>
      <c r="K51" s="65" t="s">
        <v>111</v>
      </c>
      <c r="L51" s="65"/>
      <c r="M51" s="99">
        <v>43647</v>
      </c>
      <c r="N51" s="65"/>
      <c r="O51" s="65"/>
      <c r="P51" s="65" t="s">
        <v>34</v>
      </c>
      <c r="Q51" s="65" t="s">
        <v>147</v>
      </c>
      <c r="R51" s="65" t="s">
        <v>130</v>
      </c>
      <c r="S51" s="65" t="s">
        <v>62</v>
      </c>
      <c r="T51" s="65" t="s">
        <v>48</v>
      </c>
      <c r="U51" s="65">
        <v>0.68</v>
      </c>
      <c r="V51" s="65" t="s">
        <v>219</v>
      </c>
      <c r="W51" s="65"/>
      <c r="X51" s="65"/>
      <c r="Y51" s="65"/>
      <c r="Z51" s="65"/>
      <c r="AA51" s="113">
        <v>0.14000000000000001</v>
      </c>
      <c r="AB51" s="100">
        <v>0</v>
      </c>
      <c r="AC51" s="65"/>
      <c r="AD51" s="107">
        <f>IFERROR('BMP P Tracking Table'!$U51*VLOOKUP('BMP P Tracking Table'!$Q51,'Loading Rates'!$B$1:$L$24,4,FALSE)+IF('BMP P Tracking Table'!$V51="By HSG",'BMP P Tracking Table'!$W51*VLOOKUP('BMP P Tracking Table'!$Q51,'Loading Rates'!$B$1:$L$24,6,FALSE)+'BMP P Tracking Table'!$X51*VLOOKUP('BMP P Tracking Table'!$Q51,'Loading Rates'!$B$1:$L$24,7,FALSE)+'BMP P Tracking Table'!$Y51*VLOOKUP('BMP P Tracking Table'!$Q51,'Loading Rates'!$B$1:$L$24,8,FALSE)+'BMP P Tracking Table'!$Z51*VLOOKUP('BMP P Tracking Table'!$Q51,'Loading Rates'!$B$1:$L$24,9,FALSE),'BMP P Tracking Table'!$AA51*VLOOKUP('BMP P Tracking Table'!$Q51,'Loading Rates'!$B$1:$L$24,10,FALSE)),"")</f>
        <v>0.67144000000000004</v>
      </c>
      <c r="AE51" s="107">
        <f>IFERROR(MIN(2,IF('BMP P Tracking Table'!$V51="Total Pervious",(-(3630*'BMP P Tracking Table'!$U51+20.691*'BMP P Tracking Table'!$AA51)+SQRT((3630*'BMP P Tracking Table'!$U51+20.691*'BMP P Tracking Table'!$AA51)^2-(4*(996.798*'BMP P Tracking Table'!$AA51)*-'BMP P Tracking Table'!$AB51)))/(2*(996.798*'BMP P Tracking Table'!$AA51)),IF(SUM('BMP P Tracking Table'!$W51:$Z51)=0,'BMP P Tracking Table'!$AB51/(-3630*'BMP P Tracking Table'!$U51),(-(3630*'BMP P Tracking Table'!$U51+20.691*'BMP P Tracking Table'!$Z51-216.711*'BMP P Tracking Table'!$Y51-83.853*'BMP P Tracking Table'!$X51-42.834*'BMP P Tracking Table'!$W51)+SQRT((3630*'BMP P Tracking Table'!$U51+20.691*'BMP P Tracking Table'!$Z51-216.711*'BMP P Tracking Table'!$Y51-83.853*'BMP P Tracking Table'!$X51-42.834*'BMP P Tracking Table'!$W51)^2-(4*(149.919*'BMP P Tracking Table'!$W51+236.676*'BMP P Tracking Table'!$X51+726*'BMP P Tracking Table'!$Y51+996.798*'BMP P Tracking Table'!$Z51)*-'BMP P Tracking Table'!$AB51)))/(2*(149.919*'BMP P Tracking Table'!$W51+236.676*'BMP P Tracking Table'!$X51+726*'BMP P Tracking Table'!$Y51+996.798*'BMP P Tracking Table'!$Z51))))),"")</f>
        <v>0</v>
      </c>
      <c r="AF51" s="107" cm="1">
        <f t="array" ref="AF51">IFERROR((VLOOKUP(CONCATENATE('BMP P Tracking Table'!$T51," ",'BMP P Tracking Table'!$AC51),'Performance Curves'!$C$1:$L$45,_xlfn.SINGLE(MATCH('BMP P Tracking Table'!$AE51,'Performance Curves'!$D$1:$L$1,1))+2,FALSE)-VLOOKUP(CONCATENATE('BMP P Tracking Table'!$T51," ",'BMP P Tracking Table'!$AC51),'Performance Curves'!$C$1:$L$45,_xlfn.SINGLE(MATCH('BMP P Tracking Table'!$AE51,'Performance Curves'!$D$1:$L$1,1))+1,FALSE)),"")</f>
        <v>0.14000000000000001</v>
      </c>
      <c r="AG51" s="107" t="str">
        <f>IFERROR(('BMP P Tracking Table'!$AE51-INDEX('Performance Curves'!$E$1:$L$1,1,MATCH('BMP P Tracking Table'!$AE51,'Performance Curves'!$E$1:$L$1,1)))/(INDEX('Performance Curves'!$E$1:$L$1,1,MATCH('BMP P Tracking Table'!$AE51,'Performance Curves'!$E$1:$L$1,1)+1)-INDEX('Performance Curves'!$E$1:$L$1,1,MATCH('BMP P Tracking Table'!$AE51,'Performance Curves'!$E$1:$L$1,1))),"")</f>
        <v/>
      </c>
      <c r="AH51" s="106" t="str" cm="1">
        <f t="array" ref="AH51">IFERROR(IF('BMP P Tracking Table'!$AE51=2,VLOOKUP(CONCATENATE('BMP P Tracking Table'!$T51," ",'BMP P Tracking Table'!$AC51),'Performance Curves'!$C$1:$L$45,_xlfn.SINGLE(MATCH('BMP P Tracking Table'!$AE51,'Performance Curves'!$D$1:$L$1,1))+1,FALSE),'BMP P Tracking Table'!$AF51*'BMP P Tracking Table'!$AG51+VLOOKUP(CONCATENATE('BMP P Tracking Table'!$T51," ",'BMP P Tracking Table'!$AC51),'Performance Curves'!$C$1:$L$45,_xlfn.SINGLE(MATCH('BMP P Tracking Table'!$AE51,'Performance Curves'!$D$1:$L$1,1))+1,FALSE)),"")</f>
        <v/>
      </c>
      <c r="AI51" s="107" t="str">
        <f>IFERROR('BMP P Tracking Table'!$AH51*'BMP P Tracking Table'!$AD51,"")</f>
        <v/>
      </c>
      <c r="AJ51" s="65"/>
      <c r="AK51" s="101" t="s">
        <v>66</v>
      </c>
      <c r="AL51" s="101"/>
      <c r="AM51" s="64">
        <v>1</v>
      </c>
      <c r="AN51" s="105" t="e">
        <f t="shared" si="1"/>
        <v>#VALUE!</v>
      </c>
      <c r="AO51" s="101">
        <v>0.68</v>
      </c>
      <c r="AP51" s="101" t="s">
        <v>219</v>
      </c>
      <c r="AQ51" s="101"/>
      <c r="AR51" s="101"/>
      <c r="AS51" s="101"/>
      <c r="AT51" s="101"/>
      <c r="AU51" s="101">
        <v>0.14000000000000001</v>
      </c>
      <c r="AV51" s="65" t="s">
        <v>48</v>
      </c>
      <c r="AW51" s="102">
        <v>2400</v>
      </c>
      <c r="AX51" s="102"/>
      <c r="AY51" s="107">
        <f>IF('BMP P Tracking Table'!$AK51="Yes",IF('BMP P Tracking Table'!$AL51="No",'BMP P Tracking Table'!$U51*VLOOKUP('BMP P Tracking Table'!$Q51,'Loading Rates'!$B$1:$L$24,4,FALSE)+IF('BMP P Tracking Table'!$V51="By HSG",'BMP P Tracking Table'!$W51*VLOOKUP('BMP P Tracking Table'!$Q51,'Loading Rates'!$B$1:$L$24,6,FALSE)+'BMP P Tracking Table'!$X51*VLOOKUP('BMP P Tracking Table'!$Q51,'Loading Rates'!$B$1:$L$24,7,FALSE)+'BMP P Tracking Table'!$Y51*VLOOKUP('BMP P Tracking Table'!$Q51,'Loading Rates'!$B$1:$L$24,8,FALSE)+'BMP P Tracking Table'!$Z51*VLOOKUP('BMP P Tracking Table'!$Q51,'Loading Rates'!$B$1:$L$24,9,FALSE),'BMP P Tracking Table'!$AA51*VLOOKUP('BMP P Tracking Table'!$Q51,'Loading Rates'!$B$1:$L$24,10,FALSE)),'BMP P Tracking Table'!$AO51*VLOOKUP('BMP P Tracking Table'!$Q51,'Loading Rates'!$B$1:$L$24,4,FALSE)+IF('BMP P Tracking Table'!$AP51="By HSG",'BMP P Tracking Table'!$AQ51*VLOOKUP('BMP P Tracking Table'!$Q51,'Loading Rates'!$B$1:$L$24,6,FALSE)+'BMP P Tracking Table'!$AR51*VLOOKUP('BMP P Tracking Table'!$Q51,'Loading Rates'!$B$1:$L$24,7,FALSE)+'BMP P Tracking Table'!$AS51*VLOOKUP('BMP P Tracking Table'!$Q51,'Loading Rates'!$B$1:$L$24,8,FALSE)+'BMP P Tracking Table'!$AT51*VLOOKUP('BMP P Tracking Table'!$Q51,'Loading Rates'!$B$1:$L$24,9,FALSE),'BMP P Tracking Table'!$AU51*VLOOKUP('BMP P Tracking Table'!$Q51,'Loading Rates'!$B$1:$L$24,10,FALSE))),"")</f>
        <v>0.67144000000000004</v>
      </c>
      <c r="AZ51" s="107">
        <f>IFERROR(IF('BMP P Tracking Table'!$AL51="Yes",MIN(2,IF('BMP P Tracking Table'!$AP51="Total Pervious",(-(3630*'BMP P Tracking Table'!$AO51+20.691*'BMP P Tracking Table'!$AU51)+SQRT((3630*'BMP P Tracking Table'!$AO51+20.691*'BMP P Tracking Table'!$AU51)^2-(4*(996.798*'BMP P Tracking Table'!$AU51)*-'BMP P Tracking Table'!$AW51)))/(2*(996.798*'BMP P Tracking Table'!$AU51)),IF(SUM('BMP P Tracking Table'!$AQ51:$AT51)=0,'BMP P Tracking Table'!$AU51/(-3630*'BMP P Tracking Table'!$AO51),(-(3630*'BMP P Tracking Table'!$AO51+20.691*'BMP P Tracking Table'!$AT51-216.711*'BMP P Tracking Table'!$AS51-83.853*'BMP P Tracking Table'!$AR51-42.834*'BMP P Tracking Table'!$AQ51)+SQRT((3630*'BMP P Tracking Table'!$AO51+20.691*'BMP P Tracking Table'!$AT51-216.711*'BMP P Tracking Table'!$AS51-83.853*'BMP P Tracking Table'!$AR51-42.834*'BMP P Tracking Table'!$AQ51)^2-(4*(149.919*'BMP P Tracking Table'!$AQ51+236.676*'BMP P Tracking Table'!$AR51+726*'BMP P Tracking Table'!$AS51+996.798*'BMP P Tracking Table'!$AT51)*-'BMP P Tracking Table'!$AW51)))/(2*(149.919*'BMP P Tracking Table'!$AQ51+236.676*'BMP P Tracking Table'!$AR51+726*'BMP P Tracking Table'!$AS51+996.798*'BMP P Tracking Table'!$AT51))))),MIN(2,IF('BMP P Tracking Table'!$AP51="Total Pervious",(-(3630*'BMP P Tracking Table'!$U51+20.691*'BMP P Tracking Table'!$AA51)+SQRT((3630*'BMP P Tracking Table'!$U51+20.691*'BMP P Tracking Table'!$AA51)^2-(4*(996.798*'BMP P Tracking Table'!$AA51)*-'BMP P Tracking Table'!$AW51)))/(2*(996.798*'BMP P Tracking Table'!$AA51)),IF(SUM('BMP P Tracking Table'!$W51:$Z51)=0,'BMP P Tracking Table'!$AW51/(-3630*'BMP P Tracking Table'!$U51),(-(3630*'BMP P Tracking Table'!$U51+20.691*'BMP P Tracking Table'!$Z51-216.711*'BMP P Tracking Table'!$Y51-83.853*'BMP P Tracking Table'!$X51-42.834*'BMP P Tracking Table'!$W51)+SQRT((3630*'BMP P Tracking Table'!$U51+20.691*'BMP P Tracking Table'!$Z51-216.711*'BMP P Tracking Table'!$Y51-83.853*'BMP P Tracking Table'!$X51-42.834*'BMP P Tracking Table'!$W51)^2-(4*(149.919*'BMP P Tracking Table'!$W51+236.676*'BMP P Tracking Table'!$X51+726*'BMP P Tracking Table'!$Y51+996.798*'BMP P Tracking Table'!$Z51)*-'BMP P Tracking Table'!$AW51)))/(2*(149.919*'BMP P Tracking Table'!$W51+236.676*'BMP P Tracking Table'!$X51+726*'BMP P Tracking Table'!$Y51+996.798*'BMP P Tracking Table'!$Z51)))))),"")</f>
        <v>0.92303845914152294</v>
      </c>
      <c r="BA51" s="105" cm="1">
        <f t="array" ref="BA51">IFERROR((VLOOKUP(CONCATENATE('BMP P Tracking Table'!$AV51," ",'BMP P Tracking Table'!$AX51),'Performance Curves'!$C$1:$L$45,_xlfn.SINGLE(MATCH('BMP P Tracking Table'!$AZ51,'Performance Curves'!$D$1:$L$1,1))+2,FALSE)-VLOOKUP(CONCATENATE('BMP P Tracking Table'!$AV51," ",'BMP P Tracking Table'!$AX51),'Performance Curves'!$C$1:$L$45,_xlfn.SINGLE(MATCH('BMP P Tracking Table'!$AZ51,'Performance Curves'!$D$1:$L$1,1))+1,FALSE)),"")</f>
        <v>5.0000000000000044E-2</v>
      </c>
      <c r="BB51" s="107">
        <f>IFERROR(('BMP P Tracking Table'!$AZ51-INDEX('Performance Curves'!$E$1:$L$1,1,MATCH('BMP P Tracking Table'!$AZ51,'Performance Curves'!$E$1:$L$1,1)))/(INDEX('Performance Curves'!$E$1:$L$1,1,MATCH('BMP P Tracking Table'!$AZ51,'Performance Curves'!$E$1:$L$1,1)+1)-INDEX('Performance Curves'!$E$1:$L$1,1,MATCH('BMP P Tracking Table'!$AZ51,'Performance Curves'!$E$1:$L$1,1))),"")</f>
        <v>0.61519229570761458</v>
      </c>
      <c r="BC51" s="106" cm="1">
        <f t="array" ref="BC51">IFERROR(IF('BMP P Tracking Table'!$AZ51=2,VLOOKUP(CONCATENATE('BMP P Tracking Table'!$AV51," ",'BMP P Tracking Table'!$AX51),'Performance Curves'!$C$1:$L$44,_xlfn.SINGLE(MATCH('BMP P Tracking Table'!$AZ51,'Performance Curves'!$D$1:$L$1,1))+1,FALSE),'BMP P Tracking Table'!$BA51*'BMP P Tracking Table'!$BB51+VLOOKUP(CONCATENATE('BMP P Tracking Table'!$AV51," ",'BMP P Tracking Table'!$AX51),'Performance Curves'!$C$1:$L$44,_xlfn.SINGLE(MATCH('BMP P Tracking Table'!$AZ51,'Performance Curves'!$D$1:$L$1,1))+1,FALSE)),"")</f>
        <v>0.51075961478538079</v>
      </c>
      <c r="BD51" s="107">
        <f>IFERROR('BMP P Tracking Table'!$BC51*'BMP P Tracking Table'!$AY51,"")</f>
        <v>0.34294443575149608</v>
      </c>
      <c r="BE51" s="101"/>
      <c r="BF51" s="37">
        <f t="shared" si="2"/>
        <v>0.34294443575149608</v>
      </c>
      <c r="BG51" s="36" t="s">
        <v>489</v>
      </c>
    </row>
    <row r="52" spans="1:59" x14ac:dyDescent="0.25">
      <c r="A52" s="65"/>
      <c r="B52" s="65"/>
      <c r="C52" s="65"/>
      <c r="D52" s="65"/>
      <c r="E52" s="97"/>
      <c r="F52" s="97"/>
      <c r="G52" s="65"/>
      <c r="H52" s="65"/>
      <c r="I52" s="65"/>
      <c r="J52" s="98"/>
      <c r="K52" s="65"/>
      <c r="L52" s="65"/>
      <c r="M52" s="65"/>
      <c r="N52" s="65"/>
      <c r="O52" s="65"/>
      <c r="P52" s="65"/>
      <c r="Q52" s="65" t="str">
        <f>IFERROR(VLOOKUP('BMP P Tracking Table'!$P52,Dropdowns!$C$2:$E$15,3,FALSE),"")</f>
        <v/>
      </c>
      <c r="R52" s="65" t="str">
        <f>IFERROR(VLOOKUP('BMP P Tracking Table'!$Q52,Dropdowns!$P$3:$Q$23,2,FALSE),"")</f>
        <v/>
      </c>
      <c r="S52" s="65"/>
      <c r="T52" s="65"/>
      <c r="U52" s="65"/>
      <c r="V52" s="65"/>
      <c r="W52" s="65"/>
      <c r="X52" s="65"/>
      <c r="Y52" s="65"/>
      <c r="Z52" s="65"/>
      <c r="AA52" s="65"/>
      <c r="AB52" s="100"/>
      <c r="AC52" s="65"/>
      <c r="AD52" s="107" t="str">
        <f>IFERROR('BMP P Tracking Table'!$U52*VLOOKUP('BMP P Tracking Table'!$Q52,'Loading Rates'!$B$1:$L$24,4,FALSE)+IF('BMP P Tracking Table'!$V52="By HSG",'BMP P Tracking Table'!$W52*VLOOKUP('BMP P Tracking Table'!$Q52,'Loading Rates'!$B$1:$L$24,6,FALSE)+'BMP P Tracking Table'!$X52*VLOOKUP('BMP P Tracking Table'!$Q52,'Loading Rates'!$B$1:$L$24,7,FALSE)+'BMP P Tracking Table'!$Y52*VLOOKUP('BMP P Tracking Table'!$Q52,'Loading Rates'!$B$1:$L$24,8,FALSE)+'BMP P Tracking Table'!$Z52*VLOOKUP('BMP P Tracking Table'!$Q52,'Loading Rates'!$B$1:$L$24,9,FALSE),'BMP P Tracking Table'!$AA52*VLOOKUP('BMP P Tracking Table'!$Q52,'Loading Rates'!$B$1:$L$24,10,FALSE)),"")</f>
        <v/>
      </c>
      <c r="AE52" s="107" t="str">
        <f>IFERROR(MIN(2,IF('BMP P Tracking Table'!$V52="Total Pervious",(-(3630*'BMP P Tracking Table'!$U52+20.691*'BMP P Tracking Table'!$AA52)+SQRT((3630*'BMP P Tracking Table'!$U52+20.691*'BMP P Tracking Table'!$AA52)^2-(4*(996.798*'BMP P Tracking Table'!$AA52)*-'BMP P Tracking Table'!$AB52)))/(2*(996.798*'BMP P Tracking Table'!$AA52)),IF(SUM('BMP P Tracking Table'!$W52:$Z52)=0,'BMP P Tracking Table'!$AB52/(-3630*'BMP P Tracking Table'!$U52),(-(3630*'BMP P Tracking Table'!$U52+20.691*'BMP P Tracking Table'!$Z52-216.711*'BMP P Tracking Table'!$Y52-83.853*'BMP P Tracking Table'!$X52-42.834*'BMP P Tracking Table'!$W52)+SQRT((3630*'BMP P Tracking Table'!$U52+20.691*'BMP P Tracking Table'!$Z52-216.711*'BMP P Tracking Table'!$Y52-83.853*'BMP P Tracking Table'!$X52-42.834*'BMP P Tracking Table'!$W52)^2-(4*(149.919*'BMP P Tracking Table'!$W52+236.676*'BMP P Tracking Table'!$X52+726*'BMP P Tracking Table'!$Y52+996.798*'BMP P Tracking Table'!$Z52)*-'BMP P Tracking Table'!$AB52)))/(2*(149.919*'BMP P Tracking Table'!$W52+236.676*'BMP P Tracking Table'!$X52+726*'BMP P Tracking Table'!$Y52+996.798*'BMP P Tracking Table'!$Z52))))),"")</f>
        <v/>
      </c>
      <c r="AF52" s="107" t="str" cm="1">
        <f t="array" ref="AF52">IFERROR((VLOOKUP(CONCATENATE('BMP P Tracking Table'!$T52," ",'BMP P Tracking Table'!$AC52),'Performance Curves'!$C$1:$L$45,_xlfn.SINGLE(MATCH('BMP P Tracking Table'!$AE52,'Performance Curves'!$D$1:$L$1,1))+2,FALSE)-VLOOKUP(CONCATENATE('BMP P Tracking Table'!$T52," ",'BMP P Tracking Table'!$AC52),'Performance Curves'!$C$1:$L$45,_xlfn.SINGLE(MATCH('BMP P Tracking Table'!$AE52,'Performance Curves'!$D$1:$L$1,1))+1,FALSE)),"")</f>
        <v/>
      </c>
      <c r="AG52" s="107" t="str">
        <f>IFERROR(('BMP P Tracking Table'!$AE52-INDEX('Performance Curves'!$E$1:$L$1,1,MATCH('BMP P Tracking Table'!$AE52,'Performance Curves'!$E$1:$L$1,1)))/(INDEX('Performance Curves'!$E$1:$L$1,1,MATCH('BMP P Tracking Table'!$AE52,'Performance Curves'!$E$1:$L$1,1)+1)-INDEX('Performance Curves'!$E$1:$L$1,1,MATCH('BMP P Tracking Table'!$AE52,'Performance Curves'!$E$1:$L$1,1))),"")</f>
        <v/>
      </c>
      <c r="AH52" s="106" t="str" cm="1">
        <f t="array" ref="AH52">IFERROR(IF('BMP P Tracking Table'!$AE52=2,VLOOKUP(CONCATENATE('BMP P Tracking Table'!$T52," ",'BMP P Tracking Table'!$AC52),'Performance Curves'!$C$1:$L$45,_xlfn.SINGLE(MATCH('BMP P Tracking Table'!$AE52,'Performance Curves'!$D$1:$L$1,1))+1,FALSE),'BMP P Tracking Table'!$AF52*'BMP P Tracking Table'!$AG52+VLOOKUP(CONCATENATE('BMP P Tracking Table'!$T52," ",'BMP P Tracking Table'!$AC52),'Performance Curves'!$C$1:$L$45,_xlfn.SINGLE(MATCH('BMP P Tracking Table'!$AE52,'Performance Curves'!$D$1:$L$1,1))+1,FALSE)),"")</f>
        <v/>
      </c>
      <c r="AI52" s="107" t="str">
        <f>IFERROR('BMP P Tracking Table'!$AH52*'BMP P Tracking Table'!$AD52,"")</f>
        <v/>
      </c>
      <c r="AJ52" s="65"/>
      <c r="AK52" s="101"/>
      <c r="AL52" s="101"/>
      <c r="AM52" s="64"/>
      <c r="AN52" s="105" t="str">
        <f t="shared" si="1"/>
        <v/>
      </c>
      <c r="AO52" s="101"/>
      <c r="AP52" s="101"/>
      <c r="AQ52" s="101"/>
      <c r="AR52" s="101"/>
      <c r="AS52" s="101"/>
      <c r="AT52" s="101"/>
      <c r="AU52" s="101"/>
      <c r="AV52" s="65"/>
      <c r="AW52" s="102"/>
      <c r="AX52" s="102"/>
      <c r="AY52" s="107" t="str">
        <f>IF('BMP P Tracking Table'!$AK52="Yes",IF('BMP P Tracking Table'!$AL52="No",'BMP P Tracking Table'!$U52*VLOOKUP('BMP P Tracking Table'!$Q52,'Loading Rates'!$B$1:$L$24,4,FALSE)+IF('BMP P Tracking Table'!$V52="By HSG",'BMP P Tracking Table'!$W52*VLOOKUP('BMP P Tracking Table'!$Q52,'Loading Rates'!$B$1:$L$24,6,FALSE)+'BMP P Tracking Table'!$X52*VLOOKUP('BMP P Tracking Table'!$Q52,'Loading Rates'!$B$1:$L$24,7,FALSE)+'BMP P Tracking Table'!$Y52*VLOOKUP('BMP P Tracking Table'!$Q52,'Loading Rates'!$B$1:$L$24,8,FALSE)+'BMP P Tracking Table'!$Z52*VLOOKUP('BMP P Tracking Table'!$Q52,'Loading Rates'!$B$1:$L$24,9,FALSE),'BMP P Tracking Table'!$AA52*VLOOKUP('BMP P Tracking Table'!$Q52,'Loading Rates'!$B$1:$L$24,10,FALSE)),'BMP P Tracking Table'!$AO52*VLOOKUP('BMP P Tracking Table'!$Q52,'Loading Rates'!$B$1:$L$24,4,FALSE)+IF('BMP P Tracking Table'!$AP52="By HSG",'BMP P Tracking Table'!$AQ52*VLOOKUP('BMP P Tracking Table'!$Q52,'Loading Rates'!$B$1:$L$24,6,FALSE)+'BMP P Tracking Table'!$AR52*VLOOKUP('BMP P Tracking Table'!$Q52,'Loading Rates'!$B$1:$L$24,7,FALSE)+'BMP P Tracking Table'!$AS52*VLOOKUP('BMP P Tracking Table'!$Q52,'Loading Rates'!$B$1:$L$24,8,FALSE)+'BMP P Tracking Table'!$AT52*VLOOKUP('BMP P Tracking Table'!$Q52,'Loading Rates'!$B$1:$L$24,9,FALSE),'BMP P Tracking Table'!$AU52*VLOOKUP('BMP P Tracking Table'!$Q52,'Loading Rates'!$B$1:$L$24,10,FALSE))),"")</f>
        <v/>
      </c>
      <c r="AZ52" s="107" t="str">
        <f>IFERROR(IF('BMP P Tracking Table'!$AL52="Yes",MIN(2,IF('BMP P Tracking Table'!$AP52="Total Pervious",(-(3630*'BMP P Tracking Table'!$AO52+20.691*'BMP P Tracking Table'!$AU52)+SQRT((3630*'BMP P Tracking Table'!$AO52+20.691*'BMP P Tracking Table'!$AU52)^2-(4*(996.798*'BMP P Tracking Table'!$AU52)*-'BMP P Tracking Table'!$AW52)))/(2*(996.798*'BMP P Tracking Table'!$AU52)),IF(SUM('BMP P Tracking Table'!$AQ52:$AT52)=0,'BMP P Tracking Table'!$AU52/(-3630*'BMP P Tracking Table'!$AO52),(-(3630*'BMP P Tracking Table'!$AO52+20.691*'BMP P Tracking Table'!$AT52-216.711*'BMP P Tracking Table'!$AS52-83.853*'BMP P Tracking Table'!$AR52-42.834*'BMP P Tracking Table'!$AQ52)+SQRT((3630*'BMP P Tracking Table'!$AO52+20.691*'BMP P Tracking Table'!$AT52-216.711*'BMP P Tracking Table'!$AS52-83.853*'BMP P Tracking Table'!$AR52-42.834*'BMP P Tracking Table'!$AQ52)^2-(4*(149.919*'BMP P Tracking Table'!$AQ52+236.676*'BMP P Tracking Table'!$AR52+726*'BMP P Tracking Table'!$AS52+996.798*'BMP P Tracking Table'!$AT52)*-'BMP P Tracking Table'!$AW52)))/(2*(149.919*'BMP P Tracking Table'!$AQ52+236.676*'BMP P Tracking Table'!$AR52+726*'BMP P Tracking Table'!$AS52+996.798*'BMP P Tracking Table'!$AT52))))),MIN(2,IF('BMP P Tracking Table'!$AP52="Total Pervious",(-(3630*'BMP P Tracking Table'!$U52+20.691*'BMP P Tracking Table'!$AA52)+SQRT((3630*'BMP P Tracking Table'!$U52+20.691*'BMP P Tracking Table'!$AA52)^2-(4*(996.798*'BMP P Tracking Table'!$AA52)*-'BMP P Tracking Table'!$AW52)))/(2*(996.798*'BMP P Tracking Table'!$AA52)),IF(SUM('BMP P Tracking Table'!$W52:$Z52)=0,'BMP P Tracking Table'!$AW52/(-3630*'BMP P Tracking Table'!$U52),(-(3630*'BMP P Tracking Table'!$U52+20.691*'BMP P Tracking Table'!$Z52-216.711*'BMP P Tracking Table'!$Y52-83.853*'BMP P Tracking Table'!$X52-42.834*'BMP P Tracking Table'!$W52)+SQRT((3630*'BMP P Tracking Table'!$U52+20.691*'BMP P Tracking Table'!$Z52-216.711*'BMP P Tracking Table'!$Y52-83.853*'BMP P Tracking Table'!$X52-42.834*'BMP P Tracking Table'!$W52)^2-(4*(149.919*'BMP P Tracking Table'!$W52+236.676*'BMP P Tracking Table'!$X52+726*'BMP P Tracking Table'!$Y52+996.798*'BMP P Tracking Table'!$Z52)*-'BMP P Tracking Table'!$AW52)))/(2*(149.919*'BMP P Tracking Table'!$W52+236.676*'BMP P Tracking Table'!$X52+726*'BMP P Tracking Table'!$Y52+996.798*'BMP P Tracking Table'!$Z52)))))),"")</f>
        <v/>
      </c>
      <c r="BA52" s="105" t="str" cm="1">
        <f t="array" ref="BA52">IFERROR((VLOOKUP(CONCATENATE('BMP P Tracking Table'!$AV52," ",'BMP P Tracking Table'!$AX52),'Performance Curves'!$C$1:$L$45,_xlfn.SINGLE(MATCH('BMP P Tracking Table'!$AZ52,'Performance Curves'!$D$1:$L$1,1))+2,FALSE)-VLOOKUP(CONCATENATE('BMP P Tracking Table'!$AV52," ",'BMP P Tracking Table'!$AX52),'Performance Curves'!$C$1:$L$45,_xlfn.SINGLE(MATCH('BMP P Tracking Table'!$AZ52,'Performance Curves'!$D$1:$L$1,1))+1,FALSE)),"")</f>
        <v/>
      </c>
      <c r="BB52" s="107" t="str">
        <f>IFERROR(('BMP P Tracking Table'!$AZ52-INDEX('Performance Curves'!$E$1:$L$1,1,MATCH('BMP P Tracking Table'!$AZ52,'Performance Curves'!$E$1:$L$1,1)))/(INDEX('Performance Curves'!$E$1:$L$1,1,MATCH('BMP P Tracking Table'!$AZ52,'Performance Curves'!$E$1:$L$1,1)+1)-INDEX('Performance Curves'!$E$1:$L$1,1,MATCH('BMP P Tracking Table'!$AZ52,'Performance Curves'!$E$1:$L$1,1))),"")</f>
        <v/>
      </c>
      <c r="BC52" s="106" t="str" cm="1">
        <f t="array" ref="BC52">IFERROR(IF('BMP P Tracking Table'!$AZ52=2,VLOOKUP(CONCATENATE('BMP P Tracking Table'!$AV52," ",'BMP P Tracking Table'!$AX52),'Performance Curves'!$C$1:$L$44,_xlfn.SINGLE(MATCH('BMP P Tracking Table'!$AZ52,'Performance Curves'!$D$1:$L$1,1))+1,FALSE),'BMP P Tracking Table'!$BA52*'BMP P Tracking Table'!$BB52+VLOOKUP(CONCATENATE('BMP P Tracking Table'!$AV52," ",'BMP P Tracking Table'!$AX52),'Performance Curves'!$C$1:$L$44,_xlfn.SINGLE(MATCH('BMP P Tracking Table'!$AZ52,'Performance Curves'!$D$1:$L$1,1))+1,FALSE)),"")</f>
        <v/>
      </c>
      <c r="BD52" s="107" t="str">
        <f>IFERROR('BMP P Tracking Table'!$BC52*'BMP P Tracking Table'!$AY52,"")</f>
        <v/>
      </c>
      <c r="BE52" s="101"/>
      <c r="BF52" s="37">
        <f t="shared" si="2"/>
        <v>0</v>
      </c>
    </row>
    <row r="53" spans="1:59" x14ac:dyDescent="0.25">
      <c r="A53" s="65"/>
      <c r="B53" s="137" t="s">
        <v>535</v>
      </c>
      <c r="C53" s="65"/>
      <c r="D53" s="65"/>
      <c r="E53" s="97"/>
      <c r="F53" s="97"/>
      <c r="G53" s="65"/>
      <c r="H53" s="65"/>
      <c r="I53" s="65"/>
      <c r="J53" s="98"/>
      <c r="K53" s="65"/>
      <c r="L53" s="65"/>
      <c r="M53" s="65"/>
      <c r="N53" s="65"/>
      <c r="O53" s="65"/>
      <c r="P53" s="65"/>
      <c r="Q53" s="65" t="str">
        <f>IFERROR(VLOOKUP('BMP P Tracking Table'!$P53,Dropdowns!$C$2:$E$15,3,FALSE),"")</f>
        <v/>
      </c>
      <c r="R53" s="65" t="str">
        <f>IFERROR(VLOOKUP('BMP P Tracking Table'!$Q53,Dropdowns!$P$3:$Q$23,2,FALSE),"")</f>
        <v/>
      </c>
      <c r="S53" s="65"/>
      <c r="T53" s="65"/>
      <c r="U53" s="65"/>
      <c r="V53" s="65"/>
      <c r="W53" s="65"/>
      <c r="X53" s="65"/>
      <c r="Y53" s="65"/>
      <c r="Z53" s="65"/>
      <c r="AA53" s="65"/>
      <c r="AB53" s="100"/>
      <c r="AC53" s="65"/>
      <c r="AD53" s="107" t="str">
        <f>IFERROR('BMP P Tracking Table'!$U53*VLOOKUP('BMP P Tracking Table'!$Q53,'Loading Rates'!$B$1:$L$24,4,FALSE)+IF('BMP P Tracking Table'!$V53="By HSG",'BMP P Tracking Table'!$W53*VLOOKUP('BMP P Tracking Table'!$Q53,'Loading Rates'!$B$1:$L$24,6,FALSE)+'BMP P Tracking Table'!$X53*VLOOKUP('BMP P Tracking Table'!$Q53,'Loading Rates'!$B$1:$L$24,7,FALSE)+'BMP P Tracking Table'!$Y53*VLOOKUP('BMP P Tracking Table'!$Q53,'Loading Rates'!$B$1:$L$24,8,FALSE)+'BMP P Tracking Table'!$Z53*VLOOKUP('BMP P Tracking Table'!$Q53,'Loading Rates'!$B$1:$L$24,9,FALSE),'BMP P Tracking Table'!$AA53*VLOOKUP('BMP P Tracking Table'!$Q53,'Loading Rates'!$B$1:$L$24,10,FALSE)),"")</f>
        <v/>
      </c>
      <c r="AE53" s="107" t="str">
        <f>IFERROR(MIN(2,IF('BMP P Tracking Table'!$V53="Total Pervious",(-(3630*'BMP P Tracking Table'!$U53+20.691*'BMP P Tracking Table'!$AA53)+SQRT((3630*'BMP P Tracking Table'!$U53+20.691*'BMP P Tracking Table'!$AA53)^2-(4*(996.798*'BMP P Tracking Table'!$AA53)*-'BMP P Tracking Table'!$AB53)))/(2*(996.798*'BMP P Tracking Table'!$AA53)),IF(SUM('BMP P Tracking Table'!$W53:$Z53)=0,'BMP P Tracking Table'!$AB53/(-3630*'BMP P Tracking Table'!$U53),(-(3630*'BMP P Tracking Table'!$U53+20.691*'BMP P Tracking Table'!$Z53-216.711*'BMP P Tracking Table'!$Y53-83.853*'BMP P Tracking Table'!$X53-42.834*'BMP P Tracking Table'!$W53)+SQRT((3630*'BMP P Tracking Table'!$U53+20.691*'BMP P Tracking Table'!$Z53-216.711*'BMP P Tracking Table'!$Y53-83.853*'BMP P Tracking Table'!$X53-42.834*'BMP P Tracking Table'!$W53)^2-(4*(149.919*'BMP P Tracking Table'!$W53+236.676*'BMP P Tracking Table'!$X53+726*'BMP P Tracking Table'!$Y53+996.798*'BMP P Tracking Table'!$Z53)*-'BMP P Tracking Table'!$AB53)))/(2*(149.919*'BMP P Tracking Table'!$W53+236.676*'BMP P Tracking Table'!$X53+726*'BMP P Tracking Table'!$Y53+996.798*'BMP P Tracking Table'!$Z53))))),"")</f>
        <v/>
      </c>
      <c r="AF53" s="107" t="str" cm="1">
        <f t="array" ref="AF53">IFERROR((VLOOKUP(CONCATENATE('BMP P Tracking Table'!$T53," ",'BMP P Tracking Table'!$AC53),'Performance Curves'!$C$1:$L$45,_xlfn.SINGLE(MATCH('BMP P Tracking Table'!$AE53,'Performance Curves'!$D$1:$L$1,1))+2,FALSE)-VLOOKUP(CONCATENATE('BMP P Tracking Table'!$T53," ",'BMP P Tracking Table'!$AC53),'Performance Curves'!$C$1:$L$45,_xlfn.SINGLE(MATCH('BMP P Tracking Table'!$AE53,'Performance Curves'!$D$1:$L$1,1))+1,FALSE)),"")</f>
        <v/>
      </c>
      <c r="AG53" s="107" t="str">
        <f>IFERROR(('BMP P Tracking Table'!$AE53-INDEX('Performance Curves'!$E$1:$L$1,1,MATCH('BMP P Tracking Table'!$AE53,'Performance Curves'!$E$1:$L$1,1)))/(INDEX('Performance Curves'!$E$1:$L$1,1,MATCH('BMP P Tracking Table'!$AE53,'Performance Curves'!$E$1:$L$1,1)+1)-INDEX('Performance Curves'!$E$1:$L$1,1,MATCH('BMP P Tracking Table'!$AE53,'Performance Curves'!$E$1:$L$1,1))),"")</f>
        <v/>
      </c>
      <c r="AH53" s="106" t="str" cm="1">
        <f t="array" ref="AH53">IFERROR(IF('BMP P Tracking Table'!$AE53=2,VLOOKUP(CONCATENATE('BMP P Tracking Table'!$T53," ",'BMP P Tracking Table'!$AC53),'Performance Curves'!$C$1:$L$45,_xlfn.SINGLE(MATCH('BMP P Tracking Table'!$AE53,'Performance Curves'!$D$1:$L$1,1))+1,FALSE),'BMP P Tracking Table'!$AF53*'BMP P Tracking Table'!$AG53+VLOOKUP(CONCATENATE('BMP P Tracking Table'!$T53," ",'BMP P Tracking Table'!$AC53),'Performance Curves'!$C$1:$L$45,_xlfn.SINGLE(MATCH('BMP P Tracking Table'!$AE53,'Performance Curves'!$D$1:$L$1,1))+1,FALSE)),"")</f>
        <v/>
      </c>
      <c r="AI53" s="107" t="str">
        <f>IFERROR('BMP P Tracking Table'!$AH53*'BMP P Tracking Table'!$AD53,"")</f>
        <v/>
      </c>
      <c r="AJ53" s="65"/>
      <c r="AK53" s="101"/>
      <c r="AL53" s="101"/>
      <c r="AM53" s="64"/>
      <c r="AN53" s="105" t="str">
        <f t="shared" si="1"/>
        <v/>
      </c>
      <c r="AO53" s="101"/>
      <c r="AP53" s="101"/>
      <c r="AQ53" s="101"/>
      <c r="AR53" s="101"/>
      <c r="AS53" s="101"/>
      <c r="AT53" s="101"/>
      <c r="AU53" s="101"/>
      <c r="AV53" s="65"/>
      <c r="AW53" s="102"/>
      <c r="AX53" s="102"/>
      <c r="AY53" s="107" t="str">
        <f>IF('BMP P Tracking Table'!$AK53="Yes",IF('BMP P Tracking Table'!$AL53="No",'BMP P Tracking Table'!$U53*VLOOKUP('BMP P Tracking Table'!$Q53,'Loading Rates'!$B$1:$L$24,4,FALSE)+IF('BMP P Tracking Table'!$V53="By HSG",'BMP P Tracking Table'!$W53*VLOOKUP('BMP P Tracking Table'!$Q53,'Loading Rates'!$B$1:$L$24,6,FALSE)+'BMP P Tracking Table'!$X53*VLOOKUP('BMP P Tracking Table'!$Q53,'Loading Rates'!$B$1:$L$24,7,FALSE)+'BMP P Tracking Table'!$Y53*VLOOKUP('BMP P Tracking Table'!$Q53,'Loading Rates'!$B$1:$L$24,8,FALSE)+'BMP P Tracking Table'!$Z53*VLOOKUP('BMP P Tracking Table'!$Q53,'Loading Rates'!$B$1:$L$24,9,FALSE),'BMP P Tracking Table'!$AA53*VLOOKUP('BMP P Tracking Table'!$Q53,'Loading Rates'!$B$1:$L$24,10,FALSE)),'BMP P Tracking Table'!$AO53*VLOOKUP('BMP P Tracking Table'!$Q53,'Loading Rates'!$B$1:$L$24,4,FALSE)+IF('BMP P Tracking Table'!$AP53="By HSG",'BMP P Tracking Table'!$AQ53*VLOOKUP('BMP P Tracking Table'!$Q53,'Loading Rates'!$B$1:$L$24,6,FALSE)+'BMP P Tracking Table'!$AR53*VLOOKUP('BMP P Tracking Table'!$Q53,'Loading Rates'!$B$1:$L$24,7,FALSE)+'BMP P Tracking Table'!$AS53*VLOOKUP('BMP P Tracking Table'!$Q53,'Loading Rates'!$B$1:$L$24,8,FALSE)+'BMP P Tracking Table'!$AT53*VLOOKUP('BMP P Tracking Table'!$Q53,'Loading Rates'!$B$1:$L$24,9,FALSE),'BMP P Tracking Table'!$AU53*VLOOKUP('BMP P Tracking Table'!$Q53,'Loading Rates'!$B$1:$L$24,10,FALSE))),"")</f>
        <v/>
      </c>
      <c r="AZ53" s="107" t="str">
        <f>IFERROR(IF('BMP P Tracking Table'!$AL53="Yes",MIN(2,IF('BMP P Tracking Table'!$AP53="Total Pervious",(-(3630*'BMP P Tracking Table'!$AO53+20.691*'BMP P Tracking Table'!$AU53)+SQRT((3630*'BMP P Tracking Table'!$AO53+20.691*'BMP P Tracking Table'!$AU53)^2-(4*(996.798*'BMP P Tracking Table'!$AU53)*-'BMP P Tracking Table'!$AW53)))/(2*(996.798*'BMP P Tracking Table'!$AU53)),IF(SUM('BMP P Tracking Table'!$AQ53:$AT53)=0,'BMP P Tracking Table'!$AU53/(-3630*'BMP P Tracking Table'!$AO53),(-(3630*'BMP P Tracking Table'!$AO53+20.691*'BMP P Tracking Table'!$AT53-216.711*'BMP P Tracking Table'!$AS53-83.853*'BMP P Tracking Table'!$AR53-42.834*'BMP P Tracking Table'!$AQ53)+SQRT((3630*'BMP P Tracking Table'!$AO53+20.691*'BMP P Tracking Table'!$AT53-216.711*'BMP P Tracking Table'!$AS53-83.853*'BMP P Tracking Table'!$AR53-42.834*'BMP P Tracking Table'!$AQ53)^2-(4*(149.919*'BMP P Tracking Table'!$AQ53+236.676*'BMP P Tracking Table'!$AR53+726*'BMP P Tracking Table'!$AS53+996.798*'BMP P Tracking Table'!$AT53)*-'BMP P Tracking Table'!$AW53)))/(2*(149.919*'BMP P Tracking Table'!$AQ53+236.676*'BMP P Tracking Table'!$AR53+726*'BMP P Tracking Table'!$AS53+996.798*'BMP P Tracking Table'!$AT53))))),MIN(2,IF('BMP P Tracking Table'!$AP53="Total Pervious",(-(3630*'BMP P Tracking Table'!$U53+20.691*'BMP P Tracking Table'!$AA53)+SQRT((3630*'BMP P Tracking Table'!$U53+20.691*'BMP P Tracking Table'!$AA53)^2-(4*(996.798*'BMP P Tracking Table'!$AA53)*-'BMP P Tracking Table'!$AW53)))/(2*(996.798*'BMP P Tracking Table'!$AA53)),IF(SUM('BMP P Tracking Table'!$W53:$Z53)=0,'BMP P Tracking Table'!$AW53/(-3630*'BMP P Tracking Table'!$U53),(-(3630*'BMP P Tracking Table'!$U53+20.691*'BMP P Tracking Table'!$Z53-216.711*'BMP P Tracking Table'!$Y53-83.853*'BMP P Tracking Table'!$X53-42.834*'BMP P Tracking Table'!$W53)+SQRT((3630*'BMP P Tracking Table'!$U53+20.691*'BMP P Tracking Table'!$Z53-216.711*'BMP P Tracking Table'!$Y53-83.853*'BMP P Tracking Table'!$X53-42.834*'BMP P Tracking Table'!$W53)^2-(4*(149.919*'BMP P Tracking Table'!$W53+236.676*'BMP P Tracking Table'!$X53+726*'BMP P Tracking Table'!$Y53+996.798*'BMP P Tracking Table'!$Z53)*-'BMP P Tracking Table'!$AW53)))/(2*(149.919*'BMP P Tracking Table'!$W53+236.676*'BMP P Tracking Table'!$X53+726*'BMP P Tracking Table'!$Y53+996.798*'BMP P Tracking Table'!$Z53)))))),"")</f>
        <v/>
      </c>
      <c r="BA53" s="105" t="str" cm="1">
        <f t="array" ref="BA53">IFERROR((VLOOKUP(CONCATENATE('BMP P Tracking Table'!$AV53," ",'BMP P Tracking Table'!$AX53),'Performance Curves'!$C$1:$L$45,_xlfn.SINGLE(MATCH('BMP P Tracking Table'!$AZ53,'Performance Curves'!$D$1:$L$1,1))+2,FALSE)-VLOOKUP(CONCATENATE('BMP P Tracking Table'!$AV53," ",'BMP P Tracking Table'!$AX53),'Performance Curves'!$C$1:$L$45,_xlfn.SINGLE(MATCH('BMP P Tracking Table'!$AZ53,'Performance Curves'!$D$1:$L$1,1))+1,FALSE)),"")</f>
        <v/>
      </c>
      <c r="BB53" s="107" t="str">
        <f>IFERROR(('BMP P Tracking Table'!$AZ53-INDEX('Performance Curves'!$E$1:$L$1,1,MATCH('BMP P Tracking Table'!$AZ53,'Performance Curves'!$E$1:$L$1,1)))/(INDEX('Performance Curves'!$E$1:$L$1,1,MATCH('BMP P Tracking Table'!$AZ53,'Performance Curves'!$E$1:$L$1,1)+1)-INDEX('Performance Curves'!$E$1:$L$1,1,MATCH('BMP P Tracking Table'!$AZ53,'Performance Curves'!$E$1:$L$1,1))),"")</f>
        <v/>
      </c>
      <c r="BC53" s="106" t="str" cm="1">
        <f t="array" ref="BC53">IFERROR(IF('BMP P Tracking Table'!$AZ53=2,VLOOKUP(CONCATENATE('BMP P Tracking Table'!$AV53," ",'BMP P Tracking Table'!$AX53),'Performance Curves'!$C$1:$L$44,_xlfn.SINGLE(MATCH('BMP P Tracking Table'!$AZ53,'Performance Curves'!$D$1:$L$1,1))+1,FALSE),'BMP P Tracking Table'!$BA53*'BMP P Tracking Table'!$BB53+VLOOKUP(CONCATENATE('BMP P Tracking Table'!$AV53," ",'BMP P Tracking Table'!$AX53),'Performance Curves'!$C$1:$L$44,_xlfn.SINGLE(MATCH('BMP P Tracking Table'!$AZ53,'Performance Curves'!$D$1:$L$1,1))+1,FALSE)),"")</f>
        <v/>
      </c>
      <c r="BD53" s="107" t="str">
        <f>IFERROR('BMP P Tracking Table'!$BC53*'BMP P Tracking Table'!$AY53,"")</f>
        <v/>
      </c>
      <c r="BE53" s="101"/>
      <c r="BF53" s="37">
        <f t="shared" si="2"/>
        <v>0</v>
      </c>
    </row>
    <row r="54" spans="1:59" ht="15.75" x14ac:dyDescent="0.25">
      <c r="A54" s="133"/>
      <c r="B54" s="141" t="s">
        <v>536</v>
      </c>
      <c r="C54" s="133"/>
      <c r="D54" s="133"/>
      <c r="E54" s="139"/>
      <c r="F54" s="139"/>
      <c r="G54" s="133"/>
      <c r="H54" s="133"/>
      <c r="I54" s="133"/>
      <c r="J54" s="140"/>
      <c r="K54" s="133"/>
      <c r="L54" s="65"/>
      <c r="M54" s="65"/>
      <c r="N54" s="65"/>
      <c r="O54" s="65"/>
      <c r="P54" s="65"/>
      <c r="Q54" s="65" t="str">
        <f>IFERROR(VLOOKUP('BMP P Tracking Table'!$P54,Dropdowns!$C$2:$E$15,3,FALSE),"")</f>
        <v/>
      </c>
      <c r="R54" s="65" t="str">
        <f>IFERROR(VLOOKUP('BMP P Tracking Table'!$Q54,Dropdowns!$P$3:$Q$23,2,FALSE),"")</f>
        <v/>
      </c>
      <c r="S54" s="65"/>
      <c r="T54" s="65"/>
      <c r="U54" s="65"/>
      <c r="V54" s="65"/>
      <c r="W54" s="65"/>
      <c r="X54" s="65"/>
      <c r="Y54" s="65"/>
      <c r="Z54" s="65"/>
      <c r="AA54" s="65"/>
      <c r="AB54" s="100"/>
      <c r="AC54" s="65"/>
      <c r="AD54" s="107" t="str">
        <f>IFERROR('BMP P Tracking Table'!$U54*VLOOKUP('BMP P Tracking Table'!$Q54,'Loading Rates'!$B$1:$L$24,4,FALSE)+IF('BMP P Tracking Table'!$V54="By HSG",'BMP P Tracking Table'!$W54*VLOOKUP('BMP P Tracking Table'!$Q54,'Loading Rates'!$B$1:$L$24,6,FALSE)+'BMP P Tracking Table'!$X54*VLOOKUP('BMP P Tracking Table'!$Q54,'Loading Rates'!$B$1:$L$24,7,FALSE)+'BMP P Tracking Table'!$Y54*VLOOKUP('BMP P Tracking Table'!$Q54,'Loading Rates'!$B$1:$L$24,8,FALSE)+'BMP P Tracking Table'!$Z54*VLOOKUP('BMP P Tracking Table'!$Q54,'Loading Rates'!$B$1:$L$24,9,FALSE),'BMP P Tracking Table'!$AA54*VLOOKUP('BMP P Tracking Table'!$Q54,'Loading Rates'!$B$1:$L$24,10,FALSE)),"")</f>
        <v/>
      </c>
      <c r="AE54" s="107" t="str">
        <f>IFERROR(MIN(2,IF('BMP P Tracking Table'!$V54="Total Pervious",(-(3630*'BMP P Tracking Table'!$U54+20.691*'BMP P Tracking Table'!$AA54)+SQRT((3630*'BMP P Tracking Table'!$U54+20.691*'BMP P Tracking Table'!$AA54)^2-(4*(996.798*'BMP P Tracking Table'!$AA54)*-'BMP P Tracking Table'!$AB54)))/(2*(996.798*'BMP P Tracking Table'!$AA54)),IF(SUM('BMP P Tracking Table'!$W54:$Z54)=0,'BMP P Tracking Table'!$AB54/(-3630*'BMP P Tracking Table'!$U54),(-(3630*'BMP P Tracking Table'!$U54+20.691*'BMP P Tracking Table'!$Z54-216.711*'BMP P Tracking Table'!$Y54-83.853*'BMP P Tracking Table'!$X54-42.834*'BMP P Tracking Table'!$W54)+SQRT((3630*'BMP P Tracking Table'!$U54+20.691*'BMP P Tracking Table'!$Z54-216.711*'BMP P Tracking Table'!$Y54-83.853*'BMP P Tracking Table'!$X54-42.834*'BMP P Tracking Table'!$W54)^2-(4*(149.919*'BMP P Tracking Table'!$W54+236.676*'BMP P Tracking Table'!$X54+726*'BMP P Tracking Table'!$Y54+996.798*'BMP P Tracking Table'!$Z54)*-'BMP P Tracking Table'!$AB54)))/(2*(149.919*'BMP P Tracking Table'!$W54+236.676*'BMP P Tracking Table'!$X54+726*'BMP P Tracking Table'!$Y54+996.798*'BMP P Tracking Table'!$Z54))))),"")</f>
        <v/>
      </c>
      <c r="AF54" s="107" t="str" cm="1">
        <f t="array" ref="AF54">IFERROR((VLOOKUP(CONCATENATE('BMP P Tracking Table'!$T54," ",'BMP P Tracking Table'!$AC54),'Performance Curves'!$C$1:$L$45,_xlfn.SINGLE(MATCH('BMP P Tracking Table'!$AE54,'Performance Curves'!$D$1:$L$1,1))+2,FALSE)-VLOOKUP(CONCATENATE('BMP P Tracking Table'!$T54," ",'BMP P Tracking Table'!$AC54),'Performance Curves'!$C$1:$L$45,_xlfn.SINGLE(MATCH('BMP P Tracking Table'!$AE54,'Performance Curves'!$D$1:$L$1,1))+1,FALSE)),"")</f>
        <v/>
      </c>
      <c r="AG54" s="107" t="str">
        <f>IFERROR(('BMP P Tracking Table'!$AE54-INDEX('Performance Curves'!$E$1:$L$1,1,MATCH('BMP P Tracking Table'!$AE54,'Performance Curves'!$E$1:$L$1,1)))/(INDEX('Performance Curves'!$E$1:$L$1,1,MATCH('BMP P Tracking Table'!$AE54,'Performance Curves'!$E$1:$L$1,1)+1)-INDEX('Performance Curves'!$E$1:$L$1,1,MATCH('BMP P Tracking Table'!$AE54,'Performance Curves'!$E$1:$L$1,1))),"")</f>
        <v/>
      </c>
      <c r="AH54" s="106" t="str" cm="1">
        <f t="array" ref="AH54">IFERROR(IF('BMP P Tracking Table'!$AE54=2,VLOOKUP(CONCATENATE('BMP P Tracking Table'!$T54," ",'BMP P Tracking Table'!$AC54),'Performance Curves'!$C$1:$L$45,_xlfn.SINGLE(MATCH('BMP P Tracking Table'!$AE54,'Performance Curves'!$D$1:$L$1,1))+1,FALSE),'BMP P Tracking Table'!$AF54*'BMP P Tracking Table'!$AG54+VLOOKUP(CONCATENATE('BMP P Tracking Table'!$T54," ",'BMP P Tracking Table'!$AC54),'Performance Curves'!$C$1:$L$45,_xlfn.SINGLE(MATCH('BMP P Tracking Table'!$AE54,'Performance Curves'!$D$1:$L$1,1))+1,FALSE)),"")</f>
        <v/>
      </c>
      <c r="AI54" s="107" t="str">
        <f>IFERROR('BMP P Tracking Table'!$AH54*'BMP P Tracking Table'!$AD54,"")</f>
        <v/>
      </c>
      <c r="AJ54" s="65"/>
      <c r="AK54" s="101"/>
      <c r="AL54" s="101"/>
      <c r="AM54" s="64"/>
      <c r="AN54" s="105" t="str">
        <f t="shared" si="1"/>
        <v/>
      </c>
      <c r="AO54" s="101"/>
      <c r="AP54" s="101"/>
      <c r="AQ54" s="101"/>
      <c r="AR54" s="101"/>
      <c r="AS54" s="101"/>
      <c r="AT54" s="101"/>
      <c r="AU54" s="101"/>
      <c r="AV54" s="65"/>
      <c r="AW54" s="102"/>
      <c r="AX54" s="102"/>
      <c r="AY54" s="107" t="str">
        <f>IF('BMP P Tracking Table'!$AK54="Yes",IF('BMP P Tracking Table'!$AL54="No",'BMP P Tracking Table'!$U54*VLOOKUP('BMP P Tracking Table'!$Q54,'Loading Rates'!$B$1:$L$24,4,FALSE)+IF('BMP P Tracking Table'!$V54="By HSG",'BMP P Tracking Table'!$W54*VLOOKUP('BMP P Tracking Table'!$Q54,'Loading Rates'!$B$1:$L$24,6,FALSE)+'BMP P Tracking Table'!$X54*VLOOKUP('BMP P Tracking Table'!$Q54,'Loading Rates'!$B$1:$L$24,7,FALSE)+'BMP P Tracking Table'!$Y54*VLOOKUP('BMP P Tracking Table'!$Q54,'Loading Rates'!$B$1:$L$24,8,FALSE)+'BMP P Tracking Table'!$Z54*VLOOKUP('BMP P Tracking Table'!$Q54,'Loading Rates'!$B$1:$L$24,9,FALSE),'BMP P Tracking Table'!$AA54*VLOOKUP('BMP P Tracking Table'!$Q54,'Loading Rates'!$B$1:$L$24,10,FALSE)),'BMP P Tracking Table'!$AO54*VLOOKUP('BMP P Tracking Table'!$Q54,'Loading Rates'!$B$1:$L$24,4,FALSE)+IF('BMP P Tracking Table'!$AP54="By HSG",'BMP P Tracking Table'!$AQ54*VLOOKUP('BMP P Tracking Table'!$Q54,'Loading Rates'!$B$1:$L$24,6,FALSE)+'BMP P Tracking Table'!$AR54*VLOOKUP('BMP P Tracking Table'!$Q54,'Loading Rates'!$B$1:$L$24,7,FALSE)+'BMP P Tracking Table'!$AS54*VLOOKUP('BMP P Tracking Table'!$Q54,'Loading Rates'!$B$1:$L$24,8,FALSE)+'BMP P Tracking Table'!$AT54*VLOOKUP('BMP P Tracking Table'!$Q54,'Loading Rates'!$B$1:$L$24,9,FALSE),'BMP P Tracking Table'!$AU54*VLOOKUP('BMP P Tracking Table'!$Q54,'Loading Rates'!$B$1:$L$24,10,FALSE))),"")</f>
        <v/>
      </c>
      <c r="AZ54" s="107" t="str">
        <f>IFERROR(IF('BMP P Tracking Table'!$AL54="Yes",MIN(2,IF('BMP P Tracking Table'!$AP54="Total Pervious",(-(3630*'BMP P Tracking Table'!$AO54+20.691*'BMP P Tracking Table'!$AU54)+SQRT((3630*'BMP P Tracking Table'!$AO54+20.691*'BMP P Tracking Table'!$AU54)^2-(4*(996.798*'BMP P Tracking Table'!$AU54)*-'BMP P Tracking Table'!$AW54)))/(2*(996.798*'BMP P Tracking Table'!$AU54)),IF(SUM('BMP P Tracking Table'!$AQ54:$AT54)=0,'BMP P Tracking Table'!$AU54/(-3630*'BMP P Tracking Table'!$AO54),(-(3630*'BMP P Tracking Table'!$AO54+20.691*'BMP P Tracking Table'!$AT54-216.711*'BMP P Tracking Table'!$AS54-83.853*'BMP P Tracking Table'!$AR54-42.834*'BMP P Tracking Table'!$AQ54)+SQRT((3630*'BMP P Tracking Table'!$AO54+20.691*'BMP P Tracking Table'!$AT54-216.711*'BMP P Tracking Table'!$AS54-83.853*'BMP P Tracking Table'!$AR54-42.834*'BMP P Tracking Table'!$AQ54)^2-(4*(149.919*'BMP P Tracking Table'!$AQ54+236.676*'BMP P Tracking Table'!$AR54+726*'BMP P Tracking Table'!$AS54+996.798*'BMP P Tracking Table'!$AT54)*-'BMP P Tracking Table'!$AW54)))/(2*(149.919*'BMP P Tracking Table'!$AQ54+236.676*'BMP P Tracking Table'!$AR54+726*'BMP P Tracking Table'!$AS54+996.798*'BMP P Tracking Table'!$AT54))))),MIN(2,IF('BMP P Tracking Table'!$AP54="Total Pervious",(-(3630*'BMP P Tracking Table'!$U54+20.691*'BMP P Tracking Table'!$AA54)+SQRT((3630*'BMP P Tracking Table'!$U54+20.691*'BMP P Tracking Table'!$AA54)^2-(4*(996.798*'BMP P Tracking Table'!$AA54)*-'BMP P Tracking Table'!$AW54)))/(2*(996.798*'BMP P Tracking Table'!$AA54)),IF(SUM('BMP P Tracking Table'!$W54:$Z54)=0,'BMP P Tracking Table'!$AW54/(-3630*'BMP P Tracking Table'!$U54),(-(3630*'BMP P Tracking Table'!$U54+20.691*'BMP P Tracking Table'!$Z54-216.711*'BMP P Tracking Table'!$Y54-83.853*'BMP P Tracking Table'!$X54-42.834*'BMP P Tracking Table'!$W54)+SQRT((3630*'BMP P Tracking Table'!$U54+20.691*'BMP P Tracking Table'!$Z54-216.711*'BMP P Tracking Table'!$Y54-83.853*'BMP P Tracking Table'!$X54-42.834*'BMP P Tracking Table'!$W54)^2-(4*(149.919*'BMP P Tracking Table'!$W54+236.676*'BMP P Tracking Table'!$X54+726*'BMP P Tracking Table'!$Y54+996.798*'BMP P Tracking Table'!$Z54)*-'BMP P Tracking Table'!$AW54)))/(2*(149.919*'BMP P Tracking Table'!$W54+236.676*'BMP P Tracking Table'!$X54+726*'BMP P Tracking Table'!$Y54+996.798*'BMP P Tracking Table'!$Z54)))))),"")</f>
        <v/>
      </c>
      <c r="BA54" s="105" t="str" cm="1">
        <f t="array" ref="BA54">IFERROR((VLOOKUP(CONCATENATE('BMP P Tracking Table'!$AV54," ",'BMP P Tracking Table'!$AX54),'Performance Curves'!$C$1:$L$45,_xlfn.SINGLE(MATCH('BMP P Tracking Table'!$AZ54,'Performance Curves'!$D$1:$L$1,1))+2,FALSE)-VLOOKUP(CONCATENATE('BMP P Tracking Table'!$AV54," ",'BMP P Tracking Table'!$AX54),'Performance Curves'!$C$1:$L$45,_xlfn.SINGLE(MATCH('BMP P Tracking Table'!$AZ54,'Performance Curves'!$D$1:$L$1,1))+1,FALSE)),"")</f>
        <v/>
      </c>
      <c r="BB54" s="107" t="str">
        <f>IFERROR(('BMP P Tracking Table'!$AZ54-INDEX('Performance Curves'!$E$1:$L$1,1,MATCH('BMP P Tracking Table'!$AZ54,'Performance Curves'!$E$1:$L$1,1)))/(INDEX('Performance Curves'!$E$1:$L$1,1,MATCH('BMP P Tracking Table'!$AZ54,'Performance Curves'!$E$1:$L$1,1)+1)-INDEX('Performance Curves'!$E$1:$L$1,1,MATCH('BMP P Tracking Table'!$AZ54,'Performance Curves'!$E$1:$L$1,1))),"")</f>
        <v/>
      </c>
      <c r="BC54" s="106" t="str" cm="1">
        <f t="array" ref="BC54">IFERROR(IF('BMP P Tracking Table'!$AZ54=2,VLOOKUP(CONCATENATE('BMP P Tracking Table'!$AV54," ",'BMP P Tracking Table'!$AX54),'Performance Curves'!$C$1:$L$44,_xlfn.SINGLE(MATCH('BMP P Tracking Table'!$AZ54,'Performance Curves'!$D$1:$L$1,1))+1,FALSE),'BMP P Tracking Table'!$BA54*'BMP P Tracking Table'!$BB54+VLOOKUP(CONCATENATE('BMP P Tracking Table'!$AV54," ",'BMP P Tracking Table'!$AX54),'Performance Curves'!$C$1:$L$44,_xlfn.SINGLE(MATCH('BMP P Tracking Table'!$AZ54,'Performance Curves'!$D$1:$L$1,1))+1,FALSE)),"")</f>
        <v/>
      </c>
      <c r="BD54" s="107" t="str">
        <f>IFERROR('BMP P Tracking Table'!$BC54*'BMP P Tracking Table'!$AY54,"")</f>
        <v/>
      </c>
      <c r="BE54" s="101"/>
      <c r="BF54" s="37">
        <f t="shared" si="2"/>
        <v>0</v>
      </c>
    </row>
    <row r="55" spans="1:59" x14ac:dyDescent="0.25">
      <c r="A55" s="65" t="s">
        <v>502</v>
      </c>
      <c r="B55" s="65" t="s">
        <v>501</v>
      </c>
      <c r="C55" s="65" t="s">
        <v>280</v>
      </c>
      <c r="D55" s="65" t="s">
        <v>13</v>
      </c>
      <c r="E55" s="97">
        <v>44.461587000000002</v>
      </c>
      <c r="F55" s="97">
        <v>-73.154960000000003</v>
      </c>
      <c r="G55" s="65" t="s">
        <v>503</v>
      </c>
      <c r="H55" s="65">
        <v>2342</v>
      </c>
      <c r="I55" s="65" t="s">
        <v>66</v>
      </c>
      <c r="J55" s="98">
        <v>447534</v>
      </c>
      <c r="K55" s="65" t="s">
        <v>179</v>
      </c>
      <c r="L55" s="65">
        <v>2023</v>
      </c>
      <c r="M55" s="65"/>
      <c r="N55" s="65"/>
      <c r="O55" s="65"/>
      <c r="P55" s="65" t="s">
        <v>34</v>
      </c>
      <c r="Q55" s="65" t="str">
        <f>IFERROR(VLOOKUP('BMP P Tracking Table'!$P55,Dropdowns!$C$2:$E$15,3,FALSE),"")</f>
        <v>Laplatte River</v>
      </c>
      <c r="R55" s="65" t="str">
        <f>IFERROR(VLOOKUP('BMP P Tracking Table'!$Q55,Dropdowns!$P$3:$Q$23,2,FALSE),"")</f>
        <v>Shelburne Bay</v>
      </c>
      <c r="S55" s="65" t="s">
        <v>66</v>
      </c>
      <c r="T55" s="65" t="s">
        <v>46</v>
      </c>
      <c r="U55" s="65">
        <v>8.6649999999999991</v>
      </c>
      <c r="V55" s="65" t="s">
        <v>219</v>
      </c>
      <c r="W55" s="65"/>
      <c r="X55" s="65"/>
      <c r="Y55" s="65"/>
      <c r="Z55" s="65"/>
      <c r="AA55" s="65">
        <v>2.5710999999999999</v>
      </c>
      <c r="AB55" s="100">
        <v>48060</v>
      </c>
      <c r="AC55" s="65"/>
      <c r="AD55" s="107">
        <f>IFERROR('BMP P Tracking Table'!$U55*VLOOKUP('BMP P Tracking Table'!$Q55,'Loading Rates'!$B$1:$L$24,4,FALSE)+IF('BMP P Tracking Table'!$V55="By HSG",'BMP P Tracking Table'!$W55*VLOOKUP('BMP P Tracking Table'!$Q55,'Loading Rates'!$B$1:$L$24,6,FALSE)+'BMP P Tracking Table'!$X55*VLOOKUP('BMP P Tracking Table'!$Q55,'Loading Rates'!$B$1:$L$24,7,FALSE)+'BMP P Tracking Table'!$Y55*VLOOKUP('BMP P Tracking Table'!$Q55,'Loading Rates'!$B$1:$L$24,8,FALSE)+'BMP P Tracking Table'!$Z55*VLOOKUP('BMP P Tracking Table'!$Q55,'Loading Rates'!$B$1:$L$24,9,FALSE),'BMP P Tracking Table'!$AA55*VLOOKUP('BMP P Tracking Table'!$Q55,'Loading Rates'!$B$1:$L$24,10,FALSE)),"")</f>
        <v>8.6913091999999992</v>
      </c>
      <c r="AE55" s="107">
        <f>IFERROR(MIN(2,IF('BMP P Tracking Table'!$V55="Total Pervious",(-(3630*'BMP P Tracking Table'!$U55+20.691*'BMP P Tracking Table'!$AA55)+SQRT((3630*'BMP P Tracking Table'!$U55+20.691*'BMP P Tracking Table'!$AA55)^2-(4*(996.798*'BMP P Tracking Table'!$AA55)*-'BMP P Tracking Table'!$AB55)))/(2*(996.798*'BMP P Tracking Table'!$AA55)),IF(SUM('BMP P Tracking Table'!$W55:$Z55)=0,'BMP P Tracking Table'!$AB55/(-3630*'BMP P Tracking Table'!$U55),(-(3630*'BMP P Tracking Table'!$U55+20.691*'BMP P Tracking Table'!$Z55-216.711*'BMP P Tracking Table'!$Y55-83.853*'BMP P Tracking Table'!$X55-42.834*'BMP P Tracking Table'!$W55)+SQRT((3630*'BMP P Tracking Table'!$U55+20.691*'BMP P Tracking Table'!$Z55-216.711*'BMP P Tracking Table'!$Y55-83.853*'BMP P Tracking Table'!$X55-42.834*'BMP P Tracking Table'!$W55)^2-(4*(149.919*'BMP P Tracking Table'!$W55+236.676*'BMP P Tracking Table'!$X55+726*'BMP P Tracking Table'!$Y55+996.798*'BMP P Tracking Table'!$Z55)*-'BMP P Tracking Table'!$AB55)))/(2*(149.919*'BMP P Tracking Table'!$W55+236.676*'BMP P Tracking Table'!$X55+726*'BMP P Tracking Table'!$Y55+996.798*'BMP P Tracking Table'!$Z55))))),"")</f>
        <v>1.3722047631438603</v>
      </c>
      <c r="AF55" s="107" cm="1">
        <f t="array" ref="AF55">IFERROR((VLOOKUP(CONCATENATE('BMP P Tracking Table'!$T55," ",'BMP P Tracking Table'!$AC55),'Performance Curves'!$C$1:$L$45,_xlfn.SINGLE(MATCH('BMP P Tracking Table'!$AE55,'Performance Curves'!$D$1:$L$1,1))+2,FALSE)-VLOOKUP(CONCATENATE('BMP P Tracking Table'!$T55," ",'BMP P Tracking Table'!$AC55),'Performance Curves'!$C$1:$L$45,_xlfn.SINGLE(MATCH('BMP P Tracking Table'!$AE55,'Performance Curves'!$D$1:$L$1,1))+1,FALSE)),"")</f>
        <v>4.0000000000000036E-2</v>
      </c>
      <c r="AG55" s="107">
        <f>IFERROR(('BMP P Tracking Table'!$AE55-INDEX('Performance Curves'!$E$1:$L$1,1,MATCH('BMP P Tracking Table'!$AE55,'Performance Curves'!$E$1:$L$1,1)))/(INDEX('Performance Curves'!$E$1:$L$1,1,MATCH('BMP P Tracking Table'!$AE55,'Performance Curves'!$E$1:$L$1,1)+1)-INDEX('Performance Curves'!$E$1:$L$1,1,MATCH('BMP P Tracking Table'!$AE55,'Performance Curves'!$E$1:$L$1,1))),"")</f>
        <v>0.74440952628772061</v>
      </c>
      <c r="AH55" s="106" cm="1">
        <f t="array" ref="AH55">IFERROR(IF('BMP P Tracking Table'!$AE55=2,VLOOKUP(CONCATENATE('BMP P Tracking Table'!$T55," ",'BMP P Tracking Table'!$AC55),'Performance Curves'!$C$1:$L$45,_xlfn.SINGLE(MATCH('BMP P Tracking Table'!$AE55,'Performance Curves'!$D$1:$L$1,1))+1,FALSE),'BMP P Tracking Table'!$AF55*'BMP P Tracking Table'!$AG55+VLOOKUP(CONCATENATE('BMP P Tracking Table'!$T55," ",'BMP P Tracking Table'!$AC55),'Performance Curves'!$C$1:$L$45,_xlfn.SINGLE(MATCH('BMP P Tracking Table'!$AE55,'Performance Curves'!$D$1:$L$1,1))+1,FALSE)),"")</f>
        <v>0.6397763810515088</v>
      </c>
      <c r="AI55" s="107">
        <f>IFERROR('BMP P Tracking Table'!$AH55*'BMP P Tracking Table'!$AD55,"")</f>
        <v>5.560494346575684</v>
      </c>
      <c r="AJ55" s="65"/>
      <c r="AK55" s="101" t="s">
        <v>66</v>
      </c>
      <c r="AL55" s="101" t="s">
        <v>66</v>
      </c>
      <c r="AM55" s="64">
        <v>1</v>
      </c>
      <c r="AN55" s="105">
        <f t="shared" si="1"/>
        <v>4.0023603574351974</v>
      </c>
      <c r="AO55" s="101">
        <v>3.13</v>
      </c>
      <c r="AP55" s="101" t="s">
        <v>219</v>
      </c>
      <c r="AQ55" s="101"/>
      <c r="AR55" s="101"/>
      <c r="AS55" s="101"/>
      <c r="AT55" s="101"/>
      <c r="AU55" s="101">
        <v>0.38</v>
      </c>
      <c r="AV55" s="65" t="s">
        <v>48</v>
      </c>
      <c r="AW55" s="102">
        <v>10862</v>
      </c>
      <c r="AX55" s="102"/>
      <c r="AY55" s="107">
        <f>IF('BMP P Tracking Table'!$AK55="Yes",IF('BMP P Tracking Table'!$AL55="No",'BMP P Tracking Table'!$U55*VLOOKUP('BMP P Tracking Table'!$Q55,'Loading Rates'!$B$1:$L$24,4,FALSE)+IF('BMP P Tracking Table'!$V55="By HSG",'BMP P Tracking Table'!$W55*VLOOKUP('BMP P Tracking Table'!$Q55,'Loading Rates'!$B$1:$L$24,6,FALSE)+'BMP P Tracking Table'!$X55*VLOOKUP('BMP P Tracking Table'!$Q55,'Loading Rates'!$B$1:$L$24,7,FALSE)+'BMP P Tracking Table'!$Y55*VLOOKUP('BMP P Tracking Table'!$Q55,'Loading Rates'!$B$1:$L$24,8,FALSE)+'BMP P Tracking Table'!$Z55*VLOOKUP('BMP P Tracking Table'!$Q55,'Loading Rates'!$B$1:$L$24,9,FALSE),'BMP P Tracking Table'!$AA55*VLOOKUP('BMP P Tracking Table'!$Q55,'Loading Rates'!$B$1:$L$24,10,FALSE)),'BMP P Tracking Table'!$AO55*VLOOKUP('BMP P Tracking Table'!$Q55,'Loading Rates'!$B$1:$L$24,4,FALSE)+IF('BMP P Tracking Table'!$AP55="By HSG",'BMP P Tracking Table'!$AQ55*VLOOKUP('BMP P Tracking Table'!$Q55,'Loading Rates'!$B$1:$L$24,6,FALSE)+'BMP P Tracking Table'!$AR55*VLOOKUP('BMP P Tracking Table'!$Q55,'Loading Rates'!$B$1:$L$24,7,FALSE)+'BMP P Tracking Table'!$AS55*VLOOKUP('BMP P Tracking Table'!$Q55,'Loading Rates'!$B$1:$L$24,8,FALSE)+'BMP P Tracking Table'!$AT55*VLOOKUP('BMP P Tracking Table'!$Q55,'Loading Rates'!$B$1:$L$24,9,FALSE),'BMP P Tracking Table'!$AU55*VLOOKUP('BMP P Tracking Table'!$Q55,'Loading Rates'!$B$1:$L$24,10,FALSE))),"")</f>
        <v>3.0451199999999998</v>
      </c>
      <c r="AZ55" s="107">
        <f>IFERROR(IF('BMP P Tracking Table'!$AL55="Yes",MIN(2,IF('BMP P Tracking Table'!$AP55="Total Pervious",(-(3630*'BMP P Tracking Table'!$AO55+20.691*'BMP P Tracking Table'!$AU55)+SQRT((3630*'BMP P Tracking Table'!$AO55+20.691*'BMP P Tracking Table'!$AU55)^2-(4*(996.798*'BMP P Tracking Table'!$AU55)*-'BMP P Tracking Table'!$AW55)))/(2*(996.798*'BMP P Tracking Table'!$AU55)),IF(SUM('BMP P Tracking Table'!$AQ55:$AT55)=0,'BMP P Tracking Table'!$AU55/(-3630*'BMP P Tracking Table'!$AO55),(-(3630*'BMP P Tracking Table'!$AO55+20.691*'BMP P Tracking Table'!$AT55-216.711*'BMP P Tracking Table'!$AS55-83.853*'BMP P Tracking Table'!$AR55-42.834*'BMP P Tracking Table'!$AQ55)+SQRT((3630*'BMP P Tracking Table'!$AO55+20.691*'BMP P Tracking Table'!$AT55-216.711*'BMP P Tracking Table'!$AS55-83.853*'BMP P Tracking Table'!$AR55-42.834*'BMP P Tracking Table'!$AQ55)^2-(4*(149.919*'BMP P Tracking Table'!$AQ55+236.676*'BMP P Tracking Table'!$AR55+726*'BMP P Tracking Table'!$AS55+996.798*'BMP P Tracking Table'!$AT55)*-'BMP P Tracking Table'!$AW55)))/(2*(149.919*'BMP P Tracking Table'!$AQ55+236.676*'BMP P Tracking Table'!$AR55+726*'BMP P Tracking Table'!$AS55+996.798*'BMP P Tracking Table'!$AT55))))),MIN(2,IF('BMP P Tracking Table'!$AP55="Total Pervious",(-(3630*'BMP P Tracking Table'!$U55+20.691*'BMP P Tracking Table'!$AA55)+SQRT((3630*'BMP P Tracking Table'!$U55+20.691*'BMP P Tracking Table'!$AA55)^2-(4*(996.798*'BMP P Tracking Table'!$AA55)*-'BMP P Tracking Table'!$AW55)))/(2*(996.798*'BMP P Tracking Table'!$AA55)),IF(SUM('BMP P Tracking Table'!$W55:$Z55)=0,'BMP P Tracking Table'!$AW55/(-3630*'BMP P Tracking Table'!$U55),(-(3630*'BMP P Tracking Table'!$U55+20.691*'BMP P Tracking Table'!$Z55-216.711*'BMP P Tracking Table'!$Y55-83.853*'BMP P Tracking Table'!$X55-42.834*'BMP P Tracking Table'!$W55)+SQRT((3630*'BMP P Tracking Table'!$U55+20.691*'BMP P Tracking Table'!$Z55-216.711*'BMP P Tracking Table'!$Y55-83.853*'BMP P Tracking Table'!$X55-42.834*'BMP P Tracking Table'!$W55)^2-(4*(149.919*'BMP P Tracking Table'!$W55+236.676*'BMP P Tracking Table'!$X55+726*'BMP P Tracking Table'!$Y55+996.798*'BMP P Tracking Table'!$Z55)*-'BMP P Tracking Table'!$AW55)))/(2*(149.919*'BMP P Tracking Table'!$W55+236.676*'BMP P Tracking Table'!$X55+726*'BMP P Tracking Table'!$Y55+996.798*'BMP P Tracking Table'!$Z55)))))),"")</f>
        <v>0.92672917867340154</v>
      </c>
      <c r="BA55" s="105" cm="1">
        <f t="array" ref="BA55">IFERROR((VLOOKUP(CONCATENATE('BMP P Tracking Table'!$AV55," ",'BMP P Tracking Table'!$AX55),'Performance Curves'!$C$1:$L$45,_xlfn.SINGLE(MATCH('BMP P Tracking Table'!$AZ55,'Performance Curves'!$D$1:$L$1,1))+2,FALSE)-VLOOKUP(CONCATENATE('BMP P Tracking Table'!$AV55," ",'BMP P Tracking Table'!$AX55),'Performance Curves'!$C$1:$L$45,_xlfn.SINGLE(MATCH('BMP P Tracking Table'!$AZ55,'Performance Curves'!$D$1:$L$1,1))+1,FALSE)),"")</f>
        <v>5.0000000000000044E-2</v>
      </c>
      <c r="BB55" s="107">
        <f>IFERROR(('BMP P Tracking Table'!$AZ55-INDEX('Performance Curves'!$E$1:$L$1,1,MATCH('BMP P Tracking Table'!$AZ55,'Performance Curves'!$E$1:$L$1,1)))/(INDEX('Performance Curves'!$E$1:$L$1,1,MATCH('BMP P Tracking Table'!$AZ55,'Performance Curves'!$E$1:$L$1,1)+1)-INDEX('Performance Curves'!$E$1:$L$1,1,MATCH('BMP P Tracking Table'!$AZ55,'Performance Curves'!$E$1:$L$1,1))),"")</f>
        <v>0.63364589336700761</v>
      </c>
      <c r="BC55" s="106" cm="1">
        <f t="array" ref="BC55">IFERROR(IF('BMP P Tracking Table'!$AZ55=2,VLOOKUP(CONCATENATE('BMP P Tracking Table'!$AV55," ",'BMP P Tracking Table'!$AX55),'Performance Curves'!$C$1:$L$44,_xlfn.SINGLE(MATCH('BMP P Tracking Table'!$AZ55,'Performance Curves'!$D$1:$L$1,1))+1,FALSE),'BMP P Tracking Table'!$BA55*'BMP P Tracking Table'!$BB55+VLOOKUP(CONCATENATE('BMP P Tracking Table'!$AV55," ",'BMP P Tracking Table'!$AX55),'Performance Curves'!$C$1:$L$44,_xlfn.SINGLE(MATCH('BMP P Tracking Table'!$AZ55,'Performance Curves'!$D$1:$L$1,1))+1,FALSE)),"")</f>
        <v>0.51168229466835036</v>
      </c>
      <c r="BD55" s="107">
        <f>IFERROR('BMP P Tracking Table'!$BC55*'BMP P Tracking Table'!$AY55,"")</f>
        <v>1.5581339891404868</v>
      </c>
      <c r="BE55" s="101"/>
      <c r="BF55" s="37">
        <f t="shared" si="2"/>
        <v>1.5581339891404868</v>
      </c>
    </row>
    <row r="56" spans="1:59" x14ac:dyDescent="0.25">
      <c r="A56" s="65" t="s">
        <v>504</v>
      </c>
      <c r="B56" s="167" t="s">
        <v>505</v>
      </c>
      <c r="C56" s="65" t="s">
        <v>280</v>
      </c>
      <c r="D56" s="65" t="s">
        <v>13</v>
      </c>
      <c r="E56" s="97">
        <v>44.443680999999998</v>
      </c>
      <c r="F56" s="97">
        <v>-73.205488000000003</v>
      </c>
      <c r="G56" s="65" t="s">
        <v>356</v>
      </c>
      <c r="H56" s="65">
        <v>2357</v>
      </c>
      <c r="I56" s="65" t="s">
        <v>62</v>
      </c>
      <c r="J56" s="98">
        <v>109000</v>
      </c>
      <c r="K56" s="65" t="s">
        <v>111</v>
      </c>
      <c r="L56" s="65">
        <v>2022</v>
      </c>
      <c r="M56" s="65"/>
      <c r="N56" s="65"/>
      <c r="O56" s="65"/>
      <c r="P56" s="65" t="s">
        <v>34</v>
      </c>
      <c r="Q56" s="65" t="str">
        <f>IFERROR(VLOOKUP('BMP P Tracking Table'!$P56,Dropdowns!$C$2:$E$15,3,FALSE),"")</f>
        <v>Laplatte River</v>
      </c>
      <c r="R56" s="65" t="str">
        <f>IFERROR(VLOOKUP('BMP P Tracking Table'!$Q56,Dropdowns!$P$3:$Q$23,2,FALSE),"")</f>
        <v>Shelburne Bay</v>
      </c>
      <c r="S56" s="65" t="s">
        <v>66</v>
      </c>
      <c r="T56" s="65" t="s">
        <v>212</v>
      </c>
      <c r="U56" s="65">
        <v>2.1919089999999999</v>
      </c>
      <c r="V56" s="65" t="s">
        <v>219</v>
      </c>
      <c r="W56" s="65"/>
      <c r="X56" s="65"/>
      <c r="Y56" s="65"/>
      <c r="Z56" s="65"/>
      <c r="AA56" s="65">
        <v>8.3729999999999993</v>
      </c>
      <c r="AB56" s="100">
        <v>9079</v>
      </c>
      <c r="AC56" s="65" t="s">
        <v>209</v>
      </c>
      <c r="AD56" s="107">
        <f>IFERROR('BMP P Tracking Table'!$U56*VLOOKUP('BMP P Tracking Table'!$Q56,'Loading Rates'!$B$1:$L$24,4,FALSE)+IF('BMP P Tracking Table'!$V56="By HSG",'BMP P Tracking Table'!$W56*VLOOKUP('BMP P Tracking Table'!$Q56,'Loading Rates'!$B$1:$L$24,6,FALSE)+'BMP P Tracking Table'!$X56*VLOOKUP('BMP P Tracking Table'!$Q56,'Loading Rates'!$B$1:$L$24,7,FALSE)+'BMP P Tracking Table'!$Y56*VLOOKUP('BMP P Tracking Table'!$Q56,'Loading Rates'!$B$1:$L$24,8,FALSE)+'BMP P Tracking Table'!$Z56*VLOOKUP('BMP P Tracking Table'!$Q56,'Loading Rates'!$B$1:$L$24,9,FALSE),'BMP P Tracking Table'!$AA56*VLOOKUP('BMP P Tracking Table'!$Q56,'Loading Rates'!$B$1:$L$24,10,FALSE)),"")</f>
        <v>3.5268533679999994</v>
      </c>
      <c r="AE56" s="107">
        <f>IFERROR(MIN(2,IF('BMP P Tracking Table'!$V56="Total Pervious",(-(3630*'BMP P Tracking Table'!$U56+20.691*'BMP P Tracking Table'!$AA56)+SQRT((3630*'BMP P Tracking Table'!$U56+20.691*'BMP P Tracking Table'!$AA56)^2-(4*(996.798*'BMP P Tracking Table'!$AA56)*-'BMP P Tracking Table'!$AB56)))/(2*(996.798*'BMP P Tracking Table'!$AA56)),IF(SUM('BMP P Tracking Table'!$W56:$Z56)=0,'BMP P Tracking Table'!$AB56/(-3630*'BMP P Tracking Table'!$U56),(-(3630*'BMP P Tracking Table'!$U56+20.691*'BMP P Tracking Table'!$Z56-216.711*'BMP P Tracking Table'!$Y56-83.853*'BMP P Tracking Table'!$X56-42.834*'BMP P Tracking Table'!$W56)+SQRT((3630*'BMP P Tracking Table'!$U56+20.691*'BMP P Tracking Table'!$Z56-216.711*'BMP P Tracking Table'!$Y56-83.853*'BMP P Tracking Table'!$X56-42.834*'BMP P Tracking Table'!$W56)^2-(4*(149.919*'BMP P Tracking Table'!$W56+236.676*'BMP P Tracking Table'!$X56+726*'BMP P Tracking Table'!$Y56+996.798*'BMP P Tracking Table'!$Z56)*-'BMP P Tracking Table'!$AB56)))/(2*(149.919*'BMP P Tracking Table'!$W56+236.676*'BMP P Tracking Table'!$X56+726*'BMP P Tracking Table'!$Y56+996.798*'BMP P Tracking Table'!$Z56))))),"")</f>
        <v>0.66405002032058491</v>
      </c>
      <c r="AF56" s="107" cm="1">
        <f t="array" ref="AF56">IFERROR((VLOOKUP(CONCATENATE('BMP P Tracking Table'!$T56," ",'BMP P Tracking Table'!$AC56),'Performance Curves'!$C$1:$L$45,_xlfn.SINGLE(MATCH('BMP P Tracking Table'!$AE56,'Performance Curves'!$D$1:$L$1,1))+2,FALSE)-VLOOKUP(CONCATENATE('BMP P Tracking Table'!$T56," ",'BMP P Tracking Table'!$AC56),'Performance Curves'!$C$1:$L$45,_xlfn.SINGLE(MATCH('BMP P Tracking Table'!$AE56,'Performance Curves'!$D$1:$L$1,1))+1,FALSE)),"")</f>
        <v>5.0000000000000044E-2</v>
      </c>
      <c r="AG56" s="107">
        <f>IFERROR(('BMP P Tracking Table'!$AE56-INDEX('Performance Curves'!$E$1:$L$1,1,MATCH('BMP P Tracking Table'!$AE56,'Performance Curves'!$E$1:$L$1,1)))/(INDEX('Performance Curves'!$E$1:$L$1,1,MATCH('BMP P Tracking Table'!$AE56,'Performance Curves'!$E$1:$L$1,1)+1)-INDEX('Performance Curves'!$E$1:$L$1,1,MATCH('BMP P Tracking Table'!$AE56,'Performance Curves'!$E$1:$L$1,1))),"")</f>
        <v>0.32025010160292455</v>
      </c>
      <c r="AH56" s="106" cm="1">
        <f t="array" ref="AH56">IFERROR(IF('BMP P Tracking Table'!$AE56=2,VLOOKUP(CONCATENATE('BMP P Tracking Table'!$T56," ",'BMP P Tracking Table'!$AC56),'Performance Curves'!$C$1:$L$45,_xlfn.SINGLE(MATCH('BMP P Tracking Table'!$AE56,'Performance Curves'!$D$1:$L$1,1))+1,FALSE),'BMP P Tracking Table'!$AF56*'BMP P Tracking Table'!$AG56+VLOOKUP(CONCATENATE('BMP P Tracking Table'!$T56," ",'BMP P Tracking Table'!$AC56),'Performance Curves'!$C$1:$L$45,_xlfn.SINGLE(MATCH('BMP P Tracking Table'!$AE56,'Performance Curves'!$D$1:$L$1,1))+1,FALSE)),"")</f>
        <v>0.86601250508014627</v>
      </c>
      <c r="AI56" s="107">
        <f>IFERROR('BMP P Tracking Table'!$AH56*'BMP P Tracking Table'!$AD56,"")</f>
        <v>3.0542991202720304</v>
      </c>
      <c r="AJ56" s="65"/>
      <c r="AK56" s="101" t="s">
        <v>62</v>
      </c>
      <c r="AL56" s="101"/>
      <c r="AM56" s="64">
        <v>1</v>
      </c>
      <c r="AN56" s="105">
        <f t="shared" si="1"/>
        <v>3.0542991202720304</v>
      </c>
      <c r="AO56" s="101"/>
      <c r="AP56" s="101"/>
      <c r="AQ56" s="101"/>
      <c r="AR56" s="101"/>
      <c r="AS56" s="101"/>
      <c r="AT56" s="101"/>
      <c r="AU56" s="101"/>
      <c r="AV56" s="65"/>
      <c r="AW56" s="102"/>
      <c r="AX56" s="102"/>
      <c r="AY56" s="107" t="str">
        <f>IF('BMP P Tracking Table'!$AK56="Yes",IF('BMP P Tracking Table'!$AL56="No",'BMP P Tracking Table'!$U56*VLOOKUP('BMP P Tracking Table'!$Q56,'Loading Rates'!$B$1:$L$24,4,FALSE)+IF('BMP P Tracking Table'!$V56="By HSG",'BMP P Tracking Table'!$W56*VLOOKUP('BMP P Tracking Table'!$Q56,'Loading Rates'!$B$1:$L$24,6,FALSE)+'BMP P Tracking Table'!$X56*VLOOKUP('BMP P Tracking Table'!$Q56,'Loading Rates'!$B$1:$L$24,7,FALSE)+'BMP P Tracking Table'!$Y56*VLOOKUP('BMP P Tracking Table'!$Q56,'Loading Rates'!$B$1:$L$24,8,FALSE)+'BMP P Tracking Table'!$Z56*VLOOKUP('BMP P Tracking Table'!$Q56,'Loading Rates'!$B$1:$L$24,9,FALSE),'BMP P Tracking Table'!$AA56*VLOOKUP('BMP P Tracking Table'!$Q56,'Loading Rates'!$B$1:$L$24,10,FALSE)),'BMP P Tracking Table'!$AO56*VLOOKUP('BMP P Tracking Table'!$Q56,'Loading Rates'!$B$1:$L$24,4,FALSE)+IF('BMP P Tracking Table'!$AP56="By HSG",'BMP P Tracking Table'!$AQ56*VLOOKUP('BMP P Tracking Table'!$Q56,'Loading Rates'!$B$1:$L$24,6,FALSE)+'BMP P Tracking Table'!$AR56*VLOOKUP('BMP P Tracking Table'!$Q56,'Loading Rates'!$B$1:$L$24,7,FALSE)+'BMP P Tracking Table'!$AS56*VLOOKUP('BMP P Tracking Table'!$Q56,'Loading Rates'!$B$1:$L$24,8,FALSE)+'BMP P Tracking Table'!$AT56*VLOOKUP('BMP P Tracking Table'!$Q56,'Loading Rates'!$B$1:$L$24,9,FALSE),'BMP P Tracking Table'!$AU56*VLOOKUP('BMP P Tracking Table'!$Q56,'Loading Rates'!$B$1:$L$24,10,FALSE))),"")</f>
        <v/>
      </c>
      <c r="AZ56" s="107">
        <f>IFERROR(IF('BMP P Tracking Table'!$AL56="Yes",MIN(2,IF('BMP P Tracking Table'!$AP56="Total Pervious",(-(3630*'BMP P Tracking Table'!$AO56+20.691*'BMP P Tracking Table'!$AU56)+SQRT((3630*'BMP P Tracking Table'!$AO56+20.691*'BMP P Tracking Table'!$AU56)^2-(4*(996.798*'BMP P Tracking Table'!$AU56)*-'BMP P Tracking Table'!$AW56)))/(2*(996.798*'BMP P Tracking Table'!$AU56)),IF(SUM('BMP P Tracking Table'!$AQ56:$AT56)=0,'BMP P Tracking Table'!$AU56/(-3630*'BMP P Tracking Table'!$AO56),(-(3630*'BMP P Tracking Table'!$AO56+20.691*'BMP P Tracking Table'!$AT56-216.711*'BMP P Tracking Table'!$AS56-83.853*'BMP P Tracking Table'!$AR56-42.834*'BMP P Tracking Table'!$AQ56)+SQRT((3630*'BMP P Tracking Table'!$AO56+20.691*'BMP P Tracking Table'!$AT56-216.711*'BMP P Tracking Table'!$AS56-83.853*'BMP P Tracking Table'!$AR56-42.834*'BMP P Tracking Table'!$AQ56)^2-(4*(149.919*'BMP P Tracking Table'!$AQ56+236.676*'BMP P Tracking Table'!$AR56+726*'BMP P Tracking Table'!$AS56+996.798*'BMP P Tracking Table'!$AT56)*-'BMP P Tracking Table'!$AW56)))/(2*(149.919*'BMP P Tracking Table'!$AQ56+236.676*'BMP P Tracking Table'!$AR56+726*'BMP P Tracking Table'!$AS56+996.798*'BMP P Tracking Table'!$AT56))))),MIN(2,IF('BMP P Tracking Table'!$AP56="Total Pervious",(-(3630*'BMP P Tracking Table'!$U56+20.691*'BMP P Tracking Table'!$AA56)+SQRT((3630*'BMP P Tracking Table'!$U56+20.691*'BMP P Tracking Table'!$AA56)^2-(4*(996.798*'BMP P Tracking Table'!$AA56)*-'BMP P Tracking Table'!$AW56)))/(2*(996.798*'BMP P Tracking Table'!$AA56)),IF(SUM('BMP P Tracking Table'!$W56:$Z56)=0,'BMP P Tracking Table'!$AW56/(-3630*'BMP P Tracking Table'!$U56),(-(3630*'BMP P Tracking Table'!$U56+20.691*'BMP P Tracking Table'!$Z56-216.711*'BMP P Tracking Table'!$Y56-83.853*'BMP P Tracking Table'!$X56-42.834*'BMP P Tracking Table'!$W56)+SQRT((3630*'BMP P Tracking Table'!$U56+20.691*'BMP P Tracking Table'!$Z56-216.711*'BMP P Tracking Table'!$Y56-83.853*'BMP P Tracking Table'!$X56-42.834*'BMP P Tracking Table'!$W56)^2-(4*(149.919*'BMP P Tracking Table'!$W56+236.676*'BMP P Tracking Table'!$X56+726*'BMP P Tracking Table'!$Y56+996.798*'BMP P Tracking Table'!$Z56)*-'BMP P Tracking Table'!$AW56)))/(2*(149.919*'BMP P Tracking Table'!$W56+236.676*'BMP P Tracking Table'!$X56+726*'BMP P Tracking Table'!$Y56+996.798*'BMP P Tracking Table'!$Z56)))))),"")</f>
        <v>0</v>
      </c>
      <c r="BA56" s="105" t="str" cm="1">
        <f t="array" ref="BA56">IFERROR((VLOOKUP(CONCATENATE('BMP P Tracking Table'!$AV56," ",'BMP P Tracking Table'!$AX56),'Performance Curves'!$C$1:$L$45,_xlfn.SINGLE(MATCH('BMP P Tracking Table'!$AZ56,'Performance Curves'!$D$1:$L$1,1))+2,FALSE)-VLOOKUP(CONCATENATE('BMP P Tracking Table'!$AV56," ",'BMP P Tracking Table'!$AX56),'Performance Curves'!$C$1:$L$45,_xlfn.SINGLE(MATCH('BMP P Tracking Table'!$AZ56,'Performance Curves'!$D$1:$L$1,1))+1,FALSE)),"")</f>
        <v/>
      </c>
      <c r="BB56" s="107" t="str">
        <f>IFERROR(('BMP P Tracking Table'!$AZ56-INDEX('Performance Curves'!$E$1:$L$1,1,MATCH('BMP P Tracking Table'!$AZ56,'Performance Curves'!$E$1:$L$1,1)))/(INDEX('Performance Curves'!$E$1:$L$1,1,MATCH('BMP P Tracking Table'!$AZ56,'Performance Curves'!$E$1:$L$1,1)+1)-INDEX('Performance Curves'!$E$1:$L$1,1,MATCH('BMP P Tracking Table'!$AZ56,'Performance Curves'!$E$1:$L$1,1))),"")</f>
        <v/>
      </c>
      <c r="BC56" s="106" t="str" cm="1">
        <f t="array" ref="BC56">IFERROR(IF('BMP P Tracking Table'!$AZ56=2,VLOOKUP(CONCATENATE('BMP P Tracking Table'!$AV56," ",'BMP P Tracking Table'!$AX56),'Performance Curves'!$C$1:$L$44,_xlfn.SINGLE(MATCH('BMP P Tracking Table'!$AZ56,'Performance Curves'!$D$1:$L$1,1))+1,FALSE),'BMP P Tracking Table'!$BA56*'BMP P Tracking Table'!$BB56+VLOOKUP(CONCATENATE('BMP P Tracking Table'!$AV56," ",'BMP P Tracking Table'!$AX56),'Performance Curves'!$C$1:$L$44,_xlfn.SINGLE(MATCH('BMP P Tracking Table'!$AZ56,'Performance Curves'!$D$1:$L$1,1))+1,FALSE)),"")</f>
        <v/>
      </c>
      <c r="BD56" s="107" t="str">
        <f>IFERROR('BMP P Tracking Table'!$BC56*'BMP P Tracking Table'!$AY56,"")</f>
        <v/>
      </c>
      <c r="BE56" s="101"/>
      <c r="BF56" s="37">
        <f t="shared" si="2"/>
        <v>0</v>
      </c>
    </row>
    <row r="57" spans="1:59" x14ac:dyDescent="0.25">
      <c r="A57" s="65" t="s">
        <v>506</v>
      </c>
      <c r="B57" s="138" t="s">
        <v>507</v>
      </c>
      <c r="C57" s="65" t="s">
        <v>280</v>
      </c>
      <c r="D57" s="65" t="s">
        <v>13</v>
      </c>
      <c r="E57" s="97">
        <v>44.456735000000002</v>
      </c>
      <c r="F57" s="97">
        <v>-73.171689999999998</v>
      </c>
      <c r="G57" s="65" t="s">
        <v>356</v>
      </c>
      <c r="H57" s="65">
        <v>2339</v>
      </c>
      <c r="I57" s="65" t="s">
        <v>62</v>
      </c>
      <c r="J57" s="98">
        <v>171039</v>
      </c>
      <c r="K57" s="138" t="s">
        <v>111</v>
      </c>
      <c r="L57" s="65">
        <v>2021</v>
      </c>
      <c r="M57" s="65"/>
      <c r="N57" s="65"/>
      <c r="O57" s="65"/>
      <c r="P57" s="65" t="s">
        <v>34</v>
      </c>
      <c r="Q57" s="65" t="str">
        <f>IFERROR(VLOOKUP('BMP P Tracking Table'!$P57,Dropdowns!$C$2:$E$15,3,FALSE),"")</f>
        <v>Laplatte River</v>
      </c>
      <c r="R57" s="65" t="str">
        <f>IFERROR(VLOOKUP('BMP P Tracking Table'!$Q57,Dropdowns!$P$3:$Q$23,2,FALSE),"")</f>
        <v>Shelburne Bay</v>
      </c>
      <c r="S57" s="65" t="s">
        <v>66</v>
      </c>
      <c r="T57" s="65" t="s">
        <v>164</v>
      </c>
      <c r="U57" s="65">
        <v>2.38</v>
      </c>
      <c r="V57" s="65" t="s">
        <v>219</v>
      </c>
      <c r="W57" s="65"/>
      <c r="X57" s="65"/>
      <c r="Y57" s="65"/>
      <c r="Z57" s="65"/>
      <c r="AA57" s="65">
        <v>5.0849500000000001</v>
      </c>
      <c r="AB57" s="100">
        <v>9130</v>
      </c>
      <c r="AC57" s="65" t="s">
        <v>206</v>
      </c>
      <c r="AD57" s="107">
        <f>IFERROR('BMP P Tracking Table'!$U57*VLOOKUP('BMP P Tracking Table'!$Q57,'Loading Rates'!$B$1:$L$24,4,FALSE)+IF('BMP P Tracking Table'!$V57="By HSG",'BMP P Tracking Table'!$W57*VLOOKUP('BMP P Tracking Table'!$Q57,'Loading Rates'!$B$1:$L$24,6,FALSE)+'BMP P Tracking Table'!$X57*VLOOKUP('BMP P Tracking Table'!$Q57,'Loading Rates'!$B$1:$L$24,7,FALSE)+'BMP P Tracking Table'!$Y57*VLOOKUP('BMP P Tracking Table'!$Q57,'Loading Rates'!$B$1:$L$24,8,FALSE)+'BMP P Tracking Table'!$Z57*VLOOKUP('BMP P Tracking Table'!$Q57,'Loading Rates'!$B$1:$L$24,9,FALSE),'BMP P Tracking Table'!$AA57*VLOOKUP('BMP P Tracking Table'!$Q57,'Loading Rates'!$B$1:$L$24,10,FALSE)),"")</f>
        <v>3.1403713999999998</v>
      </c>
      <c r="AE57" s="107">
        <f>IFERROR(MIN(2,IF('BMP P Tracking Table'!$V57="Total Pervious",(-(3630*'BMP P Tracking Table'!$U57+20.691*'BMP P Tracking Table'!$AA57)+SQRT((3630*'BMP P Tracking Table'!$U57+20.691*'BMP P Tracking Table'!$AA57)^2-(4*(996.798*'BMP P Tracking Table'!$AA57)*-'BMP P Tracking Table'!$AB57)))/(2*(996.798*'BMP P Tracking Table'!$AA57)),IF(SUM('BMP P Tracking Table'!$W57:$Z57)=0,'BMP P Tracking Table'!$AB57/(-3630*'BMP P Tracking Table'!$U57),(-(3630*'BMP P Tracking Table'!$U57+20.691*'BMP P Tracking Table'!$Z57-216.711*'BMP P Tracking Table'!$Y57-83.853*'BMP P Tracking Table'!$X57-42.834*'BMP P Tracking Table'!$W57)+SQRT((3630*'BMP P Tracking Table'!$U57+20.691*'BMP P Tracking Table'!$Z57-216.711*'BMP P Tracking Table'!$Y57-83.853*'BMP P Tracking Table'!$X57-42.834*'BMP P Tracking Table'!$W57)^2-(4*(149.919*'BMP P Tracking Table'!$W57+236.676*'BMP P Tracking Table'!$X57+726*'BMP P Tracking Table'!$Y57+996.798*'BMP P Tracking Table'!$Z57)*-'BMP P Tracking Table'!$AB57)))/(2*(149.919*'BMP P Tracking Table'!$W57+236.676*'BMP P Tracking Table'!$X57+726*'BMP P Tracking Table'!$Y57+996.798*'BMP P Tracking Table'!$Z57))))),"")</f>
        <v>0.7328058236841003</v>
      </c>
      <c r="AF57" s="107" cm="1">
        <f t="array" ref="AF57">IFERROR((VLOOKUP(CONCATENATE('BMP P Tracking Table'!$T57," ",'BMP P Tracking Table'!$AC57),'Performance Curves'!$C$1:$L$45,_xlfn.SINGLE(MATCH('BMP P Tracking Table'!$AE57,'Performance Curves'!$D$1:$L$1,1))+2,FALSE)-VLOOKUP(CONCATENATE('BMP P Tracking Table'!$T57," ",'BMP P Tracking Table'!$AC57),'Performance Curves'!$C$1:$L$45,_xlfn.SINGLE(MATCH('BMP P Tracking Table'!$AE57,'Performance Curves'!$D$1:$L$1,1))+1,FALSE)),"")</f>
        <v>4.9999999999999933E-2</v>
      </c>
      <c r="AG57" s="107">
        <f>IFERROR(('BMP P Tracking Table'!$AE57-INDEX('Performance Curves'!$E$1:$L$1,1,MATCH('BMP P Tracking Table'!$AE57,'Performance Curves'!$E$1:$L$1,1)))/(INDEX('Performance Curves'!$E$1:$L$1,1,MATCH('BMP P Tracking Table'!$AE57,'Performance Curves'!$E$1:$L$1,1)+1)-INDEX('Performance Curves'!$E$1:$L$1,1,MATCH('BMP P Tracking Table'!$AE57,'Performance Curves'!$E$1:$L$1,1))),"")</f>
        <v>0.66402911842050139</v>
      </c>
      <c r="AH57" s="106" cm="1">
        <f t="array" ref="AH57">IFERROR(IF('BMP P Tracking Table'!$AE57=2,VLOOKUP(CONCATENATE('BMP P Tracking Table'!$T57," ",'BMP P Tracking Table'!$AC57),'Performance Curves'!$C$1:$L$45,_xlfn.SINGLE(MATCH('BMP P Tracking Table'!$AE57,'Performance Curves'!$D$1:$L$1,1))+1,FALSE),'BMP P Tracking Table'!$AF57*'BMP P Tracking Table'!$AG57+VLOOKUP(CONCATENATE('BMP P Tracking Table'!$T57," ",'BMP P Tracking Table'!$AC57),'Performance Curves'!$C$1:$L$45,_xlfn.SINGLE(MATCH('BMP P Tracking Table'!$AE57,'Performance Curves'!$D$1:$L$1,1))+1,FALSE)),"")</f>
        <v>0.94320145592102511</v>
      </c>
      <c r="AI57" s="107">
        <f>IFERROR('BMP P Tracking Table'!$AH57*'BMP P Tracking Table'!$AD57,"")</f>
        <v>2.9620028766127477</v>
      </c>
      <c r="AJ57" s="65"/>
      <c r="AK57" s="101" t="s">
        <v>62</v>
      </c>
      <c r="AL57" s="101"/>
      <c r="AM57" s="64">
        <v>1</v>
      </c>
      <c r="AN57" s="105">
        <f t="shared" si="1"/>
        <v>2.9620028766127477</v>
      </c>
      <c r="AO57" s="101"/>
      <c r="AP57" s="101"/>
      <c r="AQ57" s="101"/>
      <c r="AR57" s="101"/>
      <c r="AS57" s="101"/>
      <c r="AT57" s="101"/>
      <c r="AU57" s="101"/>
      <c r="AV57" s="65"/>
      <c r="AW57" s="102"/>
      <c r="AX57" s="102"/>
      <c r="AY57" s="107" t="str">
        <f>IF('BMP P Tracking Table'!$AK57="Yes",IF('BMP P Tracking Table'!$AL57="No",'BMP P Tracking Table'!$U57*VLOOKUP('BMP P Tracking Table'!$Q57,'Loading Rates'!$B$1:$L$24,4,FALSE)+IF('BMP P Tracking Table'!$V57="By HSG",'BMP P Tracking Table'!$W57*VLOOKUP('BMP P Tracking Table'!$Q57,'Loading Rates'!$B$1:$L$24,6,FALSE)+'BMP P Tracking Table'!$X57*VLOOKUP('BMP P Tracking Table'!$Q57,'Loading Rates'!$B$1:$L$24,7,FALSE)+'BMP P Tracking Table'!$Y57*VLOOKUP('BMP P Tracking Table'!$Q57,'Loading Rates'!$B$1:$L$24,8,FALSE)+'BMP P Tracking Table'!$Z57*VLOOKUP('BMP P Tracking Table'!$Q57,'Loading Rates'!$B$1:$L$24,9,FALSE),'BMP P Tracking Table'!$AA57*VLOOKUP('BMP P Tracking Table'!$Q57,'Loading Rates'!$B$1:$L$24,10,FALSE)),'BMP P Tracking Table'!$AO57*VLOOKUP('BMP P Tracking Table'!$Q57,'Loading Rates'!$B$1:$L$24,4,FALSE)+IF('BMP P Tracking Table'!$AP57="By HSG",'BMP P Tracking Table'!$AQ57*VLOOKUP('BMP P Tracking Table'!$Q57,'Loading Rates'!$B$1:$L$24,6,FALSE)+'BMP P Tracking Table'!$AR57*VLOOKUP('BMP P Tracking Table'!$Q57,'Loading Rates'!$B$1:$L$24,7,FALSE)+'BMP P Tracking Table'!$AS57*VLOOKUP('BMP P Tracking Table'!$Q57,'Loading Rates'!$B$1:$L$24,8,FALSE)+'BMP P Tracking Table'!$AT57*VLOOKUP('BMP P Tracking Table'!$Q57,'Loading Rates'!$B$1:$L$24,9,FALSE),'BMP P Tracking Table'!$AU57*VLOOKUP('BMP P Tracking Table'!$Q57,'Loading Rates'!$B$1:$L$24,10,FALSE))),"")</f>
        <v/>
      </c>
      <c r="AZ57" s="107">
        <f>IFERROR(IF('BMP P Tracking Table'!$AL57="Yes",MIN(2,IF('BMP P Tracking Table'!$AP57="Total Pervious",(-(3630*'BMP P Tracking Table'!$AO57+20.691*'BMP P Tracking Table'!$AU57)+SQRT((3630*'BMP P Tracking Table'!$AO57+20.691*'BMP P Tracking Table'!$AU57)^2-(4*(996.798*'BMP P Tracking Table'!$AU57)*-'BMP P Tracking Table'!$AW57)))/(2*(996.798*'BMP P Tracking Table'!$AU57)),IF(SUM('BMP P Tracking Table'!$AQ57:$AT57)=0,'BMP P Tracking Table'!$AU57/(-3630*'BMP P Tracking Table'!$AO57),(-(3630*'BMP P Tracking Table'!$AO57+20.691*'BMP P Tracking Table'!$AT57-216.711*'BMP P Tracking Table'!$AS57-83.853*'BMP P Tracking Table'!$AR57-42.834*'BMP P Tracking Table'!$AQ57)+SQRT((3630*'BMP P Tracking Table'!$AO57+20.691*'BMP P Tracking Table'!$AT57-216.711*'BMP P Tracking Table'!$AS57-83.853*'BMP P Tracking Table'!$AR57-42.834*'BMP P Tracking Table'!$AQ57)^2-(4*(149.919*'BMP P Tracking Table'!$AQ57+236.676*'BMP P Tracking Table'!$AR57+726*'BMP P Tracking Table'!$AS57+996.798*'BMP P Tracking Table'!$AT57)*-'BMP P Tracking Table'!$AW57)))/(2*(149.919*'BMP P Tracking Table'!$AQ57+236.676*'BMP P Tracking Table'!$AR57+726*'BMP P Tracking Table'!$AS57+996.798*'BMP P Tracking Table'!$AT57))))),MIN(2,IF('BMP P Tracking Table'!$AP57="Total Pervious",(-(3630*'BMP P Tracking Table'!$U57+20.691*'BMP P Tracking Table'!$AA57)+SQRT((3630*'BMP P Tracking Table'!$U57+20.691*'BMP P Tracking Table'!$AA57)^2-(4*(996.798*'BMP P Tracking Table'!$AA57)*-'BMP P Tracking Table'!$AW57)))/(2*(996.798*'BMP P Tracking Table'!$AA57)),IF(SUM('BMP P Tracking Table'!$W57:$Z57)=0,'BMP P Tracking Table'!$AW57/(-3630*'BMP P Tracking Table'!$U57),(-(3630*'BMP P Tracking Table'!$U57+20.691*'BMP P Tracking Table'!$Z57-216.711*'BMP P Tracking Table'!$Y57-83.853*'BMP P Tracking Table'!$X57-42.834*'BMP P Tracking Table'!$W57)+SQRT((3630*'BMP P Tracking Table'!$U57+20.691*'BMP P Tracking Table'!$Z57-216.711*'BMP P Tracking Table'!$Y57-83.853*'BMP P Tracking Table'!$X57-42.834*'BMP P Tracking Table'!$W57)^2-(4*(149.919*'BMP P Tracking Table'!$W57+236.676*'BMP P Tracking Table'!$X57+726*'BMP P Tracking Table'!$Y57+996.798*'BMP P Tracking Table'!$Z57)*-'BMP P Tracking Table'!$AW57)))/(2*(149.919*'BMP P Tracking Table'!$W57+236.676*'BMP P Tracking Table'!$X57+726*'BMP P Tracking Table'!$Y57+996.798*'BMP P Tracking Table'!$Z57)))))),"")</f>
        <v>0</v>
      </c>
      <c r="BA57" s="105" t="str" cm="1">
        <f t="array" ref="BA57">IFERROR((VLOOKUP(CONCATENATE('BMP P Tracking Table'!$AV57," ",'BMP P Tracking Table'!$AX57),'Performance Curves'!$C$1:$L$45,_xlfn.SINGLE(MATCH('BMP P Tracking Table'!$AZ57,'Performance Curves'!$D$1:$L$1,1))+2,FALSE)-VLOOKUP(CONCATENATE('BMP P Tracking Table'!$AV57," ",'BMP P Tracking Table'!$AX57),'Performance Curves'!$C$1:$L$45,_xlfn.SINGLE(MATCH('BMP P Tracking Table'!$AZ57,'Performance Curves'!$D$1:$L$1,1))+1,FALSE)),"")</f>
        <v/>
      </c>
      <c r="BB57" s="107" t="str">
        <f>IFERROR(('BMP P Tracking Table'!$AZ57-INDEX('Performance Curves'!$E$1:$L$1,1,MATCH('BMP P Tracking Table'!$AZ57,'Performance Curves'!$E$1:$L$1,1)))/(INDEX('Performance Curves'!$E$1:$L$1,1,MATCH('BMP P Tracking Table'!$AZ57,'Performance Curves'!$E$1:$L$1,1)+1)-INDEX('Performance Curves'!$E$1:$L$1,1,MATCH('BMP P Tracking Table'!$AZ57,'Performance Curves'!$E$1:$L$1,1))),"")</f>
        <v/>
      </c>
      <c r="BC57" s="106" t="str" cm="1">
        <f t="array" ref="BC57">IFERROR(IF('BMP P Tracking Table'!$AZ57=2,VLOOKUP(CONCATENATE('BMP P Tracking Table'!$AV57," ",'BMP P Tracking Table'!$AX57),'Performance Curves'!$C$1:$L$44,_xlfn.SINGLE(MATCH('BMP P Tracking Table'!$AZ57,'Performance Curves'!$D$1:$L$1,1))+1,FALSE),'BMP P Tracking Table'!$BA57*'BMP P Tracking Table'!$BB57+VLOOKUP(CONCATENATE('BMP P Tracking Table'!$AV57," ",'BMP P Tracking Table'!$AX57),'Performance Curves'!$C$1:$L$44,_xlfn.SINGLE(MATCH('BMP P Tracking Table'!$AZ57,'Performance Curves'!$D$1:$L$1,1))+1,FALSE)),"")</f>
        <v/>
      </c>
      <c r="BD57" s="107" t="str">
        <f>IFERROR('BMP P Tracking Table'!$BC57*'BMP P Tracking Table'!$AY57,"")</f>
        <v/>
      </c>
      <c r="BE57" s="101"/>
      <c r="BF57" s="37">
        <f t="shared" si="2"/>
        <v>0</v>
      </c>
    </row>
    <row r="58" spans="1:59" x14ac:dyDescent="0.25">
      <c r="A58" s="65" t="s">
        <v>520</v>
      </c>
      <c r="B58" s="65" t="s">
        <v>508</v>
      </c>
      <c r="C58" s="65" t="s">
        <v>283</v>
      </c>
      <c r="D58" s="65" t="s">
        <v>13</v>
      </c>
      <c r="E58" s="97">
        <v>44.426152999999999</v>
      </c>
      <c r="F58" s="97">
        <v>-73.213993000000002</v>
      </c>
      <c r="G58" s="65" t="s">
        <v>511</v>
      </c>
      <c r="H58" s="65">
        <v>2337</v>
      </c>
      <c r="I58" s="65" t="s">
        <v>62</v>
      </c>
      <c r="J58" s="98">
        <v>452000</v>
      </c>
      <c r="K58" s="65" t="s">
        <v>179</v>
      </c>
      <c r="L58" s="65">
        <v>2024</v>
      </c>
      <c r="M58" s="65"/>
      <c r="N58" s="65"/>
      <c r="O58" s="65"/>
      <c r="P58" s="65" t="s">
        <v>39</v>
      </c>
      <c r="Q58" s="65" t="str">
        <f>IFERROR(VLOOKUP('BMP P Tracking Table'!$P58,Dropdowns!$C$2:$E$15,3,FALSE),"")</f>
        <v>Laplatte River</v>
      </c>
      <c r="R58" s="65" t="str">
        <f>IFERROR(VLOOKUP('BMP P Tracking Table'!$Q58,Dropdowns!$P$3:$Q$23,2,FALSE),"")</f>
        <v>Shelburne Bay</v>
      </c>
      <c r="S58" s="65" t="s">
        <v>66</v>
      </c>
      <c r="T58" s="65" t="s">
        <v>48</v>
      </c>
      <c r="U58" s="65">
        <v>9.34</v>
      </c>
      <c r="V58" s="65" t="s">
        <v>219</v>
      </c>
      <c r="W58" s="65"/>
      <c r="X58" s="65"/>
      <c r="Y58" s="65"/>
      <c r="Z58" s="65"/>
      <c r="AA58" s="65">
        <v>17.518190000000001</v>
      </c>
      <c r="AB58" s="100">
        <f>74767+2584</f>
        <v>77351</v>
      </c>
      <c r="AC58" s="65"/>
      <c r="AD58" s="107">
        <f>IFERROR('BMP P Tracking Table'!$U58*VLOOKUP('BMP P Tracking Table'!$Q58,'Loading Rates'!$B$1:$L$24,4,FALSE)+IF('BMP P Tracking Table'!$V58="By HSG",'BMP P Tracking Table'!$W58*VLOOKUP('BMP P Tracking Table'!$Q58,'Loading Rates'!$B$1:$L$24,6,FALSE)+'BMP P Tracking Table'!$X58*VLOOKUP('BMP P Tracking Table'!$Q58,'Loading Rates'!$B$1:$L$24,7,FALSE)+'BMP P Tracking Table'!$Y58*VLOOKUP('BMP P Tracking Table'!$Q58,'Loading Rates'!$B$1:$L$24,8,FALSE)+'BMP P Tracking Table'!$Z58*VLOOKUP('BMP P Tracking Table'!$Q58,'Loading Rates'!$B$1:$L$24,9,FALSE),'BMP P Tracking Table'!$AA58*VLOOKUP('BMP P Tracking Table'!$Q58,'Loading Rates'!$B$1:$L$24,10,FALSE)),"")</f>
        <v>11.904808679999999</v>
      </c>
      <c r="AE58" s="107">
        <f>IFERROR(MIN(2,IF('BMP P Tracking Table'!$V58="Total Pervious",(-(3630*'BMP P Tracking Table'!$U58+20.691*'BMP P Tracking Table'!$AA58)+SQRT((3630*'BMP P Tracking Table'!$U58+20.691*'BMP P Tracking Table'!$AA58)^2-(4*(996.798*'BMP P Tracking Table'!$AA58)*-'BMP P Tracking Table'!$AB58)))/(2*(996.798*'BMP P Tracking Table'!$AA58)),IF(SUM('BMP P Tracking Table'!$W58:$Z58)=0,'BMP P Tracking Table'!$AB58/(-3630*'BMP P Tracking Table'!$U58),(-(3630*'BMP P Tracking Table'!$U58+20.691*'BMP P Tracking Table'!$Z58-216.711*'BMP P Tracking Table'!$Y58-83.853*'BMP P Tracking Table'!$X58-42.834*'BMP P Tracking Table'!$W58)+SQRT((3630*'BMP P Tracking Table'!$U58+20.691*'BMP P Tracking Table'!$Z58-216.711*'BMP P Tracking Table'!$Y58-83.853*'BMP P Tracking Table'!$X58-42.834*'BMP P Tracking Table'!$W58)^2-(4*(149.919*'BMP P Tracking Table'!$W58+236.676*'BMP P Tracking Table'!$X58+726*'BMP P Tracking Table'!$Y58+996.798*'BMP P Tracking Table'!$Z58)*-'BMP P Tracking Table'!$AB58)))/(2*(149.919*'BMP P Tracking Table'!$W58+236.676*'BMP P Tracking Table'!$X58+726*'BMP P Tracking Table'!$Y58+996.798*'BMP P Tracking Table'!$Z58))))),"")</f>
        <v>1.3409709027874803</v>
      </c>
      <c r="AF58" s="107" cm="1">
        <f t="array" ref="AF58">IFERROR((VLOOKUP(CONCATENATE('BMP P Tracking Table'!$T58," ",'BMP P Tracking Table'!$AC58),'Performance Curves'!$C$1:$L$45,_xlfn.SINGLE(MATCH('BMP P Tracking Table'!$AE58,'Performance Curves'!$D$1:$L$1,1))+2,FALSE)-VLOOKUP(CONCATENATE('BMP P Tracking Table'!$T58," ",'BMP P Tracking Table'!$AC58),'Performance Curves'!$C$1:$L$45,_xlfn.SINGLE(MATCH('BMP P Tracking Table'!$AE58,'Performance Curves'!$D$1:$L$1,1))+1,FALSE)),"")</f>
        <v>4.9999999999999933E-2</v>
      </c>
      <c r="AG58" s="107">
        <f>IFERROR(('BMP P Tracking Table'!$AE58-INDEX('Performance Curves'!$E$1:$L$1,1,MATCH('BMP P Tracking Table'!$AE58,'Performance Curves'!$E$1:$L$1,1)))/(INDEX('Performance Curves'!$E$1:$L$1,1,MATCH('BMP P Tracking Table'!$AE58,'Performance Curves'!$E$1:$L$1,1)+1)-INDEX('Performance Curves'!$E$1:$L$1,1,MATCH('BMP P Tracking Table'!$AE58,'Performance Curves'!$E$1:$L$1,1))),"")</f>
        <v>0.68194180557496065</v>
      </c>
      <c r="AH58" s="106" cm="1">
        <f t="array" ref="AH58">IFERROR(IF('BMP P Tracking Table'!$AE58=2,VLOOKUP(CONCATENATE('BMP P Tracking Table'!$T58," ",'BMP P Tracking Table'!$AC58),'Performance Curves'!$C$1:$L$45,_xlfn.SINGLE(MATCH('BMP P Tracking Table'!$AE58,'Performance Curves'!$D$1:$L$1,1))+1,FALSE),'BMP P Tracking Table'!$AF58*'BMP P Tracking Table'!$AG58+VLOOKUP(CONCATENATE('BMP P Tracking Table'!$T58," ",'BMP P Tracking Table'!$AC58),'Performance Curves'!$C$1:$L$45,_xlfn.SINGLE(MATCH('BMP P Tracking Table'!$AE58,'Performance Curves'!$D$1:$L$1,1))+1,FALSE)),"")</f>
        <v>0.56409709027874799</v>
      </c>
      <c r="AI58" s="107">
        <f>IFERROR('BMP P Tracking Table'!$AH58*'BMP P Tracking Table'!$AD58,"")</f>
        <v>6.715467936713182</v>
      </c>
      <c r="AJ58" s="65"/>
      <c r="AK58" s="101" t="s">
        <v>66</v>
      </c>
      <c r="AL58" s="101" t="s">
        <v>66</v>
      </c>
      <c r="AM58" s="64">
        <v>1</v>
      </c>
      <c r="AN58" s="105">
        <f t="shared" si="1"/>
        <v>2.2329237176628949</v>
      </c>
      <c r="AO58" s="101">
        <v>6.95</v>
      </c>
      <c r="AP58" s="101" t="s">
        <v>219</v>
      </c>
      <c r="AQ58" s="101"/>
      <c r="AR58" s="101"/>
      <c r="AS58" s="101"/>
      <c r="AT58" s="101"/>
      <c r="AU58" s="101">
        <v>3.89</v>
      </c>
      <c r="AV58" s="65" t="s">
        <v>48</v>
      </c>
      <c r="AW58" s="102">
        <v>60200</v>
      </c>
      <c r="AX58" s="102"/>
      <c r="AY58" s="107">
        <f>IF('BMP P Tracking Table'!$AK58="Yes",IF('BMP P Tracking Table'!$AL58="No",'BMP P Tracking Table'!$U58*VLOOKUP('BMP P Tracking Table'!$Q58,'Loading Rates'!$B$1:$L$24,4,FALSE)+IF('BMP P Tracking Table'!$V58="By HSG",'BMP P Tracking Table'!$W58*VLOOKUP('BMP P Tracking Table'!$Q58,'Loading Rates'!$B$1:$L$24,6,FALSE)+'BMP P Tracking Table'!$X58*VLOOKUP('BMP P Tracking Table'!$Q58,'Loading Rates'!$B$1:$L$24,7,FALSE)+'BMP P Tracking Table'!$Y58*VLOOKUP('BMP P Tracking Table'!$Q58,'Loading Rates'!$B$1:$L$24,8,FALSE)+'BMP P Tracking Table'!$Z58*VLOOKUP('BMP P Tracking Table'!$Q58,'Loading Rates'!$B$1:$L$24,9,FALSE),'BMP P Tracking Table'!$AA58*VLOOKUP('BMP P Tracking Table'!$Q58,'Loading Rates'!$B$1:$L$24,10,FALSE)),'BMP P Tracking Table'!$AO58*VLOOKUP('BMP P Tracking Table'!$Q58,'Loading Rates'!$B$1:$L$24,4,FALSE)+IF('BMP P Tracking Table'!$AP58="By HSG",'BMP P Tracking Table'!$AQ58*VLOOKUP('BMP P Tracking Table'!$Q58,'Loading Rates'!$B$1:$L$24,6,FALSE)+'BMP P Tracking Table'!$AR58*VLOOKUP('BMP P Tracking Table'!$Q58,'Loading Rates'!$B$1:$L$24,7,FALSE)+'BMP P Tracking Table'!$AS58*VLOOKUP('BMP P Tracking Table'!$Q58,'Loading Rates'!$B$1:$L$24,8,FALSE)+'BMP P Tracking Table'!$AT58*VLOOKUP('BMP P Tracking Table'!$Q58,'Loading Rates'!$B$1:$L$24,9,FALSE),'BMP P Tracking Table'!$AU58*VLOOKUP('BMP P Tracking Table'!$Q58,'Loading Rates'!$B$1:$L$24,10,FALSE))),"")</f>
        <v>7.2854799999999997</v>
      </c>
      <c r="AZ58" s="107">
        <f>IFERROR(IF('BMP P Tracking Table'!$AL58="Yes",MIN(2,IF('BMP P Tracking Table'!$AP58="Total Pervious",(-(3630*'BMP P Tracking Table'!$AO58+20.691*'BMP P Tracking Table'!$AU58)+SQRT((3630*'BMP P Tracking Table'!$AO58+20.691*'BMP P Tracking Table'!$AU58)^2-(4*(996.798*'BMP P Tracking Table'!$AU58)*-'BMP P Tracking Table'!$AW58)))/(2*(996.798*'BMP P Tracking Table'!$AU58)),IF(SUM('BMP P Tracking Table'!$AQ58:$AT58)=0,'BMP P Tracking Table'!$AU58/(-3630*'BMP P Tracking Table'!$AO58),(-(3630*'BMP P Tracking Table'!$AO58+20.691*'BMP P Tracking Table'!$AT58-216.711*'BMP P Tracking Table'!$AS58-83.853*'BMP P Tracking Table'!$AR58-42.834*'BMP P Tracking Table'!$AQ58)+SQRT((3630*'BMP P Tracking Table'!$AO58+20.691*'BMP P Tracking Table'!$AT58-216.711*'BMP P Tracking Table'!$AS58-83.853*'BMP P Tracking Table'!$AR58-42.834*'BMP P Tracking Table'!$AQ58)^2-(4*(149.919*'BMP P Tracking Table'!$AQ58+236.676*'BMP P Tracking Table'!$AR58+726*'BMP P Tracking Table'!$AS58+996.798*'BMP P Tracking Table'!$AT58)*-'BMP P Tracking Table'!$AW58)))/(2*(149.919*'BMP P Tracking Table'!$AQ58+236.676*'BMP P Tracking Table'!$AR58+726*'BMP P Tracking Table'!$AS58+996.798*'BMP P Tracking Table'!$AT58))))),MIN(2,IF('BMP P Tracking Table'!$AP58="Total Pervious",(-(3630*'BMP P Tracking Table'!$U58+20.691*'BMP P Tracking Table'!$AA58)+SQRT((3630*'BMP P Tracking Table'!$U58+20.691*'BMP P Tracking Table'!$AA58)^2-(4*(996.798*'BMP P Tracking Table'!$AA58)*-'BMP P Tracking Table'!$AW58)))/(2*(996.798*'BMP P Tracking Table'!$AA58)),IF(SUM('BMP P Tracking Table'!$W58:$Z58)=0,'BMP P Tracking Table'!$AW58/(-3630*'BMP P Tracking Table'!$U58),(-(3630*'BMP P Tracking Table'!$U58+20.691*'BMP P Tracking Table'!$Z58-216.711*'BMP P Tracking Table'!$Y58-83.853*'BMP P Tracking Table'!$X58-42.834*'BMP P Tracking Table'!$W58)+SQRT((3630*'BMP P Tracking Table'!$U58+20.691*'BMP P Tracking Table'!$Z58-216.711*'BMP P Tracking Table'!$Y58-83.853*'BMP P Tracking Table'!$X58-42.834*'BMP P Tracking Table'!$W58)^2-(4*(149.919*'BMP P Tracking Table'!$W58+236.676*'BMP P Tracking Table'!$X58+726*'BMP P Tracking Table'!$Y58+996.798*'BMP P Tracking Table'!$Z58)*-'BMP P Tracking Table'!$AW58)))/(2*(149.919*'BMP P Tracking Table'!$W58+236.676*'BMP P Tracking Table'!$X58+726*'BMP P Tracking Table'!$Y58+996.798*'BMP P Tracking Table'!$Z58)))))),"")</f>
        <v>1.8527095250419834</v>
      </c>
      <c r="BA58" s="105" cm="1">
        <f t="array" ref="BA58">IFERROR((VLOOKUP(CONCATENATE('BMP P Tracking Table'!$AV58," ",'BMP P Tracking Table'!$AX58),'Performance Curves'!$C$1:$L$45,_xlfn.SINGLE(MATCH('BMP P Tracking Table'!$AZ58,'Performance Curves'!$D$1:$L$1,1))+2,FALSE)-VLOOKUP(CONCATENATE('BMP P Tracking Table'!$AV58," ",'BMP P Tracking Table'!$AX58),'Performance Curves'!$C$1:$L$45,_xlfn.SINGLE(MATCH('BMP P Tracking Table'!$AZ58,'Performance Curves'!$D$1:$L$1,1))+1,FALSE)),"")</f>
        <v>5.0000000000000044E-2</v>
      </c>
      <c r="BB58" s="107">
        <f>IFERROR(('BMP P Tracking Table'!$AZ58-INDEX('Performance Curves'!$E$1:$L$1,1,MATCH('BMP P Tracking Table'!$AZ58,'Performance Curves'!$E$1:$L$1,1)))/(INDEX('Performance Curves'!$E$1:$L$1,1,MATCH('BMP P Tracking Table'!$AZ58,'Performance Curves'!$E$1:$L$1,1)+1)-INDEX('Performance Curves'!$E$1:$L$1,1,MATCH('BMP P Tracking Table'!$AZ58,'Performance Curves'!$E$1:$L$1,1))),"")</f>
        <v>0.70541905008396677</v>
      </c>
      <c r="BC58" s="106" cm="1">
        <f t="array" ref="BC58">IFERROR(IF('BMP P Tracking Table'!$AZ58=2,VLOOKUP(CONCATENATE('BMP P Tracking Table'!$AV58," ",'BMP P Tracking Table'!$AX58),'Performance Curves'!$C$1:$L$44,_xlfn.SINGLE(MATCH('BMP P Tracking Table'!$AZ58,'Performance Curves'!$D$1:$L$1,1))+1,FALSE),'BMP P Tracking Table'!$BA58*'BMP P Tracking Table'!$BB58+VLOOKUP(CONCATENATE('BMP P Tracking Table'!$AV58," ",'BMP P Tracking Table'!$AX58),'Performance Curves'!$C$1:$L$44,_xlfn.SINGLE(MATCH('BMP P Tracking Table'!$AZ58,'Performance Curves'!$D$1:$L$1,1))+1,FALSE)),"")</f>
        <v>0.61527095250419839</v>
      </c>
      <c r="BD58" s="107">
        <f>IFERROR('BMP P Tracking Table'!$BC58*'BMP P Tracking Table'!$AY58,"")</f>
        <v>4.4825442190502871</v>
      </c>
      <c r="BE58" s="101"/>
      <c r="BF58" s="37">
        <f t="shared" si="2"/>
        <v>4.4825442190502871</v>
      </c>
    </row>
    <row r="59" spans="1:59" x14ac:dyDescent="0.25">
      <c r="A59" s="65" t="s">
        <v>509</v>
      </c>
      <c r="B59" s="65" t="s">
        <v>510</v>
      </c>
      <c r="C59" s="65" t="s">
        <v>283</v>
      </c>
      <c r="D59" s="65" t="s">
        <v>13</v>
      </c>
      <c r="E59" s="97">
        <v>44.453141000000002</v>
      </c>
      <c r="F59" s="97">
        <v>-73.174104999999997</v>
      </c>
      <c r="G59" s="65" t="s">
        <v>522</v>
      </c>
      <c r="H59" s="65"/>
      <c r="I59" s="65" t="s">
        <v>66</v>
      </c>
      <c r="J59" s="98">
        <v>200000</v>
      </c>
      <c r="K59" s="65" t="s">
        <v>110</v>
      </c>
      <c r="L59" s="65">
        <v>2023</v>
      </c>
      <c r="M59" s="65"/>
      <c r="N59" s="65"/>
      <c r="O59" s="65"/>
      <c r="P59" s="65" t="s">
        <v>34</v>
      </c>
      <c r="Q59" s="65" t="str">
        <f>IFERROR(VLOOKUP('BMP P Tracking Table'!$P59,Dropdowns!$C$2:$E$15,3,FALSE),"")</f>
        <v>Laplatte River</v>
      </c>
      <c r="R59" s="65" t="str">
        <f>IFERROR(VLOOKUP('BMP P Tracking Table'!$Q59,Dropdowns!$P$3:$Q$23,2,FALSE),"")</f>
        <v>Shelburne Bay</v>
      </c>
      <c r="S59" s="65" t="s">
        <v>66</v>
      </c>
      <c r="T59" s="65" t="s">
        <v>46</v>
      </c>
      <c r="U59" s="65">
        <v>2.23</v>
      </c>
      <c r="V59" s="65" t="s">
        <v>219</v>
      </c>
      <c r="W59" s="65"/>
      <c r="X59" s="65"/>
      <c r="Y59" s="65"/>
      <c r="Z59" s="65"/>
      <c r="AA59" s="65">
        <v>1.3</v>
      </c>
      <c r="AB59" s="100">
        <f>9094+600+801</f>
        <v>10495</v>
      </c>
      <c r="AC59" s="65"/>
      <c r="AD59" s="107">
        <f>IFERROR('BMP P Tracking Table'!$U59*VLOOKUP('BMP P Tracking Table'!$Q59,'Loading Rates'!$B$1:$L$24,4,FALSE)+IF('BMP P Tracking Table'!$V59="By HSG",'BMP P Tracking Table'!$W59*VLOOKUP('BMP P Tracking Table'!$Q59,'Loading Rates'!$B$1:$L$24,6,FALSE)+'BMP P Tracking Table'!$X59*VLOOKUP('BMP P Tracking Table'!$Q59,'Loading Rates'!$B$1:$L$24,7,FALSE)+'BMP P Tracking Table'!$Y59*VLOOKUP('BMP P Tracking Table'!$Q59,'Loading Rates'!$B$1:$L$24,8,FALSE)+'BMP P Tracking Table'!$Z59*VLOOKUP('BMP P Tracking Table'!$Q59,'Loading Rates'!$B$1:$L$24,9,FALSE),'BMP P Tracking Table'!$AA59*VLOOKUP('BMP P Tracking Table'!$Q59,'Loading Rates'!$B$1:$L$24,10,FALSE)),"")</f>
        <v>2.3465599999999998</v>
      </c>
      <c r="AE59" s="107">
        <f>IFERROR(MIN(2,IF('BMP P Tracking Table'!$V59="Total Pervious",(-(3630*'BMP P Tracking Table'!$U59+20.691*'BMP P Tracking Table'!$AA59)+SQRT((3630*'BMP P Tracking Table'!$U59+20.691*'BMP P Tracking Table'!$AA59)^2-(4*(996.798*'BMP P Tracking Table'!$AA59)*-'BMP P Tracking Table'!$AB59)))/(2*(996.798*'BMP P Tracking Table'!$AA59)),IF(SUM('BMP P Tracking Table'!$W59:$Z59)=0,'BMP P Tracking Table'!$AB59/(-3630*'BMP P Tracking Table'!$U59),(-(3630*'BMP P Tracking Table'!$U59+20.691*'BMP P Tracking Table'!$Z59-216.711*'BMP P Tracking Table'!$Y59-83.853*'BMP P Tracking Table'!$X59-42.834*'BMP P Tracking Table'!$W59)+SQRT((3630*'BMP P Tracking Table'!$U59+20.691*'BMP P Tracking Table'!$Z59-216.711*'BMP P Tracking Table'!$Y59-83.853*'BMP P Tracking Table'!$X59-42.834*'BMP P Tracking Table'!$W59)^2-(4*(149.919*'BMP P Tracking Table'!$W59+236.676*'BMP P Tracking Table'!$X59+726*'BMP P Tracking Table'!$Y59+996.798*'BMP P Tracking Table'!$Z59)*-'BMP P Tracking Table'!$AB59)))/(2*(149.919*'BMP P Tracking Table'!$W59+236.676*'BMP P Tracking Table'!$X59+726*'BMP P Tracking Table'!$Y59+996.798*'BMP P Tracking Table'!$Z59))))),"")</f>
        <v>1.0993673443860341</v>
      </c>
      <c r="AF59" s="107" cm="1">
        <f t="array" ref="AF59">IFERROR((VLOOKUP(CONCATENATE('BMP P Tracking Table'!$T59," ",'BMP P Tracking Table'!$AC59),'Performance Curves'!$C$1:$L$45,_xlfn.SINGLE(MATCH('BMP P Tracking Table'!$AE59,'Performance Curves'!$D$1:$L$1,1))+2,FALSE)-VLOOKUP(CONCATENATE('BMP P Tracking Table'!$T59," ",'BMP P Tracking Table'!$AC59),'Performance Curves'!$C$1:$L$45,_xlfn.SINGLE(MATCH('BMP P Tracking Table'!$AE59,'Performance Curves'!$D$1:$L$1,1))+1,FALSE)),"")</f>
        <v>4.0000000000000036E-2</v>
      </c>
      <c r="AG59" s="107">
        <f>IFERROR(('BMP P Tracking Table'!$AE59-INDEX('Performance Curves'!$E$1:$L$1,1,MATCH('BMP P Tracking Table'!$AE59,'Performance Curves'!$E$1:$L$1,1)))/(INDEX('Performance Curves'!$E$1:$L$1,1,MATCH('BMP P Tracking Table'!$AE59,'Performance Curves'!$E$1:$L$1,1)+1)-INDEX('Performance Curves'!$E$1:$L$1,1,MATCH('BMP P Tracking Table'!$AE59,'Performance Curves'!$E$1:$L$1,1))),"")</f>
        <v>0.19873468877206824</v>
      </c>
      <c r="AH59" s="106" cm="1">
        <f t="array" ref="AH59">IFERROR(IF('BMP P Tracking Table'!$AE59=2,VLOOKUP(CONCATENATE('BMP P Tracking Table'!$T59," ",'BMP P Tracking Table'!$AC59),'Performance Curves'!$C$1:$L$45,_xlfn.SINGLE(MATCH('BMP P Tracking Table'!$AE59,'Performance Curves'!$D$1:$L$1,1))+1,FALSE),'BMP P Tracking Table'!$AF59*'BMP P Tracking Table'!$AG59+VLOOKUP(CONCATENATE('BMP P Tracking Table'!$T59," ",'BMP P Tracking Table'!$AC59),'Performance Curves'!$C$1:$L$45,_xlfn.SINGLE(MATCH('BMP P Tracking Table'!$AE59,'Performance Curves'!$D$1:$L$1,1))+1,FALSE)),"")</f>
        <v>0.61794938755088269</v>
      </c>
      <c r="AI59" s="107">
        <f>IFERROR('BMP P Tracking Table'!$AH59*'BMP P Tracking Table'!$AD59,"")</f>
        <v>1.450055314851399</v>
      </c>
      <c r="AJ59" s="65"/>
      <c r="AK59" s="101" t="s">
        <v>66</v>
      </c>
      <c r="AL59" s="101" t="s">
        <v>66</v>
      </c>
      <c r="AM59" s="64">
        <v>1</v>
      </c>
      <c r="AN59" s="105">
        <f t="shared" si="1"/>
        <v>0.28948020164150923</v>
      </c>
      <c r="AO59" s="101">
        <v>2.23</v>
      </c>
      <c r="AP59" s="101" t="s">
        <v>219</v>
      </c>
      <c r="AQ59" s="101"/>
      <c r="AR59" s="101"/>
      <c r="AS59" s="101"/>
      <c r="AT59" s="101"/>
      <c r="AU59" s="101">
        <v>1.3</v>
      </c>
      <c r="AV59" s="65" t="s">
        <v>48</v>
      </c>
      <c r="AW59" s="102">
        <v>7926</v>
      </c>
      <c r="AX59" s="102"/>
      <c r="AY59" s="107">
        <f>IF('BMP P Tracking Table'!$AK59="Yes",IF('BMP P Tracking Table'!$AL59="No",'BMP P Tracking Table'!$U59*VLOOKUP('BMP P Tracking Table'!$Q59,'Loading Rates'!$B$1:$L$24,4,FALSE)+IF('BMP P Tracking Table'!$V59="By HSG",'BMP P Tracking Table'!$W59*VLOOKUP('BMP P Tracking Table'!$Q59,'Loading Rates'!$B$1:$L$24,6,FALSE)+'BMP P Tracking Table'!$X59*VLOOKUP('BMP P Tracking Table'!$Q59,'Loading Rates'!$B$1:$L$24,7,FALSE)+'BMP P Tracking Table'!$Y59*VLOOKUP('BMP P Tracking Table'!$Q59,'Loading Rates'!$B$1:$L$24,8,FALSE)+'BMP P Tracking Table'!$Z59*VLOOKUP('BMP P Tracking Table'!$Q59,'Loading Rates'!$B$1:$L$24,9,FALSE),'BMP P Tracking Table'!$AA59*VLOOKUP('BMP P Tracking Table'!$Q59,'Loading Rates'!$B$1:$L$24,10,FALSE)),'BMP P Tracking Table'!$AO59*VLOOKUP('BMP P Tracking Table'!$Q59,'Loading Rates'!$B$1:$L$24,4,FALSE)+IF('BMP P Tracking Table'!$AP59="By HSG",'BMP P Tracking Table'!$AQ59*VLOOKUP('BMP P Tracking Table'!$Q59,'Loading Rates'!$B$1:$L$24,6,FALSE)+'BMP P Tracking Table'!$AR59*VLOOKUP('BMP P Tracking Table'!$Q59,'Loading Rates'!$B$1:$L$24,7,FALSE)+'BMP P Tracking Table'!$AS59*VLOOKUP('BMP P Tracking Table'!$Q59,'Loading Rates'!$B$1:$L$24,8,FALSE)+'BMP P Tracking Table'!$AT59*VLOOKUP('BMP P Tracking Table'!$Q59,'Loading Rates'!$B$1:$L$24,9,FALSE),'BMP P Tracking Table'!$AU59*VLOOKUP('BMP P Tracking Table'!$Q59,'Loading Rates'!$B$1:$L$24,10,FALSE))),"")</f>
        <v>2.3465599999999998</v>
      </c>
      <c r="AZ59" s="107">
        <f>IFERROR(IF('BMP P Tracking Table'!$AL59="Yes",MIN(2,IF('BMP P Tracking Table'!$AP59="Total Pervious",(-(3630*'BMP P Tracking Table'!$AO59+20.691*'BMP P Tracking Table'!$AU59)+SQRT((3630*'BMP P Tracking Table'!$AO59+20.691*'BMP P Tracking Table'!$AU59)^2-(4*(996.798*'BMP P Tracking Table'!$AU59)*-'BMP P Tracking Table'!$AW59)))/(2*(996.798*'BMP P Tracking Table'!$AU59)),IF(SUM('BMP P Tracking Table'!$AQ59:$AT59)=0,'BMP P Tracking Table'!$AU59/(-3630*'BMP P Tracking Table'!$AO59),(-(3630*'BMP P Tracking Table'!$AO59+20.691*'BMP P Tracking Table'!$AT59-216.711*'BMP P Tracking Table'!$AS59-83.853*'BMP P Tracking Table'!$AR59-42.834*'BMP P Tracking Table'!$AQ59)+SQRT((3630*'BMP P Tracking Table'!$AO59+20.691*'BMP P Tracking Table'!$AT59-216.711*'BMP P Tracking Table'!$AS59-83.853*'BMP P Tracking Table'!$AR59-42.834*'BMP P Tracking Table'!$AQ59)^2-(4*(149.919*'BMP P Tracking Table'!$AQ59+236.676*'BMP P Tracking Table'!$AR59+726*'BMP P Tracking Table'!$AS59+996.798*'BMP P Tracking Table'!$AT59)*-'BMP P Tracking Table'!$AW59)))/(2*(149.919*'BMP P Tracking Table'!$AQ59+236.676*'BMP P Tracking Table'!$AR59+726*'BMP P Tracking Table'!$AS59+996.798*'BMP P Tracking Table'!$AT59))))),MIN(2,IF('BMP P Tracking Table'!$AP59="Total Pervious",(-(3630*'BMP P Tracking Table'!$U59+20.691*'BMP P Tracking Table'!$AA59)+SQRT((3630*'BMP P Tracking Table'!$U59+20.691*'BMP P Tracking Table'!$AA59)^2-(4*(996.798*'BMP P Tracking Table'!$AA59)*-'BMP P Tracking Table'!$AW59)))/(2*(996.798*'BMP P Tracking Table'!$AA59)),IF(SUM('BMP P Tracking Table'!$W59:$Z59)=0,'BMP P Tracking Table'!$AW59/(-3630*'BMP P Tracking Table'!$U59),(-(3630*'BMP P Tracking Table'!$U59+20.691*'BMP P Tracking Table'!$Z59-216.711*'BMP P Tracking Table'!$Y59-83.853*'BMP P Tracking Table'!$X59-42.834*'BMP P Tracking Table'!$W59)+SQRT((3630*'BMP P Tracking Table'!$U59+20.691*'BMP P Tracking Table'!$Z59-216.711*'BMP P Tracking Table'!$Y59-83.853*'BMP P Tracking Table'!$X59-42.834*'BMP P Tracking Table'!$W59)^2-(4*(149.919*'BMP P Tracking Table'!$W59+236.676*'BMP P Tracking Table'!$X59+726*'BMP P Tracking Table'!$Y59+996.798*'BMP P Tracking Table'!$Z59)*-'BMP P Tracking Table'!$AW59)))/(2*(149.919*'BMP P Tracking Table'!$W59+236.676*'BMP P Tracking Table'!$X59+726*'BMP P Tracking Table'!$Y59+996.798*'BMP P Tracking Table'!$Z59)))))),"")</f>
        <v>0.85834295856042875</v>
      </c>
      <c r="BA59" s="105" cm="1">
        <f t="array" ref="BA59">IFERROR((VLOOKUP(CONCATENATE('BMP P Tracking Table'!$AV59," ",'BMP P Tracking Table'!$AX59),'Performance Curves'!$C$1:$L$45,_xlfn.SINGLE(MATCH('BMP P Tracking Table'!$AZ59,'Performance Curves'!$D$1:$L$1,1))+2,FALSE)-VLOOKUP(CONCATENATE('BMP P Tracking Table'!$AV59," ",'BMP P Tracking Table'!$AX59),'Performance Curves'!$C$1:$L$45,_xlfn.SINGLE(MATCH('BMP P Tracking Table'!$AZ59,'Performance Curves'!$D$1:$L$1,1))+1,FALSE)),"")</f>
        <v>5.0000000000000044E-2</v>
      </c>
      <c r="BB59" s="107">
        <f>IFERROR(('BMP P Tracking Table'!$AZ59-INDEX('Performance Curves'!$E$1:$L$1,1,MATCH('BMP P Tracking Table'!$AZ59,'Performance Curves'!$E$1:$L$1,1)))/(INDEX('Performance Curves'!$E$1:$L$1,1,MATCH('BMP P Tracking Table'!$AZ59,'Performance Curves'!$E$1:$L$1,1)+1)-INDEX('Performance Curves'!$E$1:$L$1,1,MATCH('BMP P Tracking Table'!$AZ59,'Performance Curves'!$E$1:$L$1,1))),"")</f>
        <v>0.29171479280214357</v>
      </c>
      <c r="BC59" s="106" cm="1">
        <f t="array" ref="BC59">IFERROR(IF('BMP P Tracking Table'!$AZ59=2,VLOOKUP(CONCATENATE('BMP P Tracking Table'!$AV59," ",'BMP P Tracking Table'!$AX59),'Performance Curves'!$C$1:$L$44,_xlfn.SINGLE(MATCH('BMP P Tracking Table'!$AZ59,'Performance Curves'!$D$1:$L$1,1))+1,FALSE),'BMP P Tracking Table'!$BA59*'BMP P Tracking Table'!$BB59+VLOOKUP(CONCATENATE('BMP P Tracking Table'!$AV59," ",'BMP P Tracking Table'!$AX59),'Performance Curves'!$C$1:$L$44,_xlfn.SINGLE(MATCH('BMP P Tracking Table'!$AZ59,'Performance Curves'!$D$1:$L$1,1))+1,FALSE)),"")</f>
        <v>0.49458573964010716</v>
      </c>
      <c r="BD59" s="107">
        <f>IFERROR('BMP P Tracking Table'!$BC59*'BMP P Tracking Table'!$AY59,"")</f>
        <v>1.1605751132098898</v>
      </c>
      <c r="BE59" s="101"/>
      <c r="BF59" s="37">
        <f t="shared" si="2"/>
        <v>1.1605751132098898</v>
      </c>
    </row>
    <row r="60" spans="1:59" x14ac:dyDescent="0.25">
      <c r="A60" s="65" t="s">
        <v>515</v>
      </c>
      <c r="B60" s="65" t="s">
        <v>512</v>
      </c>
      <c r="C60" s="65" t="s">
        <v>283</v>
      </c>
      <c r="D60" s="65" t="s">
        <v>13</v>
      </c>
      <c r="E60" s="97">
        <v>44.466690999999997</v>
      </c>
      <c r="F60" s="97">
        <v>-73.155501000000001</v>
      </c>
      <c r="G60" s="65" t="s">
        <v>356</v>
      </c>
      <c r="H60" s="65">
        <v>9662</v>
      </c>
      <c r="I60" s="65" t="s">
        <v>62</v>
      </c>
      <c r="J60" s="98"/>
      <c r="K60" s="65" t="s">
        <v>178</v>
      </c>
      <c r="L60" s="65">
        <v>2023</v>
      </c>
      <c r="M60" s="65"/>
      <c r="N60" s="65"/>
      <c r="O60" s="65"/>
      <c r="P60" s="65" t="s">
        <v>34</v>
      </c>
      <c r="Q60" s="65" t="str">
        <f>IFERROR(VLOOKUP('BMP P Tracking Table'!$P60,Dropdowns!$C$2:$E$15,3,FALSE),"")</f>
        <v>Laplatte River</v>
      </c>
      <c r="R60" s="65" t="str">
        <f>IFERROR(VLOOKUP('BMP P Tracking Table'!$Q60,Dropdowns!$P$3:$Q$23,2,FALSE),"")</f>
        <v>Shelburne Bay</v>
      </c>
      <c r="S60" s="65" t="s">
        <v>66</v>
      </c>
      <c r="T60" s="65" t="s">
        <v>164</v>
      </c>
      <c r="U60" s="65">
        <v>2.71</v>
      </c>
      <c r="V60" s="65" t="s">
        <v>219</v>
      </c>
      <c r="W60" s="65"/>
      <c r="X60" s="65"/>
      <c r="Y60" s="65"/>
      <c r="Z60" s="65"/>
      <c r="AA60" s="65">
        <f>9.65-2.71</f>
        <v>6.94</v>
      </c>
      <c r="AB60" s="100">
        <v>12197</v>
      </c>
      <c r="AC60" s="65" t="s">
        <v>205</v>
      </c>
      <c r="AD60" s="107">
        <f>IFERROR('BMP P Tracking Table'!$U60*VLOOKUP('BMP P Tracking Table'!$Q60,'Loading Rates'!$B$1:$L$24,4,FALSE)+IF('BMP P Tracking Table'!$V60="By HSG",'BMP P Tracking Table'!$W60*VLOOKUP('BMP P Tracking Table'!$Q60,'Loading Rates'!$B$1:$L$24,6,FALSE)+'BMP P Tracking Table'!$X60*VLOOKUP('BMP P Tracking Table'!$Q60,'Loading Rates'!$B$1:$L$24,7,FALSE)+'BMP P Tracking Table'!$Y60*VLOOKUP('BMP P Tracking Table'!$Q60,'Loading Rates'!$B$1:$L$24,8,FALSE)+'BMP P Tracking Table'!$Z60*VLOOKUP('BMP P Tracking Table'!$Q60,'Loading Rates'!$B$1:$L$24,9,FALSE),'BMP P Tracking Table'!$AA60*VLOOKUP('BMP P Tracking Table'!$Q60,'Loading Rates'!$B$1:$L$24,10,FALSE)),"")</f>
        <v>3.7736000000000001</v>
      </c>
      <c r="AE60" s="107">
        <f>IFERROR(MIN(2,IF('BMP P Tracking Table'!$V60="Total Pervious",(-(3630*'BMP P Tracking Table'!$U60+20.691*'BMP P Tracking Table'!$AA60)+SQRT((3630*'BMP P Tracking Table'!$U60+20.691*'BMP P Tracking Table'!$AA60)^2-(4*(996.798*'BMP P Tracking Table'!$AA60)*-'BMP P Tracking Table'!$AB60)))/(2*(996.798*'BMP P Tracking Table'!$AA60)),IF(SUM('BMP P Tracking Table'!$W60:$Z60)=0,'BMP P Tracking Table'!$AB60/(-3630*'BMP P Tracking Table'!$U60),(-(3630*'BMP P Tracking Table'!$U60+20.691*'BMP P Tracking Table'!$Z60-216.711*'BMP P Tracking Table'!$Y60-83.853*'BMP P Tracking Table'!$X60-42.834*'BMP P Tracking Table'!$W60)+SQRT((3630*'BMP P Tracking Table'!$U60+20.691*'BMP P Tracking Table'!$Z60-216.711*'BMP P Tracking Table'!$Y60-83.853*'BMP P Tracking Table'!$X60-42.834*'BMP P Tracking Table'!$W60)^2-(4*(149.919*'BMP P Tracking Table'!$W60+236.676*'BMP P Tracking Table'!$X60+726*'BMP P Tracking Table'!$Y60+996.798*'BMP P Tracking Table'!$Z60)*-'BMP P Tracking Table'!$AB60)))/(2*(149.919*'BMP P Tracking Table'!$W60+236.676*'BMP P Tracking Table'!$X60+726*'BMP P Tracking Table'!$Y60+996.798*'BMP P Tracking Table'!$Z60))))),"")</f>
        <v>0.78974686775573788</v>
      </c>
      <c r="AF60" s="107" cm="1">
        <f t="array" ref="AF60">IFERROR((VLOOKUP(CONCATENATE('BMP P Tracking Table'!$T60," ",'BMP P Tracking Table'!$AC60),'Performance Curves'!$C$1:$L$45,_xlfn.SINGLE(MATCH('BMP P Tracking Table'!$AE60,'Performance Curves'!$D$1:$L$1,1))+2,FALSE)-VLOOKUP(CONCATENATE('BMP P Tracking Table'!$T60," ",'BMP P Tracking Table'!$AC60),'Performance Curves'!$C$1:$L$45,_xlfn.SINGLE(MATCH('BMP P Tracking Table'!$AE60,'Performance Curves'!$D$1:$L$1,1))+1,FALSE)),"")</f>
        <v>1.0000000000000009E-2</v>
      </c>
      <c r="AG60" s="107">
        <f>IFERROR(('BMP P Tracking Table'!$AE60-INDEX('Performance Curves'!$E$1:$L$1,1,MATCH('BMP P Tracking Table'!$AE60,'Performance Curves'!$E$1:$L$1,1)))/(INDEX('Performance Curves'!$E$1:$L$1,1,MATCH('BMP P Tracking Table'!$AE60,'Performance Curves'!$E$1:$L$1,1)+1)-INDEX('Performance Curves'!$E$1:$L$1,1,MATCH('BMP P Tracking Table'!$AE60,'Performance Curves'!$E$1:$L$1,1))),"")</f>
        <v>0.94873433877868918</v>
      </c>
      <c r="AH60" s="106" cm="1">
        <f t="array" ref="AH60">IFERROR(IF('BMP P Tracking Table'!$AE60=2,VLOOKUP(CONCATENATE('BMP P Tracking Table'!$T60," ",'BMP P Tracking Table'!$AC60),'Performance Curves'!$C$1:$L$45,_xlfn.SINGLE(MATCH('BMP P Tracking Table'!$AE60,'Performance Curves'!$D$1:$L$1,1))+1,FALSE),'BMP P Tracking Table'!$AF60*'BMP P Tracking Table'!$AG60+VLOOKUP(CONCATENATE('BMP P Tracking Table'!$T60," ",'BMP P Tracking Table'!$AC60),'Performance Curves'!$C$1:$L$45,_xlfn.SINGLE(MATCH('BMP P Tracking Table'!$AE60,'Performance Curves'!$D$1:$L$1,1))+1,FALSE)),"")</f>
        <v>0.98948734338778688</v>
      </c>
      <c r="AI60" s="107">
        <f>IFERROR('BMP P Tracking Table'!$AH60*'BMP P Tracking Table'!$AD60,"")</f>
        <v>3.7339294390081528</v>
      </c>
      <c r="AJ60" s="65"/>
      <c r="AK60" s="101" t="s">
        <v>62</v>
      </c>
      <c r="AL60" s="101"/>
      <c r="AM60" s="64">
        <v>1</v>
      </c>
      <c r="AN60" s="105">
        <f t="shared" si="1"/>
        <v>3.7339294390081528</v>
      </c>
      <c r="AO60" s="101"/>
      <c r="AP60" s="101"/>
      <c r="AQ60" s="101"/>
      <c r="AR60" s="101"/>
      <c r="AS60" s="101"/>
      <c r="AT60" s="101"/>
      <c r="AU60" s="101"/>
      <c r="AV60" s="65"/>
      <c r="AW60" s="102"/>
      <c r="AX60" s="102"/>
      <c r="AY60" s="107" t="str">
        <f>IF('BMP P Tracking Table'!$AK60="Yes",IF('BMP P Tracking Table'!$AL60="No",'BMP P Tracking Table'!$U60*VLOOKUP('BMP P Tracking Table'!$Q60,'Loading Rates'!$B$1:$L$24,4,FALSE)+IF('BMP P Tracking Table'!$V60="By HSG",'BMP P Tracking Table'!$W60*VLOOKUP('BMP P Tracking Table'!$Q60,'Loading Rates'!$B$1:$L$24,6,FALSE)+'BMP P Tracking Table'!$X60*VLOOKUP('BMP P Tracking Table'!$Q60,'Loading Rates'!$B$1:$L$24,7,FALSE)+'BMP P Tracking Table'!$Y60*VLOOKUP('BMP P Tracking Table'!$Q60,'Loading Rates'!$B$1:$L$24,8,FALSE)+'BMP P Tracking Table'!$Z60*VLOOKUP('BMP P Tracking Table'!$Q60,'Loading Rates'!$B$1:$L$24,9,FALSE),'BMP P Tracking Table'!$AA60*VLOOKUP('BMP P Tracking Table'!$Q60,'Loading Rates'!$B$1:$L$24,10,FALSE)),'BMP P Tracking Table'!$AO60*VLOOKUP('BMP P Tracking Table'!$Q60,'Loading Rates'!$B$1:$L$24,4,FALSE)+IF('BMP P Tracking Table'!$AP60="By HSG",'BMP P Tracking Table'!$AQ60*VLOOKUP('BMP P Tracking Table'!$Q60,'Loading Rates'!$B$1:$L$24,6,FALSE)+'BMP P Tracking Table'!$AR60*VLOOKUP('BMP P Tracking Table'!$Q60,'Loading Rates'!$B$1:$L$24,7,FALSE)+'BMP P Tracking Table'!$AS60*VLOOKUP('BMP P Tracking Table'!$Q60,'Loading Rates'!$B$1:$L$24,8,FALSE)+'BMP P Tracking Table'!$AT60*VLOOKUP('BMP P Tracking Table'!$Q60,'Loading Rates'!$B$1:$L$24,9,FALSE),'BMP P Tracking Table'!$AU60*VLOOKUP('BMP P Tracking Table'!$Q60,'Loading Rates'!$B$1:$L$24,10,FALSE))),"")</f>
        <v/>
      </c>
      <c r="AZ60" s="107">
        <f>IFERROR(IF('BMP P Tracking Table'!$AL60="Yes",MIN(2,IF('BMP P Tracking Table'!$AP60="Total Pervious",(-(3630*'BMP P Tracking Table'!$AO60+20.691*'BMP P Tracking Table'!$AU60)+SQRT((3630*'BMP P Tracking Table'!$AO60+20.691*'BMP P Tracking Table'!$AU60)^2-(4*(996.798*'BMP P Tracking Table'!$AU60)*-'BMP P Tracking Table'!$AW60)))/(2*(996.798*'BMP P Tracking Table'!$AU60)),IF(SUM('BMP P Tracking Table'!$AQ60:$AT60)=0,'BMP P Tracking Table'!$AU60/(-3630*'BMP P Tracking Table'!$AO60),(-(3630*'BMP P Tracking Table'!$AO60+20.691*'BMP P Tracking Table'!$AT60-216.711*'BMP P Tracking Table'!$AS60-83.853*'BMP P Tracking Table'!$AR60-42.834*'BMP P Tracking Table'!$AQ60)+SQRT((3630*'BMP P Tracking Table'!$AO60+20.691*'BMP P Tracking Table'!$AT60-216.711*'BMP P Tracking Table'!$AS60-83.853*'BMP P Tracking Table'!$AR60-42.834*'BMP P Tracking Table'!$AQ60)^2-(4*(149.919*'BMP P Tracking Table'!$AQ60+236.676*'BMP P Tracking Table'!$AR60+726*'BMP P Tracking Table'!$AS60+996.798*'BMP P Tracking Table'!$AT60)*-'BMP P Tracking Table'!$AW60)))/(2*(149.919*'BMP P Tracking Table'!$AQ60+236.676*'BMP P Tracking Table'!$AR60+726*'BMP P Tracking Table'!$AS60+996.798*'BMP P Tracking Table'!$AT60))))),MIN(2,IF('BMP P Tracking Table'!$AP60="Total Pervious",(-(3630*'BMP P Tracking Table'!$U60+20.691*'BMP P Tracking Table'!$AA60)+SQRT((3630*'BMP P Tracking Table'!$U60+20.691*'BMP P Tracking Table'!$AA60)^2-(4*(996.798*'BMP P Tracking Table'!$AA60)*-'BMP P Tracking Table'!$AW60)))/(2*(996.798*'BMP P Tracking Table'!$AA60)),IF(SUM('BMP P Tracking Table'!$W60:$Z60)=0,'BMP P Tracking Table'!$AW60/(-3630*'BMP P Tracking Table'!$U60),(-(3630*'BMP P Tracking Table'!$U60+20.691*'BMP P Tracking Table'!$Z60-216.711*'BMP P Tracking Table'!$Y60-83.853*'BMP P Tracking Table'!$X60-42.834*'BMP P Tracking Table'!$W60)+SQRT((3630*'BMP P Tracking Table'!$U60+20.691*'BMP P Tracking Table'!$Z60-216.711*'BMP P Tracking Table'!$Y60-83.853*'BMP P Tracking Table'!$X60-42.834*'BMP P Tracking Table'!$W60)^2-(4*(149.919*'BMP P Tracking Table'!$W60+236.676*'BMP P Tracking Table'!$X60+726*'BMP P Tracking Table'!$Y60+996.798*'BMP P Tracking Table'!$Z60)*-'BMP P Tracking Table'!$AW60)))/(2*(149.919*'BMP P Tracking Table'!$W60+236.676*'BMP P Tracking Table'!$X60+726*'BMP P Tracking Table'!$Y60+996.798*'BMP P Tracking Table'!$Z60)))))),"")</f>
        <v>0</v>
      </c>
      <c r="BA60" s="105" t="str" cm="1">
        <f t="array" ref="BA60">IFERROR((VLOOKUP(CONCATENATE('BMP P Tracking Table'!$AV60," ",'BMP P Tracking Table'!$AX60),'Performance Curves'!$C$1:$L$45,_xlfn.SINGLE(MATCH('BMP P Tracking Table'!$AZ60,'Performance Curves'!$D$1:$L$1,1))+2,FALSE)-VLOOKUP(CONCATENATE('BMP P Tracking Table'!$AV60," ",'BMP P Tracking Table'!$AX60),'Performance Curves'!$C$1:$L$45,_xlfn.SINGLE(MATCH('BMP P Tracking Table'!$AZ60,'Performance Curves'!$D$1:$L$1,1))+1,FALSE)),"")</f>
        <v/>
      </c>
      <c r="BB60" s="107" t="str">
        <f>IFERROR(('BMP P Tracking Table'!$AZ60-INDEX('Performance Curves'!$E$1:$L$1,1,MATCH('BMP P Tracking Table'!$AZ60,'Performance Curves'!$E$1:$L$1,1)))/(INDEX('Performance Curves'!$E$1:$L$1,1,MATCH('BMP P Tracking Table'!$AZ60,'Performance Curves'!$E$1:$L$1,1)+1)-INDEX('Performance Curves'!$E$1:$L$1,1,MATCH('BMP P Tracking Table'!$AZ60,'Performance Curves'!$E$1:$L$1,1))),"")</f>
        <v/>
      </c>
      <c r="BC60" s="106" t="str" cm="1">
        <f t="array" ref="BC60">IFERROR(IF('BMP P Tracking Table'!$AZ60=2,VLOOKUP(CONCATENATE('BMP P Tracking Table'!$AV60," ",'BMP P Tracking Table'!$AX60),'Performance Curves'!$C$1:$L$44,_xlfn.SINGLE(MATCH('BMP P Tracking Table'!$AZ60,'Performance Curves'!$D$1:$L$1,1))+1,FALSE),'BMP P Tracking Table'!$BA60*'BMP P Tracking Table'!$BB60+VLOOKUP(CONCATENATE('BMP P Tracking Table'!$AV60," ",'BMP P Tracking Table'!$AX60),'Performance Curves'!$C$1:$L$44,_xlfn.SINGLE(MATCH('BMP P Tracking Table'!$AZ60,'Performance Curves'!$D$1:$L$1,1))+1,FALSE)),"")</f>
        <v/>
      </c>
      <c r="BD60" s="107" t="str">
        <f>IFERROR('BMP P Tracking Table'!$BC60*'BMP P Tracking Table'!$AY60,"")</f>
        <v/>
      </c>
      <c r="BE60" s="101"/>
      <c r="BF60" s="37">
        <f t="shared" si="2"/>
        <v>0</v>
      </c>
    </row>
    <row r="61" spans="1:59" x14ac:dyDescent="0.25">
      <c r="A61" s="65" t="s">
        <v>516</v>
      </c>
      <c r="B61" s="142" t="s">
        <v>513</v>
      </c>
      <c r="C61" s="65" t="s">
        <v>283</v>
      </c>
      <c r="D61" s="65" t="s">
        <v>13</v>
      </c>
      <c r="E61" s="97">
        <v>44.458424000000001</v>
      </c>
      <c r="F61" s="97">
        <v>-73.190354999999997</v>
      </c>
      <c r="G61" s="65"/>
      <c r="H61" s="65">
        <v>9109</v>
      </c>
      <c r="I61" s="65" t="s">
        <v>62</v>
      </c>
      <c r="J61" s="98">
        <v>386000</v>
      </c>
      <c r="K61" s="142" t="s">
        <v>111</v>
      </c>
      <c r="L61" s="65">
        <v>2022</v>
      </c>
      <c r="M61" s="65"/>
      <c r="N61" s="65"/>
      <c r="O61" s="65"/>
      <c r="P61" s="65" t="s">
        <v>34</v>
      </c>
      <c r="Q61" s="65" t="str">
        <f>IFERROR(VLOOKUP('BMP P Tracking Table'!$P61,Dropdowns!$C$2:$E$15,3,FALSE),"")</f>
        <v>Laplatte River</v>
      </c>
      <c r="R61" s="65" t="str">
        <f>IFERROR(VLOOKUP('BMP P Tracking Table'!$Q61,Dropdowns!$P$3:$Q$23,2,FALSE),"")</f>
        <v>Shelburne Bay</v>
      </c>
      <c r="S61" s="65" t="s">
        <v>66</v>
      </c>
      <c r="T61" s="65" t="s">
        <v>46</v>
      </c>
      <c r="U61" s="65">
        <v>4.9400000000000004</v>
      </c>
      <c r="V61" s="65" t="s">
        <v>219</v>
      </c>
      <c r="W61" s="65"/>
      <c r="X61" s="65"/>
      <c r="Y61" s="65"/>
      <c r="Z61" s="65"/>
      <c r="AA61" s="65">
        <f>71-4.94</f>
        <v>66.06</v>
      </c>
      <c r="AB61" s="100">
        <v>162062</v>
      </c>
      <c r="AC61" s="65"/>
      <c r="AD61" s="107">
        <f>IFERROR('BMP P Tracking Table'!$U61*VLOOKUP('BMP P Tracking Table'!$Q61,'Loading Rates'!$B$1:$L$24,4,FALSE)+IF('BMP P Tracking Table'!$V61="By HSG",'BMP P Tracking Table'!$W61*VLOOKUP('BMP P Tracking Table'!$Q61,'Loading Rates'!$B$1:$L$24,6,FALSE)+'BMP P Tracking Table'!$X61*VLOOKUP('BMP P Tracking Table'!$Q61,'Loading Rates'!$B$1:$L$24,7,FALSE)+'BMP P Tracking Table'!$Y61*VLOOKUP('BMP P Tracking Table'!$Q61,'Loading Rates'!$B$1:$L$24,8,FALSE)+'BMP P Tracking Table'!$Z61*VLOOKUP('BMP P Tracking Table'!$Q61,'Loading Rates'!$B$1:$L$24,9,FALSE),'BMP P Tracking Table'!$AA61*VLOOKUP('BMP P Tracking Table'!$Q61,'Loading Rates'!$B$1:$L$24,10,FALSE)),"")</f>
        <v>16.065199999999997</v>
      </c>
      <c r="AE61" s="107">
        <f>IFERROR(MIN(2,IF('BMP P Tracking Table'!$V61="Total Pervious",(-(3630*'BMP P Tracking Table'!$U61+20.691*'BMP P Tracking Table'!$AA61)+SQRT((3630*'BMP P Tracking Table'!$U61+20.691*'BMP P Tracking Table'!$AA61)^2-(4*(996.798*'BMP P Tracking Table'!$AA61)*-'BMP P Tracking Table'!$AB61)))/(2*(996.798*'BMP P Tracking Table'!$AA61)),IF(SUM('BMP P Tracking Table'!$W61:$Z61)=0,'BMP P Tracking Table'!$AB61/(-3630*'BMP P Tracking Table'!$U61),(-(3630*'BMP P Tracking Table'!$U61+20.691*'BMP P Tracking Table'!$Z61-216.711*'BMP P Tracking Table'!$Y61-83.853*'BMP P Tracking Table'!$X61-42.834*'BMP P Tracking Table'!$W61)+SQRT((3630*'BMP P Tracking Table'!$U61+20.691*'BMP P Tracking Table'!$Z61-216.711*'BMP P Tracking Table'!$Y61-83.853*'BMP P Tracking Table'!$X61-42.834*'BMP P Tracking Table'!$W61)^2-(4*(149.919*'BMP P Tracking Table'!$W61+236.676*'BMP P Tracking Table'!$X61+726*'BMP P Tracking Table'!$Y61+996.798*'BMP P Tracking Table'!$Z61)*-'BMP P Tracking Table'!$AB61)))/(2*(149.919*'BMP P Tracking Table'!$W61+236.676*'BMP P Tracking Table'!$X61+726*'BMP P Tracking Table'!$Y61+996.798*'BMP P Tracking Table'!$Z61))))),"")</f>
        <v>1.4290885477635054</v>
      </c>
      <c r="AF61" s="107" cm="1">
        <f t="array" ref="AF61">IFERROR((VLOOKUP(CONCATENATE('BMP P Tracking Table'!$T61," ",'BMP P Tracking Table'!$AC61),'Performance Curves'!$C$1:$L$45,_xlfn.SINGLE(MATCH('BMP P Tracking Table'!$AE61,'Performance Curves'!$D$1:$L$1,1))+2,FALSE)-VLOOKUP(CONCATENATE('BMP P Tracking Table'!$T61," ",'BMP P Tracking Table'!$AC61),'Performance Curves'!$C$1:$L$45,_xlfn.SINGLE(MATCH('BMP P Tracking Table'!$AE61,'Performance Curves'!$D$1:$L$1,1))+1,FALSE)),"")</f>
        <v>4.0000000000000036E-2</v>
      </c>
      <c r="AG61" s="107">
        <f>IFERROR(('BMP P Tracking Table'!$AE61-INDEX('Performance Curves'!$E$1:$L$1,1,MATCH('BMP P Tracking Table'!$AE61,'Performance Curves'!$E$1:$L$1,1)))/(INDEX('Performance Curves'!$E$1:$L$1,1,MATCH('BMP P Tracking Table'!$AE61,'Performance Curves'!$E$1:$L$1,1)+1)-INDEX('Performance Curves'!$E$1:$L$1,1,MATCH('BMP P Tracking Table'!$AE61,'Performance Curves'!$E$1:$L$1,1))),"")</f>
        <v>0.85817709552701071</v>
      </c>
      <c r="AH61" s="106" cm="1">
        <f t="array" ref="AH61">IFERROR(IF('BMP P Tracking Table'!$AE61=2,VLOOKUP(CONCATENATE('BMP P Tracking Table'!$T61," ",'BMP P Tracking Table'!$AC61),'Performance Curves'!$C$1:$L$45,_xlfn.SINGLE(MATCH('BMP P Tracking Table'!$AE61,'Performance Curves'!$D$1:$L$1,1))+1,FALSE),'BMP P Tracking Table'!$AF61*'BMP P Tracking Table'!$AG61+VLOOKUP(CONCATENATE('BMP P Tracking Table'!$T61," ",'BMP P Tracking Table'!$AC61),'Performance Curves'!$C$1:$L$45,_xlfn.SINGLE(MATCH('BMP P Tracking Table'!$AE61,'Performance Curves'!$D$1:$L$1,1))+1,FALSE)),"")</f>
        <v>0.64432708382108039</v>
      </c>
      <c r="AI61" s="107">
        <f>IFERROR('BMP P Tracking Table'!$AH61*'BMP P Tracking Table'!$AD61,"")</f>
        <v>10.351243467002419</v>
      </c>
      <c r="AJ61" s="65"/>
      <c r="AK61" s="101" t="s">
        <v>62</v>
      </c>
      <c r="AL61" s="101"/>
      <c r="AM61" s="64">
        <v>1</v>
      </c>
      <c r="AN61" s="105">
        <f t="shared" si="1"/>
        <v>10.351243467002419</v>
      </c>
      <c r="AO61" s="101"/>
      <c r="AP61" s="101"/>
      <c r="AQ61" s="101"/>
      <c r="AR61" s="101"/>
      <c r="AS61" s="101"/>
      <c r="AT61" s="101"/>
      <c r="AU61" s="101"/>
      <c r="AV61" s="65"/>
      <c r="AW61" s="102"/>
      <c r="AX61" s="102"/>
      <c r="AY61" s="107" t="str">
        <f>IF('BMP P Tracking Table'!$AK61="Yes",IF('BMP P Tracking Table'!$AL61="No",'BMP P Tracking Table'!$U61*VLOOKUP('BMP P Tracking Table'!$Q61,'Loading Rates'!$B$1:$L$24,4,FALSE)+IF('BMP P Tracking Table'!$V61="By HSG",'BMP P Tracking Table'!$W61*VLOOKUP('BMP P Tracking Table'!$Q61,'Loading Rates'!$B$1:$L$24,6,FALSE)+'BMP P Tracking Table'!$X61*VLOOKUP('BMP P Tracking Table'!$Q61,'Loading Rates'!$B$1:$L$24,7,FALSE)+'BMP P Tracking Table'!$Y61*VLOOKUP('BMP P Tracking Table'!$Q61,'Loading Rates'!$B$1:$L$24,8,FALSE)+'BMP P Tracking Table'!$Z61*VLOOKUP('BMP P Tracking Table'!$Q61,'Loading Rates'!$B$1:$L$24,9,FALSE),'BMP P Tracking Table'!$AA61*VLOOKUP('BMP P Tracking Table'!$Q61,'Loading Rates'!$B$1:$L$24,10,FALSE)),'BMP P Tracking Table'!$AO61*VLOOKUP('BMP P Tracking Table'!$Q61,'Loading Rates'!$B$1:$L$24,4,FALSE)+IF('BMP P Tracking Table'!$AP61="By HSG",'BMP P Tracking Table'!$AQ61*VLOOKUP('BMP P Tracking Table'!$Q61,'Loading Rates'!$B$1:$L$24,6,FALSE)+'BMP P Tracking Table'!$AR61*VLOOKUP('BMP P Tracking Table'!$Q61,'Loading Rates'!$B$1:$L$24,7,FALSE)+'BMP P Tracking Table'!$AS61*VLOOKUP('BMP P Tracking Table'!$Q61,'Loading Rates'!$B$1:$L$24,8,FALSE)+'BMP P Tracking Table'!$AT61*VLOOKUP('BMP P Tracking Table'!$Q61,'Loading Rates'!$B$1:$L$24,9,FALSE),'BMP P Tracking Table'!$AU61*VLOOKUP('BMP P Tracking Table'!$Q61,'Loading Rates'!$B$1:$L$24,10,FALSE))),"")</f>
        <v/>
      </c>
      <c r="AZ61" s="107">
        <f>IFERROR(IF('BMP P Tracking Table'!$AL61="Yes",MIN(2,IF('BMP P Tracking Table'!$AP61="Total Pervious",(-(3630*'BMP P Tracking Table'!$AO61+20.691*'BMP P Tracking Table'!$AU61)+SQRT((3630*'BMP P Tracking Table'!$AO61+20.691*'BMP P Tracking Table'!$AU61)^2-(4*(996.798*'BMP P Tracking Table'!$AU61)*-'BMP P Tracking Table'!$AW61)))/(2*(996.798*'BMP P Tracking Table'!$AU61)),IF(SUM('BMP P Tracking Table'!$AQ61:$AT61)=0,'BMP P Tracking Table'!$AU61/(-3630*'BMP P Tracking Table'!$AO61),(-(3630*'BMP P Tracking Table'!$AO61+20.691*'BMP P Tracking Table'!$AT61-216.711*'BMP P Tracking Table'!$AS61-83.853*'BMP P Tracking Table'!$AR61-42.834*'BMP P Tracking Table'!$AQ61)+SQRT((3630*'BMP P Tracking Table'!$AO61+20.691*'BMP P Tracking Table'!$AT61-216.711*'BMP P Tracking Table'!$AS61-83.853*'BMP P Tracking Table'!$AR61-42.834*'BMP P Tracking Table'!$AQ61)^2-(4*(149.919*'BMP P Tracking Table'!$AQ61+236.676*'BMP P Tracking Table'!$AR61+726*'BMP P Tracking Table'!$AS61+996.798*'BMP P Tracking Table'!$AT61)*-'BMP P Tracking Table'!$AW61)))/(2*(149.919*'BMP P Tracking Table'!$AQ61+236.676*'BMP P Tracking Table'!$AR61+726*'BMP P Tracking Table'!$AS61+996.798*'BMP P Tracking Table'!$AT61))))),MIN(2,IF('BMP P Tracking Table'!$AP61="Total Pervious",(-(3630*'BMP P Tracking Table'!$U61+20.691*'BMP P Tracking Table'!$AA61)+SQRT((3630*'BMP P Tracking Table'!$U61+20.691*'BMP P Tracking Table'!$AA61)^2-(4*(996.798*'BMP P Tracking Table'!$AA61)*-'BMP P Tracking Table'!$AW61)))/(2*(996.798*'BMP P Tracking Table'!$AA61)),IF(SUM('BMP P Tracking Table'!$W61:$Z61)=0,'BMP P Tracking Table'!$AW61/(-3630*'BMP P Tracking Table'!$U61),(-(3630*'BMP P Tracking Table'!$U61+20.691*'BMP P Tracking Table'!$Z61-216.711*'BMP P Tracking Table'!$Y61-83.853*'BMP P Tracking Table'!$X61-42.834*'BMP P Tracking Table'!$W61)+SQRT((3630*'BMP P Tracking Table'!$U61+20.691*'BMP P Tracking Table'!$Z61-216.711*'BMP P Tracking Table'!$Y61-83.853*'BMP P Tracking Table'!$X61-42.834*'BMP P Tracking Table'!$W61)^2-(4*(149.919*'BMP P Tracking Table'!$W61+236.676*'BMP P Tracking Table'!$X61+726*'BMP P Tracking Table'!$Y61+996.798*'BMP P Tracking Table'!$Z61)*-'BMP P Tracking Table'!$AW61)))/(2*(149.919*'BMP P Tracking Table'!$W61+236.676*'BMP P Tracking Table'!$X61+726*'BMP P Tracking Table'!$Y61+996.798*'BMP P Tracking Table'!$Z61)))))),"")</f>
        <v>0</v>
      </c>
      <c r="BA61" s="105" t="str" cm="1">
        <f t="array" ref="BA61">IFERROR((VLOOKUP(CONCATENATE('BMP P Tracking Table'!$AV61," ",'BMP P Tracking Table'!$AX61),'Performance Curves'!$C$1:$L$45,_xlfn.SINGLE(MATCH('BMP P Tracking Table'!$AZ61,'Performance Curves'!$D$1:$L$1,1))+2,FALSE)-VLOOKUP(CONCATENATE('BMP P Tracking Table'!$AV61," ",'BMP P Tracking Table'!$AX61),'Performance Curves'!$C$1:$L$45,_xlfn.SINGLE(MATCH('BMP P Tracking Table'!$AZ61,'Performance Curves'!$D$1:$L$1,1))+1,FALSE)),"")</f>
        <v/>
      </c>
      <c r="BB61" s="107" t="str">
        <f>IFERROR(('BMP P Tracking Table'!$AZ61-INDEX('Performance Curves'!$E$1:$L$1,1,MATCH('BMP P Tracking Table'!$AZ61,'Performance Curves'!$E$1:$L$1,1)))/(INDEX('Performance Curves'!$E$1:$L$1,1,MATCH('BMP P Tracking Table'!$AZ61,'Performance Curves'!$E$1:$L$1,1)+1)-INDEX('Performance Curves'!$E$1:$L$1,1,MATCH('BMP P Tracking Table'!$AZ61,'Performance Curves'!$E$1:$L$1,1))),"")</f>
        <v/>
      </c>
      <c r="BC61" s="106" t="str" cm="1">
        <f t="array" ref="BC61">IFERROR(IF('BMP P Tracking Table'!$AZ61=2,VLOOKUP(CONCATENATE('BMP P Tracking Table'!$AV61," ",'BMP P Tracking Table'!$AX61),'Performance Curves'!$C$1:$L$44,_xlfn.SINGLE(MATCH('BMP P Tracking Table'!$AZ61,'Performance Curves'!$D$1:$L$1,1))+1,FALSE),'BMP P Tracking Table'!$BA61*'BMP P Tracking Table'!$BB61+VLOOKUP(CONCATENATE('BMP P Tracking Table'!$AV61," ",'BMP P Tracking Table'!$AX61),'Performance Curves'!$C$1:$L$44,_xlfn.SINGLE(MATCH('BMP P Tracking Table'!$AZ61,'Performance Curves'!$D$1:$L$1,1))+1,FALSE)),"")</f>
        <v/>
      </c>
      <c r="BD61" s="107" t="str">
        <f>IFERROR('BMP P Tracking Table'!$BC61*'BMP P Tracking Table'!$AY61,"")</f>
        <v/>
      </c>
      <c r="BE61" s="101"/>
      <c r="BF61" s="37">
        <f t="shared" si="2"/>
        <v>0</v>
      </c>
    </row>
    <row r="62" spans="1:59" x14ac:dyDescent="0.25">
      <c r="A62" s="65" t="s">
        <v>517</v>
      </c>
      <c r="B62" s="133" t="s">
        <v>514</v>
      </c>
      <c r="C62" s="65" t="s">
        <v>283</v>
      </c>
      <c r="D62" s="65" t="s">
        <v>13</v>
      </c>
      <c r="E62" s="97">
        <v>44.463642</v>
      </c>
      <c r="F62" s="97">
        <v>-73.158338000000001</v>
      </c>
      <c r="G62" s="65" t="s">
        <v>356</v>
      </c>
      <c r="H62" s="65">
        <v>9686</v>
      </c>
      <c r="I62" s="65" t="s">
        <v>62</v>
      </c>
      <c r="J62" s="98"/>
      <c r="K62" s="65" t="s">
        <v>178</v>
      </c>
      <c r="L62" s="65">
        <v>2024</v>
      </c>
      <c r="M62" s="65"/>
      <c r="N62" s="65"/>
      <c r="O62" s="65"/>
      <c r="P62" s="65" t="s">
        <v>34</v>
      </c>
      <c r="Q62" s="65" t="s">
        <v>147</v>
      </c>
      <c r="R62" s="65" t="str">
        <f>IFERROR(VLOOKUP('BMP P Tracking Table'!$Q62,Dropdowns!$P$3:$Q$23,2,FALSE),"")</f>
        <v>Shelburne Bay</v>
      </c>
      <c r="S62" s="65" t="s">
        <v>66</v>
      </c>
      <c r="T62" s="65" t="s">
        <v>46</v>
      </c>
      <c r="U62" s="65">
        <v>18.440000000000001</v>
      </c>
      <c r="V62" s="65" t="s">
        <v>219</v>
      </c>
      <c r="W62" s="65"/>
      <c r="X62" s="65"/>
      <c r="Y62" s="65"/>
      <c r="Z62" s="65"/>
      <c r="AA62" s="65">
        <v>44.81</v>
      </c>
      <c r="AB62" s="100">
        <v>12937</v>
      </c>
      <c r="AC62" s="65"/>
      <c r="AD62" s="107">
        <f>IFERROR('BMP P Tracking Table'!$U62*VLOOKUP('BMP P Tracking Table'!$Q62,'Loading Rates'!$B$1:$L$24,4,FALSE)+IF('BMP P Tracking Table'!$V62="By HSG",'BMP P Tracking Table'!$W62*VLOOKUP('BMP P Tracking Table'!$Q62,'Loading Rates'!$B$1:$L$24,6,FALSE)+'BMP P Tracking Table'!$X62*VLOOKUP('BMP P Tracking Table'!$Q62,'Loading Rates'!$B$1:$L$24,7,FALSE)+'BMP P Tracking Table'!$Y62*VLOOKUP('BMP P Tracking Table'!$Q62,'Loading Rates'!$B$1:$L$24,8,FALSE)+'BMP P Tracking Table'!$Z62*VLOOKUP('BMP P Tracking Table'!$Q62,'Loading Rates'!$B$1:$L$24,9,FALSE),'BMP P Tracking Table'!$AA62*VLOOKUP('BMP P Tracking Table'!$Q62,'Loading Rates'!$B$1:$L$24,10,FALSE)),"")</f>
        <v>25.2622</v>
      </c>
      <c r="AE62" s="107">
        <f>IFERROR(MIN(2,IF('BMP P Tracking Table'!$V62="Total Pervious",(-(3630*'BMP P Tracking Table'!$U62+20.691*'BMP P Tracking Table'!$AA62)+SQRT((3630*'BMP P Tracking Table'!$U62+20.691*'BMP P Tracking Table'!$AA62)^2-(4*(996.798*'BMP P Tracking Table'!$AA62)*-'BMP P Tracking Table'!$AB62)))/(2*(996.798*'BMP P Tracking Table'!$AA62)),IF(SUM('BMP P Tracking Table'!$W62:$Z62)=0,'BMP P Tracking Table'!$AB62/(-3630*'BMP P Tracking Table'!$U62),(-(3630*'BMP P Tracking Table'!$U62+20.691*'BMP P Tracking Table'!$Z62-216.711*'BMP P Tracking Table'!$Y62-83.853*'BMP P Tracking Table'!$X62-42.834*'BMP P Tracking Table'!$W62)+SQRT((3630*'BMP P Tracking Table'!$U62+20.691*'BMP P Tracking Table'!$Z62-216.711*'BMP P Tracking Table'!$Y62-83.853*'BMP P Tracking Table'!$X62-42.834*'BMP P Tracking Table'!$W62)^2-(4*(149.919*'BMP P Tracking Table'!$W62+236.676*'BMP P Tracking Table'!$X62+726*'BMP P Tracking Table'!$Y62+996.798*'BMP P Tracking Table'!$Z62)*-'BMP P Tracking Table'!$AB62)))/(2*(149.919*'BMP P Tracking Table'!$W62+236.676*'BMP P Tracking Table'!$X62+726*'BMP P Tracking Table'!$Y62+996.798*'BMP P Tracking Table'!$Z62))))),"")</f>
        <v>0.17131387590736907</v>
      </c>
      <c r="AF62" s="107" cm="1">
        <f t="array" ref="AF62">IFERROR((VLOOKUP(CONCATENATE('BMP P Tracking Table'!$T62," ",'BMP P Tracking Table'!$AC62),'Performance Curves'!$C$1:$L$45,_xlfn.SINGLE(MATCH('BMP P Tracking Table'!$AE62,'Performance Curves'!$D$1:$L$1,1))+2,FALSE)-VLOOKUP(CONCATENATE('BMP P Tracking Table'!$T62," ",'BMP P Tracking Table'!$AC62),'Performance Curves'!$C$1:$L$45,_xlfn.SINGLE(MATCH('BMP P Tracking Table'!$AE62,'Performance Curves'!$D$1:$L$1,1))+1,FALSE)),"")</f>
        <v>7.0000000000000007E-2</v>
      </c>
      <c r="AG62" s="107">
        <f>IFERROR(('BMP P Tracking Table'!$AE62-INDEX('Performance Curves'!$E$1:$L$1,1,MATCH('BMP P Tracking Table'!$AE62,'Performance Curves'!$E$1:$L$1,1)))/(INDEX('Performance Curves'!$E$1:$L$1,1,MATCH('BMP P Tracking Table'!$AE62,'Performance Curves'!$E$1:$L$1,1)+1)-INDEX('Performance Curves'!$E$1:$L$1,1,MATCH('BMP P Tracking Table'!$AE62,'Performance Curves'!$E$1:$L$1,1))),"")</f>
        <v>0.71313875907369062</v>
      </c>
      <c r="AH62" s="106" cm="1">
        <f t="array" ref="AH62">IFERROR(IF('BMP P Tracking Table'!$AE62=2,VLOOKUP(CONCATENATE('BMP P Tracking Table'!$T62," ",'BMP P Tracking Table'!$AC62),'Performance Curves'!$C$1:$L$45,_xlfn.SINGLE(MATCH('BMP P Tracking Table'!$AE62,'Performance Curves'!$D$1:$L$1,1))+1,FALSE),'BMP P Tracking Table'!$AF62*'BMP P Tracking Table'!$AG62+VLOOKUP(CONCATENATE('BMP P Tracking Table'!$T62," ",'BMP P Tracking Table'!$AC62),'Performance Curves'!$C$1:$L$45,_xlfn.SINGLE(MATCH('BMP P Tracking Table'!$AE62,'Performance Curves'!$D$1:$L$1,1))+1,FALSE)),"")</f>
        <v>0.23991971313515836</v>
      </c>
      <c r="AI62" s="107">
        <f>IFERROR('BMP P Tracking Table'!$AH62*'BMP P Tracking Table'!$AD62,"")</f>
        <v>6.060899777162998</v>
      </c>
      <c r="AJ62" s="65"/>
      <c r="AK62" s="101" t="s">
        <v>62</v>
      </c>
      <c r="AL62" s="101"/>
      <c r="AM62" s="64">
        <v>1</v>
      </c>
      <c r="AN62" s="105">
        <f t="shared" si="1"/>
        <v>6.060899777162998</v>
      </c>
      <c r="AO62" s="101"/>
      <c r="AP62" s="101"/>
      <c r="AQ62" s="101"/>
      <c r="AR62" s="101"/>
      <c r="AS62" s="101"/>
      <c r="AT62" s="101"/>
      <c r="AU62" s="101"/>
      <c r="AV62" s="65"/>
      <c r="AW62" s="102"/>
      <c r="AX62" s="102"/>
      <c r="AY62" s="107" t="str">
        <f>IF('BMP P Tracking Table'!$AK62="Yes",IF('BMP P Tracking Table'!$AL62="No",'BMP P Tracking Table'!$U62*VLOOKUP('BMP P Tracking Table'!$Q62,'Loading Rates'!$B$1:$L$24,4,FALSE)+IF('BMP P Tracking Table'!$V62="By HSG",'BMP P Tracking Table'!$W62*VLOOKUP('BMP P Tracking Table'!$Q62,'Loading Rates'!$B$1:$L$24,6,FALSE)+'BMP P Tracking Table'!$X62*VLOOKUP('BMP P Tracking Table'!$Q62,'Loading Rates'!$B$1:$L$24,7,FALSE)+'BMP P Tracking Table'!$Y62*VLOOKUP('BMP P Tracking Table'!$Q62,'Loading Rates'!$B$1:$L$24,8,FALSE)+'BMP P Tracking Table'!$Z62*VLOOKUP('BMP P Tracking Table'!$Q62,'Loading Rates'!$B$1:$L$24,9,FALSE),'BMP P Tracking Table'!$AA62*VLOOKUP('BMP P Tracking Table'!$Q62,'Loading Rates'!$B$1:$L$24,10,FALSE)),'BMP P Tracking Table'!$AO62*VLOOKUP('BMP P Tracking Table'!$Q62,'Loading Rates'!$B$1:$L$24,4,FALSE)+IF('BMP P Tracking Table'!$AP62="By HSG",'BMP P Tracking Table'!$AQ62*VLOOKUP('BMP P Tracking Table'!$Q62,'Loading Rates'!$B$1:$L$24,6,FALSE)+'BMP P Tracking Table'!$AR62*VLOOKUP('BMP P Tracking Table'!$Q62,'Loading Rates'!$B$1:$L$24,7,FALSE)+'BMP P Tracking Table'!$AS62*VLOOKUP('BMP P Tracking Table'!$Q62,'Loading Rates'!$B$1:$L$24,8,FALSE)+'BMP P Tracking Table'!$AT62*VLOOKUP('BMP P Tracking Table'!$Q62,'Loading Rates'!$B$1:$L$24,9,FALSE),'BMP P Tracking Table'!$AU62*VLOOKUP('BMP P Tracking Table'!$Q62,'Loading Rates'!$B$1:$L$24,10,FALSE))),"")</f>
        <v/>
      </c>
      <c r="AZ62" s="107">
        <f>IFERROR(IF('BMP P Tracking Table'!$AL62="Yes",MIN(2,IF('BMP P Tracking Table'!$AP62="Total Pervious",(-(3630*'BMP P Tracking Table'!$AO62+20.691*'BMP P Tracking Table'!$AU62)+SQRT((3630*'BMP P Tracking Table'!$AO62+20.691*'BMP P Tracking Table'!$AU62)^2-(4*(996.798*'BMP P Tracking Table'!$AU62)*-'BMP P Tracking Table'!$AW62)))/(2*(996.798*'BMP P Tracking Table'!$AU62)),IF(SUM('BMP P Tracking Table'!$AQ62:$AT62)=0,'BMP P Tracking Table'!$AU62/(-3630*'BMP P Tracking Table'!$AO62),(-(3630*'BMP P Tracking Table'!$AO62+20.691*'BMP P Tracking Table'!$AT62-216.711*'BMP P Tracking Table'!$AS62-83.853*'BMP P Tracking Table'!$AR62-42.834*'BMP P Tracking Table'!$AQ62)+SQRT((3630*'BMP P Tracking Table'!$AO62+20.691*'BMP P Tracking Table'!$AT62-216.711*'BMP P Tracking Table'!$AS62-83.853*'BMP P Tracking Table'!$AR62-42.834*'BMP P Tracking Table'!$AQ62)^2-(4*(149.919*'BMP P Tracking Table'!$AQ62+236.676*'BMP P Tracking Table'!$AR62+726*'BMP P Tracking Table'!$AS62+996.798*'BMP P Tracking Table'!$AT62)*-'BMP P Tracking Table'!$AW62)))/(2*(149.919*'BMP P Tracking Table'!$AQ62+236.676*'BMP P Tracking Table'!$AR62+726*'BMP P Tracking Table'!$AS62+996.798*'BMP P Tracking Table'!$AT62))))),MIN(2,IF('BMP P Tracking Table'!$AP62="Total Pervious",(-(3630*'BMP P Tracking Table'!$U62+20.691*'BMP P Tracking Table'!$AA62)+SQRT((3630*'BMP P Tracking Table'!$U62+20.691*'BMP P Tracking Table'!$AA62)^2-(4*(996.798*'BMP P Tracking Table'!$AA62)*-'BMP P Tracking Table'!$AW62)))/(2*(996.798*'BMP P Tracking Table'!$AA62)),IF(SUM('BMP P Tracking Table'!$W62:$Z62)=0,'BMP P Tracking Table'!$AW62/(-3630*'BMP P Tracking Table'!$U62),(-(3630*'BMP P Tracking Table'!$U62+20.691*'BMP P Tracking Table'!$Z62-216.711*'BMP P Tracking Table'!$Y62-83.853*'BMP P Tracking Table'!$X62-42.834*'BMP P Tracking Table'!$W62)+SQRT((3630*'BMP P Tracking Table'!$U62+20.691*'BMP P Tracking Table'!$Z62-216.711*'BMP P Tracking Table'!$Y62-83.853*'BMP P Tracking Table'!$X62-42.834*'BMP P Tracking Table'!$W62)^2-(4*(149.919*'BMP P Tracking Table'!$W62+236.676*'BMP P Tracking Table'!$X62+726*'BMP P Tracking Table'!$Y62+996.798*'BMP P Tracking Table'!$Z62)*-'BMP P Tracking Table'!$AW62)))/(2*(149.919*'BMP P Tracking Table'!$W62+236.676*'BMP P Tracking Table'!$X62+726*'BMP P Tracking Table'!$Y62+996.798*'BMP P Tracking Table'!$Z62)))))),"")</f>
        <v>0</v>
      </c>
      <c r="BA62" s="105" t="str" cm="1">
        <f t="array" ref="BA62">IFERROR((VLOOKUP(CONCATENATE('BMP P Tracking Table'!$AV62," ",'BMP P Tracking Table'!$AX62),'Performance Curves'!$C$1:$L$45,_xlfn.SINGLE(MATCH('BMP P Tracking Table'!$AZ62,'Performance Curves'!$D$1:$L$1,1))+2,FALSE)-VLOOKUP(CONCATENATE('BMP P Tracking Table'!$AV62," ",'BMP P Tracking Table'!$AX62),'Performance Curves'!$C$1:$L$45,_xlfn.SINGLE(MATCH('BMP P Tracking Table'!$AZ62,'Performance Curves'!$D$1:$L$1,1))+1,FALSE)),"")</f>
        <v/>
      </c>
      <c r="BB62" s="107" t="str">
        <f>IFERROR(('BMP P Tracking Table'!$AZ62-INDEX('Performance Curves'!$E$1:$L$1,1,MATCH('BMP P Tracking Table'!$AZ62,'Performance Curves'!$E$1:$L$1,1)))/(INDEX('Performance Curves'!$E$1:$L$1,1,MATCH('BMP P Tracking Table'!$AZ62,'Performance Curves'!$E$1:$L$1,1)+1)-INDEX('Performance Curves'!$E$1:$L$1,1,MATCH('BMP P Tracking Table'!$AZ62,'Performance Curves'!$E$1:$L$1,1))),"")</f>
        <v/>
      </c>
      <c r="BC62" s="106" t="str" cm="1">
        <f t="array" ref="BC62">IFERROR(IF('BMP P Tracking Table'!$AZ62=2,VLOOKUP(CONCATENATE('BMP P Tracking Table'!$AV62," ",'BMP P Tracking Table'!$AX62),'Performance Curves'!$C$1:$L$44,_xlfn.SINGLE(MATCH('BMP P Tracking Table'!$AZ62,'Performance Curves'!$D$1:$L$1,1))+1,FALSE),'BMP P Tracking Table'!$BA62*'BMP P Tracking Table'!$BB62+VLOOKUP(CONCATENATE('BMP P Tracking Table'!$AV62," ",'BMP P Tracking Table'!$AX62),'Performance Curves'!$C$1:$L$44,_xlfn.SINGLE(MATCH('BMP P Tracking Table'!$AZ62,'Performance Curves'!$D$1:$L$1,1))+1,FALSE)),"")</f>
        <v/>
      </c>
      <c r="BD62" s="107" t="str">
        <f>IFERROR('BMP P Tracking Table'!$BC62*'BMP P Tracking Table'!$AY62,"")</f>
        <v/>
      </c>
      <c r="BE62" s="101"/>
      <c r="BF62" s="37">
        <f t="shared" si="2"/>
        <v>0</v>
      </c>
    </row>
    <row r="63" spans="1:59" x14ac:dyDescent="0.25">
      <c r="A63" s="65"/>
      <c r="B63" s="65"/>
      <c r="C63" s="65"/>
      <c r="D63" s="65"/>
      <c r="E63" s="97"/>
      <c r="F63" s="97"/>
      <c r="G63" s="65"/>
      <c r="H63" s="65"/>
      <c r="I63" s="65"/>
      <c r="J63" s="98"/>
      <c r="K63" s="65"/>
      <c r="L63" s="65"/>
      <c r="M63" s="65"/>
      <c r="N63" s="65"/>
      <c r="O63" s="65"/>
      <c r="P63" s="65"/>
      <c r="Q63" s="65" t="str">
        <f>IFERROR(VLOOKUP('BMP P Tracking Table'!$P63,Dropdowns!$C$2:$E$15,3,FALSE),"")</f>
        <v/>
      </c>
      <c r="R63" s="65" t="str">
        <f>IFERROR(VLOOKUP('BMP P Tracking Table'!$Q63,Dropdowns!$P$3:$Q$23,2,FALSE),"")</f>
        <v/>
      </c>
      <c r="S63" s="65"/>
      <c r="T63" s="65"/>
      <c r="U63" s="65"/>
      <c r="V63" s="65"/>
      <c r="W63" s="65"/>
      <c r="X63" s="65"/>
      <c r="Y63" s="65"/>
      <c r="Z63" s="65"/>
      <c r="AA63" s="65"/>
      <c r="AB63" s="100"/>
      <c r="AC63" s="65"/>
      <c r="AD63" s="107" t="str">
        <f>IFERROR('BMP P Tracking Table'!$U63*VLOOKUP('BMP P Tracking Table'!$Q63,'Loading Rates'!$B$1:$L$24,4,FALSE)+IF('BMP P Tracking Table'!$V63="By HSG",'BMP P Tracking Table'!$W63*VLOOKUP('BMP P Tracking Table'!$Q63,'Loading Rates'!$B$1:$L$24,6,FALSE)+'BMP P Tracking Table'!$X63*VLOOKUP('BMP P Tracking Table'!$Q63,'Loading Rates'!$B$1:$L$24,7,FALSE)+'BMP P Tracking Table'!$Y63*VLOOKUP('BMP P Tracking Table'!$Q63,'Loading Rates'!$B$1:$L$24,8,FALSE)+'BMP P Tracking Table'!$Z63*VLOOKUP('BMP P Tracking Table'!$Q63,'Loading Rates'!$B$1:$L$24,9,FALSE),'BMP P Tracking Table'!$AA63*VLOOKUP('BMP P Tracking Table'!$Q63,'Loading Rates'!$B$1:$L$24,10,FALSE)),"")</f>
        <v/>
      </c>
      <c r="AE63" s="107" t="str">
        <f>IFERROR(MIN(2,IF('BMP P Tracking Table'!$V63="Total Pervious",(-(3630*'BMP P Tracking Table'!$U63+20.691*'BMP P Tracking Table'!$AA63)+SQRT((3630*'BMP P Tracking Table'!$U63+20.691*'BMP P Tracking Table'!$AA63)^2-(4*(996.798*'BMP P Tracking Table'!$AA63)*-'BMP P Tracking Table'!$AB63)))/(2*(996.798*'BMP P Tracking Table'!$AA63)),IF(SUM('BMP P Tracking Table'!$W63:$Z63)=0,'BMP P Tracking Table'!$AB63/(-3630*'BMP P Tracking Table'!$U63),(-(3630*'BMP P Tracking Table'!$U63+20.691*'BMP P Tracking Table'!$Z63-216.711*'BMP P Tracking Table'!$Y63-83.853*'BMP P Tracking Table'!$X63-42.834*'BMP P Tracking Table'!$W63)+SQRT((3630*'BMP P Tracking Table'!$U63+20.691*'BMP P Tracking Table'!$Z63-216.711*'BMP P Tracking Table'!$Y63-83.853*'BMP P Tracking Table'!$X63-42.834*'BMP P Tracking Table'!$W63)^2-(4*(149.919*'BMP P Tracking Table'!$W63+236.676*'BMP P Tracking Table'!$X63+726*'BMP P Tracking Table'!$Y63+996.798*'BMP P Tracking Table'!$Z63)*-'BMP P Tracking Table'!$AB63)))/(2*(149.919*'BMP P Tracking Table'!$W63+236.676*'BMP P Tracking Table'!$X63+726*'BMP P Tracking Table'!$Y63+996.798*'BMP P Tracking Table'!$Z63))))),"")</f>
        <v/>
      </c>
      <c r="AF63" s="107" t="str" cm="1">
        <f t="array" ref="AF63">IFERROR((VLOOKUP(CONCATENATE('BMP P Tracking Table'!$T63," ",'BMP P Tracking Table'!$AC63),'Performance Curves'!$C$1:$L$45,_xlfn.SINGLE(MATCH('BMP P Tracking Table'!$AE63,'Performance Curves'!$D$1:$L$1,1))+2,FALSE)-VLOOKUP(CONCATENATE('BMP P Tracking Table'!$T63," ",'BMP P Tracking Table'!$AC63),'Performance Curves'!$C$1:$L$45,_xlfn.SINGLE(MATCH('BMP P Tracking Table'!$AE63,'Performance Curves'!$D$1:$L$1,1))+1,FALSE)),"")</f>
        <v/>
      </c>
      <c r="AG63" s="107" t="str">
        <f>IFERROR(('BMP P Tracking Table'!$AE63-INDEX('Performance Curves'!$E$1:$L$1,1,MATCH('BMP P Tracking Table'!$AE63,'Performance Curves'!$E$1:$L$1,1)))/(INDEX('Performance Curves'!$E$1:$L$1,1,MATCH('BMP P Tracking Table'!$AE63,'Performance Curves'!$E$1:$L$1,1)+1)-INDEX('Performance Curves'!$E$1:$L$1,1,MATCH('BMP P Tracking Table'!$AE63,'Performance Curves'!$E$1:$L$1,1))),"")</f>
        <v/>
      </c>
      <c r="AH63" s="106" t="str" cm="1">
        <f t="array" ref="AH63">IFERROR(IF('BMP P Tracking Table'!$AE63=2,VLOOKUP(CONCATENATE('BMP P Tracking Table'!$T63," ",'BMP P Tracking Table'!$AC63),'Performance Curves'!$C$1:$L$45,_xlfn.SINGLE(MATCH('BMP P Tracking Table'!$AE63,'Performance Curves'!$D$1:$L$1,1))+1,FALSE),'BMP P Tracking Table'!$AF63*'BMP P Tracking Table'!$AG63+VLOOKUP(CONCATENATE('BMP P Tracking Table'!$T63," ",'BMP P Tracking Table'!$AC63),'Performance Curves'!$C$1:$L$45,_xlfn.SINGLE(MATCH('BMP P Tracking Table'!$AE63,'Performance Curves'!$D$1:$L$1,1))+1,FALSE)),"")</f>
        <v/>
      </c>
      <c r="AI63" s="107" t="str">
        <f>IFERROR('BMP P Tracking Table'!$AH63*'BMP P Tracking Table'!$AD63,"")</f>
        <v/>
      </c>
      <c r="AJ63" s="65"/>
      <c r="AK63" s="101"/>
      <c r="AL63" s="101"/>
      <c r="AM63" s="64"/>
      <c r="AN63" s="105" t="str">
        <f t="shared" si="1"/>
        <v/>
      </c>
      <c r="AO63" s="101"/>
      <c r="AP63" s="101"/>
      <c r="AQ63" s="101"/>
      <c r="AR63" s="101"/>
      <c r="AS63" s="101"/>
      <c r="AT63" s="101"/>
      <c r="AU63" s="101"/>
      <c r="AV63" s="65"/>
      <c r="AW63" s="102"/>
      <c r="AX63" s="102"/>
      <c r="AY63" s="107" t="str">
        <f>IF('BMP P Tracking Table'!$AK63="Yes",IF('BMP P Tracking Table'!$AL63="No",'BMP P Tracking Table'!$U63*VLOOKUP('BMP P Tracking Table'!$Q63,'Loading Rates'!$B$1:$L$24,4,FALSE)+IF('BMP P Tracking Table'!$V63="By HSG",'BMP P Tracking Table'!$W63*VLOOKUP('BMP P Tracking Table'!$Q63,'Loading Rates'!$B$1:$L$24,6,FALSE)+'BMP P Tracking Table'!$X63*VLOOKUP('BMP P Tracking Table'!$Q63,'Loading Rates'!$B$1:$L$24,7,FALSE)+'BMP P Tracking Table'!$Y63*VLOOKUP('BMP P Tracking Table'!$Q63,'Loading Rates'!$B$1:$L$24,8,FALSE)+'BMP P Tracking Table'!$Z63*VLOOKUP('BMP P Tracking Table'!$Q63,'Loading Rates'!$B$1:$L$24,9,FALSE),'BMP P Tracking Table'!$AA63*VLOOKUP('BMP P Tracking Table'!$Q63,'Loading Rates'!$B$1:$L$24,10,FALSE)),'BMP P Tracking Table'!$AO63*VLOOKUP('BMP P Tracking Table'!$Q63,'Loading Rates'!$B$1:$L$24,4,FALSE)+IF('BMP P Tracking Table'!$AP63="By HSG",'BMP P Tracking Table'!$AQ63*VLOOKUP('BMP P Tracking Table'!$Q63,'Loading Rates'!$B$1:$L$24,6,FALSE)+'BMP P Tracking Table'!$AR63*VLOOKUP('BMP P Tracking Table'!$Q63,'Loading Rates'!$B$1:$L$24,7,FALSE)+'BMP P Tracking Table'!$AS63*VLOOKUP('BMP P Tracking Table'!$Q63,'Loading Rates'!$B$1:$L$24,8,FALSE)+'BMP P Tracking Table'!$AT63*VLOOKUP('BMP P Tracking Table'!$Q63,'Loading Rates'!$B$1:$L$24,9,FALSE),'BMP P Tracking Table'!$AU63*VLOOKUP('BMP P Tracking Table'!$Q63,'Loading Rates'!$B$1:$L$24,10,FALSE))),"")</f>
        <v/>
      </c>
      <c r="AZ63" s="107" t="str">
        <f>IFERROR(IF('BMP P Tracking Table'!$AL63="Yes",MIN(2,IF('BMP P Tracking Table'!$AP63="Total Pervious",(-(3630*'BMP P Tracking Table'!$AO63+20.691*'BMP P Tracking Table'!$AU63)+SQRT((3630*'BMP P Tracking Table'!$AO63+20.691*'BMP P Tracking Table'!$AU63)^2-(4*(996.798*'BMP P Tracking Table'!$AU63)*-'BMP P Tracking Table'!$AW63)))/(2*(996.798*'BMP P Tracking Table'!$AU63)),IF(SUM('BMP P Tracking Table'!$AQ63:$AT63)=0,'BMP P Tracking Table'!$AU63/(-3630*'BMP P Tracking Table'!$AO63),(-(3630*'BMP P Tracking Table'!$AO63+20.691*'BMP P Tracking Table'!$AT63-216.711*'BMP P Tracking Table'!$AS63-83.853*'BMP P Tracking Table'!$AR63-42.834*'BMP P Tracking Table'!$AQ63)+SQRT((3630*'BMP P Tracking Table'!$AO63+20.691*'BMP P Tracking Table'!$AT63-216.711*'BMP P Tracking Table'!$AS63-83.853*'BMP P Tracking Table'!$AR63-42.834*'BMP P Tracking Table'!$AQ63)^2-(4*(149.919*'BMP P Tracking Table'!$AQ63+236.676*'BMP P Tracking Table'!$AR63+726*'BMP P Tracking Table'!$AS63+996.798*'BMP P Tracking Table'!$AT63)*-'BMP P Tracking Table'!$AW63)))/(2*(149.919*'BMP P Tracking Table'!$AQ63+236.676*'BMP P Tracking Table'!$AR63+726*'BMP P Tracking Table'!$AS63+996.798*'BMP P Tracking Table'!$AT63))))),MIN(2,IF('BMP P Tracking Table'!$AP63="Total Pervious",(-(3630*'BMP P Tracking Table'!$U63+20.691*'BMP P Tracking Table'!$AA63)+SQRT((3630*'BMP P Tracking Table'!$U63+20.691*'BMP P Tracking Table'!$AA63)^2-(4*(996.798*'BMP P Tracking Table'!$AA63)*-'BMP P Tracking Table'!$AW63)))/(2*(996.798*'BMP P Tracking Table'!$AA63)),IF(SUM('BMP P Tracking Table'!$W63:$Z63)=0,'BMP P Tracking Table'!$AW63/(-3630*'BMP P Tracking Table'!$U63),(-(3630*'BMP P Tracking Table'!$U63+20.691*'BMP P Tracking Table'!$Z63-216.711*'BMP P Tracking Table'!$Y63-83.853*'BMP P Tracking Table'!$X63-42.834*'BMP P Tracking Table'!$W63)+SQRT((3630*'BMP P Tracking Table'!$U63+20.691*'BMP P Tracking Table'!$Z63-216.711*'BMP P Tracking Table'!$Y63-83.853*'BMP P Tracking Table'!$X63-42.834*'BMP P Tracking Table'!$W63)^2-(4*(149.919*'BMP P Tracking Table'!$W63+236.676*'BMP P Tracking Table'!$X63+726*'BMP P Tracking Table'!$Y63+996.798*'BMP P Tracking Table'!$Z63)*-'BMP P Tracking Table'!$AW63)))/(2*(149.919*'BMP P Tracking Table'!$W63+236.676*'BMP P Tracking Table'!$X63+726*'BMP P Tracking Table'!$Y63+996.798*'BMP P Tracking Table'!$Z63)))))),"")</f>
        <v/>
      </c>
      <c r="BA63" s="105" t="str" cm="1">
        <f t="array" ref="BA63">IFERROR((VLOOKUP(CONCATENATE('BMP P Tracking Table'!$AV63," ",'BMP P Tracking Table'!$AX63),'Performance Curves'!$C$1:$L$45,_xlfn.SINGLE(MATCH('BMP P Tracking Table'!$AZ63,'Performance Curves'!$D$1:$L$1,1))+2,FALSE)-VLOOKUP(CONCATENATE('BMP P Tracking Table'!$AV63," ",'BMP P Tracking Table'!$AX63),'Performance Curves'!$C$1:$L$45,_xlfn.SINGLE(MATCH('BMP P Tracking Table'!$AZ63,'Performance Curves'!$D$1:$L$1,1))+1,FALSE)),"")</f>
        <v/>
      </c>
      <c r="BB63" s="107" t="str">
        <f>IFERROR(('BMP P Tracking Table'!$AZ63-INDEX('Performance Curves'!$E$1:$L$1,1,MATCH('BMP P Tracking Table'!$AZ63,'Performance Curves'!$E$1:$L$1,1)))/(INDEX('Performance Curves'!$E$1:$L$1,1,MATCH('BMP P Tracking Table'!$AZ63,'Performance Curves'!$E$1:$L$1,1)+1)-INDEX('Performance Curves'!$E$1:$L$1,1,MATCH('BMP P Tracking Table'!$AZ63,'Performance Curves'!$E$1:$L$1,1))),"")</f>
        <v/>
      </c>
      <c r="BC63" s="106" t="str" cm="1">
        <f t="array" ref="BC63">IFERROR(IF('BMP P Tracking Table'!$AZ63=2,VLOOKUP(CONCATENATE('BMP P Tracking Table'!$AV63," ",'BMP P Tracking Table'!$AX63),'Performance Curves'!$C$1:$L$44,_xlfn.SINGLE(MATCH('BMP P Tracking Table'!$AZ63,'Performance Curves'!$D$1:$L$1,1))+1,FALSE),'BMP P Tracking Table'!$BA63*'BMP P Tracking Table'!$BB63+VLOOKUP(CONCATENATE('BMP P Tracking Table'!$AV63," ",'BMP P Tracking Table'!$AX63),'Performance Curves'!$C$1:$L$44,_xlfn.SINGLE(MATCH('BMP P Tracking Table'!$AZ63,'Performance Curves'!$D$1:$L$1,1))+1,FALSE)),"")</f>
        <v/>
      </c>
      <c r="BD63" s="107" t="str">
        <f>IFERROR('BMP P Tracking Table'!$BC63*'BMP P Tracking Table'!$AY63,"")</f>
        <v/>
      </c>
      <c r="BE63" s="95"/>
      <c r="BF63" s="37">
        <f t="shared" si="2"/>
        <v>0</v>
      </c>
    </row>
    <row r="64" spans="1:59" x14ac:dyDescent="0.25">
      <c r="A64" s="65"/>
      <c r="B64" s="65"/>
      <c r="C64" s="65"/>
      <c r="D64" s="65"/>
      <c r="E64" s="97"/>
      <c r="F64" s="97"/>
      <c r="G64" s="65"/>
      <c r="H64" s="65"/>
      <c r="I64" s="65"/>
      <c r="J64" s="98"/>
      <c r="K64" s="65"/>
      <c r="L64" s="65"/>
      <c r="M64" s="65"/>
      <c r="N64" s="65"/>
      <c r="O64" s="65"/>
      <c r="P64" s="65"/>
      <c r="Q64" s="65" t="str">
        <f>IFERROR(VLOOKUP('BMP P Tracking Table'!$P64,Dropdowns!$C$2:$E$15,3,FALSE),"")</f>
        <v/>
      </c>
      <c r="R64" s="65" t="str">
        <f>IFERROR(VLOOKUP('BMP P Tracking Table'!$Q64,Dropdowns!$P$3:$Q$23,2,FALSE),"")</f>
        <v/>
      </c>
      <c r="S64" s="65"/>
      <c r="T64" s="65"/>
      <c r="U64" s="65"/>
      <c r="V64" s="65"/>
      <c r="W64" s="65"/>
      <c r="X64" s="65"/>
      <c r="Y64" s="65"/>
      <c r="Z64" s="65"/>
      <c r="AA64" s="65"/>
      <c r="AB64" s="100"/>
      <c r="AC64" s="65"/>
      <c r="AD64" s="107" t="str">
        <f>IFERROR('BMP P Tracking Table'!$U64*VLOOKUP('BMP P Tracking Table'!$Q64,'Loading Rates'!$B$1:$L$24,4,FALSE)+IF('BMP P Tracking Table'!$V64="By HSG",'BMP P Tracking Table'!$W64*VLOOKUP('BMP P Tracking Table'!$Q64,'Loading Rates'!$B$1:$L$24,6,FALSE)+'BMP P Tracking Table'!$X64*VLOOKUP('BMP P Tracking Table'!$Q64,'Loading Rates'!$B$1:$L$24,7,FALSE)+'BMP P Tracking Table'!$Y64*VLOOKUP('BMP P Tracking Table'!$Q64,'Loading Rates'!$B$1:$L$24,8,FALSE)+'BMP P Tracking Table'!$Z64*VLOOKUP('BMP P Tracking Table'!$Q64,'Loading Rates'!$B$1:$L$24,9,FALSE),'BMP P Tracking Table'!$AA64*VLOOKUP('BMP P Tracking Table'!$Q64,'Loading Rates'!$B$1:$L$24,10,FALSE)),"")</f>
        <v/>
      </c>
      <c r="AE64" s="107" t="str">
        <f>IFERROR(MIN(2,IF('BMP P Tracking Table'!$V64="Total Pervious",(-(3630*'BMP P Tracking Table'!$U64+20.691*'BMP P Tracking Table'!$AA64)+SQRT((3630*'BMP P Tracking Table'!$U64+20.691*'BMP P Tracking Table'!$AA64)^2-(4*(996.798*'BMP P Tracking Table'!$AA64)*-'BMP P Tracking Table'!$AB64)))/(2*(996.798*'BMP P Tracking Table'!$AA64)),IF(SUM('BMP P Tracking Table'!$W64:$Z64)=0,'BMP P Tracking Table'!$AB64/(-3630*'BMP P Tracking Table'!$U64),(-(3630*'BMP P Tracking Table'!$U64+20.691*'BMP P Tracking Table'!$Z64-216.711*'BMP P Tracking Table'!$Y64-83.853*'BMP P Tracking Table'!$X64-42.834*'BMP P Tracking Table'!$W64)+SQRT((3630*'BMP P Tracking Table'!$U64+20.691*'BMP P Tracking Table'!$Z64-216.711*'BMP P Tracking Table'!$Y64-83.853*'BMP P Tracking Table'!$X64-42.834*'BMP P Tracking Table'!$W64)^2-(4*(149.919*'BMP P Tracking Table'!$W64+236.676*'BMP P Tracking Table'!$X64+726*'BMP P Tracking Table'!$Y64+996.798*'BMP P Tracking Table'!$Z64)*-'BMP P Tracking Table'!$AB64)))/(2*(149.919*'BMP P Tracking Table'!$W64+236.676*'BMP P Tracking Table'!$X64+726*'BMP P Tracking Table'!$Y64+996.798*'BMP P Tracking Table'!$Z64))))),"")</f>
        <v/>
      </c>
      <c r="AF64" s="107" t="str" cm="1">
        <f t="array" ref="AF64">IFERROR((VLOOKUP(CONCATENATE('BMP P Tracking Table'!$T64," ",'BMP P Tracking Table'!$AC64),'Performance Curves'!$C$1:$L$45,_xlfn.SINGLE(MATCH('BMP P Tracking Table'!$AE64,'Performance Curves'!$D$1:$L$1,1))+2,FALSE)-VLOOKUP(CONCATENATE('BMP P Tracking Table'!$T64," ",'BMP P Tracking Table'!$AC64),'Performance Curves'!$C$1:$L$45,_xlfn.SINGLE(MATCH('BMP P Tracking Table'!$AE64,'Performance Curves'!$D$1:$L$1,1))+1,FALSE)),"")</f>
        <v/>
      </c>
      <c r="AG64" s="107" t="str">
        <f>IFERROR(('BMP P Tracking Table'!$AE64-INDEX('Performance Curves'!$E$1:$L$1,1,MATCH('BMP P Tracking Table'!$AE64,'Performance Curves'!$E$1:$L$1,1)))/(INDEX('Performance Curves'!$E$1:$L$1,1,MATCH('BMP P Tracking Table'!$AE64,'Performance Curves'!$E$1:$L$1,1)+1)-INDEX('Performance Curves'!$E$1:$L$1,1,MATCH('BMP P Tracking Table'!$AE64,'Performance Curves'!$E$1:$L$1,1))),"")</f>
        <v/>
      </c>
      <c r="AH64" s="106" t="str" cm="1">
        <f t="array" ref="AH64">IFERROR(IF('BMP P Tracking Table'!$AE64=2,VLOOKUP(CONCATENATE('BMP P Tracking Table'!$T64," ",'BMP P Tracking Table'!$AC64),'Performance Curves'!$C$1:$L$45,_xlfn.SINGLE(MATCH('BMP P Tracking Table'!$AE64,'Performance Curves'!$D$1:$L$1,1))+1,FALSE),'BMP P Tracking Table'!$AF64*'BMP P Tracking Table'!$AG64+VLOOKUP(CONCATENATE('BMP P Tracking Table'!$T64," ",'BMP P Tracking Table'!$AC64),'Performance Curves'!$C$1:$L$45,_xlfn.SINGLE(MATCH('BMP P Tracking Table'!$AE64,'Performance Curves'!$D$1:$L$1,1))+1,FALSE)),"")</f>
        <v/>
      </c>
      <c r="AI64" s="107" t="str">
        <f>IFERROR('BMP P Tracking Table'!$AH64*'BMP P Tracking Table'!$AD64,"")</f>
        <v/>
      </c>
      <c r="AJ64" s="65"/>
      <c r="AK64" s="101"/>
      <c r="AL64" s="101"/>
      <c r="AM64" s="64"/>
      <c r="AN64" s="105" t="str">
        <f t="shared" si="1"/>
        <v/>
      </c>
      <c r="AO64" s="101"/>
      <c r="AP64" s="101"/>
      <c r="AQ64" s="101"/>
      <c r="AR64" s="101"/>
      <c r="AS64" s="101"/>
      <c r="AT64" s="101"/>
      <c r="AU64" s="101"/>
      <c r="AV64" s="65"/>
      <c r="AW64" s="102"/>
      <c r="AX64" s="102"/>
      <c r="AY64" s="107" t="str">
        <f>IF('BMP P Tracking Table'!$AK64="Yes",IF('BMP P Tracking Table'!$AL64="No",'BMP P Tracking Table'!$U64*VLOOKUP('BMP P Tracking Table'!$Q64,'Loading Rates'!$B$1:$L$24,4,FALSE)+IF('BMP P Tracking Table'!$V64="By HSG",'BMP P Tracking Table'!$W64*VLOOKUP('BMP P Tracking Table'!$Q64,'Loading Rates'!$B$1:$L$24,6,FALSE)+'BMP P Tracking Table'!$X64*VLOOKUP('BMP P Tracking Table'!$Q64,'Loading Rates'!$B$1:$L$24,7,FALSE)+'BMP P Tracking Table'!$Y64*VLOOKUP('BMP P Tracking Table'!$Q64,'Loading Rates'!$B$1:$L$24,8,FALSE)+'BMP P Tracking Table'!$Z64*VLOOKUP('BMP P Tracking Table'!$Q64,'Loading Rates'!$B$1:$L$24,9,FALSE),'BMP P Tracking Table'!$AA64*VLOOKUP('BMP P Tracking Table'!$Q64,'Loading Rates'!$B$1:$L$24,10,FALSE)),'BMP P Tracking Table'!$AO64*VLOOKUP('BMP P Tracking Table'!$Q64,'Loading Rates'!$B$1:$L$24,4,FALSE)+IF('BMP P Tracking Table'!$AP64="By HSG",'BMP P Tracking Table'!$AQ64*VLOOKUP('BMP P Tracking Table'!$Q64,'Loading Rates'!$B$1:$L$24,6,FALSE)+'BMP P Tracking Table'!$AR64*VLOOKUP('BMP P Tracking Table'!$Q64,'Loading Rates'!$B$1:$L$24,7,FALSE)+'BMP P Tracking Table'!$AS64*VLOOKUP('BMP P Tracking Table'!$Q64,'Loading Rates'!$B$1:$L$24,8,FALSE)+'BMP P Tracking Table'!$AT64*VLOOKUP('BMP P Tracking Table'!$Q64,'Loading Rates'!$B$1:$L$24,9,FALSE),'BMP P Tracking Table'!$AU64*VLOOKUP('BMP P Tracking Table'!$Q64,'Loading Rates'!$B$1:$L$24,10,FALSE))),"")</f>
        <v/>
      </c>
      <c r="AZ64" s="107" t="str">
        <f>IFERROR(IF('BMP P Tracking Table'!$AL64="Yes",MIN(2,IF('BMP P Tracking Table'!$AP64="Total Pervious",(-(3630*'BMP P Tracking Table'!$AO64+20.691*'BMP P Tracking Table'!$AU64)+SQRT((3630*'BMP P Tracking Table'!$AO64+20.691*'BMP P Tracking Table'!$AU64)^2-(4*(996.798*'BMP P Tracking Table'!$AU64)*-'BMP P Tracking Table'!$AW64)))/(2*(996.798*'BMP P Tracking Table'!$AU64)),IF(SUM('BMP P Tracking Table'!$AQ64:$AT64)=0,'BMP P Tracking Table'!$AU64/(-3630*'BMP P Tracking Table'!$AO64),(-(3630*'BMP P Tracking Table'!$AO64+20.691*'BMP P Tracking Table'!$AT64-216.711*'BMP P Tracking Table'!$AS64-83.853*'BMP P Tracking Table'!$AR64-42.834*'BMP P Tracking Table'!$AQ64)+SQRT((3630*'BMP P Tracking Table'!$AO64+20.691*'BMP P Tracking Table'!$AT64-216.711*'BMP P Tracking Table'!$AS64-83.853*'BMP P Tracking Table'!$AR64-42.834*'BMP P Tracking Table'!$AQ64)^2-(4*(149.919*'BMP P Tracking Table'!$AQ64+236.676*'BMP P Tracking Table'!$AR64+726*'BMP P Tracking Table'!$AS64+996.798*'BMP P Tracking Table'!$AT64)*-'BMP P Tracking Table'!$AW64)))/(2*(149.919*'BMP P Tracking Table'!$AQ64+236.676*'BMP P Tracking Table'!$AR64+726*'BMP P Tracking Table'!$AS64+996.798*'BMP P Tracking Table'!$AT64))))),MIN(2,IF('BMP P Tracking Table'!$AP64="Total Pervious",(-(3630*'BMP P Tracking Table'!$U64+20.691*'BMP P Tracking Table'!$AA64)+SQRT((3630*'BMP P Tracking Table'!$U64+20.691*'BMP P Tracking Table'!$AA64)^2-(4*(996.798*'BMP P Tracking Table'!$AA64)*-'BMP P Tracking Table'!$AW64)))/(2*(996.798*'BMP P Tracking Table'!$AA64)),IF(SUM('BMP P Tracking Table'!$W64:$Z64)=0,'BMP P Tracking Table'!$AW64/(-3630*'BMP P Tracking Table'!$U64),(-(3630*'BMP P Tracking Table'!$U64+20.691*'BMP P Tracking Table'!$Z64-216.711*'BMP P Tracking Table'!$Y64-83.853*'BMP P Tracking Table'!$X64-42.834*'BMP P Tracking Table'!$W64)+SQRT((3630*'BMP P Tracking Table'!$U64+20.691*'BMP P Tracking Table'!$Z64-216.711*'BMP P Tracking Table'!$Y64-83.853*'BMP P Tracking Table'!$X64-42.834*'BMP P Tracking Table'!$W64)^2-(4*(149.919*'BMP P Tracking Table'!$W64+236.676*'BMP P Tracking Table'!$X64+726*'BMP P Tracking Table'!$Y64+996.798*'BMP P Tracking Table'!$Z64)*-'BMP P Tracking Table'!$AW64)))/(2*(149.919*'BMP P Tracking Table'!$W64+236.676*'BMP P Tracking Table'!$X64+726*'BMP P Tracking Table'!$Y64+996.798*'BMP P Tracking Table'!$Z64)))))),"")</f>
        <v/>
      </c>
      <c r="BA64" s="105" t="str" cm="1">
        <f t="array" ref="BA64">IFERROR((VLOOKUP(CONCATENATE('BMP P Tracking Table'!$AV64," ",'BMP P Tracking Table'!$AX64),'Performance Curves'!$C$1:$L$45,_xlfn.SINGLE(MATCH('BMP P Tracking Table'!$AZ64,'Performance Curves'!$D$1:$L$1,1))+2,FALSE)-VLOOKUP(CONCATENATE('BMP P Tracking Table'!$AV64," ",'BMP P Tracking Table'!$AX64),'Performance Curves'!$C$1:$L$45,_xlfn.SINGLE(MATCH('BMP P Tracking Table'!$AZ64,'Performance Curves'!$D$1:$L$1,1))+1,FALSE)),"")</f>
        <v/>
      </c>
      <c r="BB64" s="107" t="str">
        <f>IFERROR(('BMP P Tracking Table'!$AZ64-INDEX('Performance Curves'!$E$1:$L$1,1,MATCH('BMP P Tracking Table'!$AZ64,'Performance Curves'!$E$1:$L$1,1)))/(INDEX('Performance Curves'!$E$1:$L$1,1,MATCH('BMP P Tracking Table'!$AZ64,'Performance Curves'!$E$1:$L$1,1)+1)-INDEX('Performance Curves'!$E$1:$L$1,1,MATCH('BMP P Tracking Table'!$AZ64,'Performance Curves'!$E$1:$L$1,1))),"")</f>
        <v/>
      </c>
      <c r="BC64" s="106" t="str" cm="1">
        <f t="array" ref="BC64">IFERROR(IF('BMP P Tracking Table'!$AZ64=2,VLOOKUP(CONCATENATE('BMP P Tracking Table'!$AV64," ",'BMP P Tracking Table'!$AX64),'Performance Curves'!$C$1:$L$44,_xlfn.SINGLE(MATCH('BMP P Tracking Table'!$AZ64,'Performance Curves'!$D$1:$L$1,1))+1,FALSE),'BMP P Tracking Table'!$BA64*'BMP P Tracking Table'!$BB64+VLOOKUP(CONCATENATE('BMP P Tracking Table'!$AV64," ",'BMP P Tracking Table'!$AX64),'Performance Curves'!$C$1:$L$44,_xlfn.SINGLE(MATCH('BMP P Tracking Table'!$AZ64,'Performance Curves'!$D$1:$L$1,1))+1,FALSE)),"")</f>
        <v/>
      </c>
      <c r="BD64" s="107" t="str">
        <f>IFERROR('BMP P Tracking Table'!$BC64*'BMP P Tracking Table'!$AY64,"")</f>
        <v/>
      </c>
      <c r="BE64" s="101"/>
      <c r="BF64" s="37">
        <f t="shared" si="2"/>
        <v>0</v>
      </c>
    </row>
    <row r="65" spans="1:58" x14ac:dyDescent="0.25">
      <c r="A65" s="65"/>
      <c r="B65" s="65"/>
      <c r="C65" s="65"/>
      <c r="D65" s="65"/>
      <c r="E65" s="97"/>
      <c r="F65" s="97"/>
      <c r="G65" s="65"/>
      <c r="H65" s="65"/>
      <c r="I65" s="65"/>
      <c r="J65" s="98"/>
      <c r="K65" s="65"/>
      <c r="L65" s="65"/>
      <c r="M65" s="65"/>
      <c r="N65" s="65"/>
      <c r="O65" s="65"/>
      <c r="P65" s="65"/>
      <c r="Q65" s="65" t="str">
        <f>IFERROR(VLOOKUP('BMP P Tracking Table'!$P65,Dropdowns!$C$2:$E$15,3,FALSE),"")</f>
        <v/>
      </c>
      <c r="R65" s="65" t="str">
        <f>IFERROR(VLOOKUP('BMP P Tracking Table'!$Q65,Dropdowns!$P$3:$Q$23,2,FALSE),"")</f>
        <v/>
      </c>
      <c r="S65" s="65"/>
      <c r="T65" s="65"/>
      <c r="U65" s="65"/>
      <c r="V65" s="65"/>
      <c r="W65" s="65"/>
      <c r="X65" s="65"/>
      <c r="Y65" s="65"/>
      <c r="Z65" s="65"/>
      <c r="AA65" s="65"/>
      <c r="AB65" s="100"/>
      <c r="AC65" s="65"/>
      <c r="AD65" s="107" t="str">
        <f>IFERROR('BMP P Tracking Table'!$U65*VLOOKUP('BMP P Tracking Table'!$Q65,'Loading Rates'!$B$1:$L$24,4,FALSE)+IF('BMP P Tracking Table'!$V65="By HSG",'BMP P Tracking Table'!$W65*VLOOKUP('BMP P Tracking Table'!$Q65,'Loading Rates'!$B$1:$L$24,6,FALSE)+'BMP P Tracking Table'!$X65*VLOOKUP('BMP P Tracking Table'!$Q65,'Loading Rates'!$B$1:$L$24,7,FALSE)+'BMP P Tracking Table'!$Y65*VLOOKUP('BMP P Tracking Table'!$Q65,'Loading Rates'!$B$1:$L$24,8,FALSE)+'BMP P Tracking Table'!$Z65*VLOOKUP('BMP P Tracking Table'!$Q65,'Loading Rates'!$B$1:$L$24,9,FALSE),'BMP P Tracking Table'!$AA65*VLOOKUP('BMP P Tracking Table'!$Q65,'Loading Rates'!$B$1:$L$24,10,FALSE)),"")</f>
        <v/>
      </c>
      <c r="AE65" s="107" t="str">
        <f>IFERROR(MIN(2,IF('BMP P Tracking Table'!$V65="Total Pervious",(-(3630*'BMP P Tracking Table'!$U65+20.691*'BMP P Tracking Table'!$AA65)+SQRT((3630*'BMP P Tracking Table'!$U65+20.691*'BMP P Tracking Table'!$AA65)^2-(4*(996.798*'BMP P Tracking Table'!$AA65)*-'BMP P Tracking Table'!$AB65)))/(2*(996.798*'BMP P Tracking Table'!$AA65)),IF(SUM('BMP P Tracking Table'!$W65:$Z65)=0,'BMP P Tracking Table'!$AB65/(-3630*'BMP P Tracking Table'!$U65),(-(3630*'BMP P Tracking Table'!$U65+20.691*'BMP P Tracking Table'!$Z65-216.711*'BMP P Tracking Table'!$Y65-83.853*'BMP P Tracking Table'!$X65-42.834*'BMP P Tracking Table'!$W65)+SQRT((3630*'BMP P Tracking Table'!$U65+20.691*'BMP P Tracking Table'!$Z65-216.711*'BMP P Tracking Table'!$Y65-83.853*'BMP P Tracking Table'!$X65-42.834*'BMP P Tracking Table'!$W65)^2-(4*(149.919*'BMP P Tracking Table'!$W65+236.676*'BMP P Tracking Table'!$X65+726*'BMP P Tracking Table'!$Y65+996.798*'BMP P Tracking Table'!$Z65)*-'BMP P Tracking Table'!$AB65)))/(2*(149.919*'BMP P Tracking Table'!$W65+236.676*'BMP P Tracking Table'!$X65+726*'BMP P Tracking Table'!$Y65+996.798*'BMP P Tracking Table'!$Z65))))),"")</f>
        <v/>
      </c>
      <c r="AF65" s="107" t="str" cm="1">
        <f t="array" ref="AF65">IFERROR((VLOOKUP(CONCATENATE('BMP P Tracking Table'!$T65," ",'BMP P Tracking Table'!$AC65),'Performance Curves'!$C$1:$L$45,_xlfn.SINGLE(MATCH('BMP P Tracking Table'!$AE65,'Performance Curves'!$D$1:$L$1,1))+2,FALSE)-VLOOKUP(CONCATENATE('BMP P Tracking Table'!$T65," ",'BMP P Tracking Table'!$AC65),'Performance Curves'!$C$1:$L$45,_xlfn.SINGLE(MATCH('BMP P Tracking Table'!$AE65,'Performance Curves'!$D$1:$L$1,1))+1,FALSE)),"")</f>
        <v/>
      </c>
      <c r="AG65" s="107" t="str">
        <f>IFERROR(('BMP P Tracking Table'!$AE65-INDEX('Performance Curves'!$E$1:$L$1,1,MATCH('BMP P Tracking Table'!$AE65,'Performance Curves'!$E$1:$L$1,1)))/(INDEX('Performance Curves'!$E$1:$L$1,1,MATCH('BMP P Tracking Table'!$AE65,'Performance Curves'!$E$1:$L$1,1)+1)-INDEX('Performance Curves'!$E$1:$L$1,1,MATCH('BMP P Tracking Table'!$AE65,'Performance Curves'!$E$1:$L$1,1))),"")</f>
        <v/>
      </c>
      <c r="AH65" s="106" t="str" cm="1">
        <f t="array" ref="AH65">IFERROR(IF('BMP P Tracking Table'!$AE65=2,VLOOKUP(CONCATENATE('BMP P Tracking Table'!$T65," ",'BMP P Tracking Table'!$AC65),'Performance Curves'!$C$1:$L$45,_xlfn.SINGLE(MATCH('BMP P Tracking Table'!$AE65,'Performance Curves'!$D$1:$L$1,1))+1,FALSE),'BMP P Tracking Table'!$AF65*'BMP P Tracking Table'!$AG65+VLOOKUP(CONCATENATE('BMP P Tracking Table'!$T65," ",'BMP P Tracking Table'!$AC65),'Performance Curves'!$C$1:$L$45,_xlfn.SINGLE(MATCH('BMP P Tracking Table'!$AE65,'Performance Curves'!$D$1:$L$1,1))+1,FALSE)),"")</f>
        <v/>
      </c>
      <c r="AI65" s="107" t="str">
        <f>IFERROR('BMP P Tracking Table'!$AH65*'BMP P Tracking Table'!$AD65,"")</f>
        <v/>
      </c>
      <c r="AJ65" s="134"/>
      <c r="AK65" s="101"/>
      <c r="AL65" s="101"/>
      <c r="AM65" s="64"/>
      <c r="AN65" s="105" t="str">
        <f t="shared" si="1"/>
        <v/>
      </c>
      <c r="AO65" s="101"/>
      <c r="AP65" s="101"/>
      <c r="AQ65" s="101"/>
      <c r="AR65" s="101"/>
      <c r="AS65" s="101"/>
      <c r="AT65" s="101"/>
      <c r="AU65" s="101"/>
      <c r="AV65" s="65"/>
      <c r="AW65" s="102"/>
      <c r="AX65" s="102"/>
      <c r="AY65" s="107" t="str">
        <f>IF('BMP P Tracking Table'!$AK65="Yes",IF('BMP P Tracking Table'!$AL65="No",'BMP P Tracking Table'!$U65*VLOOKUP('BMP P Tracking Table'!$Q65,'Loading Rates'!$B$1:$L$24,4,FALSE)+IF('BMP P Tracking Table'!$V65="By HSG",'BMP P Tracking Table'!$W65*VLOOKUP('BMP P Tracking Table'!$Q65,'Loading Rates'!$B$1:$L$24,6,FALSE)+'BMP P Tracking Table'!$X65*VLOOKUP('BMP P Tracking Table'!$Q65,'Loading Rates'!$B$1:$L$24,7,FALSE)+'BMP P Tracking Table'!$Y65*VLOOKUP('BMP P Tracking Table'!$Q65,'Loading Rates'!$B$1:$L$24,8,FALSE)+'BMP P Tracking Table'!$Z65*VLOOKUP('BMP P Tracking Table'!$Q65,'Loading Rates'!$B$1:$L$24,9,FALSE),'BMP P Tracking Table'!$AA65*VLOOKUP('BMP P Tracking Table'!$Q65,'Loading Rates'!$B$1:$L$24,10,FALSE)),'BMP P Tracking Table'!$AO65*VLOOKUP('BMP P Tracking Table'!$Q65,'Loading Rates'!$B$1:$L$24,4,FALSE)+IF('BMP P Tracking Table'!$AP65="By HSG",'BMP P Tracking Table'!$AQ65*VLOOKUP('BMP P Tracking Table'!$Q65,'Loading Rates'!$B$1:$L$24,6,FALSE)+'BMP P Tracking Table'!$AR65*VLOOKUP('BMP P Tracking Table'!$Q65,'Loading Rates'!$B$1:$L$24,7,FALSE)+'BMP P Tracking Table'!$AS65*VLOOKUP('BMP P Tracking Table'!$Q65,'Loading Rates'!$B$1:$L$24,8,FALSE)+'BMP P Tracking Table'!$AT65*VLOOKUP('BMP P Tracking Table'!$Q65,'Loading Rates'!$B$1:$L$24,9,FALSE),'BMP P Tracking Table'!$AU65*VLOOKUP('BMP P Tracking Table'!$Q65,'Loading Rates'!$B$1:$L$24,10,FALSE))),"")</f>
        <v/>
      </c>
      <c r="AZ65" s="107" t="str">
        <f>IFERROR(IF('BMP P Tracking Table'!$AL65="Yes",MIN(2,IF('BMP P Tracking Table'!$AP65="Total Pervious",(-(3630*'BMP P Tracking Table'!$AO65+20.691*'BMP P Tracking Table'!$AU65)+SQRT((3630*'BMP P Tracking Table'!$AO65+20.691*'BMP P Tracking Table'!$AU65)^2-(4*(996.798*'BMP P Tracking Table'!$AU65)*-'BMP P Tracking Table'!$AW65)))/(2*(996.798*'BMP P Tracking Table'!$AU65)),IF(SUM('BMP P Tracking Table'!$AQ65:$AT65)=0,'BMP P Tracking Table'!$AU65/(-3630*'BMP P Tracking Table'!$AO65),(-(3630*'BMP P Tracking Table'!$AO65+20.691*'BMP P Tracking Table'!$AT65-216.711*'BMP P Tracking Table'!$AS65-83.853*'BMP P Tracking Table'!$AR65-42.834*'BMP P Tracking Table'!$AQ65)+SQRT((3630*'BMP P Tracking Table'!$AO65+20.691*'BMP P Tracking Table'!$AT65-216.711*'BMP P Tracking Table'!$AS65-83.853*'BMP P Tracking Table'!$AR65-42.834*'BMP P Tracking Table'!$AQ65)^2-(4*(149.919*'BMP P Tracking Table'!$AQ65+236.676*'BMP P Tracking Table'!$AR65+726*'BMP P Tracking Table'!$AS65+996.798*'BMP P Tracking Table'!$AT65)*-'BMP P Tracking Table'!$AW65)))/(2*(149.919*'BMP P Tracking Table'!$AQ65+236.676*'BMP P Tracking Table'!$AR65+726*'BMP P Tracking Table'!$AS65+996.798*'BMP P Tracking Table'!$AT65))))),MIN(2,IF('BMP P Tracking Table'!$AP65="Total Pervious",(-(3630*'BMP P Tracking Table'!$U65+20.691*'BMP P Tracking Table'!$AA65)+SQRT((3630*'BMP P Tracking Table'!$U65+20.691*'BMP P Tracking Table'!$AA65)^2-(4*(996.798*'BMP P Tracking Table'!$AA65)*-'BMP P Tracking Table'!$AW65)))/(2*(996.798*'BMP P Tracking Table'!$AA65)),IF(SUM('BMP P Tracking Table'!$W65:$Z65)=0,'BMP P Tracking Table'!$AW65/(-3630*'BMP P Tracking Table'!$U65),(-(3630*'BMP P Tracking Table'!$U65+20.691*'BMP P Tracking Table'!$Z65-216.711*'BMP P Tracking Table'!$Y65-83.853*'BMP P Tracking Table'!$X65-42.834*'BMP P Tracking Table'!$W65)+SQRT((3630*'BMP P Tracking Table'!$U65+20.691*'BMP P Tracking Table'!$Z65-216.711*'BMP P Tracking Table'!$Y65-83.853*'BMP P Tracking Table'!$X65-42.834*'BMP P Tracking Table'!$W65)^2-(4*(149.919*'BMP P Tracking Table'!$W65+236.676*'BMP P Tracking Table'!$X65+726*'BMP P Tracking Table'!$Y65+996.798*'BMP P Tracking Table'!$Z65)*-'BMP P Tracking Table'!$AW65)))/(2*(149.919*'BMP P Tracking Table'!$W65+236.676*'BMP P Tracking Table'!$X65+726*'BMP P Tracking Table'!$Y65+996.798*'BMP P Tracking Table'!$Z65)))))),"")</f>
        <v/>
      </c>
      <c r="BA65" s="105" t="str" cm="1">
        <f t="array" ref="BA65">IFERROR((VLOOKUP(CONCATENATE('BMP P Tracking Table'!$AV65," ",'BMP P Tracking Table'!$AX65),'Performance Curves'!$C$1:$L$45,_xlfn.SINGLE(MATCH('BMP P Tracking Table'!$AZ65,'Performance Curves'!$D$1:$L$1,1))+2,FALSE)-VLOOKUP(CONCATENATE('BMP P Tracking Table'!$AV65," ",'BMP P Tracking Table'!$AX65),'Performance Curves'!$C$1:$L$45,_xlfn.SINGLE(MATCH('BMP P Tracking Table'!$AZ65,'Performance Curves'!$D$1:$L$1,1))+1,FALSE)),"")</f>
        <v/>
      </c>
      <c r="BB65" s="107" t="str">
        <f>IFERROR(('BMP P Tracking Table'!$AZ65-INDEX('Performance Curves'!$E$1:$L$1,1,MATCH('BMP P Tracking Table'!$AZ65,'Performance Curves'!$E$1:$L$1,1)))/(INDEX('Performance Curves'!$E$1:$L$1,1,MATCH('BMP P Tracking Table'!$AZ65,'Performance Curves'!$E$1:$L$1,1)+1)-INDEX('Performance Curves'!$E$1:$L$1,1,MATCH('BMP P Tracking Table'!$AZ65,'Performance Curves'!$E$1:$L$1,1))),"")</f>
        <v/>
      </c>
      <c r="BC65" s="106" t="str" cm="1">
        <f t="array" ref="BC65">IFERROR(IF('BMP P Tracking Table'!$AZ65=2,VLOOKUP(CONCATENATE('BMP P Tracking Table'!$AV65," ",'BMP P Tracking Table'!$AX65),'Performance Curves'!$C$1:$L$44,_xlfn.SINGLE(MATCH('BMP P Tracking Table'!$AZ65,'Performance Curves'!$D$1:$L$1,1))+1,FALSE),'BMP P Tracking Table'!$BA65*'BMP P Tracking Table'!$BB65+VLOOKUP(CONCATENATE('BMP P Tracking Table'!$AV65," ",'BMP P Tracking Table'!$AX65),'Performance Curves'!$C$1:$L$44,_xlfn.SINGLE(MATCH('BMP P Tracking Table'!$AZ65,'Performance Curves'!$D$1:$L$1,1))+1,FALSE)),"")</f>
        <v/>
      </c>
      <c r="BD65" s="107" t="str">
        <f>IFERROR('BMP P Tracking Table'!$BC65*'BMP P Tracking Table'!$AY65,"")</f>
        <v/>
      </c>
      <c r="BE65" s="101"/>
      <c r="BF65" s="37">
        <f t="shared" si="2"/>
        <v>0</v>
      </c>
    </row>
    <row r="66" spans="1:58" x14ac:dyDescent="0.25">
      <c r="A66" s="65"/>
      <c r="B66" s="65"/>
      <c r="C66" s="65"/>
      <c r="D66" s="65"/>
      <c r="E66" s="97"/>
      <c r="F66" s="97"/>
      <c r="G66" s="65"/>
      <c r="H66" s="65"/>
      <c r="I66" s="65"/>
      <c r="J66" s="98"/>
      <c r="K66" s="65"/>
      <c r="L66" s="65"/>
      <c r="M66" s="65"/>
      <c r="N66" s="65"/>
      <c r="O66" s="65"/>
      <c r="P66" s="65"/>
      <c r="Q66" s="65" t="str">
        <f>IFERROR(VLOOKUP('BMP P Tracking Table'!$P66,Dropdowns!$C$2:$E$15,3,FALSE),"")</f>
        <v/>
      </c>
      <c r="R66" s="65" t="str">
        <f>IFERROR(VLOOKUP('BMP P Tracking Table'!$Q66,Dropdowns!$P$3:$Q$23,2,FALSE),"")</f>
        <v/>
      </c>
      <c r="S66" s="65"/>
      <c r="T66" s="65"/>
      <c r="U66" s="65"/>
      <c r="V66" s="65"/>
      <c r="W66" s="65"/>
      <c r="X66" s="65"/>
      <c r="Y66" s="65"/>
      <c r="Z66" s="65"/>
      <c r="AA66" s="65"/>
      <c r="AB66" s="100"/>
      <c r="AC66" s="65"/>
      <c r="AD66" s="107" t="str">
        <f>IFERROR('BMP P Tracking Table'!$U66*VLOOKUP('BMP P Tracking Table'!$Q66,'Loading Rates'!$B$1:$L$24,4,FALSE)+IF('BMP P Tracking Table'!$V66="By HSG",'BMP P Tracking Table'!$W66*VLOOKUP('BMP P Tracking Table'!$Q66,'Loading Rates'!$B$1:$L$24,6,FALSE)+'BMP P Tracking Table'!$X66*VLOOKUP('BMP P Tracking Table'!$Q66,'Loading Rates'!$B$1:$L$24,7,FALSE)+'BMP P Tracking Table'!$Y66*VLOOKUP('BMP P Tracking Table'!$Q66,'Loading Rates'!$B$1:$L$24,8,FALSE)+'BMP P Tracking Table'!$Z66*VLOOKUP('BMP P Tracking Table'!$Q66,'Loading Rates'!$B$1:$L$24,9,FALSE),'BMP P Tracking Table'!$AA66*VLOOKUP('BMP P Tracking Table'!$Q66,'Loading Rates'!$B$1:$L$24,10,FALSE)),"")</f>
        <v/>
      </c>
      <c r="AE66" s="107" t="str">
        <f>IFERROR(MIN(2,IF('BMP P Tracking Table'!$V66="Total Pervious",(-(3630*'BMP P Tracking Table'!$U66+20.691*'BMP P Tracking Table'!$AA66)+SQRT((3630*'BMP P Tracking Table'!$U66+20.691*'BMP P Tracking Table'!$AA66)^2-(4*(996.798*'BMP P Tracking Table'!$AA66)*-'BMP P Tracking Table'!$AB66)))/(2*(996.798*'BMP P Tracking Table'!$AA66)),IF(SUM('BMP P Tracking Table'!$W66:$Z66)=0,'BMP P Tracking Table'!$AB66/(-3630*'BMP P Tracking Table'!$U66),(-(3630*'BMP P Tracking Table'!$U66+20.691*'BMP P Tracking Table'!$Z66-216.711*'BMP P Tracking Table'!$Y66-83.853*'BMP P Tracking Table'!$X66-42.834*'BMP P Tracking Table'!$W66)+SQRT((3630*'BMP P Tracking Table'!$U66+20.691*'BMP P Tracking Table'!$Z66-216.711*'BMP P Tracking Table'!$Y66-83.853*'BMP P Tracking Table'!$X66-42.834*'BMP P Tracking Table'!$W66)^2-(4*(149.919*'BMP P Tracking Table'!$W66+236.676*'BMP P Tracking Table'!$X66+726*'BMP P Tracking Table'!$Y66+996.798*'BMP P Tracking Table'!$Z66)*-'BMP P Tracking Table'!$AB66)))/(2*(149.919*'BMP P Tracking Table'!$W66+236.676*'BMP P Tracking Table'!$X66+726*'BMP P Tracking Table'!$Y66+996.798*'BMP P Tracking Table'!$Z66))))),"")</f>
        <v/>
      </c>
      <c r="AF66" s="107" t="str" cm="1">
        <f t="array" ref="AF66">IFERROR((VLOOKUP(CONCATENATE('BMP P Tracking Table'!$T66," ",'BMP P Tracking Table'!$AC66),'Performance Curves'!$C$1:$L$45,_xlfn.SINGLE(MATCH('BMP P Tracking Table'!$AE66,'Performance Curves'!$D$1:$L$1,1))+2,FALSE)-VLOOKUP(CONCATENATE('BMP P Tracking Table'!$T66," ",'BMP P Tracking Table'!$AC66),'Performance Curves'!$C$1:$L$45,_xlfn.SINGLE(MATCH('BMP P Tracking Table'!$AE66,'Performance Curves'!$D$1:$L$1,1))+1,FALSE)),"")</f>
        <v/>
      </c>
      <c r="AG66" s="107" t="str">
        <f>IFERROR(('BMP P Tracking Table'!$AE66-INDEX('Performance Curves'!$E$1:$L$1,1,MATCH('BMP P Tracking Table'!$AE66,'Performance Curves'!$E$1:$L$1,1)))/(INDEX('Performance Curves'!$E$1:$L$1,1,MATCH('BMP P Tracking Table'!$AE66,'Performance Curves'!$E$1:$L$1,1)+1)-INDEX('Performance Curves'!$E$1:$L$1,1,MATCH('BMP P Tracking Table'!$AE66,'Performance Curves'!$E$1:$L$1,1))),"")</f>
        <v/>
      </c>
      <c r="AH66" s="106" t="str" cm="1">
        <f t="array" ref="AH66">IFERROR(IF('BMP P Tracking Table'!$AE66=2,VLOOKUP(CONCATENATE('BMP P Tracking Table'!$T66," ",'BMP P Tracking Table'!$AC66),'Performance Curves'!$C$1:$L$45,_xlfn.SINGLE(MATCH('BMP P Tracking Table'!$AE66,'Performance Curves'!$D$1:$L$1,1))+1,FALSE),'BMP P Tracking Table'!$AF66*'BMP P Tracking Table'!$AG66+VLOOKUP(CONCATENATE('BMP P Tracking Table'!$T66," ",'BMP P Tracking Table'!$AC66),'Performance Curves'!$C$1:$L$45,_xlfn.SINGLE(MATCH('BMP P Tracking Table'!$AE66,'Performance Curves'!$D$1:$L$1,1))+1,FALSE)),"")</f>
        <v/>
      </c>
      <c r="AI66" s="107" t="str">
        <f>IFERROR('BMP P Tracking Table'!$AH66*'BMP P Tracking Table'!$AD66,"")</f>
        <v/>
      </c>
      <c r="AJ66" s="65"/>
      <c r="AK66" s="101"/>
      <c r="AL66" s="101"/>
      <c r="AM66" s="64"/>
      <c r="AN66" s="105" t="str">
        <f t="shared" si="1"/>
        <v/>
      </c>
      <c r="AO66" s="101"/>
      <c r="AP66" s="101"/>
      <c r="AQ66" s="101"/>
      <c r="AR66" s="101"/>
      <c r="AS66" s="101"/>
      <c r="AT66" s="101"/>
      <c r="AU66" s="101"/>
      <c r="AV66" s="65"/>
      <c r="AW66" s="102"/>
      <c r="AX66" s="102"/>
      <c r="AY66" s="107" t="str">
        <f>IF('BMP P Tracking Table'!$AK66="Yes",IF('BMP P Tracking Table'!$AL66="No",'BMP P Tracking Table'!$U66*VLOOKUP('BMP P Tracking Table'!$Q66,'Loading Rates'!$B$1:$L$24,4,FALSE)+IF('BMP P Tracking Table'!$V66="By HSG",'BMP P Tracking Table'!$W66*VLOOKUP('BMP P Tracking Table'!$Q66,'Loading Rates'!$B$1:$L$24,6,FALSE)+'BMP P Tracking Table'!$X66*VLOOKUP('BMP P Tracking Table'!$Q66,'Loading Rates'!$B$1:$L$24,7,FALSE)+'BMP P Tracking Table'!$Y66*VLOOKUP('BMP P Tracking Table'!$Q66,'Loading Rates'!$B$1:$L$24,8,FALSE)+'BMP P Tracking Table'!$Z66*VLOOKUP('BMP P Tracking Table'!$Q66,'Loading Rates'!$B$1:$L$24,9,FALSE),'BMP P Tracking Table'!$AA66*VLOOKUP('BMP P Tracking Table'!$Q66,'Loading Rates'!$B$1:$L$24,10,FALSE)),'BMP P Tracking Table'!$AO66*VLOOKUP('BMP P Tracking Table'!$Q66,'Loading Rates'!$B$1:$L$24,4,FALSE)+IF('BMP P Tracking Table'!$AP66="By HSG",'BMP P Tracking Table'!$AQ66*VLOOKUP('BMP P Tracking Table'!$Q66,'Loading Rates'!$B$1:$L$24,6,FALSE)+'BMP P Tracking Table'!$AR66*VLOOKUP('BMP P Tracking Table'!$Q66,'Loading Rates'!$B$1:$L$24,7,FALSE)+'BMP P Tracking Table'!$AS66*VLOOKUP('BMP P Tracking Table'!$Q66,'Loading Rates'!$B$1:$L$24,8,FALSE)+'BMP P Tracking Table'!$AT66*VLOOKUP('BMP P Tracking Table'!$Q66,'Loading Rates'!$B$1:$L$24,9,FALSE),'BMP P Tracking Table'!$AU66*VLOOKUP('BMP P Tracking Table'!$Q66,'Loading Rates'!$B$1:$L$24,10,FALSE))),"")</f>
        <v/>
      </c>
      <c r="AZ66" s="107" t="str">
        <f>IFERROR(IF('BMP P Tracking Table'!$AL66="Yes",MIN(2,IF('BMP P Tracking Table'!$AP66="Total Pervious",(-(3630*'BMP P Tracking Table'!$AO66+20.691*'BMP P Tracking Table'!$AU66)+SQRT((3630*'BMP P Tracking Table'!$AO66+20.691*'BMP P Tracking Table'!$AU66)^2-(4*(996.798*'BMP P Tracking Table'!$AU66)*-'BMP P Tracking Table'!$AW66)))/(2*(996.798*'BMP P Tracking Table'!$AU66)),IF(SUM('BMP P Tracking Table'!$AQ66:$AT66)=0,'BMP P Tracking Table'!$AU66/(-3630*'BMP P Tracking Table'!$AO66),(-(3630*'BMP P Tracking Table'!$AO66+20.691*'BMP P Tracking Table'!$AT66-216.711*'BMP P Tracking Table'!$AS66-83.853*'BMP P Tracking Table'!$AR66-42.834*'BMP P Tracking Table'!$AQ66)+SQRT((3630*'BMP P Tracking Table'!$AO66+20.691*'BMP P Tracking Table'!$AT66-216.711*'BMP P Tracking Table'!$AS66-83.853*'BMP P Tracking Table'!$AR66-42.834*'BMP P Tracking Table'!$AQ66)^2-(4*(149.919*'BMP P Tracking Table'!$AQ66+236.676*'BMP P Tracking Table'!$AR66+726*'BMP P Tracking Table'!$AS66+996.798*'BMP P Tracking Table'!$AT66)*-'BMP P Tracking Table'!$AW66)))/(2*(149.919*'BMP P Tracking Table'!$AQ66+236.676*'BMP P Tracking Table'!$AR66+726*'BMP P Tracking Table'!$AS66+996.798*'BMP P Tracking Table'!$AT66))))),MIN(2,IF('BMP P Tracking Table'!$AP66="Total Pervious",(-(3630*'BMP P Tracking Table'!$U66+20.691*'BMP P Tracking Table'!$AA66)+SQRT((3630*'BMP P Tracking Table'!$U66+20.691*'BMP P Tracking Table'!$AA66)^2-(4*(996.798*'BMP P Tracking Table'!$AA66)*-'BMP P Tracking Table'!$AW66)))/(2*(996.798*'BMP P Tracking Table'!$AA66)),IF(SUM('BMP P Tracking Table'!$W66:$Z66)=0,'BMP P Tracking Table'!$AW66/(-3630*'BMP P Tracking Table'!$U66),(-(3630*'BMP P Tracking Table'!$U66+20.691*'BMP P Tracking Table'!$Z66-216.711*'BMP P Tracking Table'!$Y66-83.853*'BMP P Tracking Table'!$X66-42.834*'BMP P Tracking Table'!$W66)+SQRT((3630*'BMP P Tracking Table'!$U66+20.691*'BMP P Tracking Table'!$Z66-216.711*'BMP P Tracking Table'!$Y66-83.853*'BMP P Tracking Table'!$X66-42.834*'BMP P Tracking Table'!$W66)^2-(4*(149.919*'BMP P Tracking Table'!$W66+236.676*'BMP P Tracking Table'!$X66+726*'BMP P Tracking Table'!$Y66+996.798*'BMP P Tracking Table'!$Z66)*-'BMP P Tracking Table'!$AW66)))/(2*(149.919*'BMP P Tracking Table'!$W66+236.676*'BMP P Tracking Table'!$X66+726*'BMP P Tracking Table'!$Y66+996.798*'BMP P Tracking Table'!$Z66)))))),"")</f>
        <v/>
      </c>
      <c r="BA66" s="105" t="str" cm="1">
        <f t="array" ref="BA66">IFERROR((VLOOKUP(CONCATENATE('BMP P Tracking Table'!$AV66," ",'BMP P Tracking Table'!$AX66),'Performance Curves'!$C$1:$L$45,_xlfn.SINGLE(MATCH('BMP P Tracking Table'!$AZ66,'Performance Curves'!$D$1:$L$1,1))+2,FALSE)-VLOOKUP(CONCATENATE('BMP P Tracking Table'!$AV66," ",'BMP P Tracking Table'!$AX66),'Performance Curves'!$C$1:$L$45,_xlfn.SINGLE(MATCH('BMP P Tracking Table'!$AZ66,'Performance Curves'!$D$1:$L$1,1))+1,FALSE)),"")</f>
        <v/>
      </c>
      <c r="BB66" s="107" t="str">
        <f>IFERROR(('BMP P Tracking Table'!$AZ66-INDEX('Performance Curves'!$E$1:$L$1,1,MATCH('BMP P Tracking Table'!$AZ66,'Performance Curves'!$E$1:$L$1,1)))/(INDEX('Performance Curves'!$E$1:$L$1,1,MATCH('BMP P Tracking Table'!$AZ66,'Performance Curves'!$E$1:$L$1,1)+1)-INDEX('Performance Curves'!$E$1:$L$1,1,MATCH('BMP P Tracking Table'!$AZ66,'Performance Curves'!$E$1:$L$1,1))),"")</f>
        <v/>
      </c>
      <c r="BC66" s="106" t="str" cm="1">
        <f t="array" ref="BC66">IFERROR(IF('BMP P Tracking Table'!$AZ66=2,VLOOKUP(CONCATENATE('BMP P Tracking Table'!$AV66," ",'BMP P Tracking Table'!$AX66),'Performance Curves'!$C$1:$L$44,_xlfn.SINGLE(MATCH('BMP P Tracking Table'!$AZ66,'Performance Curves'!$D$1:$L$1,1))+1,FALSE),'BMP P Tracking Table'!$BA66*'BMP P Tracking Table'!$BB66+VLOOKUP(CONCATENATE('BMP P Tracking Table'!$AV66," ",'BMP P Tracking Table'!$AX66),'Performance Curves'!$C$1:$L$44,_xlfn.SINGLE(MATCH('BMP P Tracking Table'!$AZ66,'Performance Curves'!$D$1:$L$1,1))+1,FALSE)),"")</f>
        <v/>
      </c>
      <c r="BD66" s="107" t="str">
        <f>IFERROR('BMP P Tracking Table'!$BC66*'BMP P Tracking Table'!$AY66,"")</f>
        <v/>
      </c>
      <c r="BE66" s="101"/>
      <c r="BF66" s="37">
        <f t="shared" si="2"/>
        <v>0</v>
      </c>
    </row>
    <row r="67" spans="1:58" x14ac:dyDescent="0.25">
      <c r="A67" s="65"/>
      <c r="B67" s="65"/>
      <c r="C67" s="65"/>
      <c r="D67" s="65"/>
      <c r="E67" s="97"/>
      <c r="F67" s="97"/>
      <c r="G67" s="65"/>
      <c r="H67" s="65"/>
      <c r="I67" s="65"/>
      <c r="J67" s="98"/>
      <c r="K67" s="65"/>
      <c r="L67" s="65"/>
      <c r="M67" s="65"/>
      <c r="N67" s="65"/>
      <c r="O67" s="65"/>
      <c r="P67" s="65"/>
      <c r="Q67" s="65" t="str">
        <f>IFERROR(VLOOKUP('BMP P Tracking Table'!$P67,Dropdowns!$C$2:$E$15,3,FALSE),"")</f>
        <v/>
      </c>
      <c r="R67" s="65" t="str">
        <f>IFERROR(VLOOKUP('BMP P Tracking Table'!$Q67,Dropdowns!$P$3:$Q$23,2,FALSE),"")</f>
        <v/>
      </c>
      <c r="S67" s="65"/>
      <c r="T67" s="65"/>
      <c r="U67" s="65"/>
      <c r="V67" s="65"/>
      <c r="W67" s="65"/>
      <c r="X67" s="65"/>
      <c r="Y67" s="65"/>
      <c r="Z67" s="65"/>
      <c r="AA67" s="65"/>
      <c r="AB67" s="100"/>
      <c r="AC67" s="65"/>
      <c r="AD67" s="107" t="str">
        <f>IFERROR('BMP P Tracking Table'!$U67*VLOOKUP('BMP P Tracking Table'!$Q67,'Loading Rates'!$B$1:$L$24,4,FALSE)+IF('BMP P Tracking Table'!$V67="By HSG",'BMP P Tracking Table'!$W67*VLOOKUP('BMP P Tracking Table'!$Q67,'Loading Rates'!$B$1:$L$24,6,FALSE)+'BMP P Tracking Table'!$X67*VLOOKUP('BMP P Tracking Table'!$Q67,'Loading Rates'!$B$1:$L$24,7,FALSE)+'BMP P Tracking Table'!$Y67*VLOOKUP('BMP P Tracking Table'!$Q67,'Loading Rates'!$B$1:$L$24,8,FALSE)+'BMP P Tracking Table'!$Z67*VLOOKUP('BMP P Tracking Table'!$Q67,'Loading Rates'!$B$1:$L$24,9,FALSE),'BMP P Tracking Table'!$AA67*VLOOKUP('BMP P Tracking Table'!$Q67,'Loading Rates'!$B$1:$L$24,10,FALSE)),"")</f>
        <v/>
      </c>
      <c r="AE67" s="107" t="str">
        <f>IFERROR(MIN(2,IF('BMP P Tracking Table'!$V67="Total Pervious",(-(3630*'BMP P Tracking Table'!$U67+20.691*'BMP P Tracking Table'!$AA67)+SQRT((3630*'BMP P Tracking Table'!$U67+20.691*'BMP P Tracking Table'!$AA67)^2-(4*(996.798*'BMP P Tracking Table'!$AA67)*-'BMP P Tracking Table'!$AB67)))/(2*(996.798*'BMP P Tracking Table'!$AA67)),IF(SUM('BMP P Tracking Table'!$W67:$Z67)=0,'BMP P Tracking Table'!$AB67/(-3630*'BMP P Tracking Table'!$U67),(-(3630*'BMP P Tracking Table'!$U67+20.691*'BMP P Tracking Table'!$Z67-216.711*'BMP P Tracking Table'!$Y67-83.853*'BMP P Tracking Table'!$X67-42.834*'BMP P Tracking Table'!$W67)+SQRT((3630*'BMP P Tracking Table'!$U67+20.691*'BMP P Tracking Table'!$Z67-216.711*'BMP P Tracking Table'!$Y67-83.853*'BMP P Tracking Table'!$X67-42.834*'BMP P Tracking Table'!$W67)^2-(4*(149.919*'BMP P Tracking Table'!$W67+236.676*'BMP P Tracking Table'!$X67+726*'BMP P Tracking Table'!$Y67+996.798*'BMP P Tracking Table'!$Z67)*-'BMP P Tracking Table'!$AB67)))/(2*(149.919*'BMP P Tracking Table'!$W67+236.676*'BMP P Tracking Table'!$X67+726*'BMP P Tracking Table'!$Y67+996.798*'BMP P Tracking Table'!$Z67))))),"")</f>
        <v/>
      </c>
      <c r="AF67" s="107" t="str" cm="1">
        <f t="array" ref="AF67">IFERROR((VLOOKUP(CONCATENATE('BMP P Tracking Table'!$T67," ",'BMP P Tracking Table'!$AC67),'Performance Curves'!$C$1:$L$45,_xlfn.SINGLE(MATCH('BMP P Tracking Table'!$AE67,'Performance Curves'!$D$1:$L$1,1))+2,FALSE)-VLOOKUP(CONCATENATE('BMP P Tracking Table'!$T67," ",'BMP P Tracking Table'!$AC67),'Performance Curves'!$C$1:$L$45,_xlfn.SINGLE(MATCH('BMP P Tracking Table'!$AE67,'Performance Curves'!$D$1:$L$1,1))+1,FALSE)),"")</f>
        <v/>
      </c>
      <c r="AG67" s="107" t="str">
        <f>IFERROR(('BMP P Tracking Table'!$AE67-INDEX('Performance Curves'!$E$1:$L$1,1,MATCH('BMP P Tracking Table'!$AE67,'Performance Curves'!$E$1:$L$1,1)))/(INDEX('Performance Curves'!$E$1:$L$1,1,MATCH('BMP P Tracking Table'!$AE67,'Performance Curves'!$E$1:$L$1,1)+1)-INDEX('Performance Curves'!$E$1:$L$1,1,MATCH('BMP P Tracking Table'!$AE67,'Performance Curves'!$E$1:$L$1,1))),"")</f>
        <v/>
      </c>
      <c r="AH67" s="106" t="str" cm="1">
        <f t="array" ref="AH67">IFERROR(IF('BMP P Tracking Table'!$AE67=2,VLOOKUP(CONCATENATE('BMP P Tracking Table'!$T67," ",'BMP P Tracking Table'!$AC67),'Performance Curves'!$C$1:$L$45,_xlfn.SINGLE(MATCH('BMP P Tracking Table'!$AE67,'Performance Curves'!$D$1:$L$1,1))+1,FALSE),'BMP P Tracking Table'!$AF67*'BMP P Tracking Table'!$AG67+VLOOKUP(CONCATENATE('BMP P Tracking Table'!$T67," ",'BMP P Tracking Table'!$AC67),'Performance Curves'!$C$1:$L$45,_xlfn.SINGLE(MATCH('BMP P Tracking Table'!$AE67,'Performance Curves'!$D$1:$L$1,1))+1,FALSE)),"")</f>
        <v/>
      </c>
      <c r="AI67" s="107" t="str">
        <f>IFERROR('BMP P Tracking Table'!$AH67*'BMP P Tracking Table'!$AD67,"")</f>
        <v/>
      </c>
      <c r="AJ67" s="65"/>
      <c r="AK67" s="101"/>
      <c r="AL67" s="101"/>
      <c r="AM67" s="64"/>
      <c r="AN67" s="105" t="str">
        <f t="shared" si="1"/>
        <v/>
      </c>
      <c r="AO67" s="101"/>
      <c r="AP67" s="101"/>
      <c r="AQ67" s="101"/>
      <c r="AR67" s="101"/>
      <c r="AS67" s="101"/>
      <c r="AT67" s="101"/>
      <c r="AU67" s="101"/>
      <c r="AV67" s="65"/>
      <c r="AW67" s="102"/>
      <c r="AX67" s="102"/>
      <c r="AY67" s="107" t="str">
        <f>IF('BMP P Tracking Table'!$AK67="Yes",IF('BMP P Tracking Table'!$AL67="No",'BMP P Tracking Table'!$U67*VLOOKUP('BMP P Tracking Table'!$Q67,'Loading Rates'!$B$1:$L$24,4,FALSE)+IF('BMP P Tracking Table'!$V67="By HSG",'BMP P Tracking Table'!$W67*VLOOKUP('BMP P Tracking Table'!$Q67,'Loading Rates'!$B$1:$L$24,6,FALSE)+'BMP P Tracking Table'!$X67*VLOOKUP('BMP P Tracking Table'!$Q67,'Loading Rates'!$B$1:$L$24,7,FALSE)+'BMP P Tracking Table'!$Y67*VLOOKUP('BMP P Tracking Table'!$Q67,'Loading Rates'!$B$1:$L$24,8,FALSE)+'BMP P Tracking Table'!$Z67*VLOOKUP('BMP P Tracking Table'!$Q67,'Loading Rates'!$B$1:$L$24,9,FALSE),'BMP P Tracking Table'!$AA67*VLOOKUP('BMP P Tracking Table'!$Q67,'Loading Rates'!$B$1:$L$24,10,FALSE)),'BMP P Tracking Table'!$AO67*VLOOKUP('BMP P Tracking Table'!$Q67,'Loading Rates'!$B$1:$L$24,4,FALSE)+IF('BMP P Tracking Table'!$AP67="By HSG",'BMP P Tracking Table'!$AQ67*VLOOKUP('BMP P Tracking Table'!$Q67,'Loading Rates'!$B$1:$L$24,6,FALSE)+'BMP P Tracking Table'!$AR67*VLOOKUP('BMP P Tracking Table'!$Q67,'Loading Rates'!$B$1:$L$24,7,FALSE)+'BMP P Tracking Table'!$AS67*VLOOKUP('BMP P Tracking Table'!$Q67,'Loading Rates'!$B$1:$L$24,8,FALSE)+'BMP P Tracking Table'!$AT67*VLOOKUP('BMP P Tracking Table'!$Q67,'Loading Rates'!$B$1:$L$24,9,FALSE),'BMP P Tracking Table'!$AU67*VLOOKUP('BMP P Tracking Table'!$Q67,'Loading Rates'!$B$1:$L$24,10,FALSE))),"")</f>
        <v/>
      </c>
      <c r="AZ67" s="107" t="str">
        <f>IFERROR(IF('BMP P Tracking Table'!$AL67="Yes",MIN(2,IF('BMP P Tracking Table'!$AP67="Total Pervious",(-(3630*'BMP P Tracking Table'!$AO67+20.691*'BMP P Tracking Table'!$AU67)+SQRT((3630*'BMP P Tracking Table'!$AO67+20.691*'BMP P Tracking Table'!$AU67)^2-(4*(996.798*'BMP P Tracking Table'!$AU67)*-'BMP P Tracking Table'!$AW67)))/(2*(996.798*'BMP P Tracking Table'!$AU67)),IF(SUM('BMP P Tracking Table'!$AQ67:$AT67)=0,'BMP P Tracking Table'!$AU67/(-3630*'BMP P Tracking Table'!$AO67),(-(3630*'BMP P Tracking Table'!$AO67+20.691*'BMP P Tracking Table'!$AT67-216.711*'BMP P Tracking Table'!$AS67-83.853*'BMP P Tracking Table'!$AR67-42.834*'BMP P Tracking Table'!$AQ67)+SQRT((3630*'BMP P Tracking Table'!$AO67+20.691*'BMP P Tracking Table'!$AT67-216.711*'BMP P Tracking Table'!$AS67-83.853*'BMP P Tracking Table'!$AR67-42.834*'BMP P Tracking Table'!$AQ67)^2-(4*(149.919*'BMP P Tracking Table'!$AQ67+236.676*'BMP P Tracking Table'!$AR67+726*'BMP P Tracking Table'!$AS67+996.798*'BMP P Tracking Table'!$AT67)*-'BMP P Tracking Table'!$AW67)))/(2*(149.919*'BMP P Tracking Table'!$AQ67+236.676*'BMP P Tracking Table'!$AR67+726*'BMP P Tracking Table'!$AS67+996.798*'BMP P Tracking Table'!$AT67))))),MIN(2,IF('BMP P Tracking Table'!$AP67="Total Pervious",(-(3630*'BMP P Tracking Table'!$U67+20.691*'BMP P Tracking Table'!$AA67)+SQRT((3630*'BMP P Tracking Table'!$U67+20.691*'BMP P Tracking Table'!$AA67)^2-(4*(996.798*'BMP P Tracking Table'!$AA67)*-'BMP P Tracking Table'!$AW67)))/(2*(996.798*'BMP P Tracking Table'!$AA67)),IF(SUM('BMP P Tracking Table'!$W67:$Z67)=0,'BMP P Tracking Table'!$AW67/(-3630*'BMP P Tracking Table'!$U67),(-(3630*'BMP P Tracking Table'!$U67+20.691*'BMP P Tracking Table'!$Z67-216.711*'BMP P Tracking Table'!$Y67-83.853*'BMP P Tracking Table'!$X67-42.834*'BMP P Tracking Table'!$W67)+SQRT((3630*'BMP P Tracking Table'!$U67+20.691*'BMP P Tracking Table'!$Z67-216.711*'BMP P Tracking Table'!$Y67-83.853*'BMP P Tracking Table'!$X67-42.834*'BMP P Tracking Table'!$W67)^2-(4*(149.919*'BMP P Tracking Table'!$W67+236.676*'BMP P Tracking Table'!$X67+726*'BMP P Tracking Table'!$Y67+996.798*'BMP P Tracking Table'!$Z67)*-'BMP P Tracking Table'!$AW67)))/(2*(149.919*'BMP P Tracking Table'!$W67+236.676*'BMP P Tracking Table'!$X67+726*'BMP P Tracking Table'!$Y67+996.798*'BMP P Tracking Table'!$Z67)))))),"")</f>
        <v/>
      </c>
      <c r="BA67" s="105" t="str" cm="1">
        <f t="array" ref="BA67">IFERROR((VLOOKUP(CONCATENATE('BMP P Tracking Table'!$AV67," ",'BMP P Tracking Table'!$AX67),'Performance Curves'!$C$1:$L$45,_xlfn.SINGLE(MATCH('BMP P Tracking Table'!$AZ67,'Performance Curves'!$D$1:$L$1,1))+2,FALSE)-VLOOKUP(CONCATENATE('BMP P Tracking Table'!$AV67," ",'BMP P Tracking Table'!$AX67),'Performance Curves'!$C$1:$L$45,_xlfn.SINGLE(MATCH('BMP P Tracking Table'!$AZ67,'Performance Curves'!$D$1:$L$1,1))+1,FALSE)),"")</f>
        <v/>
      </c>
      <c r="BB67" s="107" t="str">
        <f>IFERROR(('BMP P Tracking Table'!$AZ67-INDEX('Performance Curves'!$E$1:$L$1,1,MATCH('BMP P Tracking Table'!$AZ67,'Performance Curves'!$E$1:$L$1,1)))/(INDEX('Performance Curves'!$E$1:$L$1,1,MATCH('BMP P Tracking Table'!$AZ67,'Performance Curves'!$E$1:$L$1,1)+1)-INDEX('Performance Curves'!$E$1:$L$1,1,MATCH('BMP P Tracking Table'!$AZ67,'Performance Curves'!$E$1:$L$1,1))),"")</f>
        <v/>
      </c>
      <c r="BC67" s="106" t="str" cm="1">
        <f t="array" ref="BC67">IFERROR(IF('BMP P Tracking Table'!$AZ67=2,VLOOKUP(CONCATENATE('BMP P Tracking Table'!$AV67," ",'BMP P Tracking Table'!$AX67),'Performance Curves'!$C$1:$L$44,_xlfn.SINGLE(MATCH('BMP P Tracking Table'!$AZ67,'Performance Curves'!$D$1:$L$1,1))+1,FALSE),'BMP P Tracking Table'!$BA67*'BMP P Tracking Table'!$BB67+VLOOKUP(CONCATENATE('BMP P Tracking Table'!$AV67," ",'BMP P Tracking Table'!$AX67),'Performance Curves'!$C$1:$L$44,_xlfn.SINGLE(MATCH('BMP P Tracking Table'!$AZ67,'Performance Curves'!$D$1:$L$1,1))+1,FALSE)),"")</f>
        <v/>
      </c>
      <c r="BD67" s="107" t="str">
        <f>IFERROR('BMP P Tracking Table'!$BC67*'BMP P Tracking Table'!$AY67,"")</f>
        <v/>
      </c>
      <c r="BE67" s="101"/>
      <c r="BF67" s="37">
        <f t="shared" si="2"/>
        <v>0</v>
      </c>
    </row>
    <row r="68" spans="1:58" x14ac:dyDescent="0.25">
      <c r="A68" s="65"/>
      <c r="B68" s="65"/>
      <c r="C68" s="65"/>
      <c r="D68" s="65"/>
      <c r="E68" s="97"/>
      <c r="F68" s="97"/>
      <c r="G68" s="65"/>
      <c r="H68" s="65"/>
      <c r="I68" s="65"/>
      <c r="J68" s="98"/>
      <c r="K68" s="65"/>
      <c r="L68" s="65"/>
      <c r="M68" s="65"/>
      <c r="N68" s="65"/>
      <c r="O68" s="65"/>
      <c r="P68" s="65"/>
      <c r="Q68" s="65" t="str">
        <f>IFERROR(VLOOKUP('BMP P Tracking Table'!$P68,Dropdowns!$C$2:$E$15,3,FALSE),"")</f>
        <v/>
      </c>
      <c r="R68" s="65" t="str">
        <f>IFERROR(VLOOKUP('BMP P Tracking Table'!$Q68,Dropdowns!$P$3:$Q$23,2,FALSE),"")</f>
        <v/>
      </c>
      <c r="S68" s="65"/>
      <c r="T68" s="65"/>
      <c r="U68" s="65"/>
      <c r="V68" s="65"/>
      <c r="W68" s="65"/>
      <c r="X68" s="65"/>
      <c r="Y68" s="65"/>
      <c r="Z68" s="65"/>
      <c r="AA68" s="65"/>
      <c r="AB68" s="100"/>
      <c r="AC68" s="65"/>
      <c r="AD68" s="107" t="str">
        <f>IFERROR('BMP P Tracking Table'!$U68*VLOOKUP('BMP P Tracking Table'!$Q68,'Loading Rates'!$B$1:$L$24,4,FALSE)+IF('BMP P Tracking Table'!$V68="By HSG",'BMP P Tracking Table'!$W68*VLOOKUP('BMP P Tracking Table'!$Q68,'Loading Rates'!$B$1:$L$24,6,FALSE)+'BMP P Tracking Table'!$X68*VLOOKUP('BMP P Tracking Table'!$Q68,'Loading Rates'!$B$1:$L$24,7,FALSE)+'BMP P Tracking Table'!$Y68*VLOOKUP('BMP P Tracking Table'!$Q68,'Loading Rates'!$B$1:$L$24,8,FALSE)+'BMP P Tracking Table'!$Z68*VLOOKUP('BMP P Tracking Table'!$Q68,'Loading Rates'!$B$1:$L$24,9,FALSE),'BMP P Tracking Table'!$AA68*VLOOKUP('BMP P Tracking Table'!$Q68,'Loading Rates'!$B$1:$L$24,10,FALSE)),"")</f>
        <v/>
      </c>
      <c r="AE68" s="107" t="str">
        <f>IFERROR(MIN(2,IF('BMP P Tracking Table'!$V68="Total Pervious",(-(3630*'BMP P Tracking Table'!$U68+20.691*'BMP P Tracking Table'!$AA68)+SQRT((3630*'BMP P Tracking Table'!$U68+20.691*'BMP P Tracking Table'!$AA68)^2-(4*(996.798*'BMP P Tracking Table'!$AA68)*-'BMP P Tracking Table'!$AB68)))/(2*(996.798*'BMP P Tracking Table'!$AA68)),IF(SUM('BMP P Tracking Table'!$W68:$Z68)=0,'BMP P Tracking Table'!$AB68/(-3630*'BMP P Tracking Table'!$U68),(-(3630*'BMP P Tracking Table'!$U68+20.691*'BMP P Tracking Table'!$Z68-216.711*'BMP P Tracking Table'!$Y68-83.853*'BMP P Tracking Table'!$X68-42.834*'BMP P Tracking Table'!$W68)+SQRT((3630*'BMP P Tracking Table'!$U68+20.691*'BMP P Tracking Table'!$Z68-216.711*'BMP P Tracking Table'!$Y68-83.853*'BMP P Tracking Table'!$X68-42.834*'BMP P Tracking Table'!$W68)^2-(4*(149.919*'BMP P Tracking Table'!$W68+236.676*'BMP P Tracking Table'!$X68+726*'BMP P Tracking Table'!$Y68+996.798*'BMP P Tracking Table'!$Z68)*-'BMP P Tracking Table'!$AB68)))/(2*(149.919*'BMP P Tracking Table'!$W68+236.676*'BMP P Tracking Table'!$X68+726*'BMP P Tracking Table'!$Y68+996.798*'BMP P Tracking Table'!$Z68))))),"")</f>
        <v/>
      </c>
      <c r="AF68" s="107" t="str" cm="1">
        <f t="array" ref="AF68">IFERROR((VLOOKUP(CONCATENATE('BMP P Tracking Table'!$T68," ",'BMP P Tracking Table'!$AC68),'Performance Curves'!$C$1:$L$45,_xlfn.SINGLE(MATCH('BMP P Tracking Table'!$AE68,'Performance Curves'!$D$1:$L$1,1))+2,FALSE)-VLOOKUP(CONCATENATE('BMP P Tracking Table'!$T68," ",'BMP P Tracking Table'!$AC68),'Performance Curves'!$C$1:$L$45,_xlfn.SINGLE(MATCH('BMP P Tracking Table'!$AE68,'Performance Curves'!$D$1:$L$1,1))+1,FALSE)),"")</f>
        <v/>
      </c>
      <c r="AG68" s="107" t="str">
        <f>IFERROR(('BMP P Tracking Table'!$AE68-INDEX('Performance Curves'!$E$1:$L$1,1,MATCH('BMP P Tracking Table'!$AE68,'Performance Curves'!$E$1:$L$1,1)))/(INDEX('Performance Curves'!$E$1:$L$1,1,MATCH('BMP P Tracking Table'!$AE68,'Performance Curves'!$E$1:$L$1,1)+1)-INDEX('Performance Curves'!$E$1:$L$1,1,MATCH('BMP P Tracking Table'!$AE68,'Performance Curves'!$E$1:$L$1,1))),"")</f>
        <v/>
      </c>
      <c r="AH68" s="106" t="str" cm="1">
        <f t="array" ref="AH68">IFERROR(IF('BMP P Tracking Table'!$AE68=2,VLOOKUP(CONCATENATE('BMP P Tracking Table'!$T68," ",'BMP P Tracking Table'!$AC68),'Performance Curves'!$C$1:$L$45,_xlfn.SINGLE(MATCH('BMP P Tracking Table'!$AE68,'Performance Curves'!$D$1:$L$1,1))+1,FALSE),'BMP P Tracking Table'!$AF68*'BMP P Tracking Table'!$AG68+VLOOKUP(CONCATENATE('BMP P Tracking Table'!$T68," ",'BMP P Tracking Table'!$AC68),'Performance Curves'!$C$1:$L$45,_xlfn.SINGLE(MATCH('BMP P Tracking Table'!$AE68,'Performance Curves'!$D$1:$L$1,1))+1,FALSE)),"")</f>
        <v/>
      </c>
      <c r="AI68" s="107" t="str">
        <f>IFERROR('BMP P Tracking Table'!$AH68*'BMP P Tracking Table'!$AD68,"")</f>
        <v/>
      </c>
      <c r="AJ68" s="65"/>
      <c r="AK68" s="101"/>
      <c r="AL68" s="101"/>
      <c r="AM68" s="64">
        <v>1</v>
      </c>
      <c r="AN68" s="105" t="str">
        <f t="shared" ref="AN68:AN131" si="3">IF(AK68="Yes",IF(BF68&gt;0,IF(ISBLANK(AJ68),AI68,AJ68)-IF(ISBLANK(BE68),BD68,BE68),"Enter Info --&gt;"),IF(ISBLANK(AJ68),AI68,AJ68))</f>
        <v/>
      </c>
      <c r="AO68" s="101"/>
      <c r="AP68" s="101"/>
      <c r="AQ68" s="101"/>
      <c r="AR68" s="101"/>
      <c r="AS68" s="101"/>
      <c r="AT68" s="101"/>
      <c r="AU68" s="101"/>
      <c r="AV68" s="65"/>
      <c r="AW68" s="102"/>
      <c r="AX68" s="102"/>
      <c r="AY68" s="107" t="str">
        <f>IF('BMP P Tracking Table'!$AK68="Yes",IF('BMP P Tracking Table'!$AL68="No",'BMP P Tracking Table'!$U68*VLOOKUP('BMP P Tracking Table'!$Q68,'Loading Rates'!$B$1:$L$24,4,FALSE)+IF('BMP P Tracking Table'!$V68="By HSG",'BMP P Tracking Table'!$W68*VLOOKUP('BMP P Tracking Table'!$Q68,'Loading Rates'!$B$1:$L$24,6,FALSE)+'BMP P Tracking Table'!$X68*VLOOKUP('BMP P Tracking Table'!$Q68,'Loading Rates'!$B$1:$L$24,7,FALSE)+'BMP P Tracking Table'!$Y68*VLOOKUP('BMP P Tracking Table'!$Q68,'Loading Rates'!$B$1:$L$24,8,FALSE)+'BMP P Tracking Table'!$Z68*VLOOKUP('BMP P Tracking Table'!$Q68,'Loading Rates'!$B$1:$L$24,9,FALSE),'BMP P Tracking Table'!$AA68*VLOOKUP('BMP P Tracking Table'!$Q68,'Loading Rates'!$B$1:$L$24,10,FALSE)),'BMP P Tracking Table'!$AO68*VLOOKUP('BMP P Tracking Table'!$Q68,'Loading Rates'!$B$1:$L$24,4,FALSE)+IF('BMP P Tracking Table'!$AP68="By HSG",'BMP P Tracking Table'!$AQ68*VLOOKUP('BMP P Tracking Table'!$Q68,'Loading Rates'!$B$1:$L$24,6,FALSE)+'BMP P Tracking Table'!$AR68*VLOOKUP('BMP P Tracking Table'!$Q68,'Loading Rates'!$B$1:$L$24,7,FALSE)+'BMP P Tracking Table'!$AS68*VLOOKUP('BMP P Tracking Table'!$Q68,'Loading Rates'!$B$1:$L$24,8,FALSE)+'BMP P Tracking Table'!$AT68*VLOOKUP('BMP P Tracking Table'!$Q68,'Loading Rates'!$B$1:$L$24,9,FALSE),'BMP P Tracking Table'!$AU68*VLOOKUP('BMP P Tracking Table'!$Q68,'Loading Rates'!$B$1:$L$24,10,FALSE))),"")</f>
        <v/>
      </c>
      <c r="AZ68" s="107" t="str">
        <f>IFERROR(IF('BMP P Tracking Table'!$AL68="Yes",MIN(2,IF('BMP P Tracking Table'!$AP68="Total Pervious",(-(3630*'BMP P Tracking Table'!$AO68+20.691*'BMP P Tracking Table'!$AU68)+SQRT((3630*'BMP P Tracking Table'!$AO68+20.691*'BMP P Tracking Table'!$AU68)^2-(4*(996.798*'BMP P Tracking Table'!$AU68)*-'BMP P Tracking Table'!$AW68)))/(2*(996.798*'BMP P Tracking Table'!$AU68)),IF(SUM('BMP P Tracking Table'!$AQ68:$AT68)=0,'BMP P Tracking Table'!$AU68/(-3630*'BMP P Tracking Table'!$AO68),(-(3630*'BMP P Tracking Table'!$AO68+20.691*'BMP P Tracking Table'!$AT68-216.711*'BMP P Tracking Table'!$AS68-83.853*'BMP P Tracking Table'!$AR68-42.834*'BMP P Tracking Table'!$AQ68)+SQRT((3630*'BMP P Tracking Table'!$AO68+20.691*'BMP P Tracking Table'!$AT68-216.711*'BMP P Tracking Table'!$AS68-83.853*'BMP P Tracking Table'!$AR68-42.834*'BMP P Tracking Table'!$AQ68)^2-(4*(149.919*'BMP P Tracking Table'!$AQ68+236.676*'BMP P Tracking Table'!$AR68+726*'BMP P Tracking Table'!$AS68+996.798*'BMP P Tracking Table'!$AT68)*-'BMP P Tracking Table'!$AW68)))/(2*(149.919*'BMP P Tracking Table'!$AQ68+236.676*'BMP P Tracking Table'!$AR68+726*'BMP P Tracking Table'!$AS68+996.798*'BMP P Tracking Table'!$AT68))))),MIN(2,IF('BMP P Tracking Table'!$AP68="Total Pervious",(-(3630*'BMP P Tracking Table'!$U68+20.691*'BMP P Tracking Table'!$AA68)+SQRT((3630*'BMP P Tracking Table'!$U68+20.691*'BMP P Tracking Table'!$AA68)^2-(4*(996.798*'BMP P Tracking Table'!$AA68)*-'BMP P Tracking Table'!$AW68)))/(2*(996.798*'BMP P Tracking Table'!$AA68)),IF(SUM('BMP P Tracking Table'!$W68:$Z68)=0,'BMP P Tracking Table'!$AW68/(-3630*'BMP P Tracking Table'!$U68),(-(3630*'BMP P Tracking Table'!$U68+20.691*'BMP P Tracking Table'!$Z68-216.711*'BMP P Tracking Table'!$Y68-83.853*'BMP P Tracking Table'!$X68-42.834*'BMP P Tracking Table'!$W68)+SQRT((3630*'BMP P Tracking Table'!$U68+20.691*'BMP P Tracking Table'!$Z68-216.711*'BMP P Tracking Table'!$Y68-83.853*'BMP P Tracking Table'!$X68-42.834*'BMP P Tracking Table'!$W68)^2-(4*(149.919*'BMP P Tracking Table'!$W68+236.676*'BMP P Tracking Table'!$X68+726*'BMP P Tracking Table'!$Y68+996.798*'BMP P Tracking Table'!$Z68)*-'BMP P Tracking Table'!$AW68)))/(2*(149.919*'BMP P Tracking Table'!$W68+236.676*'BMP P Tracking Table'!$X68+726*'BMP P Tracking Table'!$Y68+996.798*'BMP P Tracking Table'!$Z68)))))),"")</f>
        <v/>
      </c>
      <c r="BA68" s="105" t="str" cm="1">
        <f t="array" ref="BA68">IFERROR((VLOOKUP(CONCATENATE('BMP P Tracking Table'!$AV68," ",'BMP P Tracking Table'!$AX68),'Performance Curves'!$C$1:$L$45,_xlfn.SINGLE(MATCH('BMP P Tracking Table'!$AZ68,'Performance Curves'!$D$1:$L$1,1))+2,FALSE)-VLOOKUP(CONCATENATE('BMP P Tracking Table'!$AV68," ",'BMP P Tracking Table'!$AX68),'Performance Curves'!$C$1:$L$45,_xlfn.SINGLE(MATCH('BMP P Tracking Table'!$AZ68,'Performance Curves'!$D$1:$L$1,1))+1,FALSE)),"")</f>
        <v/>
      </c>
      <c r="BB68" s="107" t="str">
        <f>IFERROR(('BMP P Tracking Table'!$AZ68-INDEX('Performance Curves'!$E$1:$L$1,1,MATCH('BMP P Tracking Table'!$AZ68,'Performance Curves'!$E$1:$L$1,1)))/(INDEX('Performance Curves'!$E$1:$L$1,1,MATCH('BMP P Tracking Table'!$AZ68,'Performance Curves'!$E$1:$L$1,1)+1)-INDEX('Performance Curves'!$E$1:$L$1,1,MATCH('BMP P Tracking Table'!$AZ68,'Performance Curves'!$E$1:$L$1,1))),"")</f>
        <v/>
      </c>
      <c r="BC68" s="106" t="str" cm="1">
        <f t="array" ref="BC68">IFERROR(IF('BMP P Tracking Table'!$AZ68=2,VLOOKUP(CONCATENATE('BMP P Tracking Table'!$AV68," ",'BMP P Tracking Table'!$AX68),'Performance Curves'!$C$1:$L$44,_xlfn.SINGLE(MATCH('BMP P Tracking Table'!$AZ68,'Performance Curves'!$D$1:$L$1,1))+1,FALSE),'BMP P Tracking Table'!$BA68*'BMP P Tracking Table'!$BB68+VLOOKUP(CONCATENATE('BMP P Tracking Table'!$AV68," ",'BMP P Tracking Table'!$AX68),'Performance Curves'!$C$1:$L$44,_xlfn.SINGLE(MATCH('BMP P Tracking Table'!$AZ68,'Performance Curves'!$D$1:$L$1,1))+1,FALSE)),"")</f>
        <v/>
      </c>
      <c r="BD68" s="107" t="str">
        <f>IFERROR('BMP P Tracking Table'!$BC68*'BMP P Tracking Table'!$AY68,"")</f>
        <v/>
      </c>
      <c r="BE68" s="101"/>
      <c r="BF68" s="37">
        <f t="shared" si="2"/>
        <v>0</v>
      </c>
    </row>
    <row r="69" spans="1:58" x14ac:dyDescent="0.25">
      <c r="A69" s="65"/>
      <c r="B69" s="65"/>
      <c r="C69" s="65"/>
      <c r="D69" s="65"/>
      <c r="E69" s="97"/>
      <c r="F69" s="97"/>
      <c r="G69" s="65"/>
      <c r="H69" s="65"/>
      <c r="I69" s="65"/>
      <c r="J69" s="98"/>
      <c r="K69" s="65"/>
      <c r="L69" s="65"/>
      <c r="M69" s="65"/>
      <c r="N69" s="65"/>
      <c r="O69" s="65"/>
      <c r="P69" s="65"/>
      <c r="Q69" s="65" t="str">
        <f>IFERROR(VLOOKUP('BMP P Tracking Table'!$P69,Dropdowns!$C$2:$E$15,3,FALSE),"")</f>
        <v/>
      </c>
      <c r="R69" s="65" t="str">
        <f>IFERROR(VLOOKUP('BMP P Tracking Table'!$Q69,Dropdowns!$P$3:$Q$23,2,FALSE),"")</f>
        <v/>
      </c>
      <c r="S69" s="65"/>
      <c r="T69" s="65"/>
      <c r="U69" s="65"/>
      <c r="V69" s="65"/>
      <c r="W69" s="65"/>
      <c r="X69" s="65"/>
      <c r="Y69" s="65"/>
      <c r="Z69" s="65"/>
      <c r="AA69" s="65"/>
      <c r="AB69" s="100"/>
      <c r="AC69" s="65"/>
      <c r="AD69" s="107" t="str">
        <f>IFERROR('BMP P Tracking Table'!$U69*VLOOKUP('BMP P Tracking Table'!$Q69,'Loading Rates'!$B$1:$L$24,4,FALSE)+IF('BMP P Tracking Table'!$V69="By HSG",'BMP P Tracking Table'!$W69*VLOOKUP('BMP P Tracking Table'!$Q69,'Loading Rates'!$B$1:$L$24,6,FALSE)+'BMP P Tracking Table'!$X69*VLOOKUP('BMP P Tracking Table'!$Q69,'Loading Rates'!$B$1:$L$24,7,FALSE)+'BMP P Tracking Table'!$Y69*VLOOKUP('BMP P Tracking Table'!$Q69,'Loading Rates'!$B$1:$L$24,8,FALSE)+'BMP P Tracking Table'!$Z69*VLOOKUP('BMP P Tracking Table'!$Q69,'Loading Rates'!$B$1:$L$24,9,FALSE),'BMP P Tracking Table'!$AA69*VLOOKUP('BMP P Tracking Table'!$Q69,'Loading Rates'!$B$1:$L$24,10,FALSE)),"")</f>
        <v/>
      </c>
      <c r="AE69" s="107" t="str">
        <f>IFERROR(MIN(2,IF('BMP P Tracking Table'!$V69="Total Pervious",(-(3630*'BMP P Tracking Table'!$U69+20.691*'BMP P Tracking Table'!$AA69)+SQRT((3630*'BMP P Tracking Table'!$U69+20.691*'BMP P Tracking Table'!$AA69)^2-(4*(996.798*'BMP P Tracking Table'!$AA69)*-'BMP P Tracking Table'!$AB69)))/(2*(996.798*'BMP P Tracking Table'!$AA69)),IF(SUM('BMP P Tracking Table'!$W69:$Z69)=0,'BMP P Tracking Table'!$AB69/(-3630*'BMP P Tracking Table'!$U69),(-(3630*'BMP P Tracking Table'!$U69+20.691*'BMP P Tracking Table'!$Z69-216.711*'BMP P Tracking Table'!$Y69-83.853*'BMP P Tracking Table'!$X69-42.834*'BMP P Tracking Table'!$W69)+SQRT((3630*'BMP P Tracking Table'!$U69+20.691*'BMP P Tracking Table'!$Z69-216.711*'BMP P Tracking Table'!$Y69-83.853*'BMP P Tracking Table'!$X69-42.834*'BMP P Tracking Table'!$W69)^2-(4*(149.919*'BMP P Tracking Table'!$W69+236.676*'BMP P Tracking Table'!$X69+726*'BMP P Tracking Table'!$Y69+996.798*'BMP P Tracking Table'!$Z69)*-'BMP P Tracking Table'!$AB69)))/(2*(149.919*'BMP P Tracking Table'!$W69+236.676*'BMP P Tracking Table'!$X69+726*'BMP P Tracking Table'!$Y69+996.798*'BMP P Tracking Table'!$Z69))))),"")</f>
        <v/>
      </c>
      <c r="AF69" s="107" t="str" cm="1">
        <f t="array" ref="AF69">IFERROR((VLOOKUP(CONCATENATE('BMP P Tracking Table'!$T69," ",'BMP P Tracking Table'!$AC69),'Performance Curves'!$C$1:$L$45,_xlfn.SINGLE(MATCH('BMP P Tracking Table'!$AE69,'Performance Curves'!$D$1:$L$1,1))+2,FALSE)-VLOOKUP(CONCATENATE('BMP P Tracking Table'!$T69," ",'BMP P Tracking Table'!$AC69),'Performance Curves'!$C$1:$L$45,_xlfn.SINGLE(MATCH('BMP P Tracking Table'!$AE69,'Performance Curves'!$D$1:$L$1,1))+1,FALSE)),"")</f>
        <v/>
      </c>
      <c r="AG69" s="107" t="str">
        <f>IFERROR(('BMP P Tracking Table'!$AE69-INDEX('Performance Curves'!$E$1:$L$1,1,MATCH('BMP P Tracking Table'!$AE69,'Performance Curves'!$E$1:$L$1,1)))/(INDEX('Performance Curves'!$E$1:$L$1,1,MATCH('BMP P Tracking Table'!$AE69,'Performance Curves'!$E$1:$L$1,1)+1)-INDEX('Performance Curves'!$E$1:$L$1,1,MATCH('BMP P Tracking Table'!$AE69,'Performance Curves'!$E$1:$L$1,1))),"")</f>
        <v/>
      </c>
      <c r="AH69" s="106" t="str" cm="1">
        <f t="array" ref="AH69">IFERROR(IF('BMP P Tracking Table'!$AE69=2,VLOOKUP(CONCATENATE('BMP P Tracking Table'!$T69," ",'BMP P Tracking Table'!$AC69),'Performance Curves'!$C$1:$L$45,_xlfn.SINGLE(MATCH('BMP P Tracking Table'!$AE69,'Performance Curves'!$D$1:$L$1,1))+1,FALSE),'BMP P Tracking Table'!$AF69*'BMP P Tracking Table'!$AG69+VLOOKUP(CONCATENATE('BMP P Tracking Table'!$T69," ",'BMP P Tracking Table'!$AC69),'Performance Curves'!$C$1:$L$45,_xlfn.SINGLE(MATCH('BMP P Tracking Table'!$AE69,'Performance Curves'!$D$1:$L$1,1))+1,FALSE)),"")</f>
        <v/>
      </c>
      <c r="AI69" s="107" t="str">
        <f>IFERROR('BMP P Tracking Table'!$AH69*'BMP P Tracking Table'!$AD69,"")</f>
        <v/>
      </c>
      <c r="AJ69" s="65"/>
      <c r="AK69" s="101"/>
      <c r="AL69" s="101"/>
      <c r="AM69" s="64">
        <v>1</v>
      </c>
      <c r="AN69" s="105" t="str">
        <f t="shared" si="3"/>
        <v/>
      </c>
      <c r="AO69" s="101"/>
      <c r="AP69" s="101"/>
      <c r="AQ69" s="101"/>
      <c r="AR69" s="101"/>
      <c r="AS69" s="101"/>
      <c r="AT69" s="101"/>
      <c r="AU69" s="101"/>
      <c r="AV69" s="65"/>
      <c r="AW69" s="102"/>
      <c r="AX69" s="102"/>
      <c r="AY69" s="107" t="str">
        <f>IF('BMP P Tracking Table'!$AK69="Yes",IF('BMP P Tracking Table'!$AL69="No",'BMP P Tracking Table'!$U69*VLOOKUP('BMP P Tracking Table'!$Q69,'Loading Rates'!$B$1:$L$24,4,FALSE)+IF('BMP P Tracking Table'!$V69="By HSG",'BMP P Tracking Table'!$W69*VLOOKUP('BMP P Tracking Table'!$Q69,'Loading Rates'!$B$1:$L$24,6,FALSE)+'BMP P Tracking Table'!$X69*VLOOKUP('BMP P Tracking Table'!$Q69,'Loading Rates'!$B$1:$L$24,7,FALSE)+'BMP P Tracking Table'!$Y69*VLOOKUP('BMP P Tracking Table'!$Q69,'Loading Rates'!$B$1:$L$24,8,FALSE)+'BMP P Tracking Table'!$Z69*VLOOKUP('BMP P Tracking Table'!$Q69,'Loading Rates'!$B$1:$L$24,9,FALSE),'BMP P Tracking Table'!$AA69*VLOOKUP('BMP P Tracking Table'!$Q69,'Loading Rates'!$B$1:$L$24,10,FALSE)),'BMP P Tracking Table'!$AO69*VLOOKUP('BMP P Tracking Table'!$Q69,'Loading Rates'!$B$1:$L$24,4,FALSE)+IF('BMP P Tracking Table'!$AP69="By HSG",'BMP P Tracking Table'!$AQ69*VLOOKUP('BMP P Tracking Table'!$Q69,'Loading Rates'!$B$1:$L$24,6,FALSE)+'BMP P Tracking Table'!$AR69*VLOOKUP('BMP P Tracking Table'!$Q69,'Loading Rates'!$B$1:$L$24,7,FALSE)+'BMP P Tracking Table'!$AS69*VLOOKUP('BMP P Tracking Table'!$Q69,'Loading Rates'!$B$1:$L$24,8,FALSE)+'BMP P Tracking Table'!$AT69*VLOOKUP('BMP P Tracking Table'!$Q69,'Loading Rates'!$B$1:$L$24,9,FALSE),'BMP P Tracking Table'!$AU69*VLOOKUP('BMP P Tracking Table'!$Q69,'Loading Rates'!$B$1:$L$24,10,FALSE))),"")</f>
        <v/>
      </c>
      <c r="AZ69" s="107" t="str">
        <f>IFERROR(IF('BMP P Tracking Table'!$AL69="Yes",MIN(2,IF('BMP P Tracking Table'!$AP69="Total Pervious",(-(3630*'BMP P Tracking Table'!$AO69+20.691*'BMP P Tracking Table'!$AU69)+SQRT((3630*'BMP P Tracking Table'!$AO69+20.691*'BMP P Tracking Table'!$AU69)^2-(4*(996.798*'BMP P Tracking Table'!$AU69)*-'BMP P Tracking Table'!$AW69)))/(2*(996.798*'BMP P Tracking Table'!$AU69)),IF(SUM('BMP P Tracking Table'!$AQ69:$AT69)=0,'BMP P Tracking Table'!$AU69/(-3630*'BMP P Tracking Table'!$AO69),(-(3630*'BMP P Tracking Table'!$AO69+20.691*'BMP P Tracking Table'!$AT69-216.711*'BMP P Tracking Table'!$AS69-83.853*'BMP P Tracking Table'!$AR69-42.834*'BMP P Tracking Table'!$AQ69)+SQRT((3630*'BMP P Tracking Table'!$AO69+20.691*'BMP P Tracking Table'!$AT69-216.711*'BMP P Tracking Table'!$AS69-83.853*'BMP P Tracking Table'!$AR69-42.834*'BMP P Tracking Table'!$AQ69)^2-(4*(149.919*'BMP P Tracking Table'!$AQ69+236.676*'BMP P Tracking Table'!$AR69+726*'BMP P Tracking Table'!$AS69+996.798*'BMP P Tracking Table'!$AT69)*-'BMP P Tracking Table'!$AW69)))/(2*(149.919*'BMP P Tracking Table'!$AQ69+236.676*'BMP P Tracking Table'!$AR69+726*'BMP P Tracking Table'!$AS69+996.798*'BMP P Tracking Table'!$AT69))))),MIN(2,IF('BMP P Tracking Table'!$AP69="Total Pervious",(-(3630*'BMP P Tracking Table'!$U69+20.691*'BMP P Tracking Table'!$AA69)+SQRT((3630*'BMP P Tracking Table'!$U69+20.691*'BMP P Tracking Table'!$AA69)^2-(4*(996.798*'BMP P Tracking Table'!$AA69)*-'BMP P Tracking Table'!$AW69)))/(2*(996.798*'BMP P Tracking Table'!$AA69)),IF(SUM('BMP P Tracking Table'!$W69:$Z69)=0,'BMP P Tracking Table'!$AW69/(-3630*'BMP P Tracking Table'!$U69),(-(3630*'BMP P Tracking Table'!$U69+20.691*'BMP P Tracking Table'!$Z69-216.711*'BMP P Tracking Table'!$Y69-83.853*'BMP P Tracking Table'!$X69-42.834*'BMP P Tracking Table'!$W69)+SQRT((3630*'BMP P Tracking Table'!$U69+20.691*'BMP P Tracking Table'!$Z69-216.711*'BMP P Tracking Table'!$Y69-83.853*'BMP P Tracking Table'!$X69-42.834*'BMP P Tracking Table'!$W69)^2-(4*(149.919*'BMP P Tracking Table'!$W69+236.676*'BMP P Tracking Table'!$X69+726*'BMP P Tracking Table'!$Y69+996.798*'BMP P Tracking Table'!$Z69)*-'BMP P Tracking Table'!$AW69)))/(2*(149.919*'BMP P Tracking Table'!$W69+236.676*'BMP P Tracking Table'!$X69+726*'BMP P Tracking Table'!$Y69+996.798*'BMP P Tracking Table'!$Z69)))))),"")</f>
        <v/>
      </c>
      <c r="BA69" s="105" t="str" cm="1">
        <f t="array" ref="BA69">IFERROR((VLOOKUP(CONCATENATE('BMP P Tracking Table'!$AV69," ",'BMP P Tracking Table'!$AX69),'Performance Curves'!$C$1:$L$45,_xlfn.SINGLE(MATCH('BMP P Tracking Table'!$AZ69,'Performance Curves'!$D$1:$L$1,1))+2,FALSE)-VLOOKUP(CONCATENATE('BMP P Tracking Table'!$AV69," ",'BMP P Tracking Table'!$AX69),'Performance Curves'!$C$1:$L$45,_xlfn.SINGLE(MATCH('BMP P Tracking Table'!$AZ69,'Performance Curves'!$D$1:$L$1,1))+1,FALSE)),"")</f>
        <v/>
      </c>
      <c r="BB69" s="107" t="str">
        <f>IFERROR(('BMP P Tracking Table'!$AZ69-INDEX('Performance Curves'!$E$1:$L$1,1,MATCH('BMP P Tracking Table'!$AZ69,'Performance Curves'!$E$1:$L$1,1)))/(INDEX('Performance Curves'!$E$1:$L$1,1,MATCH('BMP P Tracking Table'!$AZ69,'Performance Curves'!$E$1:$L$1,1)+1)-INDEX('Performance Curves'!$E$1:$L$1,1,MATCH('BMP P Tracking Table'!$AZ69,'Performance Curves'!$E$1:$L$1,1))),"")</f>
        <v/>
      </c>
      <c r="BC69" s="106" t="str" cm="1">
        <f t="array" ref="BC69">IFERROR(IF('BMP P Tracking Table'!$AZ69=2,VLOOKUP(CONCATENATE('BMP P Tracking Table'!$AV69," ",'BMP P Tracking Table'!$AX69),'Performance Curves'!$C$1:$L$44,_xlfn.SINGLE(MATCH('BMP P Tracking Table'!$AZ69,'Performance Curves'!$D$1:$L$1,1))+1,FALSE),'BMP P Tracking Table'!$BA69*'BMP P Tracking Table'!$BB69+VLOOKUP(CONCATENATE('BMP P Tracking Table'!$AV69," ",'BMP P Tracking Table'!$AX69),'Performance Curves'!$C$1:$L$44,_xlfn.SINGLE(MATCH('BMP P Tracking Table'!$AZ69,'Performance Curves'!$D$1:$L$1,1))+1,FALSE)),"")</f>
        <v/>
      </c>
      <c r="BD69" s="107" t="str">
        <f>IFERROR('BMP P Tracking Table'!$BC69*'BMP P Tracking Table'!$AY69,"")</f>
        <v/>
      </c>
      <c r="BE69" s="101"/>
      <c r="BF69" s="37">
        <f t="shared" ref="BF69:BF132" si="4">IFERROR(BD69+BE69,0)</f>
        <v>0</v>
      </c>
    </row>
    <row r="70" spans="1:58" x14ac:dyDescent="0.25">
      <c r="A70" s="65"/>
      <c r="B70" s="65"/>
      <c r="C70" s="65"/>
      <c r="D70" s="65"/>
      <c r="E70" s="97"/>
      <c r="F70" s="97"/>
      <c r="G70" s="65"/>
      <c r="H70" s="65"/>
      <c r="I70" s="65"/>
      <c r="J70" s="98"/>
      <c r="K70" s="65"/>
      <c r="L70" s="65"/>
      <c r="M70" s="65"/>
      <c r="N70" s="65"/>
      <c r="O70" s="65"/>
      <c r="P70" s="65"/>
      <c r="Q70" s="65" t="str">
        <f>IFERROR(VLOOKUP('BMP P Tracking Table'!$P70,Dropdowns!$C$2:$E$15,3,FALSE),"")</f>
        <v/>
      </c>
      <c r="R70" s="65" t="str">
        <f>IFERROR(VLOOKUP('BMP P Tracking Table'!$Q70,Dropdowns!$P$3:$Q$23,2,FALSE),"")</f>
        <v/>
      </c>
      <c r="S70" s="65"/>
      <c r="T70" s="65"/>
      <c r="U70" s="65"/>
      <c r="V70" s="65"/>
      <c r="W70" s="65"/>
      <c r="X70" s="65"/>
      <c r="Y70" s="65"/>
      <c r="Z70" s="65"/>
      <c r="AA70" s="65"/>
      <c r="AB70" s="100"/>
      <c r="AC70" s="65"/>
      <c r="AD70" s="107" t="str">
        <f>IFERROR('BMP P Tracking Table'!$U70*VLOOKUP('BMP P Tracking Table'!$Q70,'Loading Rates'!$B$1:$L$24,4,FALSE)+IF('BMP P Tracking Table'!$V70="By HSG",'BMP P Tracking Table'!$W70*VLOOKUP('BMP P Tracking Table'!$Q70,'Loading Rates'!$B$1:$L$24,6,FALSE)+'BMP P Tracking Table'!$X70*VLOOKUP('BMP P Tracking Table'!$Q70,'Loading Rates'!$B$1:$L$24,7,FALSE)+'BMP P Tracking Table'!$Y70*VLOOKUP('BMP P Tracking Table'!$Q70,'Loading Rates'!$B$1:$L$24,8,FALSE)+'BMP P Tracking Table'!$Z70*VLOOKUP('BMP P Tracking Table'!$Q70,'Loading Rates'!$B$1:$L$24,9,FALSE),'BMP P Tracking Table'!$AA70*VLOOKUP('BMP P Tracking Table'!$Q70,'Loading Rates'!$B$1:$L$24,10,FALSE)),"")</f>
        <v/>
      </c>
      <c r="AE70" s="107" t="str">
        <f>IFERROR(MIN(2,IF('BMP P Tracking Table'!$V70="Total Pervious",(-(3630*'BMP P Tracking Table'!$U70+20.691*'BMP P Tracking Table'!$AA70)+SQRT((3630*'BMP P Tracking Table'!$U70+20.691*'BMP P Tracking Table'!$AA70)^2-(4*(996.798*'BMP P Tracking Table'!$AA70)*-'BMP P Tracking Table'!$AB70)))/(2*(996.798*'BMP P Tracking Table'!$AA70)),IF(SUM('BMP P Tracking Table'!$W70:$Z70)=0,'BMP P Tracking Table'!$AB70/(-3630*'BMP P Tracking Table'!$U70),(-(3630*'BMP P Tracking Table'!$U70+20.691*'BMP P Tracking Table'!$Z70-216.711*'BMP P Tracking Table'!$Y70-83.853*'BMP P Tracking Table'!$X70-42.834*'BMP P Tracking Table'!$W70)+SQRT((3630*'BMP P Tracking Table'!$U70+20.691*'BMP P Tracking Table'!$Z70-216.711*'BMP P Tracking Table'!$Y70-83.853*'BMP P Tracking Table'!$X70-42.834*'BMP P Tracking Table'!$W70)^2-(4*(149.919*'BMP P Tracking Table'!$W70+236.676*'BMP P Tracking Table'!$X70+726*'BMP P Tracking Table'!$Y70+996.798*'BMP P Tracking Table'!$Z70)*-'BMP P Tracking Table'!$AB70)))/(2*(149.919*'BMP P Tracking Table'!$W70+236.676*'BMP P Tracking Table'!$X70+726*'BMP P Tracking Table'!$Y70+996.798*'BMP P Tracking Table'!$Z70))))),"")</f>
        <v/>
      </c>
      <c r="AF70" s="107" t="str" cm="1">
        <f t="array" ref="AF70">IFERROR((VLOOKUP(CONCATENATE('BMP P Tracking Table'!$T70," ",'BMP P Tracking Table'!$AC70),'Performance Curves'!$C$1:$L$45,_xlfn.SINGLE(MATCH('BMP P Tracking Table'!$AE70,'Performance Curves'!$D$1:$L$1,1))+2,FALSE)-VLOOKUP(CONCATENATE('BMP P Tracking Table'!$T70," ",'BMP P Tracking Table'!$AC70),'Performance Curves'!$C$1:$L$45,_xlfn.SINGLE(MATCH('BMP P Tracking Table'!$AE70,'Performance Curves'!$D$1:$L$1,1))+1,FALSE)),"")</f>
        <v/>
      </c>
      <c r="AG70" s="107" t="str">
        <f>IFERROR(('BMP P Tracking Table'!$AE70-INDEX('Performance Curves'!$E$1:$L$1,1,MATCH('BMP P Tracking Table'!$AE70,'Performance Curves'!$E$1:$L$1,1)))/(INDEX('Performance Curves'!$E$1:$L$1,1,MATCH('BMP P Tracking Table'!$AE70,'Performance Curves'!$E$1:$L$1,1)+1)-INDEX('Performance Curves'!$E$1:$L$1,1,MATCH('BMP P Tracking Table'!$AE70,'Performance Curves'!$E$1:$L$1,1))),"")</f>
        <v/>
      </c>
      <c r="AH70" s="106" t="str" cm="1">
        <f t="array" ref="AH70">IFERROR(IF('BMP P Tracking Table'!$AE70=2,VLOOKUP(CONCATENATE('BMP P Tracking Table'!$T70," ",'BMP P Tracking Table'!$AC70),'Performance Curves'!$C$1:$L$45,_xlfn.SINGLE(MATCH('BMP P Tracking Table'!$AE70,'Performance Curves'!$D$1:$L$1,1))+1,FALSE),'BMP P Tracking Table'!$AF70*'BMP P Tracking Table'!$AG70+VLOOKUP(CONCATENATE('BMP P Tracking Table'!$T70," ",'BMP P Tracking Table'!$AC70),'Performance Curves'!$C$1:$L$45,_xlfn.SINGLE(MATCH('BMP P Tracking Table'!$AE70,'Performance Curves'!$D$1:$L$1,1))+1,FALSE)),"")</f>
        <v/>
      </c>
      <c r="AI70" s="107" t="str">
        <f>IFERROR('BMP P Tracking Table'!$AH70*'BMP P Tracking Table'!$AD70,"")</f>
        <v/>
      </c>
      <c r="AJ70" s="65"/>
      <c r="AK70" s="101"/>
      <c r="AL70" s="101"/>
      <c r="AM70" s="64">
        <v>1</v>
      </c>
      <c r="AN70" s="105" t="str">
        <f t="shared" si="3"/>
        <v/>
      </c>
      <c r="AO70" s="101"/>
      <c r="AP70" s="101"/>
      <c r="AQ70" s="101"/>
      <c r="AR70" s="101"/>
      <c r="AS70" s="101"/>
      <c r="AT70" s="101"/>
      <c r="AU70" s="101"/>
      <c r="AV70" s="65"/>
      <c r="AW70" s="102"/>
      <c r="AX70" s="102"/>
      <c r="AY70" s="107" t="str">
        <f>IF('BMP P Tracking Table'!$AK70="Yes",IF('BMP P Tracking Table'!$AL70="No",'BMP P Tracking Table'!$U70*VLOOKUP('BMP P Tracking Table'!$Q70,'Loading Rates'!$B$1:$L$24,4,FALSE)+IF('BMP P Tracking Table'!$V70="By HSG",'BMP P Tracking Table'!$W70*VLOOKUP('BMP P Tracking Table'!$Q70,'Loading Rates'!$B$1:$L$24,6,FALSE)+'BMP P Tracking Table'!$X70*VLOOKUP('BMP P Tracking Table'!$Q70,'Loading Rates'!$B$1:$L$24,7,FALSE)+'BMP P Tracking Table'!$Y70*VLOOKUP('BMP P Tracking Table'!$Q70,'Loading Rates'!$B$1:$L$24,8,FALSE)+'BMP P Tracking Table'!$Z70*VLOOKUP('BMP P Tracking Table'!$Q70,'Loading Rates'!$B$1:$L$24,9,FALSE),'BMP P Tracking Table'!$AA70*VLOOKUP('BMP P Tracking Table'!$Q70,'Loading Rates'!$B$1:$L$24,10,FALSE)),'BMP P Tracking Table'!$AO70*VLOOKUP('BMP P Tracking Table'!$Q70,'Loading Rates'!$B$1:$L$24,4,FALSE)+IF('BMP P Tracking Table'!$AP70="By HSG",'BMP P Tracking Table'!$AQ70*VLOOKUP('BMP P Tracking Table'!$Q70,'Loading Rates'!$B$1:$L$24,6,FALSE)+'BMP P Tracking Table'!$AR70*VLOOKUP('BMP P Tracking Table'!$Q70,'Loading Rates'!$B$1:$L$24,7,FALSE)+'BMP P Tracking Table'!$AS70*VLOOKUP('BMP P Tracking Table'!$Q70,'Loading Rates'!$B$1:$L$24,8,FALSE)+'BMP P Tracking Table'!$AT70*VLOOKUP('BMP P Tracking Table'!$Q70,'Loading Rates'!$B$1:$L$24,9,FALSE),'BMP P Tracking Table'!$AU70*VLOOKUP('BMP P Tracking Table'!$Q70,'Loading Rates'!$B$1:$L$24,10,FALSE))),"")</f>
        <v/>
      </c>
      <c r="AZ70" s="107" t="str">
        <f>IFERROR(IF('BMP P Tracking Table'!$AL70="Yes",MIN(2,IF('BMP P Tracking Table'!$AP70="Total Pervious",(-(3630*'BMP P Tracking Table'!$AO70+20.691*'BMP P Tracking Table'!$AU70)+SQRT((3630*'BMP P Tracking Table'!$AO70+20.691*'BMP P Tracking Table'!$AU70)^2-(4*(996.798*'BMP P Tracking Table'!$AU70)*-'BMP P Tracking Table'!$AW70)))/(2*(996.798*'BMP P Tracking Table'!$AU70)),IF(SUM('BMP P Tracking Table'!$AQ70:$AT70)=0,'BMP P Tracking Table'!$AU70/(-3630*'BMP P Tracking Table'!$AO70),(-(3630*'BMP P Tracking Table'!$AO70+20.691*'BMP P Tracking Table'!$AT70-216.711*'BMP P Tracking Table'!$AS70-83.853*'BMP P Tracking Table'!$AR70-42.834*'BMP P Tracking Table'!$AQ70)+SQRT((3630*'BMP P Tracking Table'!$AO70+20.691*'BMP P Tracking Table'!$AT70-216.711*'BMP P Tracking Table'!$AS70-83.853*'BMP P Tracking Table'!$AR70-42.834*'BMP P Tracking Table'!$AQ70)^2-(4*(149.919*'BMP P Tracking Table'!$AQ70+236.676*'BMP P Tracking Table'!$AR70+726*'BMP P Tracking Table'!$AS70+996.798*'BMP P Tracking Table'!$AT70)*-'BMP P Tracking Table'!$AW70)))/(2*(149.919*'BMP P Tracking Table'!$AQ70+236.676*'BMP P Tracking Table'!$AR70+726*'BMP P Tracking Table'!$AS70+996.798*'BMP P Tracking Table'!$AT70))))),MIN(2,IF('BMP P Tracking Table'!$AP70="Total Pervious",(-(3630*'BMP P Tracking Table'!$U70+20.691*'BMP P Tracking Table'!$AA70)+SQRT((3630*'BMP P Tracking Table'!$U70+20.691*'BMP P Tracking Table'!$AA70)^2-(4*(996.798*'BMP P Tracking Table'!$AA70)*-'BMP P Tracking Table'!$AW70)))/(2*(996.798*'BMP P Tracking Table'!$AA70)),IF(SUM('BMP P Tracking Table'!$W70:$Z70)=0,'BMP P Tracking Table'!$AW70/(-3630*'BMP P Tracking Table'!$U70),(-(3630*'BMP P Tracking Table'!$U70+20.691*'BMP P Tracking Table'!$Z70-216.711*'BMP P Tracking Table'!$Y70-83.853*'BMP P Tracking Table'!$X70-42.834*'BMP P Tracking Table'!$W70)+SQRT((3630*'BMP P Tracking Table'!$U70+20.691*'BMP P Tracking Table'!$Z70-216.711*'BMP P Tracking Table'!$Y70-83.853*'BMP P Tracking Table'!$X70-42.834*'BMP P Tracking Table'!$W70)^2-(4*(149.919*'BMP P Tracking Table'!$W70+236.676*'BMP P Tracking Table'!$X70+726*'BMP P Tracking Table'!$Y70+996.798*'BMP P Tracking Table'!$Z70)*-'BMP P Tracking Table'!$AW70)))/(2*(149.919*'BMP P Tracking Table'!$W70+236.676*'BMP P Tracking Table'!$X70+726*'BMP P Tracking Table'!$Y70+996.798*'BMP P Tracking Table'!$Z70)))))),"")</f>
        <v/>
      </c>
      <c r="BA70" s="105" t="str" cm="1">
        <f t="array" ref="BA70">IFERROR((VLOOKUP(CONCATENATE('BMP P Tracking Table'!$AV70," ",'BMP P Tracking Table'!$AX70),'Performance Curves'!$C$1:$L$45,_xlfn.SINGLE(MATCH('BMP P Tracking Table'!$AZ70,'Performance Curves'!$D$1:$L$1,1))+2,FALSE)-VLOOKUP(CONCATENATE('BMP P Tracking Table'!$AV70," ",'BMP P Tracking Table'!$AX70),'Performance Curves'!$C$1:$L$45,_xlfn.SINGLE(MATCH('BMP P Tracking Table'!$AZ70,'Performance Curves'!$D$1:$L$1,1))+1,FALSE)),"")</f>
        <v/>
      </c>
      <c r="BB70" s="107" t="str">
        <f>IFERROR(('BMP P Tracking Table'!$AZ70-INDEX('Performance Curves'!$E$1:$L$1,1,MATCH('BMP P Tracking Table'!$AZ70,'Performance Curves'!$E$1:$L$1,1)))/(INDEX('Performance Curves'!$E$1:$L$1,1,MATCH('BMP P Tracking Table'!$AZ70,'Performance Curves'!$E$1:$L$1,1)+1)-INDEX('Performance Curves'!$E$1:$L$1,1,MATCH('BMP P Tracking Table'!$AZ70,'Performance Curves'!$E$1:$L$1,1))),"")</f>
        <v/>
      </c>
      <c r="BC70" s="106" t="str" cm="1">
        <f t="array" ref="BC70">IFERROR(IF('BMP P Tracking Table'!$AZ70=2,VLOOKUP(CONCATENATE('BMP P Tracking Table'!$AV70," ",'BMP P Tracking Table'!$AX70),'Performance Curves'!$C$1:$L$44,_xlfn.SINGLE(MATCH('BMP P Tracking Table'!$AZ70,'Performance Curves'!$D$1:$L$1,1))+1,FALSE),'BMP P Tracking Table'!$BA70*'BMP P Tracking Table'!$BB70+VLOOKUP(CONCATENATE('BMP P Tracking Table'!$AV70," ",'BMP P Tracking Table'!$AX70),'Performance Curves'!$C$1:$L$44,_xlfn.SINGLE(MATCH('BMP P Tracking Table'!$AZ70,'Performance Curves'!$D$1:$L$1,1))+1,FALSE)),"")</f>
        <v/>
      </c>
      <c r="BD70" s="107" t="str">
        <f>IFERROR('BMP P Tracking Table'!$BC70*'BMP P Tracking Table'!$AY70,"")</f>
        <v/>
      </c>
      <c r="BE70" s="101"/>
      <c r="BF70" s="37">
        <f t="shared" si="4"/>
        <v>0</v>
      </c>
    </row>
    <row r="71" spans="1:58" x14ac:dyDescent="0.25">
      <c r="A71" s="65"/>
      <c r="B71" s="65"/>
      <c r="C71" s="65"/>
      <c r="D71" s="65"/>
      <c r="E71" s="97"/>
      <c r="F71" s="97"/>
      <c r="G71" s="65"/>
      <c r="H71" s="65"/>
      <c r="I71" s="65"/>
      <c r="J71" s="98"/>
      <c r="K71" s="65"/>
      <c r="L71" s="65"/>
      <c r="M71" s="65"/>
      <c r="N71" s="65"/>
      <c r="O71" s="65"/>
      <c r="P71" s="65"/>
      <c r="Q71" s="65" t="str">
        <f>IFERROR(VLOOKUP('BMP P Tracking Table'!$P71,Dropdowns!$C$2:$E$15,3,FALSE),"")</f>
        <v/>
      </c>
      <c r="R71" s="65" t="str">
        <f>IFERROR(VLOOKUP('BMP P Tracking Table'!$Q71,Dropdowns!$P$3:$Q$23,2,FALSE),"")</f>
        <v/>
      </c>
      <c r="S71" s="65"/>
      <c r="T71" s="65"/>
      <c r="U71" s="65"/>
      <c r="V71" s="65"/>
      <c r="W71" s="65"/>
      <c r="X71" s="65"/>
      <c r="Y71" s="65"/>
      <c r="Z71" s="65"/>
      <c r="AA71" s="65"/>
      <c r="AB71" s="100"/>
      <c r="AC71" s="65"/>
      <c r="AD71" s="107" t="str">
        <f>IFERROR('BMP P Tracking Table'!$U71*VLOOKUP('BMP P Tracking Table'!$Q71,'Loading Rates'!$B$1:$L$24,4,FALSE)+IF('BMP P Tracking Table'!$V71="By HSG",'BMP P Tracking Table'!$W71*VLOOKUP('BMP P Tracking Table'!$Q71,'Loading Rates'!$B$1:$L$24,6,FALSE)+'BMP P Tracking Table'!$X71*VLOOKUP('BMP P Tracking Table'!$Q71,'Loading Rates'!$B$1:$L$24,7,FALSE)+'BMP P Tracking Table'!$Y71*VLOOKUP('BMP P Tracking Table'!$Q71,'Loading Rates'!$B$1:$L$24,8,FALSE)+'BMP P Tracking Table'!$Z71*VLOOKUP('BMP P Tracking Table'!$Q71,'Loading Rates'!$B$1:$L$24,9,FALSE),'BMP P Tracking Table'!$AA71*VLOOKUP('BMP P Tracking Table'!$Q71,'Loading Rates'!$B$1:$L$24,10,FALSE)),"")</f>
        <v/>
      </c>
      <c r="AE71" s="107" t="str">
        <f>IFERROR(MIN(2,IF('BMP P Tracking Table'!$V71="Total Pervious",(-(3630*'BMP P Tracking Table'!$U71+20.691*'BMP P Tracking Table'!$AA71)+SQRT((3630*'BMP P Tracking Table'!$U71+20.691*'BMP P Tracking Table'!$AA71)^2-(4*(996.798*'BMP P Tracking Table'!$AA71)*-'BMP P Tracking Table'!$AB71)))/(2*(996.798*'BMP P Tracking Table'!$AA71)),IF(SUM('BMP P Tracking Table'!$W71:$Z71)=0,'BMP P Tracking Table'!$AB71/(-3630*'BMP P Tracking Table'!$U71),(-(3630*'BMP P Tracking Table'!$U71+20.691*'BMP P Tracking Table'!$Z71-216.711*'BMP P Tracking Table'!$Y71-83.853*'BMP P Tracking Table'!$X71-42.834*'BMP P Tracking Table'!$W71)+SQRT((3630*'BMP P Tracking Table'!$U71+20.691*'BMP P Tracking Table'!$Z71-216.711*'BMP P Tracking Table'!$Y71-83.853*'BMP P Tracking Table'!$X71-42.834*'BMP P Tracking Table'!$W71)^2-(4*(149.919*'BMP P Tracking Table'!$W71+236.676*'BMP P Tracking Table'!$X71+726*'BMP P Tracking Table'!$Y71+996.798*'BMP P Tracking Table'!$Z71)*-'BMP P Tracking Table'!$AB71)))/(2*(149.919*'BMP P Tracking Table'!$W71+236.676*'BMP P Tracking Table'!$X71+726*'BMP P Tracking Table'!$Y71+996.798*'BMP P Tracking Table'!$Z71))))),"")</f>
        <v/>
      </c>
      <c r="AF71" s="107" t="str" cm="1">
        <f t="array" ref="AF71">IFERROR((VLOOKUP(CONCATENATE('BMP P Tracking Table'!$T71," ",'BMP P Tracking Table'!$AC71),'Performance Curves'!$C$1:$L$45,_xlfn.SINGLE(MATCH('BMP P Tracking Table'!$AE71,'Performance Curves'!$D$1:$L$1,1))+2,FALSE)-VLOOKUP(CONCATENATE('BMP P Tracking Table'!$T71," ",'BMP P Tracking Table'!$AC71),'Performance Curves'!$C$1:$L$45,_xlfn.SINGLE(MATCH('BMP P Tracking Table'!$AE71,'Performance Curves'!$D$1:$L$1,1))+1,FALSE)),"")</f>
        <v/>
      </c>
      <c r="AG71" s="107" t="str">
        <f>IFERROR(('BMP P Tracking Table'!$AE71-INDEX('Performance Curves'!$E$1:$L$1,1,MATCH('BMP P Tracking Table'!$AE71,'Performance Curves'!$E$1:$L$1,1)))/(INDEX('Performance Curves'!$E$1:$L$1,1,MATCH('BMP P Tracking Table'!$AE71,'Performance Curves'!$E$1:$L$1,1)+1)-INDEX('Performance Curves'!$E$1:$L$1,1,MATCH('BMP P Tracking Table'!$AE71,'Performance Curves'!$E$1:$L$1,1))),"")</f>
        <v/>
      </c>
      <c r="AH71" s="106" t="str" cm="1">
        <f t="array" ref="AH71">IFERROR(IF('BMP P Tracking Table'!$AE71=2,VLOOKUP(CONCATENATE('BMP P Tracking Table'!$T71," ",'BMP P Tracking Table'!$AC71),'Performance Curves'!$C$1:$L$45,_xlfn.SINGLE(MATCH('BMP P Tracking Table'!$AE71,'Performance Curves'!$D$1:$L$1,1))+1,FALSE),'BMP P Tracking Table'!$AF71*'BMP P Tracking Table'!$AG71+VLOOKUP(CONCATENATE('BMP P Tracking Table'!$T71," ",'BMP P Tracking Table'!$AC71),'Performance Curves'!$C$1:$L$45,_xlfn.SINGLE(MATCH('BMP P Tracking Table'!$AE71,'Performance Curves'!$D$1:$L$1,1))+1,FALSE)),"")</f>
        <v/>
      </c>
      <c r="AI71" s="107" t="str">
        <f>IFERROR('BMP P Tracking Table'!$AH71*'BMP P Tracking Table'!$AD71,"")</f>
        <v/>
      </c>
      <c r="AJ71" s="65"/>
      <c r="AK71" s="101"/>
      <c r="AL71" s="101"/>
      <c r="AM71" s="64">
        <v>1</v>
      </c>
      <c r="AN71" s="105" t="str">
        <f t="shared" si="3"/>
        <v/>
      </c>
      <c r="AO71" s="101"/>
      <c r="AP71" s="101"/>
      <c r="AQ71" s="101"/>
      <c r="AR71" s="101"/>
      <c r="AS71" s="101"/>
      <c r="AT71" s="101"/>
      <c r="AU71" s="101"/>
      <c r="AV71" s="65"/>
      <c r="AW71" s="102"/>
      <c r="AX71" s="102"/>
      <c r="AY71" s="107" t="str">
        <f>IF('BMP P Tracking Table'!$AK71="Yes",IF('BMP P Tracking Table'!$AL71="No",'BMP P Tracking Table'!$U71*VLOOKUP('BMP P Tracking Table'!$Q71,'Loading Rates'!$B$1:$L$24,4,FALSE)+IF('BMP P Tracking Table'!$V71="By HSG",'BMP P Tracking Table'!$W71*VLOOKUP('BMP P Tracking Table'!$Q71,'Loading Rates'!$B$1:$L$24,6,FALSE)+'BMP P Tracking Table'!$X71*VLOOKUP('BMP P Tracking Table'!$Q71,'Loading Rates'!$B$1:$L$24,7,FALSE)+'BMP P Tracking Table'!$Y71*VLOOKUP('BMP P Tracking Table'!$Q71,'Loading Rates'!$B$1:$L$24,8,FALSE)+'BMP P Tracking Table'!$Z71*VLOOKUP('BMP P Tracking Table'!$Q71,'Loading Rates'!$B$1:$L$24,9,FALSE),'BMP P Tracking Table'!$AA71*VLOOKUP('BMP P Tracking Table'!$Q71,'Loading Rates'!$B$1:$L$24,10,FALSE)),'BMP P Tracking Table'!$AO71*VLOOKUP('BMP P Tracking Table'!$Q71,'Loading Rates'!$B$1:$L$24,4,FALSE)+IF('BMP P Tracking Table'!$AP71="By HSG",'BMP P Tracking Table'!$AQ71*VLOOKUP('BMP P Tracking Table'!$Q71,'Loading Rates'!$B$1:$L$24,6,FALSE)+'BMP P Tracking Table'!$AR71*VLOOKUP('BMP P Tracking Table'!$Q71,'Loading Rates'!$B$1:$L$24,7,FALSE)+'BMP P Tracking Table'!$AS71*VLOOKUP('BMP P Tracking Table'!$Q71,'Loading Rates'!$B$1:$L$24,8,FALSE)+'BMP P Tracking Table'!$AT71*VLOOKUP('BMP P Tracking Table'!$Q71,'Loading Rates'!$B$1:$L$24,9,FALSE),'BMP P Tracking Table'!$AU71*VLOOKUP('BMP P Tracking Table'!$Q71,'Loading Rates'!$B$1:$L$24,10,FALSE))),"")</f>
        <v/>
      </c>
      <c r="AZ71" s="107" t="str">
        <f>IFERROR(IF('BMP P Tracking Table'!$AL71="Yes",MIN(2,IF('BMP P Tracking Table'!$AP71="Total Pervious",(-(3630*'BMP P Tracking Table'!$AO71+20.691*'BMP P Tracking Table'!$AU71)+SQRT((3630*'BMP P Tracking Table'!$AO71+20.691*'BMP P Tracking Table'!$AU71)^2-(4*(996.798*'BMP P Tracking Table'!$AU71)*-'BMP P Tracking Table'!$AW71)))/(2*(996.798*'BMP P Tracking Table'!$AU71)),IF(SUM('BMP P Tracking Table'!$AQ71:$AT71)=0,'BMP P Tracking Table'!$AU71/(-3630*'BMP P Tracking Table'!$AO71),(-(3630*'BMP P Tracking Table'!$AO71+20.691*'BMP P Tracking Table'!$AT71-216.711*'BMP P Tracking Table'!$AS71-83.853*'BMP P Tracking Table'!$AR71-42.834*'BMP P Tracking Table'!$AQ71)+SQRT((3630*'BMP P Tracking Table'!$AO71+20.691*'BMP P Tracking Table'!$AT71-216.711*'BMP P Tracking Table'!$AS71-83.853*'BMP P Tracking Table'!$AR71-42.834*'BMP P Tracking Table'!$AQ71)^2-(4*(149.919*'BMP P Tracking Table'!$AQ71+236.676*'BMP P Tracking Table'!$AR71+726*'BMP P Tracking Table'!$AS71+996.798*'BMP P Tracking Table'!$AT71)*-'BMP P Tracking Table'!$AW71)))/(2*(149.919*'BMP P Tracking Table'!$AQ71+236.676*'BMP P Tracking Table'!$AR71+726*'BMP P Tracking Table'!$AS71+996.798*'BMP P Tracking Table'!$AT71))))),MIN(2,IF('BMP P Tracking Table'!$AP71="Total Pervious",(-(3630*'BMP P Tracking Table'!$U71+20.691*'BMP P Tracking Table'!$AA71)+SQRT((3630*'BMP P Tracking Table'!$U71+20.691*'BMP P Tracking Table'!$AA71)^2-(4*(996.798*'BMP P Tracking Table'!$AA71)*-'BMP P Tracking Table'!$AW71)))/(2*(996.798*'BMP P Tracking Table'!$AA71)),IF(SUM('BMP P Tracking Table'!$W71:$Z71)=0,'BMP P Tracking Table'!$AW71/(-3630*'BMP P Tracking Table'!$U71),(-(3630*'BMP P Tracking Table'!$U71+20.691*'BMP P Tracking Table'!$Z71-216.711*'BMP P Tracking Table'!$Y71-83.853*'BMP P Tracking Table'!$X71-42.834*'BMP P Tracking Table'!$W71)+SQRT((3630*'BMP P Tracking Table'!$U71+20.691*'BMP P Tracking Table'!$Z71-216.711*'BMP P Tracking Table'!$Y71-83.853*'BMP P Tracking Table'!$X71-42.834*'BMP P Tracking Table'!$W71)^2-(4*(149.919*'BMP P Tracking Table'!$W71+236.676*'BMP P Tracking Table'!$X71+726*'BMP P Tracking Table'!$Y71+996.798*'BMP P Tracking Table'!$Z71)*-'BMP P Tracking Table'!$AW71)))/(2*(149.919*'BMP P Tracking Table'!$W71+236.676*'BMP P Tracking Table'!$X71+726*'BMP P Tracking Table'!$Y71+996.798*'BMP P Tracking Table'!$Z71)))))),"")</f>
        <v/>
      </c>
      <c r="BA71" s="105" t="str" cm="1">
        <f t="array" ref="BA71">IFERROR((VLOOKUP(CONCATENATE('BMP P Tracking Table'!$AV71," ",'BMP P Tracking Table'!$AX71),'Performance Curves'!$C$1:$L$45,_xlfn.SINGLE(MATCH('BMP P Tracking Table'!$AZ71,'Performance Curves'!$D$1:$L$1,1))+2,FALSE)-VLOOKUP(CONCATENATE('BMP P Tracking Table'!$AV71," ",'BMP P Tracking Table'!$AX71),'Performance Curves'!$C$1:$L$45,_xlfn.SINGLE(MATCH('BMP P Tracking Table'!$AZ71,'Performance Curves'!$D$1:$L$1,1))+1,FALSE)),"")</f>
        <v/>
      </c>
      <c r="BB71" s="107" t="str">
        <f>IFERROR(('BMP P Tracking Table'!$AZ71-INDEX('Performance Curves'!$E$1:$L$1,1,MATCH('BMP P Tracking Table'!$AZ71,'Performance Curves'!$E$1:$L$1,1)))/(INDEX('Performance Curves'!$E$1:$L$1,1,MATCH('BMP P Tracking Table'!$AZ71,'Performance Curves'!$E$1:$L$1,1)+1)-INDEX('Performance Curves'!$E$1:$L$1,1,MATCH('BMP P Tracking Table'!$AZ71,'Performance Curves'!$E$1:$L$1,1))),"")</f>
        <v/>
      </c>
      <c r="BC71" s="106" t="str" cm="1">
        <f t="array" ref="BC71">IFERROR(IF('BMP P Tracking Table'!$AZ71=2,VLOOKUP(CONCATENATE('BMP P Tracking Table'!$AV71," ",'BMP P Tracking Table'!$AX71),'Performance Curves'!$C$1:$L$44,_xlfn.SINGLE(MATCH('BMP P Tracking Table'!$AZ71,'Performance Curves'!$D$1:$L$1,1))+1,FALSE),'BMP P Tracking Table'!$BA71*'BMP P Tracking Table'!$BB71+VLOOKUP(CONCATENATE('BMP P Tracking Table'!$AV71," ",'BMP P Tracking Table'!$AX71),'Performance Curves'!$C$1:$L$44,_xlfn.SINGLE(MATCH('BMP P Tracking Table'!$AZ71,'Performance Curves'!$D$1:$L$1,1))+1,FALSE)),"")</f>
        <v/>
      </c>
      <c r="BD71" s="107" t="str">
        <f>IFERROR('BMP P Tracking Table'!$BC71*'BMP P Tracking Table'!$AY71,"")</f>
        <v/>
      </c>
      <c r="BE71" s="101"/>
      <c r="BF71" s="37">
        <f t="shared" si="4"/>
        <v>0</v>
      </c>
    </row>
    <row r="72" spans="1:58" x14ac:dyDescent="0.25">
      <c r="A72" s="65"/>
      <c r="B72" s="65"/>
      <c r="C72" s="65"/>
      <c r="D72" s="65"/>
      <c r="E72" s="97"/>
      <c r="F72" s="97"/>
      <c r="G72" s="65"/>
      <c r="H72" s="65"/>
      <c r="I72" s="65"/>
      <c r="J72" s="98"/>
      <c r="K72" s="65"/>
      <c r="L72" s="65"/>
      <c r="M72" s="65"/>
      <c r="N72" s="65"/>
      <c r="O72" s="65"/>
      <c r="P72" s="65"/>
      <c r="Q72" s="65" t="str">
        <f>IFERROR(VLOOKUP('BMP P Tracking Table'!$P72,Dropdowns!$C$2:$E$15,3,FALSE),"")</f>
        <v/>
      </c>
      <c r="R72" s="65" t="str">
        <f>IFERROR(VLOOKUP('BMP P Tracking Table'!$Q72,Dropdowns!$P$3:$Q$23,2,FALSE),"")</f>
        <v/>
      </c>
      <c r="S72" s="65"/>
      <c r="T72" s="65"/>
      <c r="U72" s="65"/>
      <c r="V72" s="65"/>
      <c r="W72" s="65"/>
      <c r="X72" s="65"/>
      <c r="Y72" s="65"/>
      <c r="Z72" s="65"/>
      <c r="AA72" s="65"/>
      <c r="AB72" s="100"/>
      <c r="AC72" s="65"/>
      <c r="AD72" s="107" t="str">
        <f>IFERROR('BMP P Tracking Table'!$U72*VLOOKUP('BMP P Tracking Table'!$Q72,'Loading Rates'!$B$1:$L$24,4,FALSE)+IF('BMP P Tracking Table'!$V72="By HSG",'BMP P Tracking Table'!$W72*VLOOKUP('BMP P Tracking Table'!$Q72,'Loading Rates'!$B$1:$L$24,6,FALSE)+'BMP P Tracking Table'!$X72*VLOOKUP('BMP P Tracking Table'!$Q72,'Loading Rates'!$B$1:$L$24,7,FALSE)+'BMP P Tracking Table'!$Y72*VLOOKUP('BMP P Tracking Table'!$Q72,'Loading Rates'!$B$1:$L$24,8,FALSE)+'BMP P Tracking Table'!$Z72*VLOOKUP('BMP P Tracking Table'!$Q72,'Loading Rates'!$B$1:$L$24,9,FALSE),'BMP P Tracking Table'!$AA72*VLOOKUP('BMP P Tracking Table'!$Q72,'Loading Rates'!$B$1:$L$24,10,FALSE)),"")</f>
        <v/>
      </c>
      <c r="AE72" s="107" t="str">
        <f>IFERROR(MIN(2,IF('BMP P Tracking Table'!$V72="Total Pervious",(-(3630*'BMP P Tracking Table'!$U72+20.691*'BMP P Tracking Table'!$AA72)+SQRT((3630*'BMP P Tracking Table'!$U72+20.691*'BMP P Tracking Table'!$AA72)^2-(4*(996.798*'BMP P Tracking Table'!$AA72)*-'BMP P Tracking Table'!$AB72)))/(2*(996.798*'BMP P Tracking Table'!$AA72)),IF(SUM('BMP P Tracking Table'!$W72:$Z72)=0,'BMP P Tracking Table'!$AB72/(-3630*'BMP P Tracking Table'!$U72),(-(3630*'BMP P Tracking Table'!$U72+20.691*'BMP P Tracking Table'!$Z72-216.711*'BMP P Tracking Table'!$Y72-83.853*'BMP P Tracking Table'!$X72-42.834*'BMP P Tracking Table'!$W72)+SQRT((3630*'BMP P Tracking Table'!$U72+20.691*'BMP P Tracking Table'!$Z72-216.711*'BMP P Tracking Table'!$Y72-83.853*'BMP P Tracking Table'!$X72-42.834*'BMP P Tracking Table'!$W72)^2-(4*(149.919*'BMP P Tracking Table'!$W72+236.676*'BMP P Tracking Table'!$X72+726*'BMP P Tracking Table'!$Y72+996.798*'BMP P Tracking Table'!$Z72)*-'BMP P Tracking Table'!$AB72)))/(2*(149.919*'BMP P Tracking Table'!$W72+236.676*'BMP P Tracking Table'!$X72+726*'BMP P Tracking Table'!$Y72+996.798*'BMP P Tracking Table'!$Z72))))),"")</f>
        <v/>
      </c>
      <c r="AF72" s="107" t="str" cm="1">
        <f t="array" ref="AF72">IFERROR((VLOOKUP(CONCATENATE('BMP P Tracking Table'!$T72," ",'BMP P Tracking Table'!$AC72),'Performance Curves'!$C$1:$L$45,_xlfn.SINGLE(MATCH('BMP P Tracking Table'!$AE72,'Performance Curves'!$D$1:$L$1,1))+2,FALSE)-VLOOKUP(CONCATENATE('BMP P Tracking Table'!$T72," ",'BMP P Tracking Table'!$AC72),'Performance Curves'!$C$1:$L$45,_xlfn.SINGLE(MATCH('BMP P Tracking Table'!$AE72,'Performance Curves'!$D$1:$L$1,1))+1,FALSE)),"")</f>
        <v/>
      </c>
      <c r="AG72" s="107" t="str">
        <f>IFERROR(('BMP P Tracking Table'!$AE72-INDEX('Performance Curves'!$E$1:$L$1,1,MATCH('BMP P Tracking Table'!$AE72,'Performance Curves'!$E$1:$L$1,1)))/(INDEX('Performance Curves'!$E$1:$L$1,1,MATCH('BMP P Tracking Table'!$AE72,'Performance Curves'!$E$1:$L$1,1)+1)-INDEX('Performance Curves'!$E$1:$L$1,1,MATCH('BMP P Tracking Table'!$AE72,'Performance Curves'!$E$1:$L$1,1))),"")</f>
        <v/>
      </c>
      <c r="AH72" s="106" t="str" cm="1">
        <f t="array" ref="AH72">IFERROR(IF('BMP P Tracking Table'!$AE72=2,VLOOKUP(CONCATENATE('BMP P Tracking Table'!$T72," ",'BMP P Tracking Table'!$AC72),'Performance Curves'!$C$1:$L$45,_xlfn.SINGLE(MATCH('BMP P Tracking Table'!$AE72,'Performance Curves'!$D$1:$L$1,1))+1,FALSE),'BMP P Tracking Table'!$AF72*'BMP P Tracking Table'!$AG72+VLOOKUP(CONCATENATE('BMP P Tracking Table'!$T72," ",'BMP P Tracking Table'!$AC72),'Performance Curves'!$C$1:$L$45,_xlfn.SINGLE(MATCH('BMP P Tracking Table'!$AE72,'Performance Curves'!$D$1:$L$1,1))+1,FALSE)),"")</f>
        <v/>
      </c>
      <c r="AI72" s="107" t="str">
        <f>IFERROR('BMP P Tracking Table'!$AH72*'BMP P Tracking Table'!$AD72,"")</f>
        <v/>
      </c>
      <c r="AJ72" s="65"/>
      <c r="AK72" s="101"/>
      <c r="AL72" s="101"/>
      <c r="AM72" s="64">
        <v>1</v>
      </c>
      <c r="AN72" s="105" t="str">
        <f t="shared" si="3"/>
        <v/>
      </c>
      <c r="AO72" s="101"/>
      <c r="AP72" s="101"/>
      <c r="AQ72" s="101"/>
      <c r="AR72" s="101"/>
      <c r="AS72" s="101"/>
      <c r="AT72" s="101"/>
      <c r="AU72" s="101"/>
      <c r="AV72" s="65"/>
      <c r="AW72" s="102"/>
      <c r="AX72" s="102"/>
      <c r="AY72" s="107" t="str">
        <f>IF('BMP P Tracking Table'!$AK72="Yes",IF('BMP P Tracking Table'!$AL72="No",'BMP P Tracking Table'!$U72*VLOOKUP('BMP P Tracking Table'!$Q72,'Loading Rates'!$B$1:$L$24,4,FALSE)+IF('BMP P Tracking Table'!$V72="By HSG",'BMP P Tracking Table'!$W72*VLOOKUP('BMP P Tracking Table'!$Q72,'Loading Rates'!$B$1:$L$24,6,FALSE)+'BMP P Tracking Table'!$X72*VLOOKUP('BMP P Tracking Table'!$Q72,'Loading Rates'!$B$1:$L$24,7,FALSE)+'BMP P Tracking Table'!$Y72*VLOOKUP('BMP P Tracking Table'!$Q72,'Loading Rates'!$B$1:$L$24,8,FALSE)+'BMP P Tracking Table'!$Z72*VLOOKUP('BMP P Tracking Table'!$Q72,'Loading Rates'!$B$1:$L$24,9,FALSE),'BMP P Tracking Table'!$AA72*VLOOKUP('BMP P Tracking Table'!$Q72,'Loading Rates'!$B$1:$L$24,10,FALSE)),'BMP P Tracking Table'!$AO72*VLOOKUP('BMP P Tracking Table'!$Q72,'Loading Rates'!$B$1:$L$24,4,FALSE)+IF('BMP P Tracking Table'!$AP72="By HSG",'BMP P Tracking Table'!$AQ72*VLOOKUP('BMP P Tracking Table'!$Q72,'Loading Rates'!$B$1:$L$24,6,FALSE)+'BMP P Tracking Table'!$AR72*VLOOKUP('BMP P Tracking Table'!$Q72,'Loading Rates'!$B$1:$L$24,7,FALSE)+'BMP P Tracking Table'!$AS72*VLOOKUP('BMP P Tracking Table'!$Q72,'Loading Rates'!$B$1:$L$24,8,FALSE)+'BMP P Tracking Table'!$AT72*VLOOKUP('BMP P Tracking Table'!$Q72,'Loading Rates'!$B$1:$L$24,9,FALSE),'BMP P Tracking Table'!$AU72*VLOOKUP('BMP P Tracking Table'!$Q72,'Loading Rates'!$B$1:$L$24,10,FALSE))),"")</f>
        <v/>
      </c>
      <c r="AZ72" s="107" t="str">
        <f>IFERROR(IF('BMP P Tracking Table'!$AL72="Yes",MIN(2,IF('BMP P Tracking Table'!$AP72="Total Pervious",(-(3630*'BMP P Tracking Table'!$AO72+20.691*'BMP P Tracking Table'!$AU72)+SQRT((3630*'BMP P Tracking Table'!$AO72+20.691*'BMP P Tracking Table'!$AU72)^2-(4*(996.798*'BMP P Tracking Table'!$AU72)*-'BMP P Tracking Table'!$AW72)))/(2*(996.798*'BMP P Tracking Table'!$AU72)),IF(SUM('BMP P Tracking Table'!$AQ72:$AT72)=0,'BMP P Tracking Table'!$AU72/(-3630*'BMP P Tracking Table'!$AO72),(-(3630*'BMP P Tracking Table'!$AO72+20.691*'BMP P Tracking Table'!$AT72-216.711*'BMP P Tracking Table'!$AS72-83.853*'BMP P Tracking Table'!$AR72-42.834*'BMP P Tracking Table'!$AQ72)+SQRT((3630*'BMP P Tracking Table'!$AO72+20.691*'BMP P Tracking Table'!$AT72-216.711*'BMP P Tracking Table'!$AS72-83.853*'BMP P Tracking Table'!$AR72-42.834*'BMP P Tracking Table'!$AQ72)^2-(4*(149.919*'BMP P Tracking Table'!$AQ72+236.676*'BMP P Tracking Table'!$AR72+726*'BMP P Tracking Table'!$AS72+996.798*'BMP P Tracking Table'!$AT72)*-'BMP P Tracking Table'!$AW72)))/(2*(149.919*'BMP P Tracking Table'!$AQ72+236.676*'BMP P Tracking Table'!$AR72+726*'BMP P Tracking Table'!$AS72+996.798*'BMP P Tracking Table'!$AT72))))),MIN(2,IF('BMP P Tracking Table'!$AP72="Total Pervious",(-(3630*'BMP P Tracking Table'!$U72+20.691*'BMP P Tracking Table'!$AA72)+SQRT((3630*'BMP P Tracking Table'!$U72+20.691*'BMP P Tracking Table'!$AA72)^2-(4*(996.798*'BMP P Tracking Table'!$AA72)*-'BMP P Tracking Table'!$AW72)))/(2*(996.798*'BMP P Tracking Table'!$AA72)),IF(SUM('BMP P Tracking Table'!$W72:$Z72)=0,'BMP P Tracking Table'!$AW72/(-3630*'BMP P Tracking Table'!$U72),(-(3630*'BMP P Tracking Table'!$U72+20.691*'BMP P Tracking Table'!$Z72-216.711*'BMP P Tracking Table'!$Y72-83.853*'BMP P Tracking Table'!$X72-42.834*'BMP P Tracking Table'!$W72)+SQRT((3630*'BMP P Tracking Table'!$U72+20.691*'BMP P Tracking Table'!$Z72-216.711*'BMP P Tracking Table'!$Y72-83.853*'BMP P Tracking Table'!$X72-42.834*'BMP P Tracking Table'!$W72)^2-(4*(149.919*'BMP P Tracking Table'!$W72+236.676*'BMP P Tracking Table'!$X72+726*'BMP P Tracking Table'!$Y72+996.798*'BMP P Tracking Table'!$Z72)*-'BMP P Tracking Table'!$AW72)))/(2*(149.919*'BMP P Tracking Table'!$W72+236.676*'BMP P Tracking Table'!$X72+726*'BMP P Tracking Table'!$Y72+996.798*'BMP P Tracking Table'!$Z72)))))),"")</f>
        <v/>
      </c>
      <c r="BA72" s="105" t="str" cm="1">
        <f t="array" ref="BA72">IFERROR((VLOOKUP(CONCATENATE('BMP P Tracking Table'!$AV72," ",'BMP P Tracking Table'!$AX72),'Performance Curves'!$C$1:$L$45,_xlfn.SINGLE(MATCH('BMP P Tracking Table'!$AZ72,'Performance Curves'!$D$1:$L$1,1))+2,FALSE)-VLOOKUP(CONCATENATE('BMP P Tracking Table'!$AV72," ",'BMP P Tracking Table'!$AX72),'Performance Curves'!$C$1:$L$45,_xlfn.SINGLE(MATCH('BMP P Tracking Table'!$AZ72,'Performance Curves'!$D$1:$L$1,1))+1,FALSE)),"")</f>
        <v/>
      </c>
      <c r="BB72" s="107" t="str">
        <f>IFERROR(('BMP P Tracking Table'!$AZ72-INDEX('Performance Curves'!$E$1:$L$1,1,MATCH('BMP P Tracking Table'!$AZ72,'Performance Curves'!$E$1:$L$1,1)))/(INDEX('Performance Curves'!$E$1:$L$1,1,MATCH('BMP P Tracking Table'!$AZ72,'Performance Curves'!$E$1:$L$1,1)+1)-INDEX('Performance Curves'!$E$1:$L$1,1,MATCH('BMP P Tracking Table'!$AZ72,'Performance Curves'!$E$1:$L$1,1))),"")</f>
        <v/>
      </c>
      <c r="BC72" s="106" t="str" cm="1">
        <f t="array" ref="BC72">IFERROR(IF('BMP P Tracking Table'!$AZ72=2,VLOOKUP(CONCATENATE('BMP P Tracking Table'!$AV72," ",'BMP P Tracking Table'!$AX72),'Performance Curves'!$C$1:$L$44,_xlfn.SINGLE(MATCH('BMP P Tracking Table'!$AZ72,'Performance Curves'!$D$1:$L$1,1))+1,FALSE),'BMP P Tracking Table'!$BA72*'BMP P Tracking Table'!$BB72+VLOOKUP(CONCATENATE('BMP P Tracking Table'!$AV72," ",'BMP P Tracking Table'!$AX72),'Performance Curves'!$C$1:$L$44,_xlfn.SINGLE(MATCH('BMP P Tracking Table'!$AZ72,'Performance Curves'!$D$1:$L$1,1))+1,FALSE)),"")</f>
        <v/>
      </c>
      <c r="BD72" s="107" t="str">
        <f>IFERROR('BMP P Tracking Table'!$BC72*'BMP P Tracking Table'!$AY72,"")</f>
        <v/>
      </c>
      <c r="BE72" s="101"/>
      <c r="BF72" s="37">
        <f t="shared" si="4"/>
        <v>0</v>
      </c>
    </row>
    <row r="73" spans="1:58" x14ac:dyDescent="0.25">
      <c r="A73" s="65"/>
      <c r="B73" s="65"/>
      <c r="C73" s="65"/>
      <c r="D73" s="65"/>
      <c r="E73" s="97"/>
      <c r="F73" s="97"/>
      <c r="G73" s="65"/>
      <c r="H73" s="65"/>
      <c r="I73" s="65"/>
      <c r="J73" s="98"/>
      <c r="K73" s="65"/>
      <c r="L73" s="65"/>
      <c r="M73" s="65"/>
      <c r="N73" s="65"/>
      <c r="O73" s="65"/>
      <c r="P73" s="65"/>
      <c r="Q73" s="65" t="str">
        <f>IFERROR(VLOOKUP('BMP P Tracking Table'!$P73,Dropdowns!$C$2:$E$15,3,FALSE),"")</f>
        <v/>
      </c>
      <c r="R73" s="65" t="str">
        <f>IFERROR(VLOOKUP('BMP P Tracking Table'!$Q73,Dropdowns!$P$3:$Q$23,2,FALSE),"")</f>
        <v/>
      </c>
      <c r="S73" s="65"/>
      <c r="T73" s="65"/>
      <c r="U73" s="65"/>
      <c r="V73" s="65"/>
      <c r="W73" s="65"/>
      <c r="X73" s="65"/>
      <c r="Y73" s="65"/>
      <c r="Z73" s="65"/>
      <c r="AA73" s="65"/>
      <c r="AB73" s="100"/>
      <c r="AC73" s="65"/>
      <c r="AD73" s="107" t="str">
        <f>IFERROR('BMP P Tracking Table'!$U73*VLOOKUP('BMP P Tracking Table'!$Q73,'Loading Rates'!$B$1:$L$24,4,FALSE)+IF('BMP P Tracking Table'!$V73="By HSG",'BMP P Tracking Table'!$W73*VLOOKUP('BMP P Tracking Table'!$Q73,'Loading Rates'!$B$1:$L$24,6,FALSE)+'BMP P Tracking Table'!$X73*VLOOKUP('BMP P Tracking Table'!$Q73,'Loading Rates'!$B$1:$L$24,7,FALSE)+'BMP P Tracking Table'!$Y73*VLOOKUP('BMP P Tracking Table'!$Q73,'Loading Rates'!$B$1:$L$24,8,FALSE)+'BMP P Tracking Table'!$Z73*VLOOKUP('BMP P Tracking Table'!$Q73,'Loading Rates'!$B$1:$L$24,9,FALSE),'BMP P Tracking Table'!$AA73*VLOOKUP('BMP P Tracking Table'!$Q73,'Loading Rates'!$B$1:$L$24,10,FALSE)),"")</f>
        <v/>
      </c>
      <c r="AE73" s="107" t="str">
        <f>IFERROR(MIN(2,IF('BMP P Tracking Table'!$V73="Total Pervious",(-(3630*'BMP P Tracking Table'!$U73+20.691*'BMP P Tracking Table'!$AA73)+SQRT((3630*'BMP P Tracking Table'!$U73+20.691*'BMP P Tracking Table'!$AA73)^2-(4*(996.798*'BMP P Tracking Table'!$AA73)*-'BMP P Tracking Table'!$AB73)))/(2*(996.798*'BMP P Tracking Table'!$AA73)),IF(SUM('BMP P Tracking Table'!$W73:$Z73)=0,'BMP P Tracking Table'!$AB73/(-3630*'BMP P Tracking Table'!$U73),(-(3630*'BMP P Tracking Table'!$U73+20.691*'BMP P Tracking Table'!$Z73-216.711*'BMP P Tracking Table'!$Y73-83.853*'BMP P Tracking Table'!$X73-42.834*'BMP P Tracking Table'!$W73)+SQRT((3630*'BMP P Tracking Table'!$U73+20.691*'BMP P Tracking Table'!$Z73-216.711*'BMP P Tracking Table'!$Y73-83.853*'BMP P Tracking Table'!$X73-42.834*'BMP P Tracking Table'!$W73)^2-(4*(149.919*'BMP P Tracking Table'!$W73+236.676*'BMP P Tracking Table'!$X73+726*'BMP P Tracking Table'!$Y73+996.798*'BMP P Tracking Table'!$Z73)*-'BMP P Tracking Table'!$AB73)))/(2*(149.919*'BMP P Tracking Table'!$W73+236.676*'BMP P Tracking Table'!$X73+726*'BMP P Tracking Table'!$Y73+996.798*'BMP P Tracking Table'!$Z73))))),"")</f>
        <v/>
      </c>
      <c r="AF73" s="107" t="str" cm="1">
        <f t="array" ref="AF73">IFERROR((VLOOKUP(CONCATENATE('BMP P Tracking Table'!$T73," ",'BMP P Tracking Table'!$AC73),'Performance Curves'!$C$1:$L$45,_xlfn.SINGLE(MATCH('BMP P Tracking Table'!$AE73,'Performance Curves'!$D$1:$L$1,1))+2,FALSE)-VLOOKUP(CONCATENATE('BMP P Tracking Table'!$T73," ",'BMP P Tracking Table'!$AC73),'Performance Curves'!$C$1:$L$45,_xlfn.SINGLE(MATCH('BMP P Tracking Table'!$AE73,'Performance Curves'!$D$1:$L$1,1))+1,FALSE)),"")</f>
        <v/>
      </c>
      <c r="AG73" s="107" t="str">
        <f>IFERROR(('BMP P Tracking Table'!$AE73-INDEX('Performance Curves'!$E$1:$L$1,1,MATCH('BMP P Tracking Table'!$AE73,'Performance Curves'!$E$1:$L$1,1)))/(INDEX('Performance Curves'!$E$1:$L$1,1,MATCH('BMP P Tracking Table'!$AE73,'Performance Curves'!$E$1:$L$1,1)+1)-INDEX('Performance Curves'!$E$1:$L$1,1,MATCH('BMP P Tracking Table'!$AE73,'Performance Curves'!$E$1:$L$1,1))),"")</f>
        <v/>
      </c>
      <c r="AH73" s="106" t="str" cm="1">
        <f t="array" ref="AH73">IFERROR(IF('BMP P Tracking Table'!$AE73=2,VLOOKUP(CONCATENATE('BMP P Tracking Table'!$T73," ",'BMP P Tracking Table'!$AC73),'Performance Curves'!$C$1:$L$45,_xlfn.SINGLE(MATCH('BMP P Tracking Table'!$AE73,'Performance Curves'!$D$1:$L$1,1))+1,FALSE),'BMP P Tracking Table'!$AF73*'BMP P Tracking Table'!$AG73+VLOOKUP(CONCATENATE('BMP P Tracking Table'!$T73," ",'BMP P Tracking Table'!$AC73),'Performance Curves'!$C$1:$L$45,_xlfn.SINGLE(MATCH('BMP P Tracking Table'!$AE73,'Performance Curves'!$D$1:$L$1,1))+1,FALSE)),"")</f>
        <v/>
      </c>
      <c r="AI73" s="107" t="str">
        <f>IFERROR('BMP P Tracking Table'!$AH73*'BMP P Tracking Table'!$AD73,"")</f>
        <v/>
      </c>
      <c r="AJ73" s="65"/>
      <c r="AK73" s="101"/>
      <c r="AL73" s="101"/>
      <c r="AM73" s="64">
        <v>1</v>
      </c>
      <c r="AN73" s="105" t="str">
        <f t="shared" si="3"/>
        <v/>
      </c>
      <c r="AO73" s="101"/>
      <c r="AP73" s="101"/>
      <c r="AQ73" s="101"/>
      <c r="AR73" s="101"/>
      <c r="AS73" s="101"/>
      <c r="AT73" s="101"/>
      <c r="AU73" s="101"/>
      <c r="AV73" s="65"/>
      <c r="AW73" s="102"/>
      <c r="AX73" s="102"/>
      <c r="AY73" s="107" t="str">
        <f>IF('BMP P Tracking Table'!$AK73="Yes",IF('BMP P Tracking Table'!$AL73="No",'BMP P Tracking Table'!$U73*VLOOKUP('BMP P Tracking Table'!$Q73,'Loading Rates'!$B$1:$L$24,4,FALSE)+IF('BMP P Tracking Table'!$V73="By HSG",'BMP P Tracking Table'!$W73*VLOOKUP('BMP P Tracking Table'!$Q73,'Loading Rates'!$B$1:$L$24,6,FALSE)+'BMP P Tracking Table'!$X73*VLOOKUP('BMP P Tracking Table'!$Q73,'Loading Rates'!$B$1:$L$24,7,FALSE)+'BMP P Tracking Table'!$Y73*VLOOKUP('BMP P Tracking Table'!$Q73,'Loading Rates'!$B$1:$L$24,8,FALSE)+'BMP P Tracking Table'!$Z73*VLOOKUP('BMP P Tracking Table'!$Q73,'Loading Rates'!$B$1:$L$24,9,FALSE),'BMP P Tracking Table'!$AA73*VLOOKUP('BMP P Tracking Table'!$Q73,'Loading Rates'!$B$1:$L$24,10,FALSE)),'BMP P Tracking Table'!$AO73*VLOOKUP('BMP P Tracking Table'!$Q73,'Loading Rates'!$B$1:$L$24,4,FALSE)+IF('BMP P Tracking Table'!$AP73="By HSG",'BMP P Tracking Table'!$AQ73*VLOOKUP('BMP P Tracking Table'!$Q73,'Loading Rates'!$B$1:$L$24,6,FALSE)+'BMP P Tracking Table'!$AR73*VLOOKUP('BMP P Tracking Table'!$Q73,'Loading Rates'!$B$1:$L$24,7,FALSE)+'BMP P Tracking Table'!$AS73*VLOOKUP('BMP P Tracking Table'!$Q73,'Loading Rates'!$B$1:$L$24,8,FALSE)+'BMP P Tracking Table'!$AT73*VLOOKUP('BMP P Tracking Table'!$Q73,'Loading Rates'!$B$1:$L$24,9,FALSE),'BMP P Tracking Table'!$AU73*VLOOKUP('BMP P Tracking Table'!$Q73,'Loading Rates'!$B$1:$L$24,10,FALSE))),"")</f>
        <v/>
      </c>
      <c r="AZ73" s="107" t="str">
        <f>IFERROR(IF('BMP P Tracking Table'!$AL73="Yes",MIN(2,IF('BMP P Tracking Table'!$AP73="Total Pervious",(-(3630*'BMP P Tracking Table'!$AO73+20.691*'BMP P Tracking Table'!$AU73)+SQRT((3630*'BMP P Tracking Table'!$AO73+20.691*'BMP P Tracking Table'!$AU73)^2-(4*(996.798*'BMP P Tracking Table'!$AU73)*-'BMP P Tracking Table'!$AW73)))/(2*(996.798*'BMP P Tracking Table'!$AU73)),IF(SUM('BMP P Tracking Table'!$AQ73:$AT73)=0,'BMP P Tracking Table'!$AU73/(-3630*'BMP P Tracking Table'!$AO73),(-(3630*'BMP P Tracking Table'!$AO73+20.691*'BMP P Tracking Table'!$AT73-216.711*'BMP P Tracking Table'!$AS73-83.853*'BMP P Tracking Table'!$AR73-42.834*'BMP P Tracking Table'!$AQ73)+SQRT((3630*'BMP P Tracking Table'!$AO73+20.691*'BMP P Tracking Table'!$AT73-216.711*'BMP P Tracking Table'!$AS73-83.853*'BMP P Tracking Table'!$AR73-42.834*'BMP P Tracking Table'!$AQ73)^2-(4*(149.919*'BMP P Tracking Table'!$AQ73+236.676*'BMP P Tracking Table'!$AR73+726*'BMP P Tracking Table'!$AS73+996.798*'BMP P Tracking Table'!$AT73)*-'BMP P Tracking Table'!$AW73)))/(2*(149.919*'BMP P Tracking Table'!$AQ73+236.676*'BMP P Tracking Table'!$AR73+726*'BMP P Tracking Table'!$AS73+996.798*'BMP P Tracking Table'!$AT73))))),MIN(2,IF('BMP P Tracking Table'!$AP73="Total Pervious",(-(3630*'BMP P Tracking Table'!$U73+20.691*'BMP P Tracking Table'!$AA73)+SQRT((3630*'BMP P Tracking Table'!$U73+20.691*'BMP P Tracking Table'!$AA73)^2-(4*(996.798*'BMP P Tracking Table'!$AA73)*-'BMP P Tracking Table'!$AW73)))/(2*(996.798*'BMP P Tracking Table'!$AA73)),IF(SUM('BMP P Tracking Table'!$W73:$Z73)=0,'BMP P Tracking Table'!$AW73/(-3630*'BMP P Tracking Table'!$U73),(-(3630*'BMP P Tracking Table'!$U73+20.691*'BMP P Tracking Table'!$Z73-216.711*'BMP P Tracking Table'!$Y73-83.853*'BMP P Tracking Table'!$X73-42.834*'BMP P Tracking Table'!$W73)+SQRT((3630*'BMP P Tracking Table'!$U73+20.691*'BMP P Tracking Table'!$Z73-216.711*'BMP P Tracking Table'!$Y73-83.853*'BMP P Tracking Table'!$X73-42.834*'BMP P Tracking Table'!$W73)^2-(4*(149.919*'BMP P Tracking Table'!$W73+236.676*'BMP P Tracking Table'!$X73+726*'BMP P Tracking Table'!$Y73+996.798*'BMP P Tracking Table'!$Z73)*-'BMP P Tracking Table'!$AW73)))/(2*(149.919*'BMP P Tracking Table'!$W73+236.676*'BMP P Tracking Table'!$X73+726*'BMP P Tracking Table'!$Y73+996.798*'BMP P Tracking Table'!$Z73)))))),"")</f>
        <v/>
      </c>
      <c r="BA73" s="105" t="str" cm="1">
        <f t="array" ref="BA73">IFERROR((VLOOKUP(CONCATENATE('BMP P Tracking Table'!$AV73," ",'BMP P Tracking Table'!$AX73),'Performance Curves'!$C$1:$L$45,_xlfn.SINGLE(MATCH('BMP P Tracking Table'!$AZ73,'Performance Curves'!$D$1:$L$1,1))+2,FALSE)-VLOOKUP(CONCATENATE('BMP P Tracking Table'!$AV73," ",'BMP P Tracking Table'!$AX73),'Performance Curves'!$C$1:$L$45,_xlfn.SINGLE(MATCH('BMP P Tracking Table'!$AZ73,'Performance Curves'!$D$1:$L$1,1))+1,FALSE)),"")</f>
        <v/>
      </c>
      <c r="BB73" s="107" t="str">
        <f>IFERROR(('BMP P Tracking Table'!$AZ73-INDEX('Performance Curves'!$E$1:$L$1,1,MATCH('BMP P Tracking Table'!$AZ73,'Performance Curves'!$E$1:$L$1,1)))/(INDEX('Performance Curves'!$E$1:$L$1,1,MATCH('BMP P Tracking Table'!$AZ73,'Performance Curves'!$E$1:$L$1,1)+1)-INDEX('Performance Curves'!$E$1:$L$1,1,MATCH('BMP P Tracking Table'!$AZ73,'Performance Curves'!$E$1:$L$1,1))),"")</f>
        <v/>
      </c>
      <c r="BC73" s="106" t="str" cm="1">
        <f t="array" ref="BC73">IFERROR(IF('BMP P Tracking Table'!$AZ73=2,VLOOKUP(CONCATENATE('BMP P Tracking Table'!$AV73," ",'BMP P Tracking Table'!$AX73),'Performance Curves'!$C$1:$L$44,_xlfn.SINGLE(MATCH('BMP P Tracking Table'!$AZ73,'Performance Curves'!$D$1:$L$1,1))+1,FALSE),'BMP P Tracking Table'!$BA73*'BMP P Tracking Table'!$BB73+VLOOKUP(CONCATENATE('BMP P Tracking Table'!$AV73," ",'BMP P Tracking Table'!$AX73),'Performance Curves'!$C$1:$L$44,_xlfn.SINGLE(MATCH('BMP P Tracking Table'!$AZ73,'Performance Curves'!$D$1:$L$1,1))+1,FALSE)),"")</f>
        <v/>
      </c>
      <c r="BD73" s="107" t="str">
        <f>IFERROR('BMP P Tracking Table'!$BC73*'BMP P Tracking Table'!$AY73,"")</f>
        <v/>
      </c>
      <c r="BE73" s="101"/>
      <c r="BF73" s="37">
        <f t="shared" si="4"/>
        <v>0</v>
      </c>
    </row>
    <row r="74" spans="1:58" x14ac:dyDescent="0.25">
      <c r="A74" s="65"/>
      <c r="B74" s="65"/>
      <c r="C74" s="65"/>
      <c r="D74" s="65"/>
      <c r="E74" s="97"/>
      <c r="F74" s="97"/>
      <c r="G74" s="65"/>
      <c r="H74" s="65"/>
      <c r="I74" s="65"/>
      <c r="J74" s="98"/>
      <c r="K74" s="65"/>
      <c r="L74" s="65"/>
      <c r="M74" s="65"/>
      <c r="N74" s="65"/>
      <c r="O74" s="65"/>
      <c r="P74" s="65"/>
      <c r="Q74" s="65" t="str">
        <f>IFERROR(VLOOKUP('BMP P Tracking Table'!$P74,Dropdowns!$C$2:$E$15,3,FALSE),"")</f>
        <v/>
      </c>
      <c r="R74" s="65" t="str">
        <f>IFERROR(VLOOKUP('BMP P Tracking Table'!$Q74,Dropdowns!$P$3:$Q$23,2,FALSE),"")</f>
        <v/>
      </c>
      <c r="S74" s="65"/>
      <c r="T74" s="65"/>
      <c r="U74" s="65"/>
      <c r="V74" s="65"/>
      <c r="W74" s="65"/>
      <c r="X74" s="65"/>
      <c r="Y74" s="65"/>
      <c r="Z74" s="65"/>
      <c r="AA74" s="65"/>
      <c r="AB74" s="100"/>
      <c r="AC74" s="65"/>
      <c r="AD74" s="107" t="str">
        <f>IFERROR('BMP P Tracking Table'!$U74*VLOOKUP('BMP P Tracking Table'!$Q74,'Loading Rates'!$B$1:$L$24,4,FALSE)+IF('BMP P Tracking Table'!$V74="By HSG",'BMP P Tracking Table'!$W74*VLOOKUP('BMP P Tracking Table'!$Q74,'Loading Rates'!$B$1:$L$24,6,FALSE)+'BMP P Tracking Table'!$X74*VLOOKUP('BMP P Tracking Table'!$Q74,'Loading Rates'!$B$1:$L$24,7,FALSE)+'BMP P Tracking Table'!$Y74*VLOOKUP('BMP P Tracking Table'!$Q74,'Loading Rates'!$B$1:$L$24,8,FALSE)+'BMP P Tracking Table'!$Z74*VLOOKUP('BMP P Tracking Table'!$Q74,'Loading Rates'!$B$1:$L$24,9,FALSE),'BMP P Tracking Table'!$AA74*VLOOKUP('BMP P Tracking Table'!$Q74,'Loading Rates'!$B$1:$L$24,10,FALSE)),"")</f>
        <v/>
      </c>
      <c r="AE74" s="107" t="str">
        <f>IFERROR(MIN(2,IF('BMP P Tracking Table'!$V74="Total Pervious",(-(3630*'BMP P Tracking Table'!$U74+20.691*'BMP P Tracking Table'!$AA74)+SQRT((3630*'BMP P Tracking Table'!$U74+20.691*'BMP P Tracking Table'!$AA74)^2-(4*(996.798*'BMP P Tracking Table'!$AA74)*-'BMP P Tracking Table'!$AB74)))/(2*(996.798*'BMP P Tracking Table'!$AA74)),IF(SUM('BMP P Tracking Table'!$W74:$Z74)=0,'BMP P Tracking Table'!$AB74/(-3630*'BMP P Tracking Table'!$U74),(-(3630*'BMP P Tracking Table'!$U74+20.691*'BMP P Tracking Table'!$Z74-216.711*'BMP P Tracking Table'!$Y74-83.853*'BMP P Tracking Table'!$X74-42.834*'BMP P Tracking Table'!$W74)+SQRT((3630*'BMP P Tracking Table'!$U74+20.691*'BMP P Tracking Table'!$Z74-216.711*'BMP P Tracking Table'!$Y74-83.853*'BMP P Tracking Table'!$X74-42.834*'BMP P Tracking Table'!$W74)^2-(4*(149.919*'BMP P Tracking Table'!$W74+236.676*'BMP P Tracking Table'!$X74+726*'BMP P Tracking Table'!$Y74+996.798*'BMP P Tracking Table'!$Z74)*-'BMP P Tracking Table'!$AB74)))/(2*(149.919*'BMP P Tracking Table'!$W74+236.676*'BMP P Tracking Table'!$X74+726*'BMP P Tracking Table'!$Y74+996.798*'BMP P Tracking Table'!$Z74))))),"")</f>
        <v/>
      </c>
      <c r="AF74" s="107" t="str" cm="1">
        <f t="array" ref="AF74">IFERROR((VLOOKUP(CONCATENATE('BMP P Tracking Table'!$T74," ",'BMP P Tracking Table'!$AC74),'Performance Curves'!$C$1:$L$45,_xlfn.SINGLE(MATCH('BMP P Tracking Table'!$AE74,'Performance Curves'!$D$1:$L$1,1))+2,FALSE)-VLOOKUP(CONCATENATE('BMP P Tracking Table'!$T74," ",'BMP P Tracking Table'!$AC74),'Performance Curves'!$C$1:$L$45,_xlfn.SINGLE(MATCH('BMP P Tracking Table'!$AE74,'Performance Curves'!$D$1:$L$1,1))+1,FALSE)),"")</f>
        <v/>
      </c>
      <c r="AG74" s="107" t="str">
        <f>IFERROR(('BMP P Tracking Table'!$AE74-INDEX('Performance Curves'!$E$1:$L$1,1,MATCH('BMP P Tracking Table'!$AE74,'Performance Curves'!$E$1:$L$1,1)))/(INDEX('Performance Curves'!$E$1:$L$1,1,MATCH('BMP P Tracking Table'!$AE74,'Performance Curves'!$E$1:$L$1,1)+1)-INDEX('Performance Curves'!$E$1:$L$1,1,MATCH('BMP P Tracking Table'!$AE74,'Performance Curves'!$E$1:$L$1,1))),"")</f>
        <v/>
      </c>
      <c r="AH74" s="106" t="str" cm="1">
        <f t="array" ref="AH74">IFERROR(IF('BMP P Tracking Table'!$AE74=2,VLOOKUP(CONCATENATE('BMP P Tracking Table'!$T74," ",'BMP P Tracking Table'!$AC74),'Performance Curves'!$C$1:$L$45,_xlfn.SINGLE(MATCH('BMP P Tracking Table'!$AE74,'Performance Curves'!$D$1:$L$1,1))+1,FALSE),'BMP P Tracking Table'!$AF74*'BMP P Tracking Table'!$AG74+VLOOKUP(CONCATENATE('BMP P Tracking Table'!$T74," ",'BMP P Tracking Table'!$AC74),'Performance Curves'!$C$1:$L$45,_xlfn.SINGLE(MATCH('BMP P Tracking Table'!$AE74,'Performance Curves'!$D$1:$L$1,1))+1,FALSE)),"")</f>
        <v/>
      </c>
      <c r="AI74" s="107" t="str">
        <f>IFERROR('BMP P Tracking Table'!$AH74*'BMP P Tracking Table'!$AD74,"")</f>
        <v/>
      </c>
      <c r="AJ74" s="65"/>
      <c r="AK74" s="101"/>
      <c r="AL74" s="101"/>
      <c r="AM74" s="64">
        <v>1</v>
      </c>
      <c r="AN74" s="105" t="str">
        <f t="shared" si="3"/>
        <v/>
      </c>
      <c r="AO74" s="101"/>
      <c r="AP74" s="101"/>
      <c r="AQ74" s="101"/>
      <c r="AR74" s="101"/>
      <c r="AS74" s="101"/>
      <c r="AT74" s="101"/>
      <c r="AU74" s="101"/>
      <c r="AV74" s="65"/>
      <c r="AW74" s="102"/>
      <c r="AX74" s="102"/>
      <c r="AY74" s="107" t="str">
        <f>IF('BMP P Tracking Table'!$AK74="Yes",IF('BMP P Tracking Table'!$AL74="No",'BMP P Tracking Table'!$U74*VLOOKUP('BMP P Tracking Table'!$Q74,'Loading Rates'!$B$1:$L$24,4,FALSE)+IF('BMP P Tracking Table'!$V74="By HSG",'BMP P Tracking Table'!$W74*VLOOKUP('BMP P Tracking Table'!$Q74,'Loading Rates'!$B$1:$L$24,6,FALSE)+'BMP P Tracking Table'!$X74*VLOOKUP('BMP P Tracking Table'!$Q74,'Loading Rates'!$B$1:$L$24,7,FALSE)+'BMP P Tracking Table'!$Y74*VLOOKUP('BMP P Tracking Table'!$Q74,'Loading Rates'!$B$1:$L$24,8,FALSE)+'BMP P Tracking Table'!$Z74*VLOOKUP('BMP P Tracking Table'!$Q74,'Loading Rates'!$B$1:$L$24,9,FALSE),'BMP P Tracking Table'!$AA74*VLOOKUP('BMP P Tracking Table'!$Q74,'Loading Rates'!$B$1:$L$24,10,FALSE)),'BMP P Tracking Table'!$AO74*VLOOKUP('BMP P Tracking Table'!$Q74,'Loading Rates'!$B$1:$L$24,4,FALSE)+IF('BMP P Tracking Table'!$AP74="By HSG",'BMP P Tracking Table'!$AQ74*VLOOKUP('BMP P Tracking Table'!$Q74,'Loading Rates'!$B$1:$L$24,6,FALSE)+'BMP P Tracking Table'!$AR74*VLOOKUP('BMP P Tracking Table'!$Q74,'Loading Rates'!$B$1:$L$24,7,FALSE)+'BMP P Tracking Table'!$AS74*VLOOKUP('BMP P Tracking Table'!$Q74,'Loading Rates'!$B$1:$L$24,8,FALSE)+'BMP P Tracking Table'!$AT74*VLOOKUP('BMP P Tracking Table'!$Q74,'Loading Rates'!$B$1:$L$24,9,FALSE),'BMP P Tracking Table'!$AU74*VLOOKUP('BMP P Tracking Table'!$Q74,'Loading Rates'!$B$1:$L$24,10,FALSE))),"")</f>
        <v/>
      </c>
      <c r="AZ74" s="107" t="str">
        <f>IFERROR(IF('BMP P Tracking Table'!$AL74="Yes",MIN(2,IF('BMP P Tracking Table'!$AP74="Total Pervious",(-(3630*'BMP P Tracking Table'!$AO74+20.691*'BMP P Tracking Table'!$AU74)+SQRT((3630*'BMP P Tracking Table'!$AO74+20.691*'BMP P Tracking Table'!$AU74)^2-(4*(996.798*'BMP P Tracking Table'!$AU74)*-'BMP P Tracking Table'!$AW74)))/(2*(996.798*'BMP P Tracking Table'!$AU74)),IF(SUM('BMP P Tracking Table'!$AQ74:$AT74)=0,'BMP P Tracking Table'!$AU74/(-3630*'BMP P Tracking Table'!$AO74),(-(3630*'BMP P Tracking Table'!$AO74+20.691*'BMP P Tracking Table'!$AT74-216.711*'BMP P Tracking Table'!$AS74-83.853*'BMP P Tracking Table'!$AR74-42.834*'BMP P Tracking Table'!$AQ74)+SQRT((3630*'BMP P Tracking Table'!$AO74+20.691*'BMP P Tracking Table'!$AT74-216.711*'BMP P Tracking Table'!$AS74-83.853*'BMP P Tracking Table'!$AR74-42.834*'BMP P Tracking Table'!$AQ74)^2-(4*(149.919*'BMP P Tracking Table'!$AQ74+236.676*'BMP P Tracking Table'!$AR74+726*'BMP P Tracking Table'!$AS74+996.798*'BMP P Tracking Table'!$AT74)*-'BMP P Tracking Table'!$AW74)))/(2*(149.919*'BMP P Tracking Table'!$AQ74+236.676*'BMP P Tracking Table'!$AR74+726*'BMP P Tracking Table'!$AS74+996.798*'BMP P Tracking Table'!$AT74))))),MIN(2,IF('BMP P Tracking Table'!$AP74="Total Pervious",(-(3630*'BMP P Tracking Table'!$U74+20.691*'BMP P Tracking Table'!$AA74)+SQRT((3630*'BMP P Tracking Table'!$U74+20.691*'BMP P Tracking Table'!$AA74)^2-(4*(996.798*'BMP P Tracking Table'!$AA74)*-'BMP P Tracking Table'!$AW74)))/(2*(996.798*'BMP P Tracking Table'!$AA74)),IF(SUM('BMP P Tracking Table'!$W74:$Z74)=0,'BMP P Tracking Table'!$AW74/(-3630*'BMP P Tracking Table'!$U74),(-(3630*'BMP P Tracking Table'!$U74+20.691*'BMP P Tracking Table'!$Z74-216.711*'BMP P Tracking Table'!$Y74-83.853*'BMP P Tracking Table'!$X74-42.834*'BMP P Tracking Table'!$W74)+SQRT((3630*'BMP P Tracking Table'!$U74+20.691*'BMP P Tracking Table'!$Z74-216.711*'BMP P Tracking Table'!$Y74-83.853*'BMP P Tracking Table'!$X74-42.834*'BMP P Tracking Table'!$W74)^2-(4*(149.919*'BMP P Tracking Table'!$W74+236.676*'BMP P Tracking Table'!$X74+726*'BMP P Tracking Table'!$Y74+996.798*'BMP P Tracking Table'!$Z74)*-'BMP P Tracking Table'!$AW74)))/(2*(149.919*'BMP P Tracking Table'!$W74+236.676*'BMP P Tracking Table'!$X74+726*'BMP P Tracking Table'!$Y74+996.798*'BMP P Tracking Table'!$Z74)))))),"")</f>
        <v/>
      </c>
      <c r="BA74" s="105" t="str" cm="1">
        <f t="array" ref="BA74">IFERROR((VLOOKUP(CONCATENATE('BMP P Tracking Table'!$AV74," ",'BMP P Tracking Table'!$AX74),'Performance Curves'!$C$1:$L$45,_xlfn.SINGLE(MATCH('BMP P Tracking Table'!$AZ74,'Performance Curves'!$D$1:$L$1,1))+2,FALSE)-VLOOKUP(CONCATENATE('BMP P Tracking Table'!$AV74," ",'BMP P Tracking Table'!$AX74),'Performance Curves'!$C$1:$L$45,_xlfn.SINGLE(MATCH('BMP P Tracking Table'!$AZ74,'Performance Curves'!$D$1:$L$1,1))+1,FALSE)),"")</f>
        <v/>
      </c>
      <c r="BB74" s="107" t="str">
        <f>IFERROR(('BMP P Tracking Table'!$AZ74-INDEX('Performance Curves'!$E$1:$L$1,1,MATCH('BMP P Tracking Table'!$AZ74,'Performance Curves'!$E$1:$L$1,1)))/(INDEX('Performance Curves'!$E$1:$L$1,1,MATCH('BMP P Tracking Table'!$AZ74,'Performance Curves'!$E$1:$L$1,1)+1)-INDEX('Performance Curves'!$E$1:$L$1,1,MATCH('BMP P Tracking Table'!$AZ74,'Performance Curves'!$E$1:$L$1,1))),"")</f>
        <v/>
      </c>
      <c r="BC74" s="106" t="str" cm="1">
        <f t="array" ref="BC74">IFERROR(IF('BMP P Tracking Table'!$AZ74=2,VLOOKUP(CONCATENATE('BMP P Tracking Table'!$AV74," ",'BMP P Tracking Table'!$AX74),'Performance Curves'!$C$1:$L$44,_xlfn.SINGLE(MATCH('BMP P Tracking Table'!$AZ74,'Performance Curves'!$D$1:$L$1,1))+1,FALSE),'BMP P Tracking Table'!$BA74*'BMP P Tracking Table'!$BB74+VLOOKUP(CONCATENATE('BMP P Tracking Table'!$AV74," ",'BMP P Tracking Table'!$AX74),'Performance Curves'!$C$1:$L$44,_xlfn.SINGLE(MATCH('BMP P Tracking Table'!$AZ74,'Performance Curves'!$D$1:$L$1,1))+1,FALSE)),"")</f>
        <v/>
      </c>
      <c r="BD74" s="107" t="str">
        <f>IFERROR('BMP P Tracking Table'!$BC74*'BMP P Tracking Table'!$AY74,"")</f>
        <v/>
      </c>
      <c r="BE74" s="101"/>
      <c r="BF74" s="37">
        <f t="shared" si="4"/>
        <v>0</v>
      </c>
    </row>
    <row r="75" spans="1:58" x14ac:dyDescent="0.25">
      <c r="A75" s="65"/>
      <c r="B75" s="65"/>
      <c r="C75" s="65"/>
      <c r="D75" s="65"/>
      <c r="E75" s="97"/>
      <c r="F75" s="97"/>
      <c r="G75" s="65"/>
      <c r="H75" s="65"/>
      <c r="I75" s="65"/>
      <c r="J75" s="98"/>
      <c r="K75" s="65"/>
      <c r="L75" s="65"/>
      <c r="M75" s="65"/>
      <c r="N75" s="65"/>
      <c r="O75" s="65"/>
      <c r="P75" s="65"/>
      <c r="Q75" s="65" t="str">
        <f>IFERROR(VLOOKUP('BMP P Tracking Table'!$P75,Dropdowns!$C$2:$E$15,3,FALSE),"")</f>
        <v/>
      </c>
      <c r="R75" s="65" t="str">
        <f>IFERROR(VLOOKUP('BMP P Tracking Table'!$Q75,Dropdowns!$P$3:$Q$23,2,FALSE),"")</f>
        <v/>
      </c>
      <c r="S75" s="65"/>
      <c r="T75" s="65"/>
      <c r="U75" s="65"/>
      <c r="V75" s="65"/>
      <c r="W75" s="65"/>
      <c r="X75" s="65"/>
      <c r="Y75" s="65"/>
      <c r="Z75" s="65"/>
      <c r="AA75" s="65"/>
      <c r="AB75" s="100"/>
      <c r="AC75" s="65"/>
      <c r="AD75" s="107" t="str">
        <f>IFERROR('BMP P Tracking Table'!$U75*VLOOKUP('BMP P Tracking Table'!$Q75,'Loading Rates'!$B$1:$L$24,4,FALSE)+IF('BMP P Tracking Table'!$V75="By HSG",'BMP P Tracking Table'!$W75*VLOOKUP('BMP P Tracking Table'!$Q75,'Loading Rates'!$B$1:$L$24,6,FALSE)+'BMP P Tracking Table'!$X75*VLOOKUP('BMP P Tracking Table'!$Q75,'Loading Rates'!$B$1:$L$24,7,FALSE)+'BMP P Tracking Table'!$Y75*VLOOKUP('BMP P Tracking Table'!$Q75,'Loading Rates'!$B$1:$L$24,8,FALSE)+'BMP P Tracking Table'!$Z75*VLOOKUP('BMP P Tracking Table'!$Q75,'Loading Rates'!$B$1:$L$24,9,FALSE),'BMP P Tracking Table'!$AA75*VLOOKUP('BMP P Tracking Table'!$Q75,'Loading Rates'!$B$1:$L$24,10,FALSE)),"")</f>
        <v/>
      </c>
      <c r="AE75" s="107" t="str">
        <f>IFERROR(MIN(2,IF('BMP P Tracking Table'!$V75="Total Pervious",(-(3630*'BMP P Tracking Table'!$U75+20.691*'BMP P Tracking Table'!$AA75)+SQRT((3630*'BMP P Tracking Table'!$U75+20.691*'BMP P Tracking Table'!$AA75)^2-(4*(996.798*'BMP P Tracking Table'!$AA75)*-'BMP P Tracking Table'!$AB75)))/(2*(996.798*'BMP P Tracking Table'!$AA75)),IF(SUM('BMP P Tracking Table'!$W75:$Z75)=0,'BMP P Tracking Table'!$AB75/(-3630*'BMP P Tracking Table'!$U75),(-(3630*'BMP P Tracking Table'!$U75+20.691*'BMP P Tracking Table'!$Z75-216.711*'BMP P Tracking Table'!$Y75-83.853*'BMP P Tracking Table'!$X75-42.834*'BMP P Tracking Table'!$W75)+SQRT((3630*'BMP P Tracking Table'!$U75+20.691*'BMP P Tracking Table'!$Z75-216.711*'BMP P Tracking Table'!$Y75-83.853*'BMP P Tracking Table'!$X75-42.834*'BMP P Tracking Table'!$W75)^2-(4*(149.919*'BMP P Tracking Table'!$W75+236.676*'BMP P Tracking Table'!$X75+726*'BMP P Tracking Table'!$Y75+996.798*'BMP P Tracking Table'!$Z75)*-'BMP P Tracking Table'!$AB75)))/(2*(149.919*'BMP P Tracking Table'!$W75+236.676*'BMP P Tracking Table'!$X75+726*'BMP P Tracking Table'!$Y75+996.798*'BMP P Tracking Table'!$Z75))))),"")</f>
        <v/>
      </c>
      <c r="AF75" s="107" t="str" cm="1">
        <f t="array" ref="AF75">IFERROR((VLOOKUP(CONCATENATE('BMP P Tracking Table'!$T75," ",'BMP P Tracking Table'!$AC75),'Performance Curves'!$C$1:$L$45,_xlfn.SINGLE(MATCH('BMP P Tracking Table'!$AE75,'Performance Curves'!$D$1:$L$1,1))+2,FALSE)-VLOOKUP(CONCATENATE('BMP P Tracking Table'!$T75," ",'BMP P Tracking Table'!$AC75),'Performance Curves'!$C$1:$L$45,_xlfn.SINGLE(MATCH('BMP P Tracking Table'!$AE75,'Performance Curves'!$D$1:$L$1,1))+1,FALSE)),"")</f>
        <v/>
      </c>
      <c r="AG75" s="107" t="str">
        <f>IFERROR(('BMP P Tracking Table'!$AE75-INDEX('Performance Curves'!$E$1:$L$1,1,MATCH('BMP P Tracking Table'!$AE75,'Performance Curves'!$E$1:$L$1,1)))/(INDEX('Performance Curves'!$E$1:$L$1,1,MATCH('BMP P Tracking Table'!$AE75,'Performance Curves'!$E$1:$L$1,1)+1)-INDEX('Performance Curves'!$E$1:$L$1,1,MATCH('BMP P Tracking Table'!$AE75,'Performance Curves'!$E$1:$L$1,1))),"")</f>
        <v/>
      </c>
      <c r="AH75" s="106" t="str" cm="1">
        <f t="array" ref="AH75">IFERROR(IF('BMP P Tracking Table'!$AE75=2,VLOOKUP(CONCATENATE('BMP P Tracking Table'!$T75," ",'BMP P Tracking Table'!$AC75),'Performance Curves'!$C$1:$L$45,_xlfn.SINGLE(MATCH('BMP P Tracking Table'!$AE75,'Performance Curves'!$D$1:$L$1,1))+1,FALSE),'BMP P Tracking Table'!$AF75*'BMP P Tracking Table'!$AG75+VLOOKUP(CONCATENATE('BMP P Tracking Table'!$T75," ",'BMP P Tracking Table'!$AC75),'Performance Curves'!$C$1:$L$45,_xlfn.SINGLE(MATCH('BMP P Tracking Table'!$AE75,'Performance Curves'!$D$1:$L$1,1))+1,FALSE)),"")</f>
        <v/>
      </c>
      <c r="AI75" s="107" t="str">
        <f>IFERROR('BMP P Tracking Table'!$AH75*'BMP P Tracking Table'!$AD75,"")</f>
        <v/>
      </c>
      <c r="AJ75" s="65"/>
      <c r="AK75" s="101"/>
      <c r="AL75" s="101"/>
      <c r="AM75" s="64">
        <v>1</v>
      </c>
      <c r="AN75" s="105" t="str">
        <f t="shared" si="3"/>
        <v/>
      </c>
      <c r="AO75" s="101"/>
      <c r="AP75" s="101"/>
      <c r="AQ75" s="101"/>
      <c r="AR75" s="101"/>
      <c r="AS75" s="101"/>
      <c r="AT75" s="101"/>
      <c r="AU75" s="101"/>
      <c r="AV75" s="65"/>
      <c r="AW75" s="102"/>
      <c r="AX75" s="102"/>
      <c r="AY75" s="107" t="str">
        <f>IF('BMP P Tracking Table'!$AK75="Yes",IF('BMP P Tracking Table'!$AL75="No",'BMP P Tracking Table'!$U75*VLOOKUP('BMP P Tracking Table'!$Q75,'Loading Rates'!$B$1:$L$24,4,FALSE)+IF('BMP P Tracking Table'!$V75="By HSG",'BMP P Tracking Table'!$W75*VLOOKUP('BMP P Tracking Table'!$Q75,'Loading Rates'!$B$1:$L$24,6,FALSE)+'BMP P Tracking Table'!$X75*VLOOKUP('BMP P Tracking Table'!$Q75,'Loading Rates'!$B$1:$L$24,7,FALSE)+'BMP P Tracking Table'!$Y75*VLOOKUP('BMP P Tracking Table'!$Q75,'Loading Rates'!$B$1:$L$24,8,FALSE)+'BMP P Tracking Table'!$Z75*VLOOKUP('BMP P Tracking Table'!$Q75,'Loading Rates'!$B$1:$L$24,9,FALSE),'BMP P Tracking Table'!$AA75*VLOOKUP('BMP P Tracking Table'!$Q75,'Loading Rates'!$B$1:$L$24,10,FALSE)),'BMP P Tracking Table'!$AO75*VLOOKUP('BMP P Tracking Table'!$Q75,'Loading Rates'!$B$1:$L$24,4,FALSE)+IF('BMP P Tracking Table'!$AP75="By HSG",'BMP P Tracking Table'!$AQ75*VLOOKUP('BMP P Tracking Table'!$Q75,'Loading Rates'!$B$1:$L$24,6,FALSE)+'BMP P Tracking Table'!$AR75*VLOOKUP('BMP P Tracking Table'!$Q75,'Loading Rates'!$B$1:$L$24,7,FALSE)+'BMP P Tracking Table'!$AS75*VLOOKUP('BMP P Tracking Table'!$Q75,'Loading Rates'!$B$1:$L$24,8,FALSE)+'BMP P Tracking Table'!$AT75*VLOOKUP('BMP P Tracking Table'!$Q75,'Loading Rates'!$B$1:$L$24,9,FALSE),'BMP P Tracking Table'!$AU75*VLOOKUP('BMP P Tracking Table'!$Q75,'Loading Rates'!$B$1:$L$24,10,FALSE))),"")</f>
        <v/>
      </c>
      <c r="AZ75" s="107" t="str">
        <f>IFERROR(IF('BMP P Tracking Table'!$AL75="Yes",MIN(2,IF('BMP P Tracking Table'!$AP75="Total Pervious",(-(3630*'BMP P Tracking Table'!$AO75+20.691*'BMP P Tracking Table'!$AU75)+SQRT((3630*'BMP P Tracking Table'!$AO75+20.691*'BMP P Tracking Table'!$AU75)^2-(4*(996.798*'BMP P Tracking Table'!$AU75)*-'BMP P Tracking Table'!$AW75)))/(2*(996.798*'BMP P Tracking Table'!$AU75)),IF(SUM('BMP P Tracking Table'!$AQ75:$AT75)=0,'BMP P Tracking Table'!$AU75/(-3630*'BMP P Tracking Table'!$AO75),(-(3630*'BMP P Tracking Table'!$AO75+20.691*'BMP P Tracking Table'!$AT75-216.711*'BMP P Tracking Table'!$AS75-83.853*'BMP P Tracking Table'!$AR75-42.834*'BMP P Tracking Table'!$AQ75)+SQRT((3630*'BMP P Tracking Table'!$AO75+20.691*'BMP P Tracking Table'!$AT75-216.711*'BMP P Tracking Table'!$AS75-83.853*'BMP P Tracking Table'!$AR75-42.834*'BMP P Tracking Table'!$AQ75)^2-(4*(149.919*'BMP P Tracking Table'!$AQ75+236.676*'BMP P Tracking Table'!$AR75+726*'BMP P Tracking Table'!$AS75+996.798*'BMP P Tracking Table'!$AT75)*-'BMP P Tracking Table'!$AW75)))/(2*(149.919*'BMP P Tracking Table'!$AQ75+236.676*'BMP P Tracking Table'!$AR75+726*'BMP P Tracking Table'!$AS75+996.798*'BMP P Tracking Table'!$AT75))))),MIN(2,IF('BMP P Tracking Table'!$AP75="Total Pervious",(-(3630*'BMP P Tracking Table'!$U75+20.691*'BMP P Tracking Table'!$AA75)+SQRT((3630*'BMP P Tracking Table'!$U75+20.691*'BMP P Tracking Table'!$AA75)^2-(4*(996.798*'BMP P Tracking Table'!$AA75)*-'BMP P Tracking Table'!$AW75)))/(2*(996.798*'BMP P Tracking Table'!$AA75)),IF(SUM('BMP P Tracking Table'!$W75:$Z75)=0,'BMP P Tracking Table'!$AW75/(-3630*'BMP P Tracking Table'!$U75),(-(3630*'BMP P Tracking Table'!$U75+20.691*'BMP P Tracking Table'!$Z75-216.711*'BMP P Tracking Table'!$Y75-83.853*'BMP P Tracking Table'!$X75-42.834*'BMP P Tracking Table'!$W75)+SQRT((3630*'BMP P Tracking Table'!$U75+20.691*'BMP P Tracking Table'!$Z75-216.711*'BMP P Tracking Table'!$Y75-83.853*'BMP P Tracking Table'!$X75-42.834*'BMP P Tracking Table'!$W75)^2-(4*(149.919*'BMP P Tracking Table'!$W75+236.676*'BMP P Tracking Table'!$X75+726*'BMP P Tracking Table'!$Y75+996.798*'BMP P Tracking Table'!$Z75)*-'BMP P Tracking Table'!$AW75)))/(2*(149.919*'BMP P Tracking Table'!$W75+236.676*'BMP P Tracking Table'!$X75+726*'BMP P Tracking Table'!$Y75+996.798*'BMP P Tracking Table'!$Z75)))))),"")</f>
        <v/>
      </c>
      <c r="BA75" s="105" t="str" cm="1">
        <f t="array" ref="BA75">IFERROR((VLOOKUP(CONCATENATE('BMP P Tracking Table'!$AV75," ",'BMP P Tracking Table'!$AX75),'Performance Curves'!$C$1:$L$45,_xlfn.SINGLE(MATCH('BMP P Tracking Table'!$AZ75,'Performance Curves'!$D$1:$L$1,1))+2,FALSE)-VLOOKUP(CONCATENATE('BMP P Tracking Table'!$AV75," ",'BMP P Tracking Table'!$AX75),'Performance Curves'!$C$1:$L$45,_xlfn.SINGLE(MATCH('BMP P Tracking Table'!$AZ75,'Performance Curves'!$D$1:$L$1,1))+1,FALSE)),"")</f>
        <v/>
      </c>
      <c r="BB75" s="107" t="str">
        <f>IFERROR(('BMP P Tracking Table'!$AZ75-INDEX('Performance Curves'!$E$1:$L$1,1,MATCH('BMP P Tracking Table'!$AZ75,'Performance Curves'!$E$1:$L$1,1)))/(INDEX('Performance Curves'!$E$1:$L$1,1,MATCH('BMP P Tracking Table'!$AZ75,'Performance Curves'!$E$1:$L$1,1)+1)-INDEX('Performance Curves'!$E$1:$L$1,1,MATCH('BMP P Tracking Table'!$AZ75,'Performance Curves'!$E$1:$L$1,1))),"")</f>
        <v/>
      </c>
      <c r="BC75" s="106" t="str" cm="1">
        <f t="array" ref="BC75">IFERROR(IF('BMP P Tracking Table'!$AZ75=2,VLOOKUP(CONCATENATE('BMP P Tracking Table'!$AV75," ",'BMP P Tracking Table'!$AX75),'Performance Curves'!$C$1:$L$44,_xlfn.SINGLE(MATCH('BMP P Tracking Table'!$AZ75,'Performance Curves'!$D$1:$L$1,1))+1,FALSE),'BMP P Tracking Table'!$BA75*'BMP P Tracking Table'!$BB75+VLOOKUP(CONCATENATE('BMP P Tracking Table'!$AV75," ",'BMP P Tracking Table'!$AX75),'Performance Curves'!$C$1:$L$44,_xlfn.SINGLE(MATCH('BMP P Tracking Table'!$AZ75,'Performance Curves'!$D$1:$L$1,1))+1,FALSE)),"")</f>
        <v/>
      </c>
      <c r="BD75" s="107" t="str">
        <f>IFERROR('BMP P Tracking Table'!$BC75*'BMP P Tracking Table'!$AY75,"")</f>
        <v/>
      </c>
      <c r="BE75" s="101"/>
      <c r="BF75" s="37">
        <f t="shared" si="4"/>
        <v>0</v>
      </c>
    </row>
    <row r="76" spans="1:58" x14ac:dyDescent="0.25">
      <c r="A76" s="65"/>
      <c r="B76" s="65"/>
      <c r="C76" s="65"/>
      <c r="D76" s="65"/>
      <c r="E76" s="97"/>
      <c r="F76" s="97"/>
      <c r="G76" s="65"/>
      <c r="H76" s="65"/>
      <c r="I76" s="65"/>
      <c r="J76" s="98"/>
      <c r="K76" s="65"/>
      <c r="L76" s="65"/>
      <c r="M76" s="65"/>
      <c r="N76" s="65"/>
      <c r="O76" s="65"/>
      <c r="P76" s="65"/>
      <c r="Q76" s="65" t="str">
        <f>IFERROR(VLOOKUP('BMP P Tracking Table'!$P76,Dropdowns!$C$2:$E$15,3,FALSE),"")</f>
        <v/>
      </c>
      <c r="R76" s="65" t="str">
        <f>IFERROR(VLOOKUP('BMP P Tracking Table'!$Q76,Dropdowns!$P$3:$Q$23,2,FALSE),"")</f>
        <v/>
      </c>
      <c r="S76" s="65"/>
      <c r="T76" s="65"/>
      <c r="U76" s="65"/>
      <c r="V76" s="65"/>
      <c r="W76" s="65"/>
      <c r="X76" s="65"/>
      <c r="Y76" s="65"/>
      <c r="Z76" s="65"/>
      <c r="AA76" s="65"/>
      <c r="AB76" s="100"/>
      <c r="AC76" s="65"/>
      <c r="AD76" s="107" t="str">
        <f>IFERROR('BMP P Tracking Table'!$U76*VLOOKUP('BMP P Tracking Table'!$Q76,'Loading Rates'!$B$1:$L$24,4,FALSE)+IF('BMP P Tracking Table'!$V76="By HSG",'BMP P Tracking Table'!$W76*VLOOKUP('BMP P Tracking Table'!$Q76,'Loading Rates'!$B$1:$L$24,6,FALSE)+'BMP P Tracking Table'!$X76*VLOOKUP('BMP P Tracking Table'!$Q76,'Loading Rates'!$B$1:$L$24,7,FALSE)+'BMP P Tracking Table'!$Y76*VLOOKUP('BMP P Tracking Table'!$Q76,'Loading Rates'!$B$1:$L$24,8,FALSE)+'BMP P Tracking Table'!$Z76*VLOOKUP('BMP P Tracking Table'!$Q76,'Loading Rates'!$B$1:$L$24,9,FALSE),'BMP P Tracking Table'!$AA76*VLOOKUP('BMP P Tracking Table'!$Q76,'Loading Rates'!$B$1:$L$24,10,FALSE)),"")</f>
        <v/>
      </c>
      <c r="AE76" s="107" t="str">
        <f>IFERROR(MIN(2,IF('BMP P Tracking Table'!$V76="Total Pervious",(-(3630*'BMP P Tracking Table'!$U76+20.691*'BMP P Tracking Table'!$AA76)+SQRT((3630*'BMP P Tracking Table'!$U76+20.691*'BMP P Tracking Table'!$AA76)^2-(4*(996.798*'BMP P Tracking Table'!$AA76)*-'BMP P Tracking Table'!$AB76)))/(2*(996.798*'BMP P Tracking Table'!$AA76)),IF(SUM('BMP P Tracking Table'!$W76:$Z76)=0,'BMP P Tracking Table'!$AB76/(-3630*'BMP P Tracking Table'!$U76),(-(3630*'BMP P Tracking Table'!$U76+20.691*'BMP P Tracking Table'!$Z76-216.711*'BMP P Tracking Table'!$Y76-83.853*'BMP P Tracking Table'!$X76-42.834*'BMP P Tracking Table'!$W76)+SQRT((3630*'BMP P Tracking Table'!$U76+20.691*'BMP P Tracking Table'!$Z76-216.711*'BMP P Tracking Table'!$Y76-83.853*'BMP P Tracking Table'!$X76-42.834*'BMP P Tracking Table'!$W76)^2-(4*(149.919*'BMP P Tracking Table'!$W76+236.676*'BMP P Tracking Table'!$X76+726*'BMP P Tracking Table'!$Y76+996.798*'BMP P Tracking Table'!$Z76)*-'BMP P Tracking Table'!$AB76)))/(2*(149.919*'BMP P Tracking Table'!$W76+236.676*'BMP P Tracking Table'!$X76+726*'BMP P Tracking Table'!$Y76+996.798*'BMP P Tracking Table'!$Z76))))),"")</f>
        <v/>
      </c>
      <c r="AF76" s="107" t="str" cm="1">
        <f t="array" ref="AF76">IFERROR((VLOOKUP(CONCATENATE('BMP P Tracking Table'!$T76," ",'BMP P Tracking Table'!$AC76),'Performance Curves'!$C$1:$L$45,_xlfn.SINGLE(MATCH('BMP P Tracking Table'!$AE76,'Performance Curves'!$D$1:$L$1,1))+2,FALSE)-VLOOKUP(CONCATENATE('BMP P Tracking Table'!$T76," ",'BMP P Tracking Table'!$AC76),'Performance Curves'!$C$1:$L$45,_xlfn.SINGLE(MATCH('BMP P Tracking Table'!$AE76,'Performance Curves'!$D$1:$L$1,1))+1,FALSE)),"")</f>
        <v/>
      </c>
      <c r="AG76" s="107" t="str">
        <f>IFERROR(('BMP P Tracking Table'!$AE76-INDEX('Performance Curves'!$E$1:$L$1,1,MATCH('BMP P Tracking Table'!$AE76,'Performance Curves'!$E$1:$L$1,1)))/(INDEX('Performance Curves'!$E$1:$L$1,1,MATCH('BMP P Tracking Table'!$AE76,'Performance Curves'!$E$1:$L$1,1)+1)-INDEX('Performance Curves'!$E$1:$L$1,1,MATCH('BMP P Tracking Table'!$AE76,'Performance Curves'!$E$1:$L$1,1))),"")</f>
        <v/>
      </c>
      <c r="AH76" s="106" t="str" cm="1">
        <f t="array" ref="AH76">IFERROR(IF('BMP P Tracking Table'!$AE76=2,VLOOKUP(CONCATENATE('BMP P Tracking Table'!$T76," ",'BMP P Tracking Table'!$AC76),'Performance Curves'!$C$1:$L$45,_xlfn.SINGLE(MATCH('BMP P Tracking Table'!$AE76,'Performance Curves'!$D$1:$L$1,1))+1,FALSE),'BMP P Tracking Table'!$AF76*'BMP P Tracking Table'!$AG76+VLOOKUP(CONCATENATE('BMP P Tracking Table'!$T76," ",'BMP P Tracking Table'!$AC76),'Performance Curves'!$C$1:$L$45,_xlfn.SINGLE(MATCH('BMP P Tracking Table'!$AE76,'Performance Curves'!$D$1:$L$1,1))+1,FALSE)),"")</f>
        <v/>
      </c>
      <c r="AI76" s="107" t="str">
        <f>IFERROR('BMP P Tracking Table'!$AH76*'BMP P Tracking Table'!$AD76,"")</f>
        <v/>
      </c>
      <c r="AJ76" s="65"/>
      <c r="AK76" s="101"/>
      <c r="AL76" s="101"/>
      <c r="AM76" s="64">
        <v>1</v>
      </c>
      <c r="AN76" s="105" t="str">
        <f t="shared" si="3"/>
        <v/>
      </c>
      <c r="AO76" s="101"/>
      <c r="AP76" s="101"/>
      <c r="AQ76" s="101"/>
      <c r="AR76" s="101"/>
      <c r="AS76" s="101"/>
      <c r="AT76" s="101"/>
      <c r="AU76" s="101"/>
      <c r="AV76" s="65"/>
      <c r="AW76" s="102"/>
      <c r="AX76" s="102"/>
      <c r="AY76" s="107" t="str">
        <f>IF('BMP P Tracking Table'!$AK76="Yes",IF('BMP P Tracking Table'!$AL76="No",'BMP P Tracking Table'!$U76*VLOOKUP('BMP P Tracking Table'!$Q76,'Loading Rates'!$B$1:$L$24,4,FALSE)+IF('BMP P Tracking Table'!$V76="By HSG",'BMP P Tracking Table'!$W76*VLOOKUP('BMP P Tracking Table'!$Q76,'Loading Rates'!$B$1:$L$24,6,FALSE)+'BMP P Tracking Table'!$X76*VLOOKUP('BMP P Tracking Table'!$Q76,'Loading Rates'!$B$1:$L$24,7,FALSE)+'BMP P Tracking Table'!$Y76*VLOOKUP('BMP P Tracking Table'!$Q76,'Loading Rates'!$B$1:$L$24,8,FALSE)+'BMP P Tracking Table'!$Z76*VLOOKUP('BMP P Tracking Table'!$Q76,'Loading Rates'!$B$1:$L$24,9,FALSE),'BMP P Tracking Table'!$AA76*VLOOKUP('BMP P Tracking Table'!$Q76,'Loading Rates'!$B$1:$L$24,10,FALSE)),'BMP P Tracking Table'!$AO76*VLOOKUP('BMP P Tracking Table'!$Q76,'Loading Rates'!$B$1:$L$24,4,FALSE)+IF('BMP P Tracking Table'!$AP76="By HSG",'BMP P Tracking Table'!$AQ76*VLOOKUP('BMP P Tracking Table'!$Q76,'Loading Rates'!$B$1:$L$24,6,FALSE)+'BMP P Tracking Table'!$AR76*VLOOKUP('BMP P Tracking Table'!$Q76,'Loading Rates'!$B$1:$L$24,7,FALSE)+'BMP P Tracking Table'!$AS76*VLOOKUP('BMP P Tracking Table'!$Q76,'Loading Rates'!$B$1:$L$24,8,FALSE)+'BMP P Tracking Table'!$AT76*VLOOKUP('BMP P Tracking Table'!$Q76,'Loading Rates'!$B$1:$L$24,9,FALSE),'BMP P Tracking Table'!$AU76*VLOOKUP('BMP P Tracking Table'!$Q76,'Loading Rates'!$B$1:$L$24,10,FALSE))),"")</f>
        <v/>
      </c>
      <c r="AZ76" s="107" t="str">
        <f>IFERROR(IF('BMP P Tracking Table'!$AL76="Yes",MIN(2,IF('BMP P Tracking Table'!$AP76="Total Pervious",(-(3630*'BMP P Tracking Table'!$AO76+20.691*'BMP P Tracking Table'!$AU76)+SQRT((3630*'BMP P Tracking Table'!$AO76+20.691*'BMP P Tracking Table'!$AU76)^2-(4*(996.798*'BMP P Tracking Table'!$AU76)*-'BMP P Tracking Table'!$AW76)))/(2*(996.798*'BMP P Tracking Table'!$AU76)),IF(SUM('BMP P Tracking Table'!$AQ76:$AT76)=0,'BMP P Tracking Table'!$AU76/(-3630*'BMP P Tracking Table'!$AO76),(-(3630*'BMP P Tracking Table'!$AO76+20.691*'BMP P Tracking Table'!$AT76-216.711*'BMP P Tracking Table'!$AS76-83.853*'BMP P Tracking Table'!$AR76-42.834*'BMP P Tracking Table'!$AQ76)+SQRT((3630*'BMP P Tracking Table'!$AO76+20.691*'BMP P Tracking Table'!$AT76-216.711*'BMP P Tracking Table'!$AS76-83.853*'BMP P Tracking Table'!$AR76-42.834*'BMP P Tracking Table'!$AQ76)^2-(4*(149.919*'BMP P Tracking Table'!$AQ76+236.676*'BMP P Tracking Table'!$AR76+726*'BMP P Tracking Table'!$AS76+996.798*'BMP P Tracking Table'!$AT76)*-'BMP P Tracking Table'!$AW76)))/(2*(149.919*'BMP P Tracking Table'!$AQ76+236.676*'BMP P Tracking Table'!$AR76+726*'BMP P Tracking Table'!$AS76+996.798*'BMP P Tracking Table'!$AT76))))),MIN(2,IF('BMP P Tracking Table'!$AP76="Total Pervious",(-(3630*'BMP P Tracking Table'!$U76+20.691*'BMP P Tracking Table'!$AA76)+SQRT((3630*'BMP P Tracking Table'!$U76+20.691*'BMP P Tracking Table'!$AA76)^2-(4*(996.798*'BMP P Tracking Table'!$AA76)*-'BMP P Tracking Table'!$AW76)))/(2*(996.798*'BMP P Tracking Table'!$AA76)),IF(SUM('BMP P Tracking Table'!$W76:$Z76)=0,'BMP P Tracking Table'!$AW76/(-3630*'BMP P Tracking Table'!$U76),(-(3630*'BMP P Tracking Table'!$U76+20.691*'BMP P Tracking Table'!$Z76-216.711*'BMP P Tracking Table'!$Y76-83.853*'BMP P Tracking Table'!$X76-42.834*'BMP P Tracking Table'!$W76)+SQRT((3630*'BMP P Tracking Table'!$U76+20.691*'BMP P Tracking Table'!$Z76-216.711*'BMP P Tracking Table'!$Y76-83.853*'BMP P Tracking Table'!$X76-42.834*'BMP P Tracking Table'!$W76)^2-(4*(149.919*'BMP P Tracking Table'!$W76+236.676*'BMP P Tracking Table'!$X76+726*'BMP P Tracking Table'!$Y76+996.798*'BMP P Tracking Table'!$Z76)*-'BMP P Tracking Table'!$AW76)))/(2*(149.919*'BMP P Tracking Table'!$W76+236.676*'BMP P Tracking Table'!$X76+726*'BMP P Tracking Table'!$Y76+996.798*'BMP P Tracking Table'!$Z76)))))),"")</f>
        <v/>
      </c>
      <c r="BA76" s="105" t="str" cm="1">
        <f t="array" ref="BA76">IFERROR((VLOOKUP(CONCATENATE('BMP P Tracking Table'!$AV76," ",'BMP P Tracking Table'!$AX76),'Performance Curves'!$C$1:$L$45,_xlfn.SINGLE(MATCH('BMP P Tracking Table'!$AZ76,'Performance Curves'!$D$1:$L$1,1))+2,FALSE)-VLOOKUP(CONCATENATE('BMP P Tracking Table'!$AV76," ",'BMP P Tracking Table'!$AX76),'Performance Curves'!$C$1:$L$45,_xlfn.SINGLE(MATCH('BMP P Tracking Table'!$AZ76,'Performance Curves'!$D$1:$L$1,1))+1,FALSE)),"")</f>
        <v/>
      </c>
      <c r="BB76" s="107" t="str">
        <f>IFERROR(('BMP P Tracking Table'!$AZ76-INDEX('Performance Curves'!$E$1:$L$1,1,MATCH('BMP P Tracking Table'!$AZ76,'Performance Curves'!$E$1:$L$1,1)))/(INDEX('Performance Curves'!$E$1:$L$1,1,MATCH('BMP P Tracking Table'!$AZ76,'Performance Curves'!$E$1:$L$1,1)+1)-INDEX('Performance Curves'!$E$1:$L$1,1,MATCH('BMP P Tracking Table'!$AZ76,'Performance Curves'!$E$1:$L$1,1))),"")</f>
        <v/>
      </c>
      <c r="BC76" s="106" t="str" cm="1">
        <f t="array" ref="BC76">IFERROR(IF('BMP P Tracking Table'!$AZ76=2,VLOOKUP(CONCATENATE('BMP P Tracking Table'!$AV76," ",'BMP P Tracking Table'!$AX76),'Performance Curves'!$C$1:$L$44,_xlfn.SINGLE(MATCH('BMP P Tracking Table'!$AZ76,'Performance Curves'!$D$1:$L$1,1))+1,FALSE),'BMP P Tracking Table'!$BA76*'BMP P Tracking Table'!$BB76+VLOOKUP(CONCATENATE('BMP P Tracking Table'!$AV76," ",'BMP P Tracking Table'!$AX76),'Performance Curves'!$C$1:$L$44,_xlfn.SINGLE(MATCH('BMP P Tracking Table'!$AZ76,'Performance Curves'!$D$1:$L$1,1))+1,FALSE)),"")</f>
        <v/>
      </c>
      <c r="BD76" s="107" t="str">
        <f>IFERROR('BMP P Tracking Table'!$BC76*'BMP P Tracking Table'!$AY76,"")</f>
        <v/>
      </c>
      <c r="BE76" s="101"/>
      <c r="BF76" s="37">
        <f t="shared" si="4"/>
        <v>0</v>
      </c>
    </row>
    <row r="77" spans="1:58" x14ac:dyDescent="0.25">
      <c r="A77" s="65"/>
      <c r="B77" s="65"/>
      <c r="C77" s="65"/>
      <c r="D77" s="65"/>
      <c r="E77" s="97"/>
      <c r="F77" s="97"/>
      <c r="G77" s="65"/>
      <c r="H77" s="65"/>
      <c r="I77" s="65"/>
      <c r="J77" s="98"/>
      <c r="K77" s="65"/>
      <c r="L77" s="65"/>
      <c r="M77" s="65"/>
      <c r="N77" s="65"/>
      <c r="O77" s="65"/>
      <c r="P77" s="65"/>
      <c r="Q77" s="65" t="str">
        <f>IFERROR(VLOOKUP('BMP P Tracking Table'!$P77,Dropdowns!$C$2:$E$15,3,FALSE),"")</f>
        <v/>
      </c>
      <c r="R77" s="65" t="str">
        <f>IFERROR(VLOOKUP('BMP P Tracking Table'!$Q77,Dropdowns!$P$3:$Q$23,2,FALSE),"")</f>
        <v/>
      </c>
      <c r="S77" s="65"/>
      <c r="T77" s="65"/>
      <c r="U77" s="65"/>
      <c r="V77" s="65"/>
      <c r="W77" s="65"/>
      <c r="X77" s="65"/>
      <c r="Y77" s="65"/>
      <c r="Z77" s="65"/>
      <c r="AA77" s="65"/>
      <c r="AB77" s="100"/>
      <c r="AC77" s="65"/>
      <c r="AD77" s="107" t="str">
        <f>IFERROR('BMP P Tracking Table'!$U77*VLOOKUP('BMP P Tracking Table'!$Q77,'Loading Rates'!$B$1:$L$24,4,FALSE)+IF('BMP P Tracking Table'!$V77="By HSG",'BMP P Tracking Table'!$W77*VLOOKUP('BMP P Tracking Table'!$Q77,'Loading Rates'!$B$1:$L$24,6,FALSE)+'BMP P Tracking Table'!$X77*VLOOKUP('BMP P Tracking Table'!$Q77,'Loading Rates'!$B$1:$L$24,7,FALSE)+'BMP P Tracking Table'!$Y77*VLOOKUP('BMP P Tracking Table'!$Q77,'Loading Rates'!$B$1:$L$24,8,FALSE)+'BMP P Tracking Table'!$Z77*VLOOKUP('BMP P Tracking Table'!$Q77,'Loading Rates'!$B$1:$L$24,9,FALSE),'BMP P Tracking Table'!$AA77*VLOOKUP('BMP P Tracking Table'!$Q77,'Loading Rates'!$B$1:$L$24,10,FALSE)),"")</f>
        <v/>
      </c>
      <c r="AE77" s="107" t="str">
        <f>IFERROR(MIN(2,IF('BMP P Tracking Table'!$V77="Total Pervious",(-(3630*'BMP P Tracking Table'!$U77+20.691*'BMP P Tracking Table'!$AA77)+SQRT((3630*'BMP P Tracking Table'!$U77+20.691*'BMP P Tracking Table'!$AA77)^2-(4*(996.798*'BMP P Tracking Table'!$AA77)*-'BMP P Tracking Table'!$AB77)))/(2*(996.798*'BMP P Tracking Table'!$AA77)),IF(SUM('BMP P Tracking Table'!$W77:$Z77)=0,'BMP P Tracking Table'!$AB77/(-3630*'BMP P Tracking Table'!$U77),(-(3630*'BMP P Tracking Table'!$U77+20.691*'BMP P Tracking Table'!$Z77-216.711*'BMP P Tracking Table'!$Y77-83.853*'BMP P Tracking Table'!$X77-42.834*'BMP P Tracking Table'!$W77)+SQRT((3630*'BMP P Tracking Table'!$U77+20.691*'BMP P Tracking Table'!$Z77-216.711*'BMP P Tracking Table'!$Y77-83.853*'BMP P Tracking Table'!$X77-42.834*'BMP P Tracking Table'!$W77)^2-(4*(149.919*'BMP P Tracking Table'!$W77+236.676*'BMP P Tracking Table'!$X77+726*'BMP P Tracking Table'!$Y77+996.798*'BMP P Tracking Table'!$Z77)*-'BMP P Tracking Table'!$AB77)))/(2*(149.919*'BMP P Tracking Table'!$W77+236.676*'BMP P Tracking Table'!$X77+726*'BMP P Tracking Table'!$Y77+996.798*'BMP P Tracking Table'!$Z77))))),"")</f>
        <v/>
      </c>
      <c r="AF77" s="107" t="str" cm="1">
        <f t="array" ref="AF77">IFERROR((VLOOKUP(CONCATENATE('BMP P Tracking Table'!$T77," ",'BMP P Tracking Table'!$AC77),'Performance Curves'!$C$1:$L$45,_xlfn.SINGLE(MATCH('BMP P Tracking Table'!$AE77,'Performance Curves'!$D$1:$L$1,1))+2,FALSE)-VLOOKUP(CONCATENATE('BMP P Tracking Table'!$T77," ",'BMP P Tracking Table'!$AC77),'Performance Curves'!$C$1:$L$45,_xlfn.SINGLE(MATCH('BMP P Tracking Table'!$AE77,'Performance Curves'!$D$1:$L$1,1))+1,FALSE)),"")</f>
        <v/>
      </c>
      <c r="AG77" s="107" t="str">
        <f>IFERROR(('BMP P Tracking Table'!$AE77-INDEX('Performance Curves'!$E$1:$L$1,1,MATCH('BMP P Tracking Table'!$AE77,'Performance Curves'!$E$1:$L$1,1)))/(INDEX('Performance Curves'!$E$1:$L$1,1,MATCH('BMP P Tracking Table'!$AE77,'Performance Curves'!$E$1:$L$1,1)+1)-INDEX('Performance Curves'!$E$1:$L$1,1,MATCH('BMP P Tracking Table'!$AE77,'Performance Curves'!$E$1:$L$1,1))),"")</f>
        <v/>
      </c>
      <c r="AH77" s="106" t="str" cm="1">
        <f t="array" ref="AH77">IFERROR(IF('BMP P Tracking Table'!$AE77=2,VLOOKUP(CONCATENATE('BMP P Tracking Table'!$T77," ",'BMP P Tracking Table'!$AC77),'Performance Curves'!$C$1:$L$45,_xlfn.SINGLE(MATCH('BMP P Tracking Table'!$AE77,'Performance Curves'!$D$1:$L$1,1))+1,FALSE),'BMP P Tracking Table'!$AF77*'BMP P Tracking Table'!$AG77+VLOOKUP(CONCATENATE('BMP P Tracking Table'!$T77," ",'BMP P Tracking Table'!$AC77),'Performance Curves'!$C$1:$L$45,_xlfn.SINGLE(MATCH('BMP P Tracking Table'!$AE77,'Performance Curves'!$D$1:$L$1,1))+1,FALSE)),"")</f>
        <v/>
      </c>
      <c r="AI77" s="107" t="str">
        <f>IFERROR('BMP P Tracking Table'!$AH77*'BMP P Tracking Table'!$AD77,"")</f>
        <v/>
      </c>
      <c r="AJ77" s="65"/>
      <c r="AK77" s="101"/>
      <c r="AL77" s="101"/>
      <c r="AM77" s="64">
        <v>1</v>
      </c>
      <c r="AN77" s="105" t="str">
        <f t="shared" si="3"/>
        <v/>
      </c>
      <c r="AO77" s="101"/>
      <c r="AP77" s="101"/>
      <c r="AQ77" s="101"/>
      <c r="AR77" s="101"/>
      <c r="AS77" s="101"/>
      <c r="AT77" s="101"/>
      <c r="AU77" s="101"/>
      <c r="AV77" s="65"/>
      <c r="AW77" s="102"/>
      <c r="AX77" s="102"/>
      <c r="AY77" s="107" t="str">
        <f>IF('BMP P Tracking Table'!$AK77="Yes",IF('BMP P Tracking Table'!$AL77="No",'BMP P Tracking Table'!$U77*VLOOKUP('BMP P Tracking Table'!$Q77,'Loading Rates'!$B$1:$L$24,4,FALSE)+IF('BMP P Tracking Table'!$V77="By HSG",'BMP P Tracking Table'!$W77*VLOOKUP('BMP P Tracking Table'!$Q77,'Loading Rates'!$B$1:$L$24,6,FALSE)+'BMP P Tracking Table'!$X77*VLOOKUP('BMP P Tracking Table'!$Q77,'Loading Rates'!$B$1:$L$24,7,FALSE)+'BMP P Tracking Table'!$Y77*VLOOKUP('BMP P Tracking Table'!$Q77,'Loading Rates'!$B$1:$L$24,8,FALSE)+'BMP P Tracking Table'!$Z77*VLOOKUP('BMP P Tracking Table'!$Q77,'Loading Rates'!$B$1:$L$24,9,FALSE),'BMP P Tracking Table'!$AA77*VLOOKUP('BMP P Tracking Table'!$Q77,'Loading Rates'!$B$1:$L$24,10,FALSE)),'BMP P Tracking Table'!$AO77*VLOOKUP('BMP P Tracking Table'!$Q77,'Loading Rates'!$B$1:$L$24,4,FALSE)+IF('BMP P Tracking Table'!$AP77="By HSG",'BMP P Tracking Table'!$AQ77*VLOOKUP('BMP P Tracking Table'!$Q77,'Loading Rates'!$B$1:$L$24,6,FALSE)+'BMP P Tracking Table'!$AR77*VLOOKUP('BMP P Tracking Table'!$Q77,'Loading Rates'!$B$1:$L$24,7,FALSE)+'BMP P Tracking Table'!$AS77*VLOOKUP('BMP P Tracking Table'!$Q77,'Loading Rates'!$B$1:$L$24,8,FALSE)+'BMP P Tracking Table'!$AT77*VLOOKUP('BMP P Tracking Table'!$Q77,'Loading Rates'!$B$1:$L$24,9,FALSE),'BMP P Tracking Table'!$AU77*VLOOKUP('BMP P Tracking Table'!$Q77,'Loading Rates'!$B$1:$L$24,10,FALSE))),"")</f>
        <v/>
      </c>
      <c r="AZ77" s="107" t="str">
        <f>IFERROR(IF('BMP P Tracking Table'!$AL77="Yes",MIN(2,IF('BMP P Tracking Table'!$AP77="Total Pervious",(-(3630*'BMP P Tracking Table'!$AO77+20.691*'BMP P Tracking Table'!$AU77)+SQRT((3630*'BMP P Tracking Table'!$AO77+20.691*'BMP P Tracking Table'!$AU77)^2-(4*(996.798*'BMP P Tracking Table'!$AU77)*-'BMP P Tracking Table'!$AW77)))/(2*(996.798*'BMP P Tracking Table'!$AU77)),IF(SUM('BMP P Tracking Table'!$AQ77:$AT77)=0,'BMP P Tracking Table'!$AU77/(-3630*'BMP P Tracking Table'!$AO77),(-(3630*'BMP P Tracking Table'!$AO77+20.691*'BMP P Tracking Table'!$AT77-216.711*'BMP P Tracking Table'!$AS77-83.853*'BMP P Tracking Table'!$AR77-42.834*'BMP P Tracking Table'!$AQ77)+SQRT((3630*'BMP P Tracking Table'!$AO77+20.691*'BMP P Tracking Table'!$AT77-216.711*'BMP P Tracking Table'!$AS77-83.853*'BMP P Tracking Table'!$AR77-42.834*'BMP P Tracking Table'!$AQ77)^2-(4*(149.919*'BMP P Tracking Table'!$AQ77+236.676*'BMP P Tracking Table'!$AR77+726*'BMP P Tracking Table'!$AS77+996.798*'BMP P Tracking Table'!$AT77)*-'BMP P Tracking Table'!$AW77)))/(2*(149.919*'BMP P Tracking Table'!$AQ77+236.676*'BMP P Tracking Table'!$AR77+726*'BMP P Tracking Table'!$AS77+996.798*'BMP P Tracking Table'!$AT77))))),MIN(2,IF('BMP P Tracking Table'!$AP77="Total Pervious",(-(3630*'BMP P Tracking Table'!$U77+20.691*'BMP P Tracking Table'!$AA77)+SQRT((3630*'BMP P Tracking Table'!$U77+20.691*'BMP P Tracking Table'!$AA77)^2-(4*(996.798*'BMP P Tracking Table'!$AA77)*-'BMP P Tracking Table'!$AW77)))/(2*(996.798*'BMP P Tracking Table'!$AA77)),IF(SUM('BMP P Tracking Table'!$W77:$Z77)=0,'BMP P Tracking Table'!$AW77/(-3630*'BMP P Tracking Table'!$U77),(-(3630*'BMP P Tracking Table'!$U77+20.691*'BMP P Tracking Table'!$Z77-216.711*'BMP P Tracking Table'!$Y77-83.853*'BMP P Tracking Table'!$X77-42.834*'BMP P Tracking Table'!$W77)+SQRT((3630*'BMP P Tracking Table'!$U77+20.691*'BMP P Tracking Table'!$Z77-216.711*'BMP P Tracking Table'!$Y77-83.853*'BMP P Tracking Table'!$X77-42.834*'BMP P Tracking Table'!$W77)^2-(4*(149.919*'BMP P Tracking Table'!$W77+236.676*'BMP P Tracking Table'!$X77+726*'BMP P Tracking Table'!$Y77+996.798*'BMP P Tracking Table'!$Z77)*-'BMP P Tracking Table'!$AW77)))/(2*(149.919*'BMP P Tracking Table'!$W77+236.676*'BMP P Tracking Table'!$X77+726*'BMP P Tracking Table'!$Y77+996.798*'BMP P Tracking Table'!$Z77)))))),"")</f>
        <v/>
      </c>
      <c r="BA77" s="105" t="str" cm="1">
        <f t="array" ref="BA77">IFERROR((VLOOKUP(CONCATENATE('BMP P Tracking Table'!$AV77," ",'BMP P Tracking Table'!$AX77),'Performance Curves'!$C$1:$L$45,_xlfn.SINGLE(MATCH('BMP P Tracking Table'!$AZ77,'Performance Curves'!$D$1:$L$1,1))+2,FALSE)-VLOOKUP(CONCATENATE('BMP P Tracking Table'!$AV77," ",'BMP P Tracking Table'!$AX77),'Performance Curves'!$C$1:$L$45,_xlfn.SINGLE(MATCH('BMP P Tracking Table'!$AZ77,'Performance Curves'!$D$1:$L$1,1))+1,FALSE)),"")</f>
        <v/>
      </c>
      <c r="BB77" s="107" t="str">
        <f>IFERROR(('BMP P Tracking Table'!$AZ77-INDEX('Performance Curves'!$E$1:$L$1,1,MATCH('BMP P Tracking Table'!$AZ77,'Performance Curves'!$E$1:$L$1,1)))/(INDEX('Performance Curves'!$E$1:$L$1,1,MATCH('BMP P Tracking Table'!$AZ77,'Performance Curves'!$E$1:$L$1,1)+1)-INDEX('Performance Curves'!$E$1:$L$1,1,MATCH('BMP P Tracking Table'!$AZ77,'Performance Curves'!$E$1:$L$1,1))),"")</f>
        <v/>
      </c>
      <c r="BC77" s="106" t="str" cm="1">
        <f t="array" ref="BC77">IFERROR(IF('BMP P Tracking Table'!$AZ77=2,VLOOKUP(CONCATENATE('BMP P Tracking Table'!$AV77," ",'BMP P Tracking Table'!$AX77),'Performance Curves'!$C$1:$L$44,_xlfn.SINGLE(MATCH('BMP P Tracking Table'!$AZ77,'Performance Curves'!$D$1:$L$1,1))+1,FALSE),'BMP P Tracking Table'!$BA77*'BMP P Tracking Table'!$BB77+VLOOKUP(CONCATENATE('BMP P Tracking Table'!$AV77," ",'BMP P Tracking Table'!$AX77),'Performance Curves'!$C$1:$L$44,_xlfn.SINGLE(MATCH('BMP P Tracking Table'!$AZ77,'Performance Curves'!$D$1:$L$1,1))+1,FALSE)),"")</f>
        <v/>
      </c>
      <c r="BD77" s="107" t="str">
        <f>IFERROR('BMP P Tracking Table'!$BC77*'BMP P Tracking Table'!$AY77,"")</f>
        <v/>
      </c>
      <c r="BE77" s="101"/>
      <c r="BF77" s="37">
        <f t="shared" si="4"/>
        <v>0</v>
      </c>
    </row>
    <row r="78" spans="1:58" x14ac:dyDescent="0.25">
      <c r="A78" s="65"/>
      <c r="B78" s="65"/>
      <c r="C78" s="65"/>
      <c r="D78" s="65"/>
      <c r="E78" s="97"/>
      <c r="F78" s="97"/>
      <c r="G78" s="65"/>
      <c r="H78" s="65"/>
      <c r="I78" s="65"/>
      <c r="J78" s="98"/>
      <c r="K78" s="65"/>
      <c r="L78" s="65"/>
      <c r="M78" s="65"/>
      <c r="N78" s="65"/>
      <c r="O78" s="65"/>
      <c r="P78" s="65"/>
      <c r="Q78" s="65" t="str">
        <f>IFERROR(VLOOKUP('BMP P Tracking Table'!$P78,Dropdowns!$C$2:$E$15,3,FALSE),"")</f>
        <v/>
      </c>
      <c r="R78" s="65" t="str">
        <f>IFERROR(VLOOKUP('BMP P Tracking Table'!$Q78,Dropdowns!$P$3:$Q$23,2,FALSE),"")</f>
        <v/>
      </c>
      <c r="S78" s="65"/>
      <c r="T78" s="65"/>
      <c r="U78" s="65"/>
      <c r="V78" s="65"/>
      <c r="W78" s="65"/>
      <c r="X78" s="65"/>
      <c r="Y78" s="65"/>
      <c r="Z78" s="65"/>
      <c r="AA78" s="65"/>
      <c r="AB78" s="100"/>
      <c r="AC78" s="65"/>
      <c r="AD78" s="107" t="str">
        <f>IFERROR('BMP P Tracking Table'!$U78*VLOOKUP('BMP P Tracking Table'!$Q78,'Loading Rates'!$B$1:$L$24,4,FALSE)+IF('BMP P Tracking Table'!$V78="By HSG",'BMP P Tracking Table'!$W78*VLOOKUP('BMP P Tracking Table'!$Q78,'Loading Rates'!$B$1:$L$24,6,FALSE)+'BMP P Tracking Table'!$X78*VLOOKUP('BMP P Tracking Table'!$Q78,'Loading Rates'!$B$1:$L$24,7,FALSE)+'BMP P Tracking Table'!$Y78*VLOOKUP('BMP P Tracking Table'!$Q78,'Loading Rates'!$B$1:$L$24,8,FALSE)+'BMP P Tracking Table'!$Z78*VLOOKUP('BMP P Tracking Table'!$Q78,'Loading Rates'!$B$1:$L$24,9,FALSE),'BMP P Tracking Table'!$AA78*VLOOKUP('BMP P Tracking Table'!$Q78,'Loading Rates'!$B$1:$L$24,10,FALSE)),"")</f>
        <v/>
      </c>
      <c r="AE78" s="107" t="str">
        <f>IFERROR(MIN(2,IF('BMP P Tracking Table'!$V78="Total Pervious",(-(3630*'BMP P Tracking Table'!$U78+20.691*'BMP P Tracking Table'!$AA78)+SQRT((3630*'BMP P Tracking Table'!$U78+20.691*'BMP P Tracking Table'!$AA78)^2-(4*(996.798*'BMP P Tracking Table'!$AA78)*-'BMP P Tracking Table'!$AB78)))/(2*(996.798*'BMP P Tracking Table'!$AA78)),IF(SUM('BMP P Tracking Table'!$W78:$Z78)=0,'BMP P Tracking Table'!$AB78/(-3630*'BMP P Tracking Table'!$U78),(-(3630*'BMP P Tracking Table'!$U78+20.691*'BMP P Tracking Table'!$Z78-216.711*'BMP P Tracking Table'!$Y78-83.853*'BMP P Tracking Table'!$X78-42.834*'BMP P Tracking Table'!$W78)+SQRT((3630*'BMP P Tracking Table'!$U78+20.691*'BMP P Tracking Table'!$Z78-216.711*'BMP P Tracking Table'!$Y78-83.853*'BMP P Tracking Table'!$X78-42.834*'BMP P Tracking Table'!$W78)^2-(4*(149.919*'BMP P Tracking Table'!$W78+236.676*'BMP P Tracking Table'!$X78+726*'BMP P Tracking Table'!$Y78+996.798*'BMP P Tracking Table'!$Z78)*-'BMP P Tracking Table'!$AB78)))/(2*(149.919*'BMP P Tracking Table'!$W78+236.676*'BMP P Tracking Table'!$X78+726*'BMP P Tracking Table'!$Y78+996.798*'BMP P Tracking Table'!$Z78))))),"")</f>
        <v/>
      </c>
      <c r="AF78" s="107" t="str" cm="1">
        <f t="array" ref="AF78">IFERROR((VLOOKUP(CONCATENATE('BMP P Tracking Table'!$T78," ",'BMP P Tracking Table'!$AC78),'Performance Curves'!$C$1:$L$45,_xlfn.SINGLE(MATCH('BMP P Tracking Table'!$AE78,'Performance Curves'!$D$1:$L$1,1))+2,FALSE)-VLOOKUP(CONCATENATE('BMP P Tracking Table'!$T78," ",'BMP P Tracking Table'!$AC78),'Performance Curves'!$C$1:$L$45,_xlfn.SINGLE(MATCH('BMP P Tracking Table'!$AE78,'Performance Curves'!$D$1:$L$1,1))+1,FALSE)),"")</f>
        <v/>
      </c>
      <c r="AG78" s="107" t="str">
        <f>IFERROR(('BMP P Tracking Table'!$AE78-INDEX('Performance Curves'!$E$1:$L$1,1,MATCH('BMP P Tracking Table'!$AE78,'Performance Curves'!$E$1:$L$1,1)))/(INDEX('Performance Curves'!$E$1:$L$1,1,MATCH('BMP P Tracking Table'!$AE78,'Performance Curves'!$E$1:$L$1,1)+1)-INDEX('Performance Curves'!$E$1:$L$1,1,MATCH('BMP P Tracking Table'!$AE78,'Performance Curves'!$E$1:$L$1,1))),"")</f>
        <v/>
      </c>
      <c r="AH78" s="106" t="str" cm="1">
        <f t="array" ref="AH78">IFERROR(IF('BMP P Tracking Table'!$AE78=2,VLOOKUP(CONCATENATE('BMP P Tracking Table'!$T78," ",'BMP P Tracking Table'!$AC78),'Performance Curves'!$C$1:$L$45,_xlfn.SINGLE(MATCH('BMP P Tracking Table'!$AE78,'Performance Curves'!$D$1:$L$1,1))+1,FALSE),'BMP P Tracking Table'!$AF78*'BMP P Tracking Table'!$AG78+VLOOKUP(CONCATENATE('BMP P Tracking Table'!$T78," ",'BMP P Tracking Table'!$AC78),'Performance Curves'!$C$1:$L$45,_xlfn.SINGLE(MATCH('BMP P Tracking Table'!$AE78,'Performance Curves'!$D$1:$L$1,1))+1,FALSE)),"")</f>
        <v/>
      </c>
      <c r="AI78" s="107" t="str">
        <f>IFERROR('BMP P Tracking Table'!$AH78*'BMP P Tracking Table'!$AD78,"")</f>
        <v/>
      </c>
      <c r="AJ78" s="65"/>
      <c r="AK78" s="101"/>
      <c r="AL78" s="101"/>
      <c r="AM78" s="64">
        <v>1</v>
      </c>
      <c r="AN78" s="105" t="str">
        <f t="shared" si="3"/>
        <v/>
      </c>
      <c r="AO78" s="101"/>
      <c r="AP78" s="101"/>
      <c r="AQ78" s="101"/>
      <c r="AR78" s="101"/>
      <c r="AS78" s="101"/>
      <c r="AT78" s="101"/>
      <c r="AU78" s="101"/>
      <c r="AV78" s="65"/>
      <c r="AW78" s="102"/>
      <c r="AX78" s="102"/>
      <c r="AY78" s="107" t="str">
        <f>IF('BMP P Tracking Table'!$AK78="Yes",IF('BMP P Tracking Table'!$AL78="No",'BMP P Tracking Table'!$U78*VLOOKUP('BMP P Tracking Table'!$Q78,'Loading Rates'!$B$1:$L$24,4,FALSE)+IF('BMP P Tracking Table'!$V78="By HSG",'BMP P Tracking Table'!$W78*VLOOKUP('BMP P Tracking Table'!$Q78,'Loading Rates'!$B$1:$L$24,6,FALSE)+'BMP P Tracking Table'!$X78*VLOOKUP('BMP P Tracking Table'!$Q78,'Loading Rates'!$B$1:$L$24,7,FALSE)+'BMP P Tracking Table'!$Y78*VLOOKUP('BMP P Tracking Table'!$Q78,'Loading Rates'!$B$1:$L$24,8,FALSE)+'BMP P Tracking Table'!$Z78*VLOOKUP('BMP P Tracking Table'!$Q78,'Loading Rates'!$B$1:$L$24,9,FALSE),'BMP P Tracking Table'!$AA78*VLOOKUP('BMP P Tracking Table'!$Q78,'Loading Rates'!$B$1:$L$24,10,FALSE)),'BMP P Tracking Table'!$AO78*VLOOKUP('BMP P Tracking Table'!$Q78,'Loading Rates'!$B$1:$L$24,4,FALSE)+IF('BMP P Tracking Table'!$AP78="By HSG",'BMP P Tracking Table'!$AQ78*VLOOKUP('BMP P Tracking Table'!$Q78,'Loading Rates'!$B$1:$L$24,6,FALSE)+'BMP P Tracking Table'!$AR78*VLOOKUP('BMP P Tracking Table'!$Q78,'Loading Rates'!$B$1:$L$24,7,FALSE)+'BMP P Tracking Table'!$AS78*VLOOKUP('BMP P Tracking Table'!$Q78,'Loading Rates'!$B$1:$L$24,8,FALSE)+'BMP P Tracking Table'!$AT78*VLOOKUP('BMP P Tracking Table'!$Q78,'Loading Rates'!$B$1:$L$24,9,FALSE),'BMP P Tracking Table'!$AU78*VLOOKUP('BMP P Tracking Table'!$Q78,'Loading Rates'!$B$1:$L$24,10,FALSE))),"")</f>
        <v/>
      </c>
      <c r="AZ78" s="107" t="str">
        <f>IFERROR(IF('BMP P Tracking Table'!$AL78="Yes",MIN(2,IF('BMP P Tracking Table'!$AP78="Total Pervious",(-(3630*'BMP P Tracking Table'!$AO78+20.691*'BMP P Tracking Table'!$AU78)+SQRT((3630*'BMP P Tracking Table'!$AO78+20.691*'BMP P Tracking Table'!$AU78)^2-(4*(996.798*'BMP P Tracking Table'!$AU78)*-'BMP P Tracking Table'!$AW78)))/(2*(996.798*'BMP P Tracking Table'!$AU78)),IF(SUM('BMP P Tracking Table'!$AQ78:$AT78)=0,'BMP P Tracking Table'!$AU78/(-3630*'BMP P Tracking Table'!$AO78),(-(3630*'BMP P Tracking Table'!$AO78+20.691*'BMP P Tracking Table'!$AT78-216.711*'BMP P Tracking Table'!$AS78-83.853*'BMP P Tracking Table'!$AR78-42.834*'BMP P Tracking Table'!$AQ78)+SQRT((3630*'BMP P Tracking Table'!$AO78+20.691*'BMP P Tracking Table'!$AT78-216.711*'BMP P Tracking Table'!$AS78-83.853*'BMP P Tracking Table'!$AR78-42.834*'BMP P Tracking Table'!$AQ78)^2-(4*(149.919*'BMP P Tracking Table'!$AQ78+236.676*'BMP P Tracking Table'!$AR78+726*'BMP P Tracking Table'!$AS78+996.798*'BMP P Tracking Table'!$AT78)*-'BMP P Tracking Table'!$AW78)))/(2*(149.919*'BMP P Tracking Table'!$AQ78+236.676*'BMP P Tracking Table'!$AR78+726*'BMP P Tracking Table'!$AS78+996.798*'BMP P Tracking Table'!$AT78))))),MIN(2,IF('BMP P Tracking Table'!$AP78="Total Pervious",(-(3630*'BMP P Tracking Table'!$U78+20.691*'BMP P Tracking Table'!$AA78)+SQRT((3630*'BMP P Tracking Table'!$U78+20.691*'BMP P Tracking Table'!$AA78)^2-(4*(996.798*'BMP P Tracking Table'!$AA78)*-'BMP P Tracking Table'!$AW78)))/(2*(996.798*'BMP P Tracking Table'!$AA78)),IF(SUM('BMP P Tracking Table'!$W78:$Z78)=0,'BMP P Tracking Table'!$AW78/(-3630*'BMP P Tracking Table'!$U78),(-(3630*'BMP P Tracking Table'!$U78+20.691*'BMP P Tracking Table'!$Z78-216.711*'BMP P Tracking Table'!$Y78-83.853*'BMP P Tracking Table'!$X78-42.834*'BMP P Tracking Table'!$W78)+SQRT((3630*'BMP P Tracking Table'!$U78+20.691*'BMP P Tracking Table'!$Z78-216.711*'BMP P Tracking Table'!$Y78-83.853*'BMP P Tracking Table'!$X78-42.834*'BMP P Tracking Table'!$W78)^2-(4*(149.919*'BMP P Tracking Table'!$W78+236.676*'BMP P Tracking Table'!$X78+726*'BMP P Tracking Table'!$Y78+996.798*'BMP P Tracking Table'!$Z78)*-'BMP P Tracking Table'!$AW78)))/(2*(149.919*'BMP P Tracking Table'!$W78+236.676*'BMP P Tracking Table'!$X78+726*'BMP P Tracking Table'!$Y78+996.798*'BMP P Tracking Table'!$Z78)))))),"")</f>
        <v/>
      </c>
      <c r="BA78" s="105" t="str" cm="1">
        <f t="array" ref="BA78">IFERROR((VLOOKUP(CONCATENATE('BMP P Tracking Table'!$AV78," ",'BMP P Tracking Table'!$AX78),'Performance Curves'!$C$1:$L$45,_xlfn.SINGLE(MATCH('BMP P Tracking Table'!$AZ78,'Performance Curves'!$D$1:$L$1,1))+2,FALSE)-VLOOKUP(CONCATENATE('BMP P Tracking Table'!$AV78," ",'BMP P Tracking Table'!$AX78),'Performance Curves'!$C$1:$L$45,_xlfn.SINGLE(MATCH('BMP P Tracking Table'!$AZ78,'Performance Curves'!$D$1:$L$1,1))+1,FALSE)),"")</f>
        <v/>
      </c>
      <c r="BB78" s="107" t="str">
        <f>IFERROR(('BMP P Tracking Table'!$AZ78-INDEX('Performance Curves'!$E$1:$L$1,1,MATCH('BMP P Tracking Table'!$AZ78,'Performance Curves'!$E$1:$L$1,1)))/(INDEX('Performance Curves'!$E$1:$L$1,1,MATCH('BMP P Tracking Table'!$AZ78,'Performance Curves'!$E$1:$L$1,1)+1)-INDEX('Performance Curves'!$E$1:$L$1,1,MATCH('BMP P Tracking Table'!$AZ78,'Performance Curves'!$E$1:$L$1,1))),"")</f>
        <v/>
      </c>
      <c r="BC78" s="106" t="str" cm="1">
        <f t="array" ref="BC78">IFERROR(IF('BMP P Tracking Table'!$AZ78=2,VLOOKUP(CONCATENATE('BMP P Tracking Table'!$AV78," ",'BMP P Tracking Table'!$AX78),'Performance Curves'!$C$1:$L$44,_xlfn.SINGLE(MATCH('BMP P Tracking Table'!$AZ78,'Performance Curves'!$D$1:$L$1,1))+1,FALSE),'BMP P Tracking Table'!$BA78*'BMP P Tracking Table'!$BB78+VLOOKUP(CONCATENATE('BMP P Tracking Table'!$AV78," ",'BMP P Tracking Table'!$AX78),'Performance Curves'!$C$1:$L$44,_xlfn.SINGLE(MATCH('BMP P Tracking Table'!$AZ78,'Performance Curves'!$D$1:$L$1,1))+1,FALSE)),"")</f>
        <v/>
      </c>
      <c r="BD78" s="107" t="str">
        <f>IFERROR('BMP P Tracking Table'!$BC78*'BMP P Tracking Table'!$AY78,"")</f>
        <v/>
      </c>
      <c r="BE78" s="95"/>
      <c r="BF78" s="37">
        <f t="shared" si="4"/>
        <v>0</v>
      </c>
    </row>
    <row r="79" spans="1:58" x14ac:dyDescent="0.25">
      <c r="A79" s="65"/>
      <c r="B79" s="65"/>
      <c r="C79" s="65"/>
      <c r="D79" s="65"/>
      <c r="E79" s="97"/>
      <c r="F79" s="97"/>
      <c r="G79" s="65"/>
      <c r="H79" s="65"/>
      <c r="I79" s="65"/>
      <c r="J79" s="98"/>
      <c r="K79" s="65"/>
      <c r="L79" s="65"/>
      <c r="M79" s="65"/>
      <c r="N79" s="65"/>
      <c r="O79" s="65"/>
      <c r="P79" s="65"/>
      <c r="Q79" s="65" t="str">
        <f>IFERROR(VLOOKUP('BMP P Tracking Table'!$P79,Dropdowns!$C$2:$E$15,3,FALSE),"")</f>
        <v/>
      </c>
      <c r="R79" s="65" t="str">
        <f>IFERROR(VLOOKUP('BMP P Tracking Table'!$Q79,Dropdowns!$P$3:$Q$23,2,FALSE),"")</f>
        <v/>
      </c>
      <c r="S79" s="65"/>
      <c r="T79" s="65"/>
      <c r="U79" s="65"/>
      <c r="V79" s="65"/>
      <c r="W79" s="65"/>
      <c r="X79" s="65"/>
      <c r="Y79" s="65"/>
      <c r="Z79" s="65"/>
      <c r="AA79" s="65"/>
      <c r="AB79" s="100"/>
      <c r="AC79" s="65"/>
      <c r="AD79" s="107" t="str">
        <f>IFERROR('BMP P Tracking Table'!$U79*VLOOKUP('BMP P Tracking Table'!$Q79,'Loading Rates'!$B$1:$L$24,4,FALSE)+IF('BMP P Tracking Table'!$V79="By HSG",'BMP P Tracking Table'!$W79*VLOOKUP('BMP P Tracking Table'!$Q79,'Loading Rates'!$B$1:$L$24,6,FALSE)+'BMP P Tracking Table'!$X79*VLOOKUP('BMP P Tracking Table'!$Q79,'Loading Rates'!$B$1:$L$24,7,FALSE)+'BMP P Tracking Table'!$Y79*VLOOKUP('BMP P Tracking Table'!$Q79,'Loading Rates'!$B$1:$L$24,8,FALSE)+'BMP P Tracking Table'!$Z79*VLOOKUP('BMP P Tracking Table'!$Q79,'Loading Rates'!$B$1:$L$24,9,FALSE),'BMP P Tracking Table'!$AA79*VLOOKUP('BMP P Tracking Table'!$Q79,'Loading Rates'!$B$1:$L$24,10,FALSE)),"")</f>
        <v/>
      </c>
      <c r="AE79" s="107" t="str">
        <f>IFERROR(MIN(2,IF('BMP P Tracking Table'!$V79="Total Pervious",(-(3630*'BMP P Tracking Table'!$U79+20.691*'BMP P Tracking Table'!$AA79)+SQRT((3630*'BMP P Tracking Table'!$U79+20.691*'BMP P Tracking Table'!$AA79)^2-(4*(996.798*'BMP P Tracking Table'!$AA79)*-'BMP P Tracking Table'!$AB79)))/(2*(996.798*'BMP P Tracking Table'!$AA79)),IF(SUM('BMP P Tracking Table'!$W79:$Z79)=0,'BMP P Tracking Table'!$AB79/(-3630*'BMP P Tracking Table'!$U79),(-(3630*'BMP P Tracking Table'!$U79+20.691*'BMP P Tracking Table'!$Z79-216.711*'BMP P Tracking Table'!$Y79-83.853*'BMP P Tracking Table'!$X79-42.834*'BMP P Tracking Table'!$W79)+SQRT((3630*'BMP P Tracking Table'!$U79+20.691*'BMP P Tracking Table'!$Z79-216.711*'BMP P Tracking Table'!$Y79-83.853*'BMP P Tracking Table'!$X79-42.834*'BMP P Tracking Table'!$W79)^2-(4*(149.919*'BMP P Tracking Table'!$W79+236.676*'BMP P Tracking Table'!$X79+726*'BMP P Tracking Table'!$Y79+996.798*'BMP P Tracking Table'!$Z79)*-'BMP P Tracking Table'!$AB79)))/(2*(149.919*'BMP P Tracking Table'!$W79+236.676*'BMP P Tracking Table'!$X79+726*'BMP P Tracking Table'!$Y79+996.798*'BMP P Tracking Table'!$Z79))))),"")</f>
        <v/>
      </c>
      <c r="AF79" s="107" t="str" cm="1">
        <f t="array" ref="AF79">IFERROR((VLOOKUP(CONCATENATE('BMP P Tracking Table'!$T79," ",'BMP P Tracking Table'!$AC79),'Performance Curves'!$C$1:$L$45,_xlfn.SINGLE(MATCH('BMP P Tracking Table'!$AE79,'Performance Curves'!$D$1:$L$1,1))+2,FALSE)-VLOOKUP(CONCATENATE('BMP P Tracking Table'!$T79," ",'BMP P Tracking Table'!$AC79),'Performance Curves'!$C$1:$L$45,_xlfn.SINGLE(MATCH('BMP P Tracking Table'!$AE79,'Performance Curves'!$D$1:$L$1,1))+1,FALSE)),"")</f>
        <v/>
      </c>
      <c r="AG79" s="107" t="str">
        <f>IFERROR(('BMP P Tracking Table'!$AE79-INDEX('Performance Curves'!$E$1:$L$1,1,MATCH('BMP P Tracking Table'!$AE79,'Performance Curves'!$E$1:$L$1,1)))/(INDEX('Performance Curves'!$E$1:$L$1,1,MATCH('BMP P Tracking Table'!$AE79,'Performance Curves'!$E$1:$L$1,1)+1)-INDEX('Performance Curves'!$E$1:$L$1,1,MATCH('BMP P Tracking Table'!$AE79,'Performance Curves'!$E$1:$L$1,1))),"")</f>
        <v/>
      </c>
      <c r="AH79" s="106" t="str" cm="1">
        <f t="array" ref="AH79">IFERROR(IF('BMP P Tracking Table'!$AE79=2,VLOOKUP(CONCATENATE('BMP P Tracking Table'!$T79," ",'BMP P Tracking Table'!$AC79),'Performance Curves'!$C$1:$L$45,_xlfn.SINGLE(MATCH('BMP P Tracking Table'!$AE79,'Performance Curves'!$D$1:$L$1,1))+1,FALSE),'BMP P Tracking Table'!$AF79*'BMP P Tracking Table'!$AG79+VLOOKUP(CONCATENATE('BMP P Tracking Table'!$T79," ",'BMP P Tracking Table'!$AC79),'Performance Curves'!$C$1:$L$45,_xlfn.SINGLE(MATCH('BMP P Tracking Table'!$AE79,'Performance Curves'!$D$1:$L$1,1))+1,FALSE)),"")</f>
        <v/>
      </c>
      <c r="AI79" s="107" t="str">
        <f>IFERROR('BMP P Tracking Table'!$AH79*'BMP P Tracking Table'!$AD79,"")</f>
        <v/>
      </c>
      <c r="AJ79" s="65"/>
      <c r="AK79" s="101"/>
      <c r="AL79" s="101"/>
      <c r="AM79" s="64">
        <v>1</v>
      </c>
      <c r="AN79" s="105" t="str">
        <f t="shared" si="3"/>
        <v/>
      </c>
      <c r="AO79" s="101"/>
      <c r="AP79" s="101"/>
      <c r="AQ79" s="101"/>
      <c r="AR79" s="101"/>
      <c r="AS79" s="101"/>
      <c r="AT79" s="101"/>
      <c r="AU79" s="101"/>
      <c r="AV79" s="65"/>
      <c r="AW79" s="102"/>
      <c r="AX79" s="102"/>
      <c r="AY79" s="107" t="str">
        <f>IF('BMP P Tracking Table'!$AK79="Yes",IF('BMP P Tracking Table'!$AL79="No",'BMP P Tracking Table'!$U79*VLOOKUP('BMP P Tracking Table'!$Q79,'Loading Rates'!$B$1:$L$24,4,FALSE)+IF('BMP P Tracking Table'!$V79="By HSG",'BMP P Tracking Table'!$W79*VLOOKUP('BMP P Tracking Table'!$Q79,'Loading Rates'!$B$1:$L$24,6,FALSE)+'BMP P Tracking Table'!$X79*VLOOKUP('BMP P Tracking Table'!$Q79,'Loading Rates'!$B$1:$L$24,7,FALSE)+'BMP P Tracking Table'!$Y79*VLOOKUP('BMP P Tracking Table'!$Q79,'Loading Rates'!$B$1:$L$24,8,FALSE)+'BMP P Tracking Table'!$Z79*VLOOKUP('BMP P Tracking Table'!$Q79,'Loading Rates'!$B$1:$L$24,9,FALSE),'BMP P Tracking Table'!$AA79*VLOOKUP('BMP P Tracking Table'!$Q79,'Loading Rates'!$B$1:$L$24,10,FALSE)),'BMP P Tracking Table'!$AO79*VLOOKUP('BMP P Tracking Table'!$Q79,'Loading Rates'!$B$1:$L$24,4,FALSE)+IF('BMP P Tracking Table'!$AP79="By HSG",'BMP P Tracking Table'!$AQ79*VLOOKUP('BMP P Tracking Table'!$Q79,'Loading Rates'!$B$1:$L$24,6,FALSE)+'BMP P Tracking Table'!$AR79*VLOOKUP('BMP P Tracking Table'!$Q79,'Loading Rates'!$B$1:$L$24,7,FALSE)+'BMP P Tracking Table'!$AS79*VLOOKUP('BMP P Tracking Table'!$Q79,'Loading Rates'!$B$1:$L$24,8,FALSE)+'BMP P Tracking Table'!$AT79*VLOOKUP('BMP P Tracking Table'!$Q79,'Loading Rates'!$B$1:$L$24,9,FALSE),'BMP P Tracking Table'!$AU79*VLOOKUP('BMP P Tracking Table'!$Q79,'Loading Rates'!$B$1:$L$24,10,FALSE))),"")</f>
        <v/>
      </c>
      <c r="AZ79" s="107" t="str">
        <f>IFERROR(IF('BMP P Tracking Table'!$AL79="Yes",MIN(2,IF('BMP P Tracking Table'!$AP79="Total Pervious",(-(3630*'BMP P Tracking Table'!$AO79+20.691*'BMP P Tracking Table'!$AU79)+SQRT((3630*'BMP P Tracking Table'!$AO79+20.691*'BMP P Tracking Table'!$AU79)^2-(4*(996.798*'BMP P Tracking Table'!$AU79)*-'BMP P Tracking Table'!$AW79)))/(2*(996.798*'BMP P Tracking Table'!$AU79)),IF(SUM('BMP P Tracking Table'!$AQ79:$AT79)=0,'BMP P Tracking Table'!$AU79/(-3630*'BMP P Tracking Table'!$AO79),(-(3630*'BMP P Tracking Table'!$AO79+20.691*'BMP P Tracking Table'!$AT79-216.711*'BMP P Tracking Table'!$AS79-83.853*'BMP P Tracking Table'!$AR79-42.834*'BMP P Tracking Table'!$AQ79)+SQRT((3630*'BMP P Tracking Table'!$AO79+20.691*'BMP P Tracking Table'!$AT79-216.711*'BMP P Tracking Table'!$AS79-83.853*'BMP P Tracking Table'!$AR79-42.834*'BMP P Tracking Table'!$AQ79)^2-(4*(149.919*'BMP P Tracking Table'!$AQ79+236.676*'BMP P Tracking Table'!$AR79+726*'BMP P Tracking Table'!$AS79+996.798*'BMP P Tracking Table'!$AT79)*-'BMP P Tracking Table'!$AW79)))/(2*(149.919*'BMP P Tracking Table'!$AQ79+236.676*'BMP P Tracking Table'!$AR79+726*'BMP P Tracking Table'!$AS79+996.798*'BMP P Tracking Table'!$AT79))))),MIN(2,IF('BMP P Tracking Table'!$AP79="Total Pervious",(-(3630*'BMP P Tracking Table'!$U79+20.691*'BMP P Tracking Table'!$AA79)+SQRT((3630*'BMP P Tracking Table'!$U79+20.691*'BMP P Tracking Table'!$AA79)^2-(4*(996.798*'BMP P Tracking Table'!$AA79)*-'BMP P Tracking Table'!$AW79)))/(2*(996.798*'BMP P Tracking Table'!$AA79)),IF(SUM('BMP P Tracking Table'!$W79:$Z79)=0,'BMP P Tracking Table'!$AW79/(-3630*'BMP P Tracking Table'!$U79),(-(3630*'BMP P Tracking Table'!$U79+20.691*'BMP P Tracking Table'!$Z79-216.711*'BMP P Tracking Table'!$Y79-83.853*'BMP P Tracking Table'!$X79-42.834*'BMP P Tracking Table'!$W79)+SQRT((3630*'BMP P Tracking Table'!$U79+20.691*'BMP P Tracking Table'!$Z79-216.711*'BMP P Tracking Table'!$Y79-83.853*'BMP P Tracking Table'!$X79-42.834*'BMP P Tracking Table'!$W79)^2-(4*(149.919*'BMP P Tracking Table'!$W79+236.676*'BMP P Tracking Table'!$X79+726*'BMP P Tracking Table'!$Y79+996.798*'BMP P Tracking Table'!$Z79)*-'BMP P Tracking Table'!$AW79)))/(2*(149.919*'BMP P Tracking Table'!$W79+236.676*'BMP P Tracking Table'!$X79+726*'BMP P Tracking Table'!$Y79+996.798*'BMP P Tracking Table'!$Z79)))))),"")</f>
        <v/>
      </c>
      <c r="BA79" s="105" t="str" cm="1">
        <f t="array" ref="BA79">IFERROR((VLOOKUP(CONCATENATE('BMP P Tracking Table'!$AV79," ",'BMP P Tracking Table'!$AX79),'Performance Curves'!$C$1:$L$45,_xlfn.SINGLE(MATCH('BMP P Tracking Table'!$AZ79,'Performance Curves'!$D$1:$L$1,1))+2,FALSE)-VLOOKUP(CONCATENATE('BMP P Tracking Table'!$AV79," ",'BMP P Tracking Table'!$AX79),'Performance Curves'!$C$1:$L$45,_xlfn.SINGLE(MATCH('BMP P Tracking Table'!$AZ79,'Performance Curves'!$D$1:$L$1,1))+1,FALSE)),"")</f>
        <v/>
      </c>
      <c r="BB79" s="107" t="str">
        <f>IFERROR(('BMP P Tracking Table'!$AZ79-INDEX('Performance Curves'!$E$1:$L$1,1,MATCH('BMP P Tracking Table'!$AZ79,'Performance Curves'!$E$1:$L$1,1)))/(INDEX('Performance Curves'!$E$1:$L$1,1,MATCH('BMP P Tracking Table'!$AZ79,'Performance Curves'!$E$1:$L$1,1)+1)-INDEX('Performance Curves'!$E$1:$L$1,1,MATCH('BMP P Tracking Table'!$AZ79,'Performance Curves'!$E$1:$L$1,1))),"")</f>
        <v/>
      </c>
      <c r="BC79" s="106" t="str" cm="1">
        <f t="array" ref="BC79">IFERROR(IF('BMP P Tracking Table'!$AZ79=2,VLOOKUP(CONCATENATE('BMP P Tracking Table'!$AV79," ",'BMP P Tracking Table'!$AX79),'Performance Curves'!$C$1:$L$44,_xlfn.SINGLE(MATCH('BMP P Tracking Table'!$AZ79,'Performance Curves'!$D$1:$L$1,1))+1,FALSE),'BMP P Tracking Table'!$BA79*'BMP P Tracking Table'!$BB79+VLOOKUP(CONCATENATE('BMP P Tracking Table'!$AV79," ",'BMP P Tracking Table'!$AX79),'Performance Curves'!$C$1:$L$44,_xlfn.SINGLE(MATCH('BMP P Tracking Table'!$AZ79,'Performance Curves'!$D$1:$L$1,1))+1,FALSE)),"")</f>
        <v/>
      </c>
      <c r="BD79" s="107" t="str">
        <f>IFERROR('BMP P Tracking Table'!$BC79*'BMP P Tracking Table'!$AY79,"")</f>
        <v/>
      </c>
      <c r="BE79" s="101"/>
      <c r="BF79" s="37">
        <f t="shared" si="4"/>
        <v>0</v>
      </c>
    </row>
    <row r="80" spans="1:58" x14ac:dyDescent="0.25">
      <c r="A80" s="65"/>
      <c r="B80" s="65"/>
      <c r="C80" s="65"/>
      <c r="D80" s="65"/>
      <c r="E80" s="97"/>
      <c r="F80" s="97"/>
      <c r="G80" s="65"/>
      <c r="H80" s="65"/>
      <c r="I80" s="65"/>
      <c r="J80" s="98"/>
      <c r="K80" s="65"/>
      <c r="L80" s="65"/>
      <c r="M80" s="65"/>
      <c r="N80" s="65"/>
      <c r="O80" s="65"/>
      <c r="P80" s="65"/>
      <c r="Q80" s="65" t="str">
        <f>IFERROR(VLOOKUP('BMP P Tracking Table'!$P80,Dropdowns!$C$2:$E$15,3,FALSE),"")</f>
        <v/>
      </c>
      <c r="R80" s="65" t="str">
        <f>IFERROR(VLOOKUP('BMP P Tracking Table'!$Q80,Dropdowns!$P$3:$Q$23,2,FALSE),"")</f>
        <v/>
      </c>
      <c r="S80" s="65"/>
      <c r="T80" s="65"/>
      <c r="U80" s="65"/>
      <c r="V80" s="65"/>
      <c r="W80" s="65"/>
      <c r="X80" s="65"/>
      <c r="Y80" s="65"/>
      <c r="Z80" s="65"/>
      <c r="AA80" s="65"/>
      <c r="AB80" s="100"/>
      <c r="AC80" s="65"/>
      <c r="AD80" s="107" t="str">
        <f>IFERROR('BMP P Tracking Table'!$U80*VLOOKUP('BMP P Tracking Table'!$Q80,'Loading Rates'!$B$1:$L$24,4,FALSE)+IF('BMP P Tracking Table'!$V80="By HSG",'BMP P Tracking Table'!$W80*VLOOKUP('BMP P Tracking Table'!$Q80,'Loading Rates'!$B$1:$L$24,6,FALSE)+'BMP P Tracking Table'!$X80*VLOOKUP('BMP P Tracking Table'!$Q80,'Loading Rates'!$B$1:$L$24,7,FALSE)+'BMP P Tracking Table'!$Y80*VLOOKUP('BMP P Tracking Table'!$Q80,'Loading Rates'!$B$1:$L$24,8,FALSE)+'BMP P Tracking Table'!$Z80*VLOOKUP('BMP P Tracking Table'!$Q80,'Loading Rates'!$B$1:$L$24,9,FALSE),'BMP P Tracking Table'!$AA80*VLOOKUP('BMP P Tracking Table'!$Q80,'Loading Rates'!$B$1:$L$24,10,FALSE)),"")</f>
        <v/>
      </c>
      <c r="AE80" s="107" t="str">
        <f>IFERROR(MIN(2,IF('BMP P Tracking Table'!$V80="Total Pervious",(-(3630*'BMP P Tracking Table'!$U80+20.691*'BMP P Tracking Table'!$AA80)+SQRT((3630*'BMP P Tracking Table'!$U80+20.691*'BMP P Tracking Table'!$AA80)^2-(4*(996.798*'BMP P Tracking Table'!$AA80)*-'BMP P Tracking Table'!$AB80)))/(2*(996.798*'BMP P Tracking Table'!$AA80)),IF(SUM('BMP P Tracking Table'!$W80:$Z80)=0,'BMP P Tracking Table'!$AB80/(-3630*'BMP P Tracking Table'!$U80),(-(3630*'BMP P Tracking Table'!$U80+20.691*'BMP P Tracking Table'!$Z80-216.711*'BMP P Tracking Table'!$Y80-83.853*'BMP P Tracking Table'!$X80-42.834*'BMP P Tracking Table'!$W80)+SQRT((3630*'BMP P Tracking Table'!$U80+20.691*'BMP P Tracking Table'!$Z80-216.711*'BMP P Tracking Table'!$Y80-83.853*'BMP P Tracking Table'!$X80-42.834*'BMP P Tracking Table'!$W80)^2-(4*(149.919*'BMP P Tracking Table'!$W80+236.676*'BMP P Tracking Table'!$X80+726*'BMP P Tracking Table'!$Y80+996.798*'BMP P Tracking Table'!$Z80)*-'BMP P Tracking Table'!$AB80)))/(2*(149.919*'BMP P Tracking Table'!$W80+236.676*'BMP P Tracking Table'!$X80+726*'BMP P Tracking Table'!$Y80+996.798*'BMP P Tracking Table'!$Z80))))),"")</f>
        <v/>
      </c>
      <c r="AF80" s="107" t="str" cm="1">
        <f t="array" ref="AF80">IFERROR((VLOOKUP(CONCATENATE('BMP P Tracking Table'!$T80," ",'BMP P Tracking Table'!$AC80),'Performance Curves'!$C$1:$L$45,_xlfn.SINGLE(MATCH('BMP P Tracking Table'!$AE80,'Performance Curves'!$D$1:$L$1,1))+2,FALSE)-VLOOKUP(CONCATENATE('BMP P Tracking Table'!$T80," ",'BMP P Tracking Table'!$AC80),'Performance Curves'!$C$1:$L$45,_xlfn.SINGLE(MATCH('BMP P Tracking Table'!$AE80,'Performance Curves'!$D$1:$L$1,1))+1,FALSE)),"")</f>
        <v/>
      </c>
      <c r="AG80" s="107" t="str">
        <f>IFERROR(('BMP P Tracking Table'!$AE80-INDEX('Performance Curves'!$E$1:$L$1,1,MATCH('BMP P Tracking Table'!$AE80,'Performance Curves'!$E$1:$L$1,1)))/(INDEX('Performance Curves'!$E$1:$L$1,1,MATCH('BMP P Tracking Table'!$AE80,'Performance Curves'!$E$1:$L$1,1)+1)-INDEX('Performance Curves'!$E$1:$L$1,1,MATCH('BMP P Tracking Table'!$AE80,'Performance Curves'!$E$1:$L$1,1))),"")</f>
        <v/>
      </c>
      <c r="AH80" s="106" t="str" cm="1">
        <f t="array" ref="AH80">IFERROR(IF('BMP P Tracking Table'!$AE80=2,VLOOKUP(CONCATENATE('BMP P Tracking Table'!$T80," ",'BMP P Tracking Table'!$AC80),'Performance Curves'!$C$1:$L$45,_xlfn.SINGLE(MATCH('BMP P Tracking Table'!$AE80,'Performance Curves'!$D$1:$L$1,1))+1,FALSE),'BMP P Tracking Table'!$AF80*'BMP P Tracking Table'!$AG80+VLOOKUP(CONCATENATE('BMP P Tracking Table'!$T80," ",'BMP P Tracking Table'!$AC80),'Performance Curves'!$C$1:$L$45,_xlfn.SINGLE(MATCH('BMP P Tracking Table'!$AE80,'Performance Curves'!$D$1:$L$1,1))+1,FALSE)),"")</f>
        <v/>
      </c>
      <c r="AI80" s="107" t="str">
        <f>IFERROR('BMP P Tracking Table'!$AH80*'BMP P Tracking Table'!$AD80,"")</f>
        <v/>
      </c>
      <c r="AJ80" s="65"/>
      <c r="AK80" s="101"/>
      <c r="AL80" s="101"/>
      <c r="AM80" s="64">
        <v>1</v>
      </c>
      <c r="AN80" s="105" t="str">
        <f t="shared" si="3"/>
        <v/>
      </c>
      <c r="AO80" s="101"/>
      <c r="AP80" s="101"/>
      <c r="AQ80" s="101"/>
      <c r="AR80" s="101"/>
      <c r="AS80" s="101"/>
      <c r="AT80" s="101"/>
      <c r="AU80" s="101"/>
      <c r="AV80" s="65"/>
      <c r="AW80" s="102"/>
      <c r="AX80" s="102"/>
      <c r="AY80" s="107" t="str">
        <f>IF('BMP P Tracking Table'!$AK80="Yes",IF('BMP P Tracking Table'!$AL80="No",'BMP P Tracking Table'!$U80*VLOOKUP('BMP P Tracking Table'!$Q80,'Loading Rates'!$B$1:$L$24,4,FALSE)+IF('BMP P Tracking Table'!$V80="By HSG",'BMP P Tracking Table'!$W80*VLOOKUP('BMP P Tracking Table'!$Q80,'Loading Rates'!$B$1:$L$24,6,FALSE)+'BMP P Tracking Table'!$X80*VLOOKUP('BMP P Tracking Table'!$Q80,'Loading Rates'!$B$1:$L$24,7,FALSE)+'BMP P Tracking Table'!$Y80*VLOOKUP('BMP P Tracking Table'!$Q80,'Loading Rates'!$B$1:$L$24,8,FALSE)+'BMP P Tracking Table'!$Z80*VLOOKUP('BMP P Tracking Table'!$Q80,'Loading Rates'!$B$1:$L$24,9,FALSE),'BMP P Tracking Table'!$AA80*VLOOKUP('BMP P Tracking Table'!$Q80,'Loading Rates'!$B$1:$L$24,10,FALSE)),'BMP P Tracking Table'!$AO80*VLOOKUP('BMP P Tracking Table'!$Q80,'Loading Rates'!$B$1:$L$24,4,FALSE)+IF('BMP P Tracking Table'!$AP80="By HSG",'BMP P Tracking Table'!$AQ80*VLOOKUP('BMP P Tracking Table'!$Q80,'Loading Rates'!$B$1:$L$24,6,FALSE)+'BMP P Tracking Table'!$AR80*VLOOKUP('BMP P Tracking Table'!$Q80,'Loading Rates'!$B$1:$L$24,7,FALSE)+'BMP P Tracking Table'!$AS80*VLOOKUP('BMP P Tracking Table'!$Q80,'Loading Rates'!$B$1:$L$24,8,FALSE)+'BMP P Tracking Table'!$AT80*VLOOKUP('BMP P Tracking Table'!$Q80,'Loading Rates'!$B$1:$L$24,9,FALSE),'BMP P Tracking Table'!$AU80*VLOOKUP('BMP P Tracking Table'!$Q80,'Loading Rates'!$B$1:$L$24,10,FALSE))),"")</f>
        <v/>
      </c>
      <c r="AZ80" s="107" t="str">
        <f>IFERROR(IF('BMP P Tracking Table'!$AL80="Yes",MIN(2,IF('BMP P Tracking Table'!$AP80="Total Pervious",(-(3630*'BMP P Tracking Table'!$AO80+20.691*'BMP P Tracking Table'!$AU80)+SQRT((3630*'BMP P Tracking Table'!$AO80+20.691*'BMP P Tracking Table'!$AU80)^2-(4*(996.798*'BMP P Tracking Table'!$AU80)*-'BMP P Tracking Table'!$AW80)))/(2*(996.798*'BMP P Tracking Table'!$AU80)),IF(SUM('BMP P Tracking Table'!$AQ80:$AT80)=0,'BMP P Tracking Table'!$AU80/(-3630*'BMP P Tracking Table'!$AO80),(-(3630*'BMP P Tracking Table'!$AO80+20.691*'BMP P Tracking Table'!$AT80-216.711*'BMP P Tracking Table'!$AS80-83.853*'BMP P Tracking Table'!$AR80-42.834*'BMP P Tracking Table'!$AQ80)+SQRT((3630*'BMP P Tracking Table'!$AO80+20.691*'BMP P Tracking Table'!$AT80-216.711*'BMP P Tracking Table'!$AS80-83.853*'BMP P Tracking Table'!$AR80-42.834*'BMP P Tracking Table'!$AQ80)^2-(4*(149.919*'BMP P Tracking Table'!$AQ80+236.676*'BMP P Tracking Table'!$AR80+726*'BMP P Tracking Table'!$AS80+996.798*'BMP P Tracking Table'!$AT80)*-'BMP P Tracking Table'!$AW80)))/(2*(149.919*'BMP P Tracking Table'!$AQ80+236.676*'BMP P Tracking Table'!$AR80+726*'BMP P Tracking Table'!$AS80+996.798*'BMP P Tracking Table'!$AT80))))),MIN(2,IF('BMP P Tracking Table'!$AP80="Total Pervious",(-(3630*'BMP P Tracking Table'!$U80+20.691*'BMP P Tracking Table'!$AA80)+SQRT((3630*'BMP P Tracking Table'!$U80+20.691*'BMP P Tracking Table'!$AA80)^2-(4*(996.798*'BMP P Tracking Table'!$AA80)*-'BMP P Tracking Table'!$AW80)))/(2*(996.798*'BMP P Tracking Table'!$AA80)),IF(SUM('BMP P Tracking Table'!$W80:$Z80)=0,'BMP P Tracking Table'!$AW80/(-3630*'BMP P Tracking Table'!$U80),(-(3630*'BMP P Tracking Table'!$U80+20.691*'BMP P Tracking Table'!$Z80-216.711*'BMP P Tracking Table'!$Y80-83.853*'BMP P Tracking Table'!$X80-42.834*'BMP P Tracking Table'!$W80)+SQRT((3630*'BMP P Tracking Table'!$U80+20.691*'BMP P Tracking Table'!$Z80-216.711*'BMP P Tracking Table'!$Y80-83.853*'BMP P Tracking Table'!$X80-42.834*'BMP P Tracking Table'!$W80)^2-(4*(149.919*'BMP P Tracking Table'!$W80+236.676*'BMP P Tracking Table'!$X80+726*'BMP P Tracking Table'!$Y80+996.798*'BMP P Tracking Table'!$Z80)*-'BMP P Tracking Table'!$AW80)))/(2*(149.919*'BMP P Tracking Table'!$W80+236.676*'BMP P Tracking Table'!$X80+726*'BMP P Tracking Table'!$Y80+996.798*'BMP P Tracking Table'!$Z80)))))),"")</f>
        <v/>
      </c>
      <c r="BA80" s="105" t="str" cm="1">
        <f t="array" ref="BA80">IFERROR((VLOOKUP(CONCATENATE('BMP P Tracking Table'!$AV80," ",'BMP P Tracking Table'!$AX80),'Performance Curves'!$C$1:$L$45,_xlfn.SINGLE(MATCH('BMP P Tracking Table'!$AZ80,'Performance Curves'!$D$1:$L$1,1))+2,FALSE)-VLOOKUP(CONCATENATE('BMP P Tracking Table'!$AV80," ",'BMP P Tracking Table'!$AX80),'Performance Curves'!$C$1:$L$45,_xlfn.SINGLE(MATCH('BMP P Tracking Table'!$AZ80,'Performance Curves'!$D$1:$L$1,1))+1,FALSE)),"")</f>
        <v/>
      </c>
      <c r="BB80" s="107" t="str">
        <f>IFERROR(('BMP P Tracking Table'!$AZ80-INDEX('Performance Curves'!$E$1:$L$1,1,MATCH('BMP P Tracking Table'!$AZ80,'Performance Curves'!$E$1:$L$1,1)))/(INDEX('Performance Curves'!$E$1:$L$1,1,MATCH('BMP P Tracking Table'!$AZ80,'Performance Curves'!$E$1:$L$1,1)+1)-INDEX('Performance Curves'!$E$1:$L$1,1,MATCH('BMP P Tracking Table'!$AZ80,'Performance Curves'!$E$1:$L$1,1))),"")</f>
        <v/>
      </c>
      <c r="BC80" s="106" t="str" cm="1">
        <f t="array" ref="BC80">IFERROR(IF('BMP P Tracking Table'!$AZ80=2,VLOOKUP(CONCATENATE('BMP P Tracking Table'!$AV80," ",'BMP P Tracking Table'!$AX80),'Performance Curves'!$C$1:$L$44,_xlfn.SINGLE(MATCH('BMP P Tracking Table'!$AZ80,'Performance Curves'!$D$1:$L$1,1))+1,FALSE),'BMP P Tracking Table'!$BA80*'BMP P Tracking Table'!$BB80+VLOOKUP(CONCATENATE('BMP P Tracking Table'!$AV80," ",'BMP P Tracking Table'!$AX80),'Performance Curves'!$C$1:$L$44,_xlfn.SINGLE(MATCH('BMP P Tracking Table'!$AZ80,'Performance Curves'!$D$1:$L$1,1))+1,FALSE)),"")</f>
        <v/>
      </c>
      <c r="BD80" s="107" t="str">
        <f>IFERROR('BMP P Tracking Table'!$BC80*'BMP P Tracking Table'!$AY80,"")</f>
        <v/>
      </c>
      <c r="BE80" s="101"/>
      <c r="BF80" s="37">
        <f t="shared" si="4"/>
        <v>0</v>
      </c>
    </row>
    <row r="81" spans="1:58" x14ac:dyDescent="0.25">
      <c r="A81" s="65"/>
      <c r="B81" s="65"/>
      <c r="C81" s="65"/>
      <c r="D81" s="65"/>
      <c r="E81" s="97"/>
      <c r="F81" s="97"/>
      <c r="G81" s="65"/>
      <c r="H81" s="65"/>
      <c r="I81" s="65"/>
      <c r="J81" s="98"/>
      <c r="K81" s="65"/>
      <c r="L81" s="65"/>
      <c r="M81" s="65"/>
      <c r="N81" s="65"/>
      <c r="O81" s="65"/>
      <c r="P81" s="65"/>
      <c r="Q81" s="65" t="str">
        <f>IFERROR(VLOOKUP('BMP P Tracking Table'!$P81,Dropdowns!$C$2:$E$15,3,FALSE),"")</f>
        <v/>
      </c>
      <c r="R81" s="65" t="str">
        <f>IFERROR(VLOOKUP('BMP P Tracking Table'!$Q81,Dropdowns!$P$3:$Q$23,2,FALSE),"")</f>
        <v/>
      </c>
      <c r="S81" s="65"/>
      <c r="T81" s="65"/>
      <c r="U81" s="65"/>
      <c r="V81" s="65"/>
      <c r="W81" s="65"/>
      <c r="X81" s="65"/>
      <c r="Y81" s="65"/>
      <c r="Z81" s="65"/>
      <c r="AA81" s="65"/>
      <c r="AB81" s="100"/>
      <c r="AC81" s="65"/>
      <c r="AD81" s="107" t="str">
        <f>IFERROR('BMP P Tracking Table'!$U81*VLOOKUP('BMP P Tracking Table'!$Q81,'Loading Rates'!$B$1:$L$24,4,FALSE)+IF('BMP P Tracking Table'!$V81="By HSG",'BMP P Tracking Table'!$W81*VLOOKUP('BMP P Tracking Table'!$Q81,'Loading Rates'!$B$1:$L$24,6,FALSE)+'BMP P Tracking Table'!$X81*VLOOKUP('BMP P Tracking Table'!$Q81,'Loading Rates'!$B$1:$L$24,7,FALSE)+'BMP P Tracking Table'!$Y81*VLOOKUP('BMP P Tracking Table'!$Q81,'Loading Rates'!$B$1:$L$24,8,FALSE)+'BMP P Tracking Table'!$Z81*VLOOKUP('BMP P Tracking Table'!$Q81,'Loading Rates'!$B$1:$L$24,9,FALSE),'BMP P Tracking Table'!$AA81*VLOOKUP('BMP P Tracking Table'!$Q81,'Loading Rates'!$B$1:$L$24,10,FALSE)),"")</f>
        <v/>
      </c>
      <c r="AE81" s="107" t="str">
        <f>IFERROR(MIN(2,IF('BMP P Tracking Table'!$V81="Total Pervious",(-(3630*'BMP P Tracking Table'!$U81+20.691*'BMP P Tracking Table'!$AA81)+SQRT((3630*'BMP P Tracking Table'!$U81+20.691*'BMP P Tracking Table'!$AA81)^2-(4*(996.798*'BMP P Tracking Table'!$AA81)*-'BMP P Tracking Table'!$AB81)))/(2*(996.798*'BMP P Tracking Table'!$AA81)),IF(SUM('BMP P Tracking Table'!$W81:$Z81)=0,'BMP P Tracking Table'!$AB81/(-3630*'BMP P Tracking Table'!$U81),(-(3630*'BMP P Tracking Table'!$U81+20.691*'BMP P Tracking Table'!$Z81-216.711*'BMP P Tracking Table'!$Y81-83.853*'BMP P Tracking Table'!$X81-42.834*'BMP P Tracking Table'!$W81)+SQRT((3630*'BMP P Tracking Table'!$U81+20.691*'BMP P Tracking Table'!$Z81-216.711*'BMP P Tracking Table'!$Y81-83.853*'BMP P Tracking Table'!$X81-42.834*'BMP P Tracking Table'!$W81)^2-(4*(149.919*'BMP P Tracking Table'!$W81+236.676*'BMP P Tracking Table'!$X81+726*'BMP P Tracking Table'!$Y81+996.798*'BMP P Tracking Table'!$Z81)*-'BMP P Tracking Table'!$AB81)))/(2*(149.919*'BMP P Tracking Table'!$W81+236.676*'BMP P Tracking Table'!$X81+726*'BMP P Tracking Table'!$Y81+996.798*'BMP P Tracking Table'!$Z81))))),"")</f>
        <v/>
      </c>
      <c r="AF81" s="107" t="str" cm="1">
        <f t="array" ref="AF81">IFERROR((VLOOKUP(CONCATENATE('BMP P Tracking Table'!$T81," ",'BMP P Tracking Table'!$AC81),'Performance Curves'!$C$1:$L$45,_xlfn.SINGLE(MATCH('BMP P Tracking Table'!$AE81,'Performance Curves'!$D$1:$L$1,1))+2,FALSE)-VLOOKUP(CONCATENATE('BMP P Tracking Table'!$T81," ",'BMP P Tracking Table'!$AC81),'Performance Curves'!$C$1:$L$45,_xlfn.SINGLE(MATCH('BMP P Tracking Table'!$AE81,'Performance Curves'!$D$1:$L$1,1))+1,FALSE)),"")</f>
        <v/>
      </c>
      <c r="AG81" s="107" t="str">
        <f>IFERROR(('BMP P Tracking Table'!$AE81-INDEX('Performance Curves'!$E$1:$L$1,1,MATCH('BMP P Tracking Table'!$AE81,'Performance Curves'!$E$1:$L$1,1)))/(INDEX('Performance Curves'!$E$1:$L$1,1,MATCH('BMP P Tracking Table'!$AE81,'Performance Curves'!$E$1:$L$1,1)+1)-INDEX('Performance Curves'!$E$1:$L$1,1,MATCH('BMP P Tracking Table'!$AE81,'Performance Curves'!$E$1:$L$1,1))),"")</f>
        <v/>
      </c>
      <c r="AH81" s="106" t="str" cm="1">
        <f t="array" ref="AH81">IFERROR(IF('BMP P Tracking Table'!$AE81=2,VLOOKUP(CONCATENATE('BMP P Tracking Table'!$T81," ",'BMP P Tracking Table'!$AC81),'Performance Curves'!$C$1:$L$45,_xlfn.SINGLE(MATCH('BMP P Tracking Table'!$AE81,'Performance Curves'!$D$1:$L$1,1))+1,FALSE),'BMP P Tracking Table'!$AF81*'BMP P Tracking Table'!$AG81+VLOOKUP(CONCATENATE('BMP P Tracking Table'!$T81," ",'BMP P Tracking Table'!$AC81),'Performance Curves'!$C$1:$L$45,_xlfn.SINGLE(MATCH('BMP P Tracking Table'!$AE81,'Performance Curves'!$D$1:$L$1,1))+1,FALSE)),"")</f>
        <v/>
      </c>
      <c r="AI81" s="107" t="str">
        <f>IFERROR('BMP P Tracking Table'!$AH81*'BMP P Tracking Table'!$AD81,"")</f>
        <v/>
      </c>
      <c r="AJ81" s="65"/>
      <c r="AK81" s="101"/>
      <c r="AL81" s="101"/>
      <c r="AM81" s="64">
        <v>1</v>
      </c>
      <c r="AN81" s="105" t="str">
        <f t="shared" si="3"/>
        <v/>
      </c>
      <c r="AO81" s="101"/>
      <c r="AP81" s="101"/>
      <c r="AQ81" s="101"/>
      <c r="AR81" s="101"/>
      <c r="AS81" s="101"/>
      <c r="AT81" s="101"/>
      <c r="AU81" s="101"/>
      <c r="AV81" s="65"/>
      <c r="AW81" s="102"/>
      <c r="AX81" s="102"/>
      <c r="AY81" s="107" t="str">
        <f>IF('BMP P Tracking Table'!$AK81="Yes",IF('BMP P Tracking Table'!$AL81="No",'BMP P Tracking Table'!$U81*VLOOKUP('BMP P Tracking Table'!$Q81,'Loading Rates'!$B$1:$L$24,4,FALSE)+IF('BMP P Tracking Table'!$V81="By HSG",'BMP P Tracking Table'!$W81*VLOOKUP('BMP P Tracking Table'!$Q81,'Loading Rates'!$B$1:$L$24,6,FALSE)+'BMP P Tracking Table'!$X81*VLOOKUP('BMP P Tracking Table'!$Q81,'Loading Rates'!$B$1:$L$24,7,FALSE)+'BMP P Tracking Table'!$Y81*VLOOKUP('BMP P Tracking Table'!$Q81,'Loading Rates'!$B$1:$L$24,8,FALSE)+'BMP P Tracking Table'!$Z81*VLOOKUP('BMP P Tracking Table'!$Q81,'Loading Rates'!$B$1:$L$24,9,FALSE),'BMP P Tracking Table'!$AA81*VLOOKUP('BMP P Tracking Table'!$Q81,'Loading Rates'!$B$1:$L$24,10,FALSE)),'BMP P Tracking Table'!$AO81*VLOOKUP('BMP P Tracking Table'!$Q81,'Loading Rates'!$B$1:$L$24,4,FALSE)+IF('BMP P Tracking Table'!$AP81="By HSG",'BMP P Tracking Table'!$AQ81*VLOOKUP('BMP P Tracking Table'!$Q81,'Loading Rates'!$B$1:$L$24,6,FALSE)+'BMP P Tracking Table'!$AR81*VLOOKUP('BMP P Tracking Table'!$Q81,'Loading Rates'!$B$1:$L$24,7,FALSE)+'BMP P Tracking Table'!$AS81*VLOOKUP('BMP P Tracking Table'!$Q81,'Loading Rates'!$B$1:$L$24,8,FALSE)+'BMP P Tracking Table'!$AT81*VLOOKUP('BMP P Tracking Table'!$Q81,'Loading Rates'!$B$1:$L$24,9,FALSE),'BMP P Tracking Table'!$AU81*VLOOKUP('BMP P Tracking Table'!$Q81,'Loading Rates'!$B$1:$L$24,10,FALSE))),"")</f>
        <v/>
      </c>
      <c r="AZ81" s="107" t="str">
        <f>IFERROR(IF('BMP P Tracking Table'!$AL81="Yes",MIN(2,IF('BMP P Tracking Table'!$AP81="Total Pervious",(-(3630*'BMP P Tracking Table'!$AO81+20.691*'BMP P Tracking Table'!$AU81)+SQRT((3630*'BMP P Tracking Table'!$AO81+20.691*'BMP P Tracking Table'!$AU81)^2-(4*(996.798*'BMP P Tracking Table'!$AU81)*-'BMP P Tracking Table'!$AW81)))/(2*(996.798*'BMP P Tracking Table'!$AU81)),IF(SUM('BMP P Tracking Table'!$AQ81:$AT81)=0,'BMP P Tracking Table'!$AU81/(-3630*'BMP P Tracking Table'!$AO81),(-(3630*'BMP P Tracking Table'!$AO81+20.691*'BMP P Tracking Table'!$AT81-216.711*'BMP P Tracking Table'!$AS81-83.853*'BMP P Tracking Table'!$AR81-42.834*'BMP P Tracking Table'!$AQ81)+SQRT((3630*'BMP P Tracking Table'!$AO81+20.691*'BMP P Tracking Table'!$AT81-216.711*'BMP P Tracking Table'!$AS81-83.853*'BMP P Tracking Table'!$AR81-42.834*'BMP P Tracking Table'!$AQ81)^2-(4*(149.919*'BMP P Tracking Table'!$AQ81+236.676*'BMP P Tracking Table'!$AR81+726*'BMP P Tracking Table'!$AS81+996.798*'BMP P Tracking Table'!$AT81)*-'BMP P Tracking Table'!$AW81)))/(2*(149.919*'BMP P Tracking Table'!$AQ81+236.676*'BMP P Tracking Table'!$AR81+726*'BMP P Tracking Table'!$AS81+996.798*'BMP P Tracking Table'!$AT81))))),MIN(2,IF('BMP P Tracking Table'!$AP81="Total Pervious",(-(3630*'BMP P Tracking Table'!$U81+20.691*'BMP P Tracking Table'!$AA81)+SQRT((3630*'BMP P Tracking Table'!$U81+20.691*'BMP P Tracking Table'!$AA81)^2-(4*(996.798*'BMP P Tracking Table'!$AA81)*-'BMP P Tracking Table'!$AW81)))/(2*(996.798*'BMP P Tracking Table'!$AA81)),IF(SUM('BMP P Tracking Table'!$W81:$Z81)=0,'BMP P Tracking Table'!$AW81/(-3630*'BMP P Tracking Table'!$U81),(-(3630*'BMP P Tracking Table'!$U81+20.691*'BMP P Tracking Table'!$Z81-216.711*'BMP P Tracking Table'!$Y81-83.853*'BMP P Tracking Table'!$X81-42.834*'BMP P Tracking Table'!$W81)+SQRT((3630*'BMP P Tracking Table'!$U81+20.691*'BMP P Tracking Table'!$Z81-216.711*'BMP P Tracking Table'!$Y81-83.853*'BMP P Tracking Table'!$X81-42.834*'BMP P Tracking Table'!$W81)^2-(4*(149.919*'BMP P Tracking Table'!$W81+236.676*'BMP P Tracking Table'!$X81+726*'BMP P Tracking Table'!$Y81+996.798*'BMP P Tracking Table'!$Z81)*-'BMP P Tracking Table'!$AW81)))/(2*(149.919*'BMP P Tracking Table'!$W81+236.676*'BMP P Tracking Table'!$X81+726*'BMP P Tracking Table'!$Y81+996.798*'BMP P Tracking Table'!$Z81)))))),"")</f>
        <v/>
      </c>
      <c r="BA81" s="105" t="str" cm="1">
        <f t="array" ref="BA81">IFERROR((VLOOKUP(CONCATENATE('BMP P Tracking Table'!$AV81," ",'BMP P Tracking Table'!$AX81),'Performance Curves'!$C$1:$L$45,_xlfn.SINGLE(MATCH('BMP P Tracking Table'!$AZ81,'Performance Curves'!$D$1:$L$1,1))+2,FALSE)-VLOOKUP(CONCATENATE('BMP P Tracking Table'!$AV81," ",'BMP P Tracking Table'!$AX81),'Performance Curves'!$C$1:$L$45,_xlfn.SINGLE(MATCH('BMP P Tracking Table'!$AZ81,'Performance Curves'!$D$1:$L$1,1))+1,FALSE)),"")</f>
        <v/>
      </c>
      <c r="BB81" s="107" t="str">
        <f>IFERROR(('BMP P Tracking Table'!$AZ81-INDEX('Performance Curves'!$E$1:$L$1,1,MATCH('BMP P Tracking Table'!$AZ81,'Performance Curves'!$E$1:$L$1,1)))/(INDEX('Performance Curves'!$E$1:$L$1,1,MATCH('BMP P Tracking Table'!$AZ81,'Performance Curves'!$E$1:$L$1,1)+1)-INDEX('Performance Curves'!$E$1:$L$1,1,MATCH('BMP P Tracking Table'!$AZ81,'Performance Curves'!$E$1:$L$1,1))),"")</f>
        <v/>
      </c>
      <c r="BC81" s="106" t="str" cm="1">
        <f t="array" ref="BC81">IFERROR(IF('BMP P Tracking Table'!$AZ81=2,VLOOKUP(CONCATENATE('BMP P Tracking Table'!$AV81," ",'BMP P Tracking Table'!$AX81),'Performance Curves'!$C$1:$L$44,_xlfn.SINGLE(MATCH('BMP P Tracking Table'!$AZ81,'Performance Curves'!$D$1:$L$1,1))+1,FALSE),'BMP P Tracking Table'!$BA81*'BMP P Tracking Table'!$BB81+VLOOKUP(CONCATENATE('BMP P Tracking Table'!$AV81," ",'BMP P Tracking Table'!$AX81),'Performance Curves'!$C$1:$L$44,_xlfn.SINGLE(MATCH('BMP P Tracking Table'!$AZ81,'Performance Curves'!$D$1:$L$1,1))+1,FALSE)),"")</f>
        <v/>
      </c>
      <c r="BD81" s="107" t="str">
        <f>IFERROR('BMP P Tracking Table'!$BC81*'BMP P Tracking Table'!$AY81,"")</f>
        <v/>
      </c>
      <c r="BE81" s="101"/>
      <c r="BF81" s="37">
        <f t="shared" si="4"/>
        <v>0</v>
      </c>
    </row>
    <row r="82" spans="1:58" x14ac:dyDescent="0.25">
      <c r="A82" s="65"/>
      <c r="B82" s="65"/>
      <c r="C82" s="65"/>
      <c r="D82" s="65"/>
      <c r="E82" s="97"/>
      <c r="F82" s="97"/>
      <c r="G82" s="65"/>
      <c r="H82" s="65"/>
      <c r="I82" s="65"/>
      <c r="J82" s="98"/>
      <c r="K82" s="65"/>
      <c r="L82" s="65"/>
      <c r="M82" s="65"/>
      <c r="N82" s="65"/>
      <c r="O82" s="65"/>
      <c r="P82" s="65"/>
      <c r="Q82" s="65" t="str">
        <f>IFERROR(VLOOKUP('BMP P Tracking Table'!$P82,Dropdowns!$C$2:$E$15,3,FALSE),"")</f>
        <v/>
      </c>
      <c r="R82" s="65" t="str">
        <f>IFERROR(VLOOKUP('BMP P Tracking Table'!$Q82,Dropdowns!$P$3:$Q$23,2,FALSE),"")</f>
        <v/>
      </c>
      <c r="S82" s="65"/>
      <c r="T82" s="65"/>
      <c r="U82" s="65"/>
      <c r="V82" s="65"/>
      <c r="W82" s="65"/>
      <c r="X82" s="65"/>
      <c r="Y82" s="65"/>
      <c r="Z82" s="65"/>
      <c r="AA82" s="65"/>
      <c r="AB82" s="100"/>
      <c r="AC82" s="65"/>
      <c r="AD82" s="107" t="str">
        <f>IFERROR('BMP P Tracking Table'!$U82*VLOOKUP('BMP P Tracking Table'!$Q82,'Loading Rates'!$B$1:$L$24,4,FALSE)+IF('BMP P Tracking Table'!$V82="By HSG",'BMP P Tracking Table'!$W82*VLOOKUP('BMP P Tracking Table'!$Q82,'Loading Rates'!$B$1:$L$24,6,FALSE)+'BMP P Tracking Table'!$X82*VLOOKUP('BMP P Tracking Table'!$Q82,'Loading Rates'!$B$1:$L$24,7,FALSE)+'BMP P Tracking Table'!$Y82*VLOOKUP('BMP P Tracking Table'!$Q82,'Loading Rates'!$B$1:$L$24,8,FALSE)+'BMP P Tracking Table'!$Z82*VLOOKUP('BMP P Tracking Table'!$Q82,'Loading Rates'!$B$1:$L$24,9,FALSE),'BMP P Tracking Table'!$AA82*VLOOKUP('BMP P Tracking Table'!$Q82,'Loading Rates'!$B$1:$L$24,10,FALSE)),"")</f>
        <v/>
      </c>
      <c r="AE82" s="107" t="str">
        <f>IFERROR(MIN(2,IF('BMP P Tracking Table'!$V82="Total Pervious",(-(3630*'BMP P Tracking Table'!$U82+20.691*'BMP P Tracking Table'!$AA82)+SQRT((3630*'BMP P Tracking Table'!$U82+20.691*'BMP P Tracking Table'!$AA82)^2-(4*(996.798*'BMP P Tracking Table'!$AA82)*-'BMP P Tracking Table'!$AB82)))/(2*(996.798*'BMP P Tracking Table'!$AA82)),IF(SUM('BMP P Tracking Table'!$W82:$Z82)=0,'BMP P Tracking Table'!$AB82/(-3630*'BMP P Tracking Table'!$U82),(-(3630*'BMP P Tracking Table'!$U82+20.691*'BMP P Tracking Table'!$Z82-216.711*'BMP P Tracking Table'!$Y82-83.853*'BMP P Tracking Table'!$X82-42.834*'BMP P Tracking Table'!$W82)+SQRT((3630*'BMP P Tracking Table'!$U82+20.691*'BMP P Tracking Table'!$Z82-216.711*'BMP P Tracking Table'!$Y82-83.853*'BMP P Tracking Table'!$X82-42.834*'BMP P Tracking Table'!$W82)^2-(4*(149.919*'BMP P Tracking Table'!$W82+236.676*'BMP P Tracking Table'!$X82+726*'BMP P Tracking Table'!$Y82+996.798*'BMP P Tracking Table'!$Z82)*-'BMP P Tracking Table'!$AB82)))/(2*(149.919*'BMP P Tracking Table'!$W82+236.676*'BMP P Tracking Table'!$X82+726*'BMP P Tracking Table'!$Y82+996.798*'BMP P Tracking Table'!$Z82))))),"")</f>
        <v/>
      </c>
      <c r="AF82" s="107" t="str" cm="1">
        <f t="array" ref="AF82">IFERROR((VLOOKUP(CONCATENATE('BMP P Tracking Table'!$T82," ",'BMP P Tracking Table'!$AC82),'Performance Curves'!$C$1:$L$45,_xlfn.SINGLE(MATCH('BMP P Tracking Table'!$AE82,'Performance Curves'!$D$1:$L$1,1))+2,FALSE)-VLOOKUP(CONCATENATE('BMP P Tracking Table'!$T82," ",'BMP P Tracking Table'!$AC82),'Performance Curves'!$C$1:$L$45,_xlfn.SINGLE(MATCH('BMP P Tracking Table'!$AE82,'Performance Curves'!$D$1:$L$1,1))+1,FALSE)),"")</f>
        <v/>
      </c>
      <c r="AG82" s="107" t="str">
        <f>IFERROR(('BMP P Tracking Table'!$AE82-INDEX('Performance Curves'!$E$1:$L$1,1,MATCH('BMP P Tracking Table'!$AE82,'Performance Curves'!$E$1:$L$1,1)))/(INDEX('Performance Curves'!$E$1:$L$1,1,MATCH('BMP P Tracking Table'!$AE82,'Performance Curves'!$E$1:$L$1,1)+1)-INDEX('Performance Curves'!$E$1:$L$1,1,MATCH('BMP P Tracking Table'!$AE82,'Performance Curves'!$E$1:$L$1,1))),"")</f>
        <v/>
      </c>
      <c r="AH82" s="106" t="str" cm="1">
        <f t="array" ref="AH82">IFERROR(IF('BMP P Tracking Table'!$AE82=2,VLOOKUP(CONCATENATE('BMP P Tracking Table'!$T82," ",'BMP P Tracking Table'!$AC82),'Performance Curves'!$C$1:$L$45,_xlfn.SINGLE(MATCH('BMP P Tracking Table'!$AE82,'Performance Curves'!$D$1:$L$1,1))+1,FALSE),'BMP P Tracking Table'!$AF82*'BMP P Tracking Table'!$AG82+VLOOKUP(CONCATENATE('BMP P Tracking Table'!$T82," ",'BMP P Tracking Table'!$AC82),'Performance Curves'!$C$1:$L$45,_xlfn.SINGLE(MATCH('BMP P Tracking Table'!$AE82,'Performance Curves'!$D$1:$L$1,1))+1,FALSE)),"")</f>
        <v/>
      </c>
      <c r="AI82" s="107" t="str">
        <f>IFERROR('BMP P Tracking Table'!$AH82*'BMP P Tracking Table'!$AD82,"")</f>
        <v/>
      </c>
      <c r="AJ82" s="65"/>
      <c r="AK82" s="101"/>
      <c r="AL82" s="101"/>
      <c r="AM82" s="64">
        <v>1</v>
      </c>
      <c r="AN82" s="105" t="str">
        <f t="shared" si="3"/>
        <v/>
      </c>
      <c r="AO82" s="101"/>
      <c r="AP82" s="101"/>
      <c r="AQ82" s="101"/>
      <c r="AR82" s="101"/>
      <c r="AS82" s="101"/>
      <c r="AT82" s="101"/>
      <c r="AU82" s="101"/>
      <c r="AV82" s="65"/>
      <c r="AW82" s="102"/>
      <c r="AX82" s="102"/>
      <c r="AY82" s="107" t="str">
        <f>IF('BMP P Tracking Table'!$AK82="Yes",IF('BMP P Tracking Table'!$AL82="No",'BMP P Tracking Table'!$U82*VLOOKUP('BMP P Tracking Table'!$Q82,'Loading Rates'!$B$1:$L$24,4,FALSE)+IF('BMP P Tracking Table'!$V82="By HSG",'BMP P Tracking Table'!$W82*VLOOKUP('BMP P Tracking Table'!$Q82,'Loading Rates'!$B$1:$L$24,6,FALSE)+'BMP P Tracking Table'!$X82*VLOOKUP('BMP P Tracking Table'!$Q82,'Loading Rates'!$B$1:$L$24,7,FALSE)+'BMP P Tracking Table'!$Y82*VLOOKUP('BMP P Tracking Table'!$Q82,'Loading Rates'!$B$1:$L$24,8,FALSE)+'BMP P Tracking Table'!$Z82*VLOOKUP('BMP P Tracking Table'!$Q82,'Loading Rates'!$B$1:$L$24,9,FALSE),'BMP P Tracking Table'!$AA82*VLOOKUP('BMP P Tracking Table'!$Q82,'Loading Rates'!$B$1:$L$24,10,FALSE)),'BMP P Tracking Table'!$AO82*VLOOKUP('BMP P Tracking Table'!$Q82,'Loading Rates'!$B$1:$L$24,4,FALSE)+IF('BMP P Tracking Table'!$AP82="By HSG",'BMP P Tracking Table'!$AQ82*VLOOKUP('BMP P Tracking Table'!$Q82,'Loading Rates'!$B$1:$L$24,6,FALSE)+'BMP P Tracking Table'!$AR82*VLOOKUP('BMP P Tracking Table'!$Q82,'Loading Rates'!$B$1:$L$24,7,FALSE)+'BMP P Tracking Table'!$AS82*VLOOKUP('BMP P Tracking Table'!$Q82,'Loading Rates'!$B$1:$L$24,8,FALSE)+'BMP P Tracking Table'!$AT82*VLOOKUP('BMP P Tracking Table'!$Q82,'Loading Rates'!$B$1:$L$24,9,FALSE),'BMP P Tracking Table'!$AU82*VLOOKUP('BMP P Tracking Table'!$Q82,'Loading Rates'!$B$1:$L$24,10,FALSE))),"")</f>
        <v/>
      </c>
      <c r="AZ82" s="107" t="str">
        <f>IFERROR(IF('BMP P Tracking Table'!$AL82="Yes",MIN(2,IF('BMP P Tracking Table'!$AP82="Total Pervious",(-(3630*'BMP P Tracking Table'!$AO82+20.691*'BMP P Tracking Table'!$AU82)+SQRT((3630*'BMP P Tracking Table'!$AO82+20.691*'BMP P Tracking Table'!$AU82)^2-(4*(996.798*'BMP P Tracking Table'!$AU82)*-'BMP P Tracking Table'!$AW82)))/(2*(996.798*'BMP P Tracking Table'!$AU82)),IF(SUM('BMP P Tracking Table'!$AQ82:$AT82)=0,'BMP P Tracking Table'!$AU82/(-3630*'BMP P Tracking Table'!$AO82),(-(3630*'BMP P Tracking Table'!$AO82+20.691*'BMP P Tracking Table'!$AT82-216.711*'BMP P Tracking Table'!$AS82-83.853*'BMP P Tracking Table'!$AR82-42.834*'BMP P Tracking Table'!$AQ82)+SQRT((3630*'BMP P Tracking Table'!$AO82+20.691*'BMP P Tracking Table'!$AT82-216.711*'BMP P Tracking Table'!$AS82-83.853*'BMP P Tracking Table'!$AR82-42.834*'BMP P Tracking Table'!$AQ82)^2-(4*(149.919*'BMP P Tracking Table'!$AQ82+236.676*'BMP P Tracking Table'!$AR82+726*'BMP P Tracking Table'!$AS82+996.798*'BMP P Tracking Table'!$AT82)*-'BMP P Tracking Table'!$AW82)))/(2*(149.919*'BMP P Tracking Table'!$AQ82+236.676*'BMP P Tracking Table'!$AR82+726*'BMP P Tracking Table'!$AS82+996.798*'BMP P Tracking Table'!$AT82))))),MIN(2,IF('BMP P Tracking Table'!$AP82="Total Pervious",(-(3630*'BMP P Tracking Table'!$U82+20.691*'BMP P Tracking Table'!$AA82)+SQRT((3630*'BMP P Tracking Table'!$U82+20.691*'BMP P Tracking Table'!$AA82)^2-(4*(996.798*'BMP P Tracking Table'!$AA82)*-'BMP P Tracking Table'!$AW82)))/(2*(996.798*'BMP P Tracking Table'!$AA82)),IF(SUM('BMP P Tracking Table'!$W82:$Z82)=0,'BMP P Tracking Table'!$AW82/(-3630*'BMP P Tracking Table'!$U82),(-(3630*'BMP P Tracking Table'!$U82+20.691*'BMP P Tracking Table'!$Z82-216.711*'BMP P Tracking Table'!$Y82-83.853*'BMP P Tracking Table'!$X82-42.834*'BMP P Tracking Table'!$W82)+SQRT((3630*'BMP P Tracking Table'!$U82+20.691*'BMP P Tracking Table'!$Z82-216.711*'BMP P Tracking Table'!$Y82-83.853*'BMP P Tracking Table'!$X82-42.834*'BMP P Tracking Table'!$W82)^2-(4*(149.919*'BMP P Tracking Table'!$W82+236.676*'BMP P Tracking Table'!$X82+726*'BMP P Tracking Table'!$Y82+996.798*'BMP P Tracking Table'!$Z82)*-'BMP P Tracking Table'!$AW82)))/(2*(149.919*'BMP P Tracking Table'!$W82+236.676*'BMP P Tracking Table'!$X82+726*'BMP P Tracking Table'!$Y82+996.798*'BMP P Tracking Table'!$Z82)))))),"")</f>
        <v/>
      </c>
      <c r="BA82" s="105" t="str" cm="1">
        <f t="array" ref="BA82">IFERROR((VLOOKUP(CONCATENATE('BMP P Tracking Table'!$AV82," ",'BMP P Tracking Table'!$AX82),'Performance Curves'!$C$1:$L$45,_xlfn.SINGLE(MATCH('BMP P Tracking Table'!$AZ82,'Performance Curves'!$D$1:$L$1,1))+2,FALSE)-VLOOKUP(CONCATENATE('BMP P Tracking Table'!$AV82," ",'BMP P Tracking Table'!$AX82),'Performance Curves'!$C$1:$L$45,_xlfn.SINGLE(MATCH('BMP P Tracking Table'!$AZ82,'Performance Curves'!$D$1:$L$1,1))+1,FALSE)),"")</f>
        <v/>
      </c>
      <c r="BB82" s="107" t="str">
        <f>IFERROR(('BMP P Tracking Table'!$AZ82-INDEX('Performance Curves'!$E$1:$L$1,1,MATCH('BMP P Tracking Table'!$AZ82,'Performance Curves'!$E$1:$L$1,1)))/(INDEX('Performance Curves'!$E$1:$L$1,1,MATCH('BMP P Tracking Table'!$AZ82,'Performance Curves'!$E$1:$L$1,1)+1)-INDEX('Performance Curves'!$E$1:$L$1,1,MATCH('BMP P Tracking Table'!$AZ82,'Performance Curves'!$E$1:$L$1,1))),"")</f>
        <v/>
      </c>
      <c r="BC82" s="106" t="str" cm="1">
        <f t="array" ref="BC82">IFERROR(IF('BMP P Tracking Table'!$AZ82=2,VLOOKUP(CONCATENATE('BMP P Tracking Table'!$AV82," ",'BMP P Tracking Table'!$AX82),'Performance Curves'!$C$1:$L$44,_xlfn.SINGLE(MATCH('BMP P Tracking Table'!$AZ82,'Performance Curves'!$D$1:$L$1,1))+1,FALSE),'BMP P Tracking Table'!$BA82*'BMP P Tracking Table'!$BB82+VLOOKUP(CONCATENATE('BMP P Tracking Table'!$AV82," ",'BMP P Tracking Table'!$AX82),'Performance Curves'!$C$1:$L$44,_xlfn.SINGLE(MATCH('BMP P Tracking Table'!$AZ82,'Performance Curves'!$D$1:$L$1,1))+1,FALSE)),"")</f>
        <v/>
      </c>
      <c r="BD82" s="107" t="str">
        <f>IFERROR('BMP P Tracking Table'!$BC82*'BMP P Tracking Table'!$AY82,"")</f>
        <v/>
      </c>
      <c r="BE82" s="101"/>
      <c r="BF82" s="37">
        <f t="shared" si="4"/>
        <v>0</v>
      </c>
    </row>
    <row r="83" spans="1:58" x14ac:dyDescent="0.25">
      <c r="A83" s="65"/>
      <c r="B83" s="65"/>
      <c r="C83" s="65"/>
      <c r="D83" s="65"/>
      <c r="E83" s="97"/>
      <c r="F83" s="97"/>
      <c r="G83" s="65"/>
      <c r="H83" s="65"/>
      <c r="I83" s="65"/>
      <c r="J83" s="98"/>
      <c r="K83" s="65"/>
      <c r="L83" s="65"/>
      <c r="M83" s="65"/>
      <c r="N83" s="65"/>
      <c r="O83" s="65"/>
      <c r="P83" s="65"/>
      <c r="Q83" s="65" t="str">
        <f>IFERROR(VLOOKUP('BMP P Tracking Table'!$P83,Dropdowns!$C$2:$E$15,3,FALSE),"")</f>
        <v/>
      </c>
      <c r="R83" s="65" t="str">
        <f>IFERROR(VLOOKUP('BMP P Tracking Table'!$Q83,Dropdowns!$P$3:$Q$23,2,FALSE),"")</f>
        <v/>
      </c>
      <c r="S83" s="65"/>
      <c r="T83" s="65"/>
      <c r="U83" s="65"/>
      <c r="V83" s="65"/>
      <c r="W83" s="65"/>
      <c r="X83" s="65"/>
      <c r="Y83" s="65"/>
      <c r="Z83" s="65"/>
      <c r="AA83" s="65"/>
      <c r="AB83" s="100"/>
      <c r="AC83" s="65"/>
      <c r="AD83" s="107" t="str">
        <f>IFERROR('BMP P Tracking Table'!$U83*VLOOKUP('BMP P Tracking Table'!$Q83,'Loading Rates'!$B$1:$L$24,4,FALSE)+IF('BMP P Tracking Table'!$V83="By HSG",'BMP P Tracking Table'!$W83*VLOOKUP('BMP P Tracking Table'!$Q83,'Loading Rates'!$B$1:$L$24,6,FALSE)+'BMP P Tracking Table'!$X83*VLOOKUP('BMP P Tracking Table'!$Q83,'Loading Rates'!$B$1:$L$24,7,FALSE)+'BMP P Tracking Table'!$Y83*VLOOKUP('BMP P Tracking Table'!$Q83,'Loading Rates'!$B$1:$L$24,8,FALSE)+'BMP P Tracking Table'!$Z83*VLOOKUP('BMP P Tracking Table'!$Q83,'Loading Rates'!$B$1:$L$24,9,FALSE),'BMP P Tracking Table'!$AA83*VLOOKUP('BMP P Tracking Table'!$Q83,'Loading Rates'!$B$1:$L$24,10,FALSE)),"")</f>
        <v/>
      </c>
      <c r="AE83" s="107" t="str">
        <f>IFERROR(MIN(2,IF('BMP P Tracking Table'!$V83="Total Pervious",(-(3630*'BMP P Tracking Table'!$U83+20.691*'BMP P Tracking Table'!$AA83)+SQRT((3630*'BMP P Tracking Table'!$U83+20.691*'BMP P Tracking Table'!$AA83)^2-(4*(996.798*'BMP P Tracking Table'!$AA83)*-'BMP P Tracking Table'!$AB83)))/(2*(996.798*'BMP P Tracking Table'!$AA83)),IF(SUM('BMP P Tracking Table'!$W83:$Z83)=0,'BMP P Tracking Table'!$AB83/(-3630*'BMP P Tracking Table'!$U83),(-(3630*'BMP P Tracking Table'!$U83+20.691*'BMP P Tracking Table'!$Z83-216.711*'BMP P Tracking Table'!$Y83-83.853*'BMP P Tracking Table'!$X83-42.834*'BMP P Tracking Table'!$W83)+SQRT((3630*'BMP P Tracking Table'!$U83+20.691*'BMP P Tracking Table'!$Z83-216.711*'BMP P Tracking Table'!$Y83-83.853*'BMP P Tracking Table'!$X83-42.834*'BMP P Tracking Table'!$W83)^2-(4*(149.919*'BMP P Tracking Table'!$W83+236.676*'BMP P Tracking Table'!$X83+726*'BMP P Tracking Table'!$Y83+996.798*'BMP P Tracking Table'!$Z83)*-'BMP P Tracking Table'!$AB83)))/(2*(149.919*'BMP P Tracking Table'!$W83+236.676*'BMP P Tracking Table'!$X83+726*'BMP P Tracking Table'!$Y83+996.798*'BMP P Tracking Table'!$Z83))))),"")</f>
        <v/>
      </c>
      <c r="AF83" s="107" t="str" cm="1">
        <f t="array" ref="AF83">IFERROR((VLOOKUP(CONCATENATE('BMP P Tracking Table'!$T83," ",'BMP P Tracking Table'!$AC83),'Performance Curves'!$C$1:$L$45,_xlfn.SINGLE(MATCH('BMP P Tracking Table'!$AE83,'Performance Curves'!$D$1:$L$1,1))+2,FALSE)-VLOOKUP(CONCATENATE('BMP P Tracking Table'!$T83," ",'BMP P Tracking Table'!$AC83),'Performance Curves'!$C$1:$L$45,_xlfn.SINGLE(MATCH('BMP P Tracking Table'!$AE83,'Performance Curves'!$D$1:$L$1,1))+1,FALSE)),"")</f>
        <v/>
      </c>
      <c r="AG83" s="107" t="str">
        <f>IFERROR(('BMP P Tracking Table'!$AE83-INDEX('Performance Curves'!$E$1:$L$1,1,MATCH('BMP P Tracking Table'!$AE83,'Performance Curves'!$E$1:$L$1,1)))/(INDEX('Performance Curves'!$E$1:$L$1,1,MATCH('BMP P Tracking Table'!$AE83,'Performance Curves'!$E$1:$L$1,1)+1)-INDEX('Performance Curves'!$E$1:$L$1,1,MATCH('BMP P Tracking Table'!$AE83,'Performance Curves'!$E$1:$L$1,1))),"")</f>
        <v/>
      </c>
      <c r="AH83" s="106" t="str" cm="1">
        <f t="array" ref="AH83">IFERROR(IF('BMP P Tracking Table'!$AE83=2,VLOOKUP(CONCATENATE('BMP P Tracking Table'!$T83," ",'BMP P Tracking Table'!$AC83),'Performance Curves'!$C$1:$L$45,_xlfn.SINGLE(MATCH('BMP P Tracking Table'!$AE83,'Performance Curves'!$D$1:$L$1,1))+1,FALSE),'BMP P Tracking Table'!$AF83*'BMP P Tracking Table'!$AG83+VLOOKUP(CONCATENATE('BMP P Tracking Table'!$T83," ",'BMP P Tracking Table'!$AC83),'Performance Curves'!$C$1:$L$45,_xlfn.SINGLE(MATCH('BMP P Tracking Table'!$AE83,'Performance Curves'!$D$1:$L$1,1))+1,FALSE)),"")</f>
        <v/>
      </c>
      <c r="AI83" s="107" t="str">
        <f>IFERROR('BMP P Tracking Table'!$AH83*'BMP P Tracking Table'!$AD83,"")</f>
        <v/>
      </c>
      <c r="AJ83" s="65"/>
      <c r="AK83" s="101"/>
      <c r="AL83" s="101"/>
      <c r="AM83" s="64">
        <v>1</v>
      </c>
      <c r="AN83" s="105" t="str">
        <f t="shared" si="3"/>
        <v/>
      </c>
      <c r="AO83" s="101"/>
      <c r="AP83" s="101"/>
      <c r="AQ83" s="101"/>
      <c r="AR83" s="101"/>
      <c r="AS83" s="101"/>
      <c r="AT83" s="101"/>
      <c r="AU83" s="101"/>
      <c r="AV83" s="65"/>
      <c r="AW83" s="102"/>
      <c r="AX83" s="102"/>
      <c r="AY83" s="107" t="str">
        <f>IF('BMP P Tracking Table'!$AK83="Yes",IF('BMP P Tracking Table'!$AL83="No",'BMP P Tracking Table'!$U83*VLOOKUP('BMP P Tracking Table'!$Q83,'Loading Rates'!$B$1:$L$24,4,FALSE)+IF('BMP P Tracking Table'!$V83="By HSG",'BMP P Tracking Table'!$W83*VLOOKUP('BMP P Tracking Table'!$Q83,'Loading Rates'!$B$1:$L$24,6,FALSE)+'BMP P Tracking Table'!$X83*VLOOKUP('BMP P Tracking Table'!$Q83,'Loading Rates'!$B$1:$L$24,7,FALSE)+'BMP P Tracking Table'!$Y83*VLOOKUP('BMP P Tracking Table'!$Q83,'Loading Rates'!$B$1:$L$24,8,FALSE)+'BMP P Tracking Table'!$Z83*VLOOKUP('BMP P Tracking Table'!$Q83,'Loading Rates'!$B$1:$L$24,9,FALSE),'BMP P Tracking Table'!$AA83*VLOOKUP('BMP P Tracking Table'!$Q83,'Loading Rates'!$B$1:$L$24,10,FALSE)),'BMP P Tracking Table'!$AO83*VLOOKUP('BMP P Tracking Table'!$Q83,'Loading Rates'!$B$1:$L$24,4,FALSE)+IF('BMP P Tracking Table'!$AP83="By HSG",'BMP P Tracking Table'!$AQ83*VLOOKUP('BMP P Tracking Table'!$Q83,'Loading Rates'!$B$1:$L$24,6,FALSE)+'BMP P Tracking Table'!$AR83*VLOOKUP('BMP P Tracking Table'!$Q83,'Loading Rates'!$B$1:$L$24,7,FALSE)+'BMP P Tracking Table'!$AS83*VLOOKUP('BMP P Tracking Table'!$Q83,'Loading Rates'!$B$1:$L$24,8,FALSE)+'BMP P Tracking Table'!$AT83*VLOOKUP('BMP P Tracking Table'!$Q83,'Loading Rates'!$B$1:$L$24,9,FALSE),'BMP P Tracking Table'!$AU83*VLOOKUP('BMP P Tracking Table'!$Q83,'Loading Rates'!$B$1:$L$24,10,FALSE))),"")</f>
        <v/>
      </c>
      <c r="AZ83" s="107" t="str">
        <f>IFERROR(IF('BMP P Tracking Table'!$AL83="Yes",MIN(2,IF('BMP P Tracking Table'!$AP83="Total Pervious",(-(3630*'BMP P Tracking Table'!$AO83+20.691*'BMP P Tracking Table'!$AU83)+SQRT((3630*'BMP P Tracking Table'!$AO83+20.691*'BMP P Tracking Table'!$AU83)^2-(4*(996.798*'BMP P Tracking Table'!$AU83)*-'BMP P Tracking Table'!$AW83)))/(2*(996.798*'BMP P Tracking Table'!$AU83)),IF(SUM('BMP P Tracking Table'!$AQ83:$AT83)=0,'BMP P Tracking Table'!$AU83/(-3630*'BMP P Tracking Table'!$AO83),(-(3630*'BMP P Tracking Table'!$AO83+20.691*'BMP P Tracking Table'!$AT83-216.711*'BMP P Tracking Table'!$AS83-83.853*'BMP P Tracking Table'!$AR83-42.834*'BMP P Tracking Table'!$AQ83)+SQRT((3630*'BMP P Tracking Table'!$AO83+20.691*'BMP P Tracking Table'!$AT83-216.711*'BMP P Tracking Table'!$AS83-83.853*'BMP P Tracking Table'!$AR83-42.834*'BMP P Tracking Table'!$AQ83)^2-(4*(149.919*'BMP P Tracking Table'!$AQ83+236.676*'BMP P Tracking Table'!$AR83+726*'BMP P Tracking Table'!$AS83+996.798*'BMP P Tracking Table'!$AT83)*-'BMP P Tracking Table'!$AW83)))/(2*(149.919*'BMP P Tracking Table'!$AQ83+236.676*'BMP P Tracking Table'!$AR83+726*'BMP P Tracking Table'!$AS83+996.798*'BMP P Tracking Table'!$AT83))))),MIN(2,IF('BMP P Tracking Table'!$AP83="Total Pervious",(-(3630*'BMP P Tracking Table'!$U83+20.691*'BMP P Tracking Table'!$AA83)+SQRT((3630*'BMP P Tracking Table'!$U83+20.691*'BMP P Tracking Table'!$AA83)^2-(4*(996.798*'BMP P Tracking Table'!$AA83)*-'BMP P Tracking Table'!$AW83)))/(2*(996.798*'BMP P Tracking Table'!$AA83)),IF(SUM('BMP P Tracking Table'!$W83:$Z83)=0,'BMP P Tracking Table'!$AW83/(-3630*'BMP P Tracking Table'!$U83),(-(3630*'BMP P Tracking Table'!$U83+20.691*'BMP P Tracking Table'!$Z83-216.711*'BMP P Tracking Table'!$Y83-83.853*'BMP P Tracking Table'!$X83-42.834*'BMP P Tracking Table'!$W83)+SQRT((3630*'BMP P Tracking Table'!$U83+20.691*'BMP P Tracking Table'!$Z83-216.711*'BMP P Tracking Table'!$Y83-83.853*'BMP P Tracking Table'!$X83-42.834*'BMP P Tracking Table'!$W83)^2-(4*(149.919*'BMP P Tracking Table'!$W83+236.676*'BMP P Tracking Table'!$X83+726*'BMP P Tracking Table'!$Y83+996.798*'BMP P Tracking Table'!$Z83)*-'BMP P Tracking Table'!$AW83)))/(2*(149.919*'BMP P Tracking Table'!$W83+236.676*'BMP P Tracking Table'!$X83+726*'BMP P Tracking Table'!$Y83+996.798*'BMP P Tracking Table'!$Z83)))))),"")</f>
        <v/>
      </c>
      <c r="BA83" s="105" t="str" cm="1">
        <f t="array" ref="BA83">IFERROR((VLOOKUP(CONCATENATE('BMP P Tracking Table'!$AV83," ",'BMP P Tracking Table'!$AX83),'Performance Curves'!$C$1:$L$45,_xlfn.SINGLE(MATCH('BMP P Tracking Table'!$AZ83,'Performance Curves'!$D$1:$L$1,1))+2,FALSE)-VLOOKUP(CONCATENATE('BMP P Tracking Table'!$AV83," ",'BMP P Tracking Table'!$AX83),'Performance Curves'!$C$1:$L$45,_xlfn.SINGLE(MATCH('BMP P Tracking Table'!$AZ83,'Performance Curves'!$D$1:$L$1,1))+1,FALSE)),"")</f>
        <v/>
      </c>
      <c r="BB83" s="107" t="str">
        <f>IFERROR(('BMP P Tracking Table'!$AZ83-INDEX('Performance Curves'!$E$1:$L$1,1,MATCH('BMP P Tracking Table'!$AZ83,'Performance Curves'!$E$1:$L$1,1)))/(INDEX('Performance Curves'!$E$1:$L$1,1,MATCH('BMP P Tracking Table'!$AZ83,'Performance Curves'!$E$1:$L$1,1)+1)-INDEX('Performance Curves'!$E$1:$L$1,1,MATCH('BMP P Tracking Table'!$AZ83,'Performance Curves'!$E$1:$L$1,1))),"")</f>
        <v/>
      </c>
      <c r="BC83" s="106" t="str" cm="1">
        <f t="array" ref="BC83">IFERROR(IF('BMP P Tracking Table'!$AZ83=2,VLOOKUP(CONCATENATE('BMP P Tracking Table'!$AV83," ",'BMP P Tracking Table'!$AX83),'Performance Curves'!$C$1:$L$44,_xlfn.SINGLE(MATCH('BMP P Tracking Table'!$AZ83,'Performance Curves'!$D$1:$L$1,1))+1,FALSE),'BMP P Tracking Table'!$BA83*'BMP P Tracking Table'!$BB83+VLOOKUP(CONCATENATE('BMP P Tracking Table'!$AV83," ",'BMP P Tracking Table'!$AX83),'Performance Curves'!$C$1:$L$44,_xlfn.SINGLE(MATCH('BMP P Tracking Table'!$AZ83,'Performance Curves'!$D$1:$L$1,1))+1,FALSE)),"")</f>
        <v/>
      </c>
      <c r="BD83" s="107" t="str">
        <f>IFERROR('BMP P Tracking Table'!$BC83*'BMP P Tracking Table'!$AY83,"")</f>
        <v/>
      </c>
      <c r="BE83" s="101"/>
      <c r="BF83" s="37">
        <f t="shared" si="4"/>
        <v>0</v>
      </c>
    </row>
    <row r="84" spans="1:58" x14ac:dyDescent="0.25">
      <c r="A84" s="65"/>
      <c r="B84" s="65"/>
      <c r="C84" s="65"/>
      <c r="D84" s="65"/>
      <c r="E84" s="97"/>
      <c r="F84" s="97"/>
      <c r="G84" s="65"/>
      <c r="H84" s="65"/>
      <c r="I84" s="65"/>
      <c r="J84" s="98"/>
      <c r="K84" s="65"/>
      <c r="L84" s="65"/>
      <c r="M84" s="65"/>
      <c r="N84" s="65"/>
      <c r="O84" s="65"/>
      <c r="P84" s="65"/>
      <c r="Q84" s="65" t="str">
        <f>IFERROR(VLOOKUP('BMP P Tracking Table'!$P84,Dropdowns!$C$2:$E$15,3,FALSE),"")</f>
        <v/>
      </c>
      <c r="R84" s="65" t="str">
        <f>IFERROR(VLOOKUP('BMP P Tracking Table'!$Q84,Dropdowns!$P$3:$Q$23,2,FALSE),"")</f>
        <v/>
      </c>
      <c r="S84" s="65"/>
      <c r="T84" s="65"/>
      <c r="U84" s="65"/>
      <c r="V84" s="65"/>
      <c r="W84" s="65"/>
      <c r="X84" s="65"/>
      <c r="Y84" s="65"/>
      <c r="Z84" s="65"/>
      <c r="AA84" s="65"/>
      <c r="AB84" s="100"/>
      <c r="AC84" s="65"/>
      <c r="AD84" s="107" t="str">
        <f>IFERROR('BMP P Tracking Table'!$U84*VLOOKUP('BMP P Tracking Table'!$Q84,'Loading Rates'!$B$1:$L$24,4,FALSE)+IF('BMP P Tracking Table'!$V84="By HSG",'BMP P Tracking Table'!$W84*VLOOKUP('BMP P Tracking Table'!$Q84,'Loading Rates'!$B$1:$L$24,6,FALSE)+'BMP P Tracking Table'!$X84*VLOOKUP('BMP P Tracking Table'!$Q84,'Loading Rates'!$B$1:$L$24,7,FALSE)+'BMP P Tracking Table'!$Y84*VLOOKUP('BMP P Tracking Table'!$Q84,'Loading Rates'!$B$1:$L$24,8,FALSE)+'BMP P Tracking Table'!$Z84*VLOOKUP('BMP P Tracking Table'!$Q84,'Loading Rates'!$B$1:$L$24,9,FALSE),'BMP P Tracking Table'!$AA84*VLOOKUP('BMP P Tracking Table'!$Q84,'Loading Rates'!$B$1:$L$24,10,FALSE)),"")</f>
        <v/>
      </c>
      <c r="AE84" s="107" t="str">
        <f>IFERROR(MIN(2,IF('BMP P Tracking Table'!$V84="Total Pervious",(-(3630*'BMP P Tracking Table'!$U84+20.691*'BMP P Tracking Table'!$AA84)+SQRT((3630*'BMP P Tracking Table'!$U84+20.691*'BMP P Tracking Table'!$AA84)^2-(4*(996.798*'BMP P Tracking Table'!$AA84)*-'BMP P Tracking Table'!$AB84)))/(2*(996.798*'BMP P Tracking Table'!$AA84)),IF(SUM('BMP P Tracking Table'!$W84:$Z84)=0,'BMP P Tracking Table'!$AB84/(-3630*'BMP P Tracking Table'!$U84),(-(3630*'BMP P Tracking Table'!$U84+20.691*'BMP P Tracking Table'!$Z84-216.711*'BMP P Tracking Table'!$Y84-83.853*'BMP P Tracking Table'!$X84-42.834*'BMP P Tracking Table'!$W84)+SQRT((3630*'BMP P Tracking Table'!$U84+20.691*'BMP P Tracking Table'!$Z84-216.711*'BMP P Tracking Table'!$Y84-83.853*'BMP P Tracking Table'!$X84-42.834*'BMP P Tracking Table'!$W84)^2-(4*(149.919*'BMP P Tracking Table'!$W84+236.676*'BMP P Tracking Table'!$X84+726*'BMP P Tracking Table'!$Y84+996.798*'BMP P Tracking Table'!$Z84)*-'BMP P Tracking Table'!$AB84)))/(2*(149.919*'BMP P Tracking Table'!$W84+236.676*'BMP P Tracking Table'!$X84+726*'BMP P Tracking Table'!$Y84+996.798*'BMP P Tracking Table'!$Z84))))),"")</f>
        <v/>
      </c>
      <c r="AF84" s="107" t="str" cm="1">
        <f t="array" ref="AF84">IFERROR((VLOOKUP(CONCATENATE('BMP P Tracking Table'!$T84," ",'BMP P Tracking Table'!$AC84),'Performance Curves'!$C$1:$L$45,_xlfn.SINGLE(MATCH('BMP P Tracking Table'!$AE84,'Performance Curves'!$D$1:$L$1,1))+2,FALSE)-VLOOKUP(CONCATENATE('BMP P Tracking Table'!$T84," ",'BMP P Tracking Table'!$AC84),'Performance Curves'!$C$1:$L$45,_xlfn.SINGLE(MATCH('BMP P Tracking Table'!$AE84,'Performance Curves'!$D$1:$L$1,1))+1,FALSE)),"")</f>
        <v/>
      </c>
      <c r="AG84" s="107" t="str">
        <f>IFERROR(('BMP P Tracking Table'!$AE84-INDEX('Performance Curves'!$E$1:$L$1,1,MATCH('BMP P Tracking Table'!$AE84,'Performance Curves'!$E$1:$L$1,1)))/(INDEX('Performance Curves'!$E$1:$L$1,1,MATCH('BMP P Tracking Table'!$AE84,'Performance Curves'!$E$1:$L$1,1)+1)-INDEX('Performance Curves'!$E$1:$L$1,1,MATCH('BMP P Tracking Table'!$AE84,'Performance Curves'!$E$1:$L$1,1))),"")</f>
        <v/>
      </c>
      <c r="AH84" s="106" t="str" cm="1">
        <f t="array" ref="AH84">IFERROR(IF('BMP P Tracking Table'!$AE84=2,VLOOKUP(CONCATENATE('BMP P Tracking Table'!$T84," ",'BMP P Tracking Table'!$AC84),'Performance Curves'!$C$1:$L$45,_xlfn.SINGLE(MATCH('BMP P Tracking Table'!$AE84,'Performance Curves'!$D$1:$L$1,1))+1,FALSE),'BMP P Tracking Table'!$AF84*'BMP P Tracking Table'!$AG84+VLOOKUP(CONCATENATE('BMP P Tracking Table'!$T84," ",'BMP P Tracking Table'!$AC84),'Performance Curves'!$C$1:$L$45,_xlfn.SINGLE(MATCH('BMP P Tracking Table'!$AE84,'Performance Curves'!$D$1:$L$1,1))+1,FALSE)),"")</f>
        <v/>
      </c>
      <c r="AI84" s="107" t="str">
        <f>IFERROR('BMP P Tracking Table'!$AH84*'BMP P Tracking Table'!$AD84,"")</f>
        <v/>
      </c>
      <c r="AJ84" s="65"/>
      <c r="AK84" s="101"/>
      <c r="AL84" s="101"/>
      <c r="AM84" s="64">
        <v>1</v>
      </c>
      <c r="AN84" s="105" t="str">
        <f t="shared" si="3"/>
        <v/>
      </c>
      <c r="AO84" s="101"/>
      <c r="AP84" s="101"/>
      <c r="AQ84" s="101"/>
      <c r="AR84" s="101"/>
      <c r="AS84" s="101"/>
      <c r="AT84" s="101"/>
      <c r="AU84" s="101"/>
      <c r="AV84" s="65"/>
      <c r="AW84" s="102"/>
      <c r="AX84" s="102"/>
      <c r="AY84" s="107" t="str">
        <f>IF('BMP P Tracking Table'!$AK84="Yes",IF('BMP P Tracking Table'!$AL84="No",'BMP P Tracking Table'!$U84*VLOOKUP('BMP P Tracking Table'!$Q84,'Loading Rates'!$B$1:$L$24,4,FALSE)+IF('BMP P Tracking Table'!$V84="By HSG",'BMP P Tracking Table'!$W84*VLOOKUP('BMP P Tracking Table'!$Q84,'Loading Rates'!$B$1:$L$24,6,FALSE)+'BMP P Tracking Table'!$X84*VLOOKUP('BMP P Tracking Table'!$Q84,'Loading Rates'!$B$1:$L$24,7,FALSE)+'BMP P Tracking Table'!$Y84*VLOOKUP('BMP P Tracking Table'!$Q84,'Loading Rates'!$B$1:$L$24,8,FALSE)+'BMP P Tracking Table'!$Z84*VLOOKUP('BMP P Tracking Table'!$Q84,'Loading Rates'!$B$1:$L$24,9,FALSE),'BMP P Tracking Table'!$AA84*VLOOKUP('BMP P Tracking Table'!$Q84,'Loading Rates'!$B$1:$L$24,10,FALSE)),'BMP P Tracking Table'!$AO84*VLOOKUP('BMP P Tracking Table'!$Q84,'Loading Rates'!$B$1:$L$24,4,FALSE)+IF('BMP P Tracking Table'!$AP84="By HSG",'BMP P Tracking Table'!$AQ84*VLOOKUP('BMP P Tracking Table'!$Q84,'Loading Rates'!$B$1:$L$24,6,FALSE)+'BMP P Tracking Table'!$AR84*VLOOKUP('BMP P Tracking Table'!$Q84,'Loading Rates'!$B$1:$L$24,7,FALSE)+'BMP P Tracking Table'!$AS84*VLOOKUP('BMP P Tracking Table'!$Q84,'Loading Rates'!$B$1:$L$24,8,FALSE)+'BMP P Tracking Table'!$AT84*VLOOKUP('BMP P Tracking Table'!$Q84,'Loading Rates'!$B$1:$L$24,9,FALSE),'BMP P Tracking Table'!$AU84*VLOOKUP('BMP P Tracking Table'!$Q84,'Loading Rates'!$B$1:$L$24,10,FALSE))),"")</f>
        <v/>
      </c>
      <c r="AZ84" s="107" t="str">
        <f>IFERROR(IF('BMP P Tracking Table'!$AL84="Yes",MIN(2,IF('BMP P Tracking Table'!$AP84="Total Pervious",(-(3630*'BMP P Tracking Table'!$AO84+20.691*'BMP P Tracking Table'!$AU84)+SQRT((3630*'BMP P Tracking Table'!$AO84+20.691*'BMP P Tracking Table'!$AU84)^2-(4*(996.798*'BMP P Tracking Table'!$AU84)*-'BMP P Tracking Table'!$AW84)))/(2*(996.798*'BMP P Tracking Table'!$AU84)),IF(SUM('BMP P Tracking Table'!$AQ84:$AT84)=0,'BMP P Tracking Table'!$AU84/(-3630*'BMP P Tracking Table'!$AO84),(-(3630*'BMP P Tracking Table'!$AO84+20.691*'BMP P Tracking Table'!$AT84-216.711*'BMP P Tracking Table'!$AS84-83.853*'BMP P Tracking Table'!$AR84-42.834*'BMP P Tracking Table'!$AQ84)+SQRT((3630*'BMP P Tracking Table'!$AO84+20.691*'BMP P Tracking Table'!$AT84-216.711*'BMP P Tracking Table'!$AS84-83.853*'BMP P Tracking Table'!$AR84-42.834*'BMP P Tracking Table'!$AQ84)^2-(4*(149.919*'BMP P Tracking Table'!$AQ84+236.676*'BMP P Tracking Table'!$AR84+726*'BMP P Tracking Table'!$AS84+996.798*'BMP P Tracking Table'!$AT84)*-'BMP P Tracking Table'!$AW84)))/(2*(149.919*'BMP P Tracking Table'!$AQ84+236.676*'BMP P Tracking Table'!$AR84+726*'BMP P Tracking Table'!$AS84+996.798*'BMP P Tracking Table'!$AT84))))),MIN(2,IF('BMP P Tracking Table'!$AP84="Total Pervious",(-(3630*'BMP P Tracking Table'!$U84+20.691*'BMP P Tracking Table'!$AA84)+SQRT((3630*'BMP P Tracking Table'!$U84+20.691*'BMP P Tracking Table'!$AA84)^2-(4*(996.798*'BMP P Tracking Table'!$AA84)*-'BMP P Tracking Table'!$AW84)))/(2*(996.798*'BMP P Tracking Table'!$AA84)),IF(SUM('BMP P Tracking Table'!$W84:$Z84)=0,'BMP P Tracking Table'!$AW84/(-3630*'BMP P Tracking Table'!$U84),(-(3630*'BMP P Tracking Table'!$U84+20.691*'BMP P Tracking Table'!$Z84-216.711*'BMP P Tracking Table'!$Y84-83.853*'BMP P Tracking Table'!$X84-42.834*'BMP P Tracking Table'!$W84)+SQRT((3630*'BMP P Tracking Table'!$U84+20.691*'BMP P Tracking Table'!$Z84-216.711*'BMP P Tracking Table'!$Y84-83.853*'BMP P Tracking Table'!$X84-42.834*'BMP P Tracking Table'!$W84)^2-(4*(149.919*'BMP P Tracking Table'!$W84+236.676*'BMP P Tracking Table'!$X84+726*'BMP P Tracking Table'!$Y84+996.798*'BMP P Tracking Table'!$Z84)*-'BMP P Tracking Table'!$AW84)))/(2*(149.919*'BMP P Tracking Table'!$W84+236.676*'BMP P Tracking Table'!$X84+726*'BMP P Tracking Table'!$Y84+996.798*'BMP P Tracking Table'!$Z84)))))),"")</f>
        <v/>
      </c>
      <c r="BA84" s="105" t="str" cm="1">
        <f t="array" ref="BA84">IFERROR((VLOOKUP(CONCATENATE('BMP P Tracking Table'!$AV84," ",'BMP P Tracking Table'!$AX84),'Performance Curves'!$C$1:$L$45,_xlfn.SINGLE(MATCH('BMP P Tracking Table'!$AZ84,'Performance Curves'!$D$1:$L$1,1))+2,FALSE)-VLOOKUP(CONCATENATE('BMP P Tracking Table'!$AV84," ",'BMP P Tracking Table'!$AX84),'Performance Curves'!$C$1:$L$45,_xlfn.SINGLE(MATCH('BMP P Tracking Table'!$AZ84,'Performance Curves'!$D$1:$L$1,1))+1,FALSE)),"")</f>
        <v/>
      </c>
      <c r="BB84" s="107" t="str">
        <f>IFERROR(('BMP P Tracking Table'!$AZ84-INDEX('Performance Curves'!$E$1:$L$1,1,MATCH('BMP P Tracking Table'!$AZ84,'Performance Curves'!$E$1:$L$1,1)))/(INDEX('Performance Curves'!$E$1:$L$1,1,MATCH('BMP P Tracking Table'!$AZ84,'Performance Curves'!$E$1:$L$1,1)+1)-INDEX('Performance Curves'!$E$1:$L$1,1,MATCH('BMP P Tracking Table'!$AZ84,'Performance Curves'!$E$1:$L$1,1))),"")</f>
        <v/>
      </c>
      <c r="BC84" s="106" t="str" cm="1">
        <f t="array" ref="BC84">IFERROR(IF('BMP P Tracking Table'!$AZ84=2,VLOOKUP(CONCATENATE('BMP P Tracking Table'!$AV84," ",'BMP P Tracking Table'!$AX84),'Performance Curves'!$C$1:$L$44,_xlfn.SINGLE(MATCH('BMP P Tracking Table'!$AZ84,'Performance Curves'!$D$1:$L$1,1))+1,FALSE),'BMP P Tracking Table'!$BA84*'BMP P Tracking Table'!$BB84+VLOOKUP(CONCATENATE('BMP P Tracking Table'!$AV84," ",'BMP P Tracking Table'!$AX84),'Performance Curves'!$C$1:$L$44,_xlfn.SINGLE(MATCH('BMP P Tracking Table'!$AZ84,'Performance Curves'!$D$1:$L$1,1))+1,FALSE)),"")</f>
        <v/>
      </c>
      <c r="BD84" s="107" t="str">
        <f>IFERROR('BMP P Tracking Table'!$BC84*'BMP P Tracking Table'!$AY84,"")</f>
        <v/>
      </c>
      <c r="BE84" s="101"/>
      <c r="BF84" s="37">
        <f t="shared" si="4"/>
        <v>0</v>
      </c>
    </row>
    <row r="85" spans="1:58" x14ac:dyDescent="0.25">
      <c r="A85" s="65"/>
      <c r="B85" s="65"/>
      <c r="C85" s="65"/>
      <c r="D85" s="65"/>
      <c r="E85" s="97"/>
      <c r="F85" s="97"/>
      <c r="G85" s="65"/>
      <c r="H85" s="65"/>
      <c r="I85" s="65"/>
      <c r="J85" s="98"/>
      <c r="K85" s="65"/>
      <c r="L85" s="65"/>
      <c r="M85" s="65"/>
      <c r="N85" s="65"/>
      <c r="O85" s="65"/>
      <c r="P85" s="65"/>
      <c r="Q85" s="65" t="str">
        <f>IFERROR(VLOOKUP('BMP P Tracking Table'!$P85,Dropdowns!$C$2:$E$15,3,FALSE),"")</f>
        <v/>
      </c>
      <c r="R85" s="65" t="str">
        <f>IFERROR(VLOOKUP('BMP P Tracking Table'!$Q85,Dropdowns!$P$3:$Q$23,2,FALSE),"")</f>
        <v/>
      </c>
      <c r="S85" s="65"/>
      <c r="T85" s="65"/>
      <c r="U85" s="65"/>
      <c r="V85" s="65"/>
      <c r="W85" s="65"/>
      <c r="X85" s="65"/>
      <c r="Y85" s="65"/>
      <c r="Z85" s="65"/>
      <c r="AA85" s="65"/>
      <c r="AB85" s="100"/>
      <c r="AC85" s="65"/>
      <c r="AD85" s="107" t="str">
        <f>IFERROR('BMP P Tracking Table'!$U85*VLOOKUP('BMP P Tracking Table'!$Q85,'Loading Rates'!$B$1:$L$24,4,FALSE)+IF('BMP P Tracking Table'!$V85="By HSG",'BMP P Tracking Table'!$W85*VLOOKUP('BMP P Tracking Table'!$Q85,'Loading Rates'!$B$1:$L$24,6,FALSE)+'BMP P Tracking Table'!$X85*VLOOKUP('BMP P Tracking Table'!$Q85,'Loading Rates'!$B$1:$L$24,7,FALSE)+'BMP P Tracking Table'!$Y85*VLOOKUP('BMP P Tracking Table'!$Q85,'Loading Rates'!$B$1:$L$24,8,FALSE)+'BMP P Tracking Table'!$Z85*VLOOKUP('BMP P Tracking Table'!$Q85,'Loading Rates'!$B$1:$L$24,9,FALSE),'BMP P Tracking Table'!$AA85*VLOOKUP('BMP P Tracking Table'!$Q85,'Loading Rates'!$B$1:$L$24,10,FALSE)),"")</f>
        <v/>
      </c>
      <c r="AE85" s="107" t="str">
        <f>IFERROR(MIN(2,IF('BMP P Tracking Table'!$V85="Total Pervious",(-(3630*'BMP P Tracking Table'!$U85+20.691*'BMP P Tracking Table'!$AA85)+SQRT((3630*'BMP P Tracking Table'!$U85+20.691*'BMP P Tracking Table'!$AA85)^2-(4*(996.798*'BMP P Tracking Table'!$AA85)*-'BMP P Tracking Table'!$AB85)))/(2*(996.798*'BMP P Tracking Table'!$AA85)),IF(SUM('BMP P Tracking Table'!$W85:$Z85)=0,'BMP P Tracking Table'!$AB85/(-3630*'BMP P Tracking Table'!$U85),(-(3630*'BMP P Tracking Table'!$U85+20.691*'BMP P Tracking Table'!$Z85-216.711*'BMP P Tracking Table'!$Y85-83.853*'BMP P Tracking Table'!$X85-42.834*'BMP P Tracking Table'!$W85)+SQRT((3630*'BMP P Tracking Table'!$U85+20.691*'BMP P Tracking Table'!$Z85-216.711*'BMP P Tracking Table'!$Y85-83.853*'BMP P Tracking Table'!$X85-42.834*'BMP P Tracking Table'!$W85)^2-(4*(149.919*'BMP P Tracking Table'!$W85+236.676*'BMP P Tracking Table'!$X85+726*'BMP P Tracking Table'!$Y85+996.798*'BMP P Tracking Table'!$Z85)*-'BMP P Tracking Table'!$AB85)))/(2*(149.919*'BMP P Tracking Table'!$W85+236.676*'BMP P Tracking Table'!$X85+726*'BMP P Tracking Table'!$Y85+996.798*'BMP P Tracking Table'!$Z85))))),"")</f>
        <v/>
      </c>
      <c r="AF85" s="107" t="str" cm="1">
        <f t="array" ref="AF85">IFERROR((VLOOKUP(CONCATENATE('BMP P Tracking Table'!$T85," ",'BMP P Tracking Table'!$AC85),'Performance Curves'!$C$1:$L$45,_xlfn.SINGLE(MATCH('BMP P Tracking Table'!$AE85,'Performance Curves'!$D$1:$L$1,1))+2,FALSE)-VLOOKUP(CONCATENATE('BMP P Tracking Table'!$T85," ",'BMP P Tracking Table'!$AC85),'Performance Curves'!$C$1:$L$45,_xlfn.SINGLE(MATCH('BMP P Tracking Table'!$AE85,'Performance Curves'!$D$1:$L$1,1))+1,FALSE)),"")</f>
        <v/>
      </c>
      <c r="AG85" s="107" t="str">
        <f>IFERROR(('BMP P Tracking Table'!$AE85-INDEX('Performance Curves'!$E$1:$L$1,1,MATCH('BMP P Tracking Table'!$AE85,'Performance Curves'!$E$1:$L$1,1)))/(INDEX('Performance Curves'!$E$1:$L$1,1,MATCH('BMP P Tracking Table'!$AE85,'Performance Curves'!$E$1:$L$1,1)+1)-INDEX('Performance Curves'!$E$1:$L$1,1,MATCH('BMP P Tracking Table'!$AE85,'Performance Curves'!$E$1:$L$1,1))),"")</f>
        <v/>
      </c>
      <c r="AH85" s="106" t="str" cm="1">
        <f t="array" ref="AH85">IFERROR(IF('BMP P Tracking Table'!$AE85=2,VLOOKUP(CONCATENATE('BMP P Tracking Table'!$T85," ",'BMP P Tracking Table'!$AC85),'Performance Curves'!$C$1:$L$45,_xlfn.SINGLE(MATCH('BMP P Tracking Table'!$AE85,'Performance Curves'!$D$1:$L$1,1))+1,FALSE),'BMP P Tracking Table'!$AF85*'BMP P Tracking Table'!$AG85+VLOOKUP(CONCATENATE('BMP P Tracking Table'!$T85," ",'BMP P Tracking Table'!$AC85),'Performance Curves'!$C$1:$L$45,_xlfn.SINGLE(MATCH('BMP P Tracking Table'!$AE85,'Performance Curves'!$D$1:$L$1,1))+1,FALSE)),"")</f>
        <v/>
      </c>
      <c r="AI85" s="107" t="str">
        <f>IFERROR('BMP P Tracking Table'!$AH85*'BMP P Tracking Table'!$AD85,"")</f>
        <v/>
      </c>
      <c r="AJ85" s="65"/>
      <c r="AK85" s="101"/>
      <c r="AL85" s="101"/>
      <c r="AM85" s="64">
        <v>1</v>
      </c>
      <c r="AN85" s="105" t="str">
        <f t="shared" si="3"/>
        <v/>
      </c>
      <c r="AO85" s="101"/>
      <c r="AP85" s="101"/>
      <c r="AQ85" s="101"/>
      <c r="AR85" s="101"/>
      <c r="AS85" s="101"/>
      <c r="AT85" s="101"/>
      <c r="AU85" s="101"/>
      <c r="AV85" s="65"/>
      <c r="AW85" s="102"/>
      <c r="AX85" s="102"/>
      <c r="AY85" s="107" t="str">
        <f>IF('BMP P Tracking Table'!$AK85="Yes",IF('BMP P Tracking Table'!$AL85="No",'BMP P Tracking Table'!$U85*VLOOKUP('BMP P Tracking Table'!$Q85,'Loading Rates'!$B$1:$L$24,4,FALSE)+IF('BMP P Tracking Table'!$V85="By HSG",'BMP P Tracking Table'!$W85*VLOOKUP('BMP P Tracking Table'!$Q85,'Loading Rates'!$B$1:$L$24,6,FALSE)+'BMP P Tracking Table'!$X85*VLOOKUP('BMP P Tracking Table'!$Q85,'Loading Rates'!$B$1:$L$24,7,FALSE)+'BMP P Tracking Table'!$Y85*VLOOKUP('BMP P Tracking Table'!$Q85,'Loading Rates'!$B$1:$L$24,8,FALSE)+'BMP P Tracking Table'!$Z85*VLOOKUP('BMP P Tracking Table'!$Q85,'Loading Rates'!$B$1:$L$24,9,FALSE),'BMP P Tracking Table'!$AA85*VLOOKUP('BMP P Tracking Table'!$Q85,'Loading Rates'!$B$1:$L$24,10,FALSE)),'BMP P Tracking Table'!$AO85*VLOOKUP('BMP P Tracking Table'!$Q85,'Loading Rates'!$B$1:$L$24,4,FALSE)+IF('BMP P Tracking Table'!$AP85="By HSG",'BMP P Tracking Table'!$AQ85*VLOOKUP('BMP P Tracking Table'!$Q85,'Loading Rates'!$B$1:$L$24,6,FALSE)+'BMP P Tracking Table'!$AR85*VLOOKUP('BMP P Tracking Table'!$Q85,'Loading Rates'!$B$1:$L$24,7,FALSE)+'BMP P Tracking Table'!$AS85*VLOOKUP('BMP P Tracking Table'!$Q85,'Loading Rates'!$B$1:$L$24,8,FALSE)+'BMP P Tracking Table'!$AT85*VLOOKUP('BMP P Tracking Table'!$Q85,'Loading Rates'!$B$1:$L$24,9,FALSE),'BMP P Tracking Table'!$AU85*VLOOKUP('BMP P Tracking Table'!$Q85,'Loading Rates'!$B$1:$L$24,10,FALSE))),"")</f>
        <v/>
      </c>
      <c r="AZ85" s="107" t="str">
        <f>IFERROR(IF('BMP P Tracking Table'!$AL85="Yes",MIN(2,IF('BMP P Tracking Table'!$AP85="Total Pervious",(-(3630*'BMP P Tracking Table'!$AO85+20.691*'BMP P Tracking Table'!$AU85)+SQRT((3630*'BMP P Tracking Table'!$AO85+20.691*'BMP P Tracking Table'!$AU85)^2-(4*(996.798*'BMP P Tracking Table'!$AU85)*-'BMP P Tracking Table'!$AW85)))/(2*(996.798*'BMP P Tracking Table'!$AU85)),IF(SUM('BMP P Tracking Table'!$AQ85:$AT85)=0,'BMP P Tracking Table'!$AU85/(-3630*'BMP P Tracking Table'!$AO85),(-(3630*'BMP P Tracking Table'!$AO85+20.691*'BMP P Tracking Table'!$AT85-216.711*'BMP P Tracking Table'!$AS85-83.853*'BMP P Tracking Table'!$AR85-42.834*'BMP P Tracking Table'!$AQ85)+SQRT((3630*'BMP P Tracking Table'!$AO85+20.691*'BMP P Tracking Table'!$AT85-216.711*'BMP P Tracking Table'!$AS85-83.853*'BMP P Tracking Table'!$AR85-42.834*'BMP P Tracking Table'!$AQ85)^2-(4*(149.919*'BMP P Tracking Table'!$AQ85+236.676*'BMP P Tracking Table'!$AR85+726*'BMP P Tracking Table'!$AS85+996.798*'BMP P Tracking Table'!$AT85)*-'BMP P Tracking Table'!$AW85)))/(2*(149.919*'BMP P Tracking Table'!$AQ85+236.676*'BMP P Tracking Table'!$AR85+726*'BMP P Tracking Table'!$AS85+996.798*'BMP P Tracking Table'!$AT85))))),MIN(2,IF('BMP P Tracking Table'!$AP85="Total Pervious",(-(3630*'BMP P Tracking Table'!$U85+20.691*'BMP P Tracking Table'!$AA85)+SQRT((3630*'BMP P Tracking Table'!$U85+20.691*'BMP P Tracking Table'!$AA85)^2-(4*(996.798*'BMP P Tracking Table'!$AA85)*-'BMP P Tracking Table'!$AW85)))/(2*(996.798*'BMP P Tracking Table'!$AA85)),IF(SUM('BMP P Tracking Table'!$W85:$Z85)=0,'BMP P Tracking Table'!$AW85/(-3630*'BMP P Tracking Table'!$U85),(-(3630*'BMP P Tracking Table'!$U85+20.691*'BMP P Tracking Table'!$Z85-216.711*'BMP P Tracking Table'!$Y85-83.853*'BMP P Tracking Table'!$X85-42.834*'BMP P Tracking Table'!$W85)+SQRT((3630*'BMP P Tracking Table'!$U85+20.691*'BMP P Tracking Table'!$Z85-216.711*'BMP P Tracking Table'!$Y85-83.853*'BMP P Tracking Table'!$X85-42.834*'BMP P Tracking Table'!$W85)^2-(4*(149.919*'BMP P Tracking Table'!$W85+236.676*'BMP P Tracking Table'!$X85+726*'BMP P Tracking Table'!$Y85+996.798*'BMP P Tracking Table'!$Z85)*-'BMP P Tracking Table'!$AW85)))/(2*(149.919*'BMP P Tracking Table'!$W85+236.676*'BMP P Tracking Table'!$X85+726*'BMP P Tracking Table'!$Y85+996.798*'BMP P Tracking Table'!$Z85)))))),"")</f>
        <v/>
      </c>
      <c r="BA85" s="105" t="str" cm="1">
        <f t="array" ref="BA85">IFERROR((VLOOKUP(CONCATENATE('BMP P Tracking Table'!$AV85," ",'BMP P Tracking Table'!$AX85),'Performance Curves'!$C$1:$L$45,_xlfn.SINGLE(MATCH('BMP P Tracking Table'!$AZ85,'Performance Curves'!$D$1:$L$1,1))+2,FALSE)-VLOOKUP(CONCATENATE('BMP P Tracking Table'!$AV85," ",'BMP P Tracking Table'!$AX85),'Performance Curves'!$C$1:$L$45,_xlfn.SINGLE(MATCH('BMP P Tracking Table'!$AZ85,'Performance Curves'!$D$1:$L$1,1))+1,FALSE)),"")</f>
        <v/>
      </c>
      <c r="BB85" s="107" t="str">
        <f>IFERROR(('BMP P Tracking Table'!$AZ85-INDEX('Performance Curves'!$E$1:$L$1,1,MATCH('BMP P Tracking Table'!$AZ85,'Performance Curves'!$E$1:$L$1,1)))/(INDEX('Performance Curves'!$E$1:$L$1,1,MATCH('BMP P Tracking Table'!$AZ85,'Performance Curves'!$E$1:$L$1,1)+1)-INDEX('Performance Curves'!$E$1:$L$1,1,MATCH('BMP P Tracking Table'!$AZ85,'Performance Curves'!$E$1:$L$1,1))),"")</f>
        <v/>
      </c>
      <c r="BC85" s="106" t="str" cm="1">
        <f t="array" ref="BC85">IFERROR(IF('BMP P Tracking Table'!$AZ85=2,VLOOKUP(CONCATENATE('BMP P Tracking Table'!$AV85," ",'BMP P Tracking Table'!$AX85),'Performance Curves'!$C$1:$L$44,_xlfn.SINGLE(MATCH('BMP P Tracking Table'!$AZ85,'Performance Curves'!$D$1:$L$1,1))+1,FALSE),'BMP P Tracking Table'!$BA85*'BMP P Tracking Table'!$BB85+VLOOKUP(CONCATENATE('BMP P Tracking Table'!$AV85," ",'BMP P Tracking Table'!$AX85),'Performance Curves'!$C$1:$L$44,_xlfn.SINGLE(MATCH('BMP P Tracking Table'!$AZ85,'Performance Curves'!$D$1:$L$1,1))+1,FALSE)),"")</f>
        <v/>
      </c>
      <c r="BD85" s="107" t="str">
        <f>IFERROR('BMP P Tracking Table'!$BC85*'BMP P Tracking Table'!$AY85,"")</f>
        <v/>
      </c>
      <c r="BE85" s="101"/>
      <c r="BF85" s="37">
        <f t="shared" si="4"/>
        <v>0</v>
      </c>
    </row>
    <row r="86" spans="1:58" x14ac:dyDescent="0.25">
      <c r="A86" s="65"/>
      <c r="B86" s="65"/>
      <c r="C86" s="65"/>
      <c r="D86" s="65"/>
      <c r="E86" s="97"/>
      <c r="F86" s="97"/>
      <c r="G86" s="65"/>
      <c r="H86" s="65"/>
      <c r="I86" s="65"/>
      <c r="J86" s="98"/>
      <c r="K86" s="65"/>
      <c r="L86" s="65"/>
      <c r="M86" s="65"/>
      <c r="N86" s="65"/>
      <c r="O86" s="65"/>
      <c r="P86" s="65"/>
      <c r="Q86" s="65" t="str">
        <f>IFERROR(VLOOKUP('BMP P Tracking Table'!$P86,Dropdowns!$C$2:$E$15,3,FALSE),"")</f>
        <v/>
      </c>
      <c r="R86" s="65" t="str">
        <f>IFERROR(VLOOKUP('BMP P Tracking Table'!$Q86,Dropdowns!$P$3:$Q$23,2,FALSE),"")</f>
        <v/>
      </c>
      <c r="S86" s="65"/>
      <c r="T86" s="65"/>
      <c r="U86" s="65"/>
      <c r="V86" s="65"/>
      <c r="W86" s="65"/>
      <c r="X86" s="65"/>
      <c r="Y86" s="65"/>
      <c r="Z86" s="65"/>
      <c r="AA86" s="65"/>
      <c r="AB86" s="100"/>
      <c r="AC86" s="65"/>
      <c r="AD86" s="107" t="str">
        <f>IFERROR('BMP P Tracking Table'!$U86*VLOOKUP('BMP P Tracking Table'!$Q86,'Loading Rates'!$B$1:$L$24,4,FALSE)+IF('BMP P Tracking Table'!$V86="By HSG",'BMP P Tracking Table'!$W86*VLOOKUP('BMP P Tracking Table'!$Q86,'Loading Rates'!$B$1:$L$24,6,FALSE)+'BMP P Tracking Table'!$X86*VLOOKUP('BMP P Tracking Table'!$Q86,'Loading Rates'!$B$1:$L$24,7,FALSE)+'BMP P Tracking Table'!$Y86*VLOOKUP('BMP P Tracking Table'!$Q86,'Loading Rates'!$B$1:$L$24,8,FALSE)+'BMP P Tracking Table'!$Z86*VLOOKUP('BMP P Tracking Table'!$Q86,'Loading Rates'!$B$1:$L$24,9,FALSE),'BMP P Tracking Table'!$AA86*VLOOKUP('BMP P Tracking Table'!$Q86,'Loading Rates'!$B$1:$L$24,10,FALSE)),"")</f>
        <v/>
      </c>
      <c r="AE86" s="107" t="str">
        <f>IFERROR(MIN(2,IF('BMP P Tracking Table'!$V86="Total Pervious",(-(3630*'BMP P Tracking Table'!$U86+20.691*'BMP P Tracking Table'!$AA86)+SQRT((3630*'BMP P Tracking Table'!$U86+20.691*'BMP P Tracking Table'!$AA86)^2-(4*(996.798*'BMP P Tracking Table'!$AA86)*-'BMP P Tracking Table'!$AB86)))/(2*(996.798*'BMP P Tracking Table'!$AA86)),IF(SUM('BMP P Tracking Table'!$W86:$Z86)=0,'BMP P Tracking Table'!$AB86/(-3630*'BMP P Tracking Table'!$U86),(-(3630*'BMP P Tracking Table'!$U86+20.691*'BMP P Tracking Table'!$Z86-216.711*'BMP P Tracking Table'!$Y86-83.853*'BMP P Tracking Table'!$X86-42.834*'BMP P Tracking Table'!$W86)+SQRT((3630*'BMP P Tracking Table'!$U86+20.691*'BMP P Tracking Table'!$Z86-216.711*'BMP P Tracking Table'!$Y86-83.853*'BMP P Tracking Table'!$X86-42.834*'BMP P Tracking Table'!$W86)^2-(4*(149.919*'BMP P Tracking Table'!$W86+236.676*'BMP P Tracking Table'!$X86+726*'BMP P Tracking Table'!$Y86+996.798*'BMP P Tracking Table'!$Z86)*-'BMP P Tracking Table'!$AB86)))/(2*(149.919*'BMP P Tracking Table'!$W86+236.676*'BMP P Tracking Table'!$X86+726*'BMP P Tracking Table'!$Y86+996.798*'BMP P Tracking Table'!$Z86))))),"")</f>
        <v/>
      </c>
      <c r="AF86" s="107" t="str" cm="1">
        <f t="array" ref="AF86">IFERROR((VLOOKUP(CONCATENATE('BMP P Tracking Table'!$T86," ",'BMP P Tracking Table'!$AC86),'Performance Curves'!$C$1:$L$45,_xlfn.SINGLE(MATCH('BMP P Tracking Table'!$AE86,'Performance Curves'!$D$1:$L$1,1))+2,FALSE)-VLOOKUP(CONCATENATE('BMP P Tracking Table'!$T86," ",'BMP P Tracking Table'!$AC86),'Performance Curves'!$C$1:$L$45,_xlfn.SINGLE(MATCH('BMP P Tracking Table'!$AE86,'Performance Curves'!$D$1:$L$1,1))+1,FALSE)),"")</f>
        <v/>
      </c>
      <c r="AG86" s="107" t="str">
        <f>IFERROR(('BMP P Tracking Table'!$AE86-INDEX('Performance Curves'!$E$1:$L$1,1,MATCH('BMP P Tracking Table'!$AE86,'Performance Curves'!$E$1:$L$1,1)))/(INDEX('Performance Curves'!$E$1:$L$1,1,MATCH('BMP P Tracking Table'!$AE86,'Performance Curves'!$E$1:$L$1,1)+1)-INDEX('Performance Curves'!$E$1:$L$1,1,MATCH('BMP P Tracking Table'!$AE86,'Performance Curves'!$E$1:$L$1,1))),"")</f>
        <v/>
      </c>
      <c r="AH86" s="106" t="str" cm="1">
        <f t="array" ref="AH86">IFERROR(IF('BMP P Tracking Table'!$AE86=2,VLOOKUP(CONCATENATE('BMP P Tracking Table'!$T86," ",'BMP P Tracking Table'!$AC86),'Performance Curves'!$C$1:$L$45,_xlfn.SINGLE(MATCH('BMP P Tracking Table'!$AE86,'Performance Curves'!$D$1:$L$1,1))+1,FALSE),'BMP P Tracking Table'!$AF86*'BMP P Tracking Table'!$AG86+VLOOKUP(CONCATENATE('BMP P Tracking Table'!$T86," ",'BMP P Tracking Table'!$AC86),'Performance Curves'!$C$1:$L$45,_xlfn.SINGLE(MATCH('BMP P Tracking Table'!$AE86,'Performance Curves'!$D$1:$L$1,1))+1,FALSE)),"")</f>
        <v/>
      </c>
      <c r="AI86" s="107" t="str">
        <f>IFERROR('BMP P Tracking Table'!$AH86*'BMP P Tracking Table'!$AD86,"")</f>
        <v/>
      </c>
      <c r="AJ86" s="65"/>
      <c r="AK86" s="101"/>
      <c r="AL86" s="101"/>
      <c r="AM86" s="64">
        <v>1</v>
      </c>
      <c r="AN86" s="105" t="str">
        <f t="shared" si="3"/>
        <v/>
      </c>
      <c r="AO86" s="101"/>
      <c r="AP86" s="101"/>
      <c r="AQ86" s="101"/>
      <c r="AR86" s="101"/>
      <c r="AS86" s="101"/>
      <c r="AT86" s="101"/>
      <c r="AU86" s="101"/>
      <c r="AV86" s="65"/>
      <c r="AW86" s="102"/>
      <c r="AX86" s="102"/>
      <c r="AY86" s="107" t="str">
        <f>IF('BMP P Tracking Table'!$AK86="Yes",IF('BMP P Tracking Table'!$AL86="No",'BMP P Tracking Table'!$U86*VLOOKUP('BMP P Tracking Table'!$Q86,'Loading Rates'!$B$1:$L$24,4,FALSE)+IF('BMP P Tracking Table'!$V86="By HSG",'BMP P Tracking Table'!$W86*VLOOKUP('BMP P Tracking Table'!$Q86,'Loading Rates'!$B$1:$L$24,6,FALSE)+'BMP P Tracking Table'!$X86*VLOOKUP('BMP P Tracking Table'!$Q86,'Loading Rates'!$B$1:$L$24,7,FALSE)+'BMP P Tracking Table'!$Y86*VLOOKUP('BMP P Tracking Table'!$Q86,'Loading Rates'!$B$1:$L$24,8,FALSE)+'BMP P Tracking Table'!$Z86*VLOOKUP('BMP P Tracking Table'!$Q86,'Loading Rates'!$B$1:$L$24,9,FALSE),'BMP P Tracking Table'!$AA86*VLOOKUP('BMP P Tracking Table'!$Q86,'Loading Rates'!$B$1:$L$24,10,FALSE)),'BMP P Tracking Table'!$AO86*VLOOKUP('BMP P Tracking Table'!$Q86,'Loading Rates'!$B$1:$L$24,4,FALSE)+IF('BMP P Tracking Table'!$AP86="By HSG",'BMP P Tracking Table'!$AQ86*VLOOKUP('BMP P Tracking Table'!$Q86,'Loading Rates'!$B$1:$L$24,6,FALSE)+'BMP P Tracking Table'!$AR86*VLOOKUP('BMP P Tracking Table'!$Q86,'Loading Rates'!$B$1:$L$24,7,FALSE)+'BMP P Tracking Table'!$AS86*VLOOKUP('BMP P Tracking Table'!$Q86,'Loading Rates'!$B$1:$L$24,8,FALSE)+'BMP P Tracking Table'!$AT86*VLOOKUP('BMP P Tracking Table'!$Q86,'Loading Rates'!$B$1:$L$24,9,FALSE),'BMP P Tracking Table'!$AU86*VLOOKUP('BMP P Tracking Table'!$Q86,'Loading Rates'!$B$1:$L$24,10,FALSE))),"")</f>
        <v/>
      </c>
      <c r="AZ86" s="107" t="str">
        <f>IFERROR(IF('BMP P Tracking Table'!$AL86="Yes",MIN(2,IF('BMP P Tracking Table'!$AP86="Total Pervious",(-(3630*'BMP P Tracking Table'!$AO86+20.691*'BMP P Tracking Table'!$AU86)+SQRT((3630*'BMP P Tracking Table'!$AO86+20.691*'BMP P Tracking Table'!$AU86)^2-(4*(996.798*'BMP P Tracking Table'!$AU86)*-'BMP P Tracking Table'!$AW86)))/(2*(996.798*'BMP P Tracking Table'!$AU86)),IF(SUM('BMP P Tracking Table'!$AQ86:$AT86)=0,'BMP P Tracking Table'!$AU86/(-3630*'BMP P Tracking Table'!$AO86),(-(3630*'BMP P Tracking Table'!$AO86+20.691*'BMP P Tracking Table'!$AT86-216.711*'BMP P Tracking Table'!$AS86-83.853*'BMP P Tracking Table'!$AR86-42.834*'BMP P Tracking Table'!$AQ86)+SQRT((3630*'BMP P Tracking Table'!$AO86+20.691*'BMP P Tracking Table'!$AT86-216.711*'BMP P Tracking Table'!$AS86-83.853*'BMP P Tracking Table'!$AR86-42.834*'BMP P Tracking Table'!$AQ86)^2-(4*(149.919*'BMP P Tracking Table'!$AQ86+236.676*'BMP P Tracking Table'!$AR86+726*'BMP P Tracking Table'!$AS86+996.798*'BMP P Tracking Table'!$AT86)*-'BMP P Tracking Table'!$AW86)))/(2*(149.919*'BMP P Tracking Table'!$AQ86+236.676*'BMP P Tracking Table'!$AR86+726*'BMP P Tracking Table'!$AS86+996.798*'BMP P Tracking Table'!$AT86))))),MIN(2,IF('BMP P Tracking Table'!$AP86="Total Pervious",(-(3630*'BMP P Tracking Table'!$U86+20.691*'BMP P Tracking Table'!$AA86)+SQRT((3630*'BMP P Tracking Table'!$U86+20.691*'BMP P Tracking Table'!$AA86)^2-(4*(996.798*'BMP P Tracking Table'!$AA86)*-'BMP P Tracking Table'!$AW86)))/(2*(996.798*'BMP P Tracking Table'!$AA86)),IF(SUM('BMP P Tracking Table'!$W86:$Z86)=0,'BMP P Tracking Table'!$AW86/(-3630*'BMP P Tracking Table'!$U86),(-(3630*'BMP P Tracking Table'!$U86+20.691*'BMP P Tracking Table'!$Z86-216.711*'BMP P Tracking Table'!$Y86-83.853*'BMP P Tracking Table'!$X86-42.834*'BMP P Tracking Table'!$W86)+SQRT((3630*'BMP P Tracking Table'!$U86+20.691*'BMP P Tracking Table'!$Z86-216.711*'BMP P Tracking Table'!$Y86-83.853*'BMP P Tracking Table'!$X86-42.834*'BMP P Tracking Table'!$W86)^2-(4*(149.919*'BMP P Tracking Table'!$W86+236.676*'BMP P Tracking Table'!$X86+726*'BMP P Tracking Table'!$Y86+996.798*'BMP P Tracking Table'!$Z86)*-'BMP P Tracking Table'!$AW86)))/(2*(149.919*'BMP P Tracking Table'!$W86+236.676*'BMP P Tracking Table'!$X86+726*'BMP P Tracking Table'!$Y86+996.798*'BMP P Tracking Table'!$Z86)))))),"")</f>
        <v/>
      </c>
      <c r="BA86" s="105" t="str" cm="1">
        <f t="array" ref="BA86">IFERROR((VLOOKUP(CONCATENATE('BMP P Tracking Table'!$AV86," ",'BMP P Tracking Table'!$AX86),'Performance Curves'!$C$1:$L$45,_xlfn.SINGLE(MATCH('BMP P Tracking Table'!$AZ86,'Performance Curves'!$D$1:$L$1,1))+2,FALSE)-VLOOKUP(CONCATENATE('BMP P Tracking Table'!$AV86," ",'BMP P Tracking Table'!$AX86),'Performance Curves'!$C$1:$L$45,_xlfn.SINGLE(MATCH('BMP P Tracking Table'!$AZ86,'Performance Curves'!$D$1:$L$1,1))+1,FALSE)),"")</f>
        <v/>
      </c>
      <c r="BB86" s="107" t="str">
        <f>IFERROR(('BMP P Tracking Table'!$AZ86-INDEX('Performance Curves'!$E$1:$L$1,1,MATCH('BMP P Tracking Table'!$AZ86,'Performance Curves'!$E$1:$L$1,1)))/(INDEX('Performance Curves'!$E$1:$L$1,1,MATCH('BMP P Tracking Table'!$AZ86,'Performance Curves'!$E$1:$L$1,1)+1)-INDEX('Performance Curves'!$E$1:$L$1,1,MATCH('BMP P Tracking Table'!$AZ86,'Performance Curves'!$E$1:$L$1,1))),"")</f>
        <v/>
      </c>
      <c r="BC86" s="106" t="str" cm="1">
        <f t="array" ref="BC86">IFERROR(IF('BMP P Tracking Table'!$AZ86=2,VLOOKUP(CONCATENATE('BMP P Tracking Table'!$AV86," ",'BMP P Tracking Table'!$AX86),'Performance Curves'!$C$1:$L$44,_xlfn.SINGLE(MATCH('BMP P Tracking Table'!$AZ86,'Performance Curves'!$D$1:$L$1,1))+1,FALSE),'BMP P Tracking Table'!$BA86*'BMP P Tracking Table'!$BB86+VLOOKUP(CONCATENATE('BMP P Tracking Table'!$AV86," ",'BMP P Tracking Table'!$AX86),'Performance Curves'!$C$1:$L$44,_xlfn.SINGLE(MATCH('BMP P Tracking Table'!$AZ86,'Performance Curves'!$D$1:$L$1,1))+1,FALSE)),"")</f>
        <v/>
      </c>
      <c r="BD86" s="107" t="str">
        <f>IFERROR('BMP P Tracking Table'!$BC86*'BMP P Tracking Table'!$AY86,"")</f>
        <v/>
      </c>
      <c r="BE86" s="101"/>
      <c r="BF86" s="37">
        <f t="shared" si="4"/>
        <v>0</v>
      </c>
    </row>
    <row r="87" spans="1:58" x14ac:dyDescent="0.25">
      <c r="A87" s="65"/>
      <c r="B87" s="65"/>
      <c r="C87" s="65"/>
      <c r="D87" s="65"/>
      <c r="E87" s="97"/>
      <c r="F87" s="97"/>
      <c r="G87" s="65"/>
      <c r="H87" s="65"/>
      <c r="I87" s="65"/>
      <c r="J87" s="98"/>
      <c r="K87" s="65"/>
      <c r="L87" s="65"/>
      <c r="M87" s="65"/>
      <c r="N87" s="65"/>
      <c r="O87" s="65"/>
      <c r="P87" s="65"/>
      <c r="Q87" s="65" t="str">
        <f>IFERROR(VLOOKUP('BMP P Tracking Table'!$P87,Dropdowns!$C$2:$E$15,3,FALSE),"")</f>
        <v/>
      </c>
      <c r="R87" s="65" t="str">
        <f>IFERROR(VLOOKUP('BMP P Tracking Table'!$Q87,Dropdowns!$P$3:$Q$23,2,FALSE),"")</f>
        <v/>
      </c>
      <c r="S87" s="65"/>
      <c r="T87" s="65"/>
      <c r="U87" s="65"/>
      <c r="V87" s="65"/>
      <c r="W87" s="65"/>
      <c r="X87" s="65"/>
      <c r="Y87" s="65"/>
      <c r="Z87" s="65"/>
      <c r="AA87" s="65"/>
      <c r="AB87" s="100"/>
      <c r="AC87" s="65"/>
      <c r="AD87" s="107" t="str">
        <f>IFERROR('BMP P Tracking Table'!$U87*VLOOKUP('BMP P Tracking Table'!$Q87,'Loading Rates'!$B$1:$L$24,4,FALSE)+IF('BMP P Tracking Table'!$V87="By HSG",'BMP P Tracking Table'!$W87*VLOOKUP('BMP P Tracking Table'!$Q87,'Loading Rates'!$B$1:$L$24,6,FALSE)+'BMP P Tracking Table'!$X87*VLOOKUP('BMP P Tracking Table'!$Q87,'Loading Rates'!$B$1:$L$24,7,FALSE)+'BMP P Tracking Table'!$Y87*VLOOKUP('BMP P Tracking Table'!$Q87,'Loading Rates'!$B$1:$L$24,8,FALSE)+'BMP P Tracking Table'!$Z87*VLOOKUP('BMP P Tracking Table'!$Q87,'Loading Rates'!$B$1:$L$24,9,FALSE),'BMP P Tracking Table'!$AA87*VLOOKUP('BMP P Tracking Table'!$Q87,'Loading Rates'!$B$1:$L$24,10,FALSE)),"")</f>
        <v/>
      </c>
      <c r="AE87" s="107" t="str">
        <f>IFERROR(MIN(2,IF('BMP P Tracking Table'!$V87="Total Pervious",(-(3630*'BMP P Tracking Table'!$U87+20.691*'BMP P Tracking Table'!$AA87)+SQRT((3630*'BMP P Tracking Table'!$U87+20.691*'BMP P Tracking Table'!$AA87)^2-(4*(996.798*'BMP P Tracking Table'!$AA87)*-'BMP P Tracking Table'!$AB87)))/(2*(996.798*'BMP P Tracking Table'!$AA87)),IF(SUM('BMP P Tracking Table'!$W87:$Z87)=0,'BMP P Tracking Table'!$AB87/(-3630*'BMP P Tracking Table'!$U87),(-(3630*'BMP P Tracking Table'!$U87+20.691*'BMP P Tracking Table'!$Z87-216.711*'BMP P Tracking Table'!$Y87-83.853*'BMP P Tracking Table'!$X87-42.834*'BMP P Tracking Table'!$W87)+SQRT((3630*'BMP P Tracking Table'!$U87+20.691*'BMP P Tracking Table'!$Z87-216.711*'BMP P Tracking Table'!$Y87-83.853*'BMP P Tracking Table'!$X87-42.834*'BMP P Tracking Table'!$W87)^2-(4*(149.919*'BMP P Tracking Table'!$W87+236.676*'BMP P Tracking Table'!$X87+726*'BMP P Tracking Table'!$Y87+996.798*'BMP P Tracking Table'!$Z87)*-'BMP P Tracking Table'!$AB87)))/(2*(149.919*'BMP P Tracking Table'!$W87+236.676*'BMP P Tracking Table'!$X87+726*'BMP P Tracking Table'!$Y87+996.798*'BMP P Tracking Table'!$Z87))))),"")</f>
        <v/>
      </c>
      <c r="AF87" s="107" t="str" cm="1">
        <f t="array" ref="AF87">IFERROR((VLOOKUP(CONCATENATE('BMP P Tracking Table'!$T87," ",'BMP P Tracking Table'!$AC87),'Performance Curves'!$C$1:$L$45,_xlfn.SINGLE(MATCH('BMP P Tracking Table'!$AE87,'Performance Curves'!$D$1:$L$1,1))+2,FALSE)-VLOOKUP(CONCATENATE('BMP P Tracking Table'!$T87," ",'BMP P Tracking Table'!$AC87),'Performance Curves'!$C$1:$L$45,_xlfn.SINGLE(MATCH('BMP P Tracking Table'!$AE87,'Performance Curves'!$D$1:$L$1,1))+1,FALSE)),"")</f>
        <v/>
      </c>
      <c r="AG87" s="107" t="str">
        <f>IFERROR(('BMP P Tracking Table'!$AE87-INDEX('Performance Curves'!$E$1:$L$1,1,MATCH('BMP P Tracking Table'!$AE87,'Performance Curves'!$E$1:$L$1,1)))/(INDEX('Performance Curves'!$E$1:$L$1,1,MATCH('BMP P Tracking Table'!$AE87,'Performance Curves'!$E$1:$L$1,1)+1)-INDEX('Performance Curves'!$E$1:$L$1,1,MATCH('BMP P Tracking Table'!$AE87,'Performance Curves'!$E$1:$L$1,1))),"")</f>
        <v/>
      </c>
      <c r="AH87" s="106" t="str" cm="1">
        <f t="array" ref="AH87">IFERROR(IF('BMP P Tracking Table'!$AE87=2,VLOOKUP(CONCATENATE('BMP P Tracking Table'!$T87," ",'BMP P Tracking Table'!$AC87),'Performance Curves'!$C$1:$L$45,_xlfn.SINGLE(MATCH('BMP P Tracking Table'!$AE87,'Performance Curves'!$D$1:$L$1,1))+1,FALSE),'BMP P Tracking Table'!$AF87*'BMP P Tracking Table'!$AG87+VLOOKUP(CONCATENATE('BMP P Tracking Table'!$T87," ",'BMP P Tracking Table'!$AC87),'Performance Curves'!$C$1:$L$45,_xlfn.SINGLE(MATCH('BMP P Tracking Table'!$AE87,'Performance Curves'!$D$1:$L$1,1))+1,FALSE)),"")</f>
        <v/>
      </c>
      <c r="AI87" s="107" t="str">
        <f>IFERROR('BMP P Tracking Table'!$AH87*'BMP P Tracking Table'!$AD87,"")</f>
        <v/>
      </c>
      <c r="AJ87" s="65"/>
      <c r="AK87" s="101"/>
      <c r="AL87" s="101"/>
      <c r="AM87" s="64">
        <v>1</v>
      </c>
      <c r="AN87" s="105" t="str">
        <f t="shared" si="3"/>
        <v/>
      </c>
      <c r="AO87" s="101"/>
      <c r="AP87" s="101"/>
      <c r="AQ87" s="101"/>
      <c r="AR87" s="101"/>
      <c r="AS87" s="101"/>
      <c r="AT87" s="101"/>
      <c r="AU87" s="101"/>
      <c r="AV87" s="65"/>
      <c r="AW87" s="102"/>
      <c r="AX87" s="102"/>
      <c r="AY87" s="107" t="str">
        <f>IF('BMP P Tracking Table'!$AK87="Yes",IF('BMP P Tracking Table'!$AL87="No",'BMP P Tracking Table'!$U87*VLOOKUP('BMP P Tracking Table'!$Q87,'Loading Rates'!$B$1:$L$24,4,FALSE)+IF('BMP P Tracking Table'!$V87="By HSG",'BMP P Tracking Table'!$W87*VLOOKUP('BMP P Tracking Table'!$Q87,'Loading Rates'!$B$1:$L$24,6,FALSE)+'BMP P Tracking Table'!$X87*VLOOKUP('BMP P Tracking Table'!$Q87,'Loading Rates'!$B$1:$L$24,7,FALSE)+'BMP P Tracking Table'!$Y87*VLOOKUP('BMP P Tracking Table'!$Q87,'Loading Rates'!$B$1:$L$24,8,FALSE)+'BMP P Tracking Table'!$Z87*VLOOKUP('BMP P Tracking Table'!$Q87,'Loading Rates'!$B$1:$L$24,9,FALSE),'BMP P Tracking Table'!$AA87*VLOOKUP('BMP P Tracking Table'!$Q87,'Loading Rates'!$B$1:$L$24,10,FALSE)),'BMP P Tracking Table'!$AO87*VLOOKUP('BMP P Tracking Table'!$Q87,'Loading Rates'!$B$1:$L$24,4,FALSE)+IF('BMP P Tracking Table'!$AP87="By HSG",'BMP P Tracking Table'!$AQ87*VLOOKUP('BMP P Tracking Table'!$Q87,'Loading Rates'!$B$1:$L$24,6,FALSE)+'BMP P Tracking Table'!$AR87*VLOOKUP('BMP P Tracking Table'!$Q87,'Loading Rates'!$B$1:$L$24,7,FALSE)+'BMP P Tracking Table'!$AS87*VLOOKUP('BMP P Tracking Table'!$Q87,'Loading Rates'!$B$1:$L$24,8,FALSE)+'BMP P Tracking Table'!$AT87*VLOOKUP('BMP P Tracking Table'!$Q87,'Loading Rates'!$B$1:$L$24,9,FALSE),'BMP P Tracking Table'!$AU87*VLOOKUP('BMP P Tracking Table'!$Q87,'Loading Rates'!$B$1:$L$24,10,FALSE))),"")</f>
        <v/>
      </c>
      <c r="AZ87" s="107" t="str">
        <f>IFERROR(IF('BMP P Tracking Table'!$AL87="Yes",MIN(2,IF('BMP P Tracking Table'!$AP87="Total Pervious",(-(3630*'BMP P Tracking Table'!$AO87+20.691*'BMP P Tracking Table'!$AU87)+SQRT((3630*'BMP P Tracking Table'!$AO87+20.691*'BMP P Tracking Table'!$AU87)^2-(4*(996.798*'BMP P Tracking Table'!$AU87)*-'BMP P Tracking Table'!$AW87)))/(2*(996.798*'BMP P Tracking Table'!$AU87)),IF(SUM('BMP P Tracking Table'!$AQ87:$AT87)=0,'BMP P Tracking Table'!$AU87/(-3630*'BMP P Tracking Table'!$AO87),(-(3630*'BMP P Tracking Table'!$AO87+20.691*'BMP P Tracking Table'!$AT87-216.711*'BMP P Tracking Table'!$AS87-83.853*'BMP P Tracking Table'!$AR87-42.834*'BMP P Tracking Table'!$AQ87)+SQRT((3630*'BMP P Tracking Table'!$AO87+20.691*'BMP P Tracking Table'!$AT87-216.711*'BMP P Tracking Table'!$AS87-83.853*'BMP P Tracking Table'!$AR87-42.834*'BMP P Tracking Table'!$AQ87)^2-(4*(149.919*'BMP P Tracking Table'!$AQ87+236.676*'BMP P Tracking Table'!$AR87+726*'BMP P Tracking Table'!$AS87+996.798*'BMP P Tracking Table'!$AT87)*-'BMP P Tracking Table'!$AW87)))/(2*(149.919*'BMP P Tracking Table'!$AQ87+236.676*'BMP P Tracking Table'!$AR87+726*'BMP P Tracking Table'!$AS87+996.798*'BMP P Tracking Table'!$AT87))))),MIN(2,IF('BMP P Tracking Table'!$AP87="Total Pervious",(-(3630*'BMP P Tracking Table'!$U87+20.691*'BMP P Tracking Table'!$AA87)+SQRT((3630*'BMP P Tracking Table'!$U87+20.691*'BMP P Tracking Table'!$AA87)^2-(4*(996.798*'BMP P Tracking Table'!$AA87)*-'BMP P Tracking Table'!$AW87)))/(2*(996.798*'BMP P Tracking Table'!$AA87)),IF(SUM('BMP P Tracking Table'!$W87:$Z87)=0,'BMP P Tracking Table'!$AW87/(-3630*'BMP P Tracking Table'!$U87),(-(3630*'BMP P Tracking Table'!$U87+20.691*'BMP P Tracking Table'!$Z87-216.711*'BMP P Tracking Table'!$Y87-83.853*'BMP P Tracking Table'!$X87-42.834*'BMP P Tracking Table'!$W87)+SQRT((3630*'BMP P Tracking Table'!$U87+20.691*'BMP P Tracking Table'!$Z87-216.711*'BMP P Tracking Table'!$Y87-83.853*'BMP P Tracking Table'!$X87-42.834*'BMP P Tracking Table'!$W87)^2-(4*(149.919*'BMP P Tracking Table'!$W87+236.676*'BMP P Tracking Table'!$X87+726*'BMP P Tracking Table'!$Y87+996.798*'BMP P Tracking Table'!$Z87)*-'BMP P Tracking Table'!$AW87)))/(2*(149.919*'BMP P Tracking Table'!$W87+236.676*'BMP P Tracking Table'!$X87+726*'BMP P Tracking Table'!$Y87+996.798*'BMP P Tracking Table'!$Z87)))))),"")</f>
        <v/>
      </c>
      <c r="BA87" s="105" t="str" cm="1">
        <f t="array" ref="BA87">IFERROR((VLOOKUP(CONCATENATE('BMP P Tracking Table'!$AV87," ",'BMP P Tracking Table'!$AX87),'Performance Curves'!$C$1:$L$45,_xlfn.SINGLE(MATCH('BMP P Tracking Table'!$AZ87,'Performance Curves'!$D$1:$L$1,1))+2,FALSE)-VLOOKUP(CONCATENATE('BMP P Tracking Table'!$AV87," ",'BMP P Tracking Table'!$AX87),'Performance Curves'!$C$1:$L$45,_xlfn.SINGLE(MATCH('BMP P Tracking Table'!$AZ87,'Performance Curves'!$D$1:$L$1,1))+1,FALSE)),"")</f>
        <v/>
      </c>
      <c r="BB87" s="107" t="str">
        <f>IFERROR(('BMP P Tracking Table'!$AZ87-INDEX('Performance Curves'!$E$1:$L$1,1,MATCH('BMP P Tracking Table'!$AZ87,'Performance Curves'!$E$1:$L$1,1)))/(INDEX('Performance Curves'!$E$1:$L$1,1,MATCH('BMP P Tracking Table'!$AZ87,'Performance Curves'!$E$1:$L$1,1)+1)-INDEX('Performance Curves'!$E$1:$L$1,1,MATCH('BMP P Tracking Table'!$AZ87,'Performance Curves'!$E$1:$L$1,1))),"")</f>
        <v/>
      </c>
      <c r="BC87" s="106" t="str" cm="1">
        <f t="array" ref="BC87">IFERROR(IF('BMP P Tracking Table'!$AZ87=2,VLOOKUP(CONCATENATE('BMP P Tracking Table'!$AV87," ",'BMP P Tracking Table'!$AX87),'Performance Curves'!$C$1:$L$44,_xlfn.SINGLE(MATCH('BMP P Tracking Table'!$AZ87,'Performance Curves'!$D$1:$L$1,1))+1,FALSE),'BMP P Tracking Table'!$BA87*'BMP P Tracking Table'!$BB87+VLOOKUP(CONCATENATE('BMP P Tracking Table'!$AV87," ",'BMP P Tracking Table'!$AX87),'Performance Curves'!$C$1:$L$44,_xlfn.SINGLE(MATCH('BMP P Tracking Table'!$AZ87,'Performance Curves'!$D$1:$L$1,1))+1,FALSE)),"")</f>
        <v/>
      </c>
      <c r="BD87" s="107" t="str">
        <f>IFERROR('BMP P Tracking Table'!$BC87*'BMP P Tracking Table'!$AY87,"")</f>
        <v/>
      </c>
      <c r="BE87" s="101"/>
      <c r="BF87" s="37">
        <f t="shared" si="4"/>
        <v>0</v>
      </c>
    </row>
    <row r="88" spans="1:58" x14ac:dyDescent="0.25">
      <c r="A88" s="65"/>
      <c r="B88" s="65"/>
      <c r="C88" s="65"/>
      <c r="D88" s="65"/>
      <c r="E88" s="97"/>
      <c r="F88" s="97"/>
      <c r="G88" s="65"/>
      <c r="H88" s="65"/>
      <c r="I88" s="65"/>
      <c r="J88" s="98"/>
      <c r="K88" s="65"/>
      <c r="L88" s="65"/>
      <c r="M88" s="65"/>
      <c r="N88" s="65"/>
      <c r="O88" s="65"/>
      <c r="P88" s="65"/>
      <c r="Q88" s="65" t="str">
        <f>IFERROR(VLOOKUP('BMP P Tracking Table'!$P88,Dropdowns!$C$2:$E$15,3,FALSE),"")</f>
        <v/>
      </c>
      <c r="R88" s="65" t="str">
        <f>IFERROR(VLOOKUP('BMP P Tracking Table'!$Q88,Dropdowns!$P$3:$Q$23,2,FALSE),"")</f>
        <v/>
      </c>
      <c r="S88" s="65"/>
      <c r="T88" s="65"/>
      <c r="U88" s="65"/>
      <c r="V88" s="65"/>
      <c r="W88" s="65"/>
      <c r="X88" s="65"/>
      <c r="Y88" s="65"/>
      <c r="Z88" s="65"/>
      <c r="AA88" s="65"/>
      <c r="AB88" s="100"/>
      <c r="AC88" s="65"/>
      <c r="AD88" s="107" t="str">
        <f>IFERROR('BMP P Tracking Table'!$U88*VLOOKUP('BMP P Tracking Table'!$Q88,'Loading Rates'!$B$1:$L$24,4,FALSE)+IF('BMP P Tracking Table'!$V88="By HSG",'BMP P Tracking Table'!$W88*VLOOKUP('BMP P Tracking Table'!$Q88,'Loading Rates'!$B$1:$L$24,6,FALSE)+'BMP P Tracking Table'!$X88*VLOOKUP('BMP P Tracking Table'!$Q88,'Loading Rates'!$B$1:$L$24,7,FALSE)+'BMP P Tracking Table'!$Y88*VLOOKUP('BMP P Tracking Table'!$Q88,'Loading Rates'!$B$1:$L$24,8,FALSE)+'BMP P Tracking Table'!$Z88*VLOOKUP('BMP P Tracking Table'!$Q88,'Loading Rates'!$B$1:$L$24,9,FALSE),'BMP P Tracking Table'!$AA88*VLOOKUP('BMP P Tracking Table'!$Q88,'Loading Rates'!$B$1:$L$24,10,FALSE)),"")</f>
        <v/>
      </c>
      <c r="AE88" s="107" t="str">
        <f>IFERROR(MIN(2,IF('BMP P Tracking Table'!$V88="Total Pervious",(-(3630*'BMP P Tracking Table'!$U88+20.691*'BMP P Tracking Table'!$AA88)+SQRT((3630*'BMP P Tracking Table'!$U88+20.691*'BMP P Tracking Table'!$AA88)^2-(4*(996.798*'BMP P Tracking Table'!$AA88)*-'BMP P Tracking Table'!$AB88)))/(2*(996.798*'BMP P Tracking Table'!$AA88)),IF(SUM('BMP P Tracking Table'!$W88:$Z88)=0,'BMP P Tracking Table'!$AB88/(-3630*'BMP P Tracking Table'!$U88),(-(3630*'BMP P Tracking Table'!$U88+20.691*'BMP P Tracking Table'!$Z88-216.711*'BMP P Tracking Table'!$Y88-83.853*'BMP P Tracking Table'!$X88-42.834*'BMP P Tracking Table'!$W88)+SQRT((3630*'BMP P Tracking Table'!$U88+20.691*'BMP P Tracking Table'!$Z88-216.711*'BMP P Tracking Table'!$Y88-83.853*'BMP P Tracking Table'!$X88-42.834*'BMP P Tracking Table'!$W88)^2-(4*(149.919*'BMP P Tracking Table'!$W88+236.676*'BMP P Tracking Table'!$X88+726*'BMP P Tracking Table'!$Y88+996.798*'BMP P Tracking Table'!$Z88)*-'BMP P Tracking Table'!$AB88)))/(2*(149.919*'BMP P Tracking Table'!$W88+236.676*'BMP P Tracking Table'!$X88+726*'BMP P Tracking Table'!$Y88+996.798*'BMP P Tracking Table'!$Z88))))),"")</f>
        <v/>
      </c>
      <c r="AF88" s="107" t="str" cm="1">
        <f t="array" ref="AF88">IFERROR((VLOOKUP(CONCATENATE('BMP P Tracking Table'!$T88," ",'BMP P Tracking Table'!$AC88),'Performance Curves'!$C$1:$L$45,_xlfn.SINGLE(MATCH('BMP P Tracking Table'!$AE88,'Performance Curves'!$D$1:$L$1,1))+2,FALSE)-VLOOKUP(CONCATENATE('BMP P Tracking Table'!$T88," ",'BMP P Tracking Table'!$AC88),'Performance Curves'!$C$1:$L$45,_xlfn.SINGLE(MATCH('BMP P Tracking Table'!$AE88,'Performance Curves'!$D$1:$L$1,1))+1,FALSE)),"")</f>
        <v/>
      </c>
      <c r="AG88" s="107" t="str">
        <f>IFERROR(('BMP P Tracking Table'!$AE88-INDEX('Performance Curves'!$E$1:$L$1,1,MATCH('BMP P Tracking Table'!$AE88,'Performance Curves'!$E$1:$L$1,1)))/(INDEX('Performance Curves'!$E$1:$L$1,1,MATCH('BMP P Tracking Table'!$AE88,'Performance Curves'!$E$1:$L$1,1)+1)-INDEX('Performance Curves'!$E$1:$L$1,1,MATCH('BMP P Tracking Table'!$AE88,'Performance Curves'!$E$1:$L$1,1))),"")</f>
        <v/>
      </c>
      <c r="AH88" s="106" t="str" cm="1">
        <f t="array" ref="AH88">IFERROR(IF('BMP P Tracking Table'!$AE88=2,VLOOKUP(CONCATENATE('BMP P Tracking Table'!$T88," ",'BMP P Tracking Table'!$AC88),'Performance Curves'!$C$1:$L$45,_xlfn.SINGLE(MATCH('BMP P Tracking Table'!$AE88,'Performance Curves'!$D$1:$L$1,1))+1,FALSE),'BMP P Tracking Table'!$AF88*'BMP P Tracking Table'!$AG88+VLOOKUP(CONCATENATE('BMP P Tracking Table'!$T88," ",'BMP P Tracking Table'!$AC88),'Performance Curves'!$C$1:$L$45,_xlfn.SINGLE(MATCH('BMP P Tracking Table'!$AE88,'Performance Curves'!$D$1:$L$1,1))+1,FALSE)),"")</f>
        <v/>
      </c>
      <c r="AI88" s="107" t="str">
        <f>IFERROR('BMP P Tracking Table'!$AH88*'BMP P Tracking Table'!$AD88,"")</f>
        <v/>
      </c>
      <c r="AJ88" s="65"/>
      <c r="AK88" s="101"/>
      <c r="AL88" s="101"/>
      <c r="AM88" s="64">
        <v>1</v>
      </c>
      <c r="AN88" s="105" t="str">
        <f t="shared" si="3"/>
        <v/>
      </c>
      <c r="AO88" s="101"/>
      <c r="AP88" s="101"/>
      <c r="AQ88" s="101"/>
      <c r="AR88" s="101"/>
      <c r="AS88" s="101"/>
      <c r="AT88" s="101"/>
      <c r="AU88" s="101"/>
      <c r="AV88" s="65"/>
      <c r="AW88" s="102"/>
      <c r="AX88" s="102"/>
      <c r="AY88" s="107" t="str">
        <f>IF('BMP P Tracking Table'!$AK88="Yes",IF('BMP P Tracking Table'!$AL88="No",'BMP P Tracking Table'!$U88*VLOOKUP('BMP P Tracking Table'!$Q88,'Loading Rates'!$B$1:$L$24,4,FALSE)+IF('BMP P Tracking Table'!$V88="By HSG",'BMP P Tracking Table'!$W88*VLOOKUP('BMP P Tracking Table'!$Q88,'Loading Rates'!$B$1:$L$24,6,FALSE)+'BMP P Tracking Table'!$X88*VLOOKUP('BMP P Tracking Table'!$Q88,'Loading Rates'!$B$1:$L$24,7,FALSE)+'BMP P Tracking Table'!$Y88*VLOOKUP('BMP P Tracking Table'!$Q88,'Loading Rates'!$B$1:$L$24,8,FALSE)+'BMP P Tracking Table'!$Z88*VLOOKUP('BMP P Tracking Table'!$Q88,'Loading Rates'!$B$1:$L$24,9,FALSE),'BMP P Tracking Table'!$AA88*VLOOKUP('BMP P Tracking Table'!$Q88,'Loading Rates'!$B$1:$L$24,10,FALSE)),'BMP P Tracking Table'!$AO88*VLOOKUP('BMP P Tracking Table'!$Q88,'Loading Rates'!$B$1:$L$24,4,FALSE)+IF('BMP P Tracking Table'!$AP88="By HSG",'BMP P Tracking Table'!$AQ88*VLOOKUP('BMP P Tracking Table'!$Q88,'Loading Rates'!$B$1:$L$24,6,FALSE)+'BMP P Tracking Table'!$AR88*VLOOKUP('BMP P Tracking Table'!$Q88,'Loading Rates'!$B$1:$L$24,7,FALSE)+'BMP P Tracking Table'!$AS88*VLOOKUP('BMP P Tracking Table'!$Q88,'Loading Rates'!$B$1:$L$24,8,FALSE)+'BMP P Tracking Table'!$AT88*VLOOKUP('BMP P Tracking Table'!$Q88,'Loading Rates'!$B$1:$L$24,9,FALSE),'BMP P Tracking Table'!$AU88*VLOOKUP('BMP P Tracking Table'!$Q88,'Loading Rates'!$B$1:$L$24,10,FALSE))),"")</f>
        <v/>
      </c>
      <c r="AZ88" s="107" t="str">
        <f>IFERROR(IF('BMP P Tracking Table'!$AL88="Yes",MIN(2,IF('BMP P Tracking Table'!$AP88="Total Pervious",(-(3630*'BMP P Tracking Table'!$AO88+20.691*'BMP P Tracking Table'!$AU88)+SQRT((3630*'BMP P Tracking Table'!$AO88+20.691*'BMP P Tracking Table'!$AU88)^2-(4*(996.798*'BMP P Tracking Table'!$AU88)*-'BMP P Tracking Table'!$AW88)))/(2*(996.798*'BMP P Tracking Table'!$AU88)),IF(SUM('BMP P Tracking Table'!$AQ88:$AT88)=0,'BMP P Tracking Table'!$AU88/(-3630*'BMP P Tracking Table'!$AO88),(-(3630*'BMP P Tracking Table'!$AO88+20.691*'BMP P Tracking Table'!$AT88-216.711*'BMP P Tracking Table'!$AS88-83.853*'BMP P Tracking Table'!$AR88-42.834*'BMP P Tracking Table'!$AQ88)+SQRT((3630*'BMP P Tracking Table'!$AO88+20.691*'BMP P Tracking Table'!$AT88-216.711*'BMP P Tracking Table'!$AS88-83.853*'BMP P Tracking Table'!$AR88-42.834*'BMP P Tracking Table'!$AQ88)^2-(4*(149.919*'BMP P Tracking Table'!$AQ88+236.676*'BMP P Tracking Table'!$AR88+726*'BMP P Tracking Table'!$AS88+996.798*'BMP P Tracking Table'!$AT88)*-'BMP P Tracking Table'!$AW88)))/(2*(149.919*'BMP P Tracking Table'!$AQ88+236.676*'BMP P Tracking Table'!$AR88+726*'BMP P Tracking Table'!$AS88+996.798*'BMP P Tracking Table'!$AT88))))),MIN(2,IF('BMP P Tracking Table'!$AP88="Total Pervious",(-(3630*'BMP P Tracking Table'!$U88+20.691*'BMP P Tracking Table'!$AA88)+SQRT((3630*'BMP P Tracking Table'!$U88+20.691*'BMP P Tracking Table'!$AA88)^2-(4*(996.798*'BMP P Tracking Table'!$AA88)*-'BMP P Tracking Table'!$AW88)))/(2*(996.798*'BMP P Tracking Table'!$AA88)),IF(SUM('BMP P Tracking Table'!$W88:$Z88)=0,'BMP P Tracking Table'!$AW88/(-3630*'BMP P Tracking Table'!$U88),(-(3630*'BMP P Tracking Table'!$U88+20.691*'BMP P Tracking Table'!$Z88-216.711*'BMP P Tracking Table'!$Y88-83.853*'BMP P Tracking Table'!$X88-42.834*'BMP P Tracking Table'!$W88)+SQRT((3630*'BMP P Tracking Table'!$U88+20.691*'BMP P Tracking Table'!$Z88-216.711*'BMP P Tracking Table'!$Y88-83.853*'BMP P Tracking Table'!$X88-42.834*'BMP P Tracking Table'!$W88)^2-(4*(149.919*'BMP P Tracking Table'!$W88+236.676*'BMP P Tracking Table'!$X88+726*'BMP P Tracking Table'!$Y88+996.798*'BMP P Tracking Table'!$Z88)*-'BMP P Tracking Table'!$AW88)))/(2*(149.919*'BMP P Tracking Table'!$W88+236.676*'BMP P Tracking Table'!$X88+726*'BMP P Tracking Table'!$Y88+996.798*'BMP P Tracking Table'!$Z88)))))),"")</f>
        <v/>
      </c>
      <c r="BA88" s="105" t="str" cm="1">
        <f t="array" ref="BA88">IFERROR((VLOOKUP(CONCATENATE('BMP P Tracking Table'!$AV88," ",'BMP P Tracking Table'!$AX88),'Performance Curves'!$C$1:$L$45,_xlfn.SINGLE(MATCH('BMP P Tracking Table'!$AZ88,'Performance Curves'!$D$1:$L$1,1))+2,FALSE)-VLOOKUP(CONCATENATE('BMP P Tracking Table'!$AV88," ",'BMP P Tracking Table'!$AX88),'Performance Curves'!$C$1:$L$45,_xlfn.SINGLE(MATCH('BMP P Tracking Table'!$AZ88,'Performance Curves'!$D$1:$L$1,1))+1,FALSE)),"")</f>
        <v/>
      </c>
      <c r="BB88" s="107" t="str">
        <f>IFERROR(('BMP P Tracking Table'!$AZ88-INDEX('Performance Curves'!$E$1:$L$1,1,MATCH('BMP P Tracking Table'!$AZ88,'Performance Curves'!$E$1:$L$1,1)))/(INDEX('Performance Curves'!$E$1:$L$1,1,MATCH('BMP P Tracking Table'!$AZ88,'Performance Curves'!$E$1:$L$1,1)+1)-INDEX('Performance Curves'!$E$1:$L$1,1,MATCH('BMP P Tracking Table'!$AZ88,'Performance Curves'!$E$1:$L$1,1))),"")</f>
        <v/>
      </c>
      <c r="BC88" s="106" t="str" cm="1">
        <f t="array" ref="BC88">IFERROR(IF('BMP P Tracking Table'!$AZ88=2,VLOOKUP(CONCATENATE('BMP P Tracking Table'!$AV88," ",'BMP P Tracking Table'!$AX88),'Performance Curves'!$C$1:$L$44,_xlfn.SINGLE(MATCH('BMP P Tracking Table'!$AZ88,'Performance Curves'!$D$1:$L$1,1))+1,FALSE),'BMP P Tracking Table'!$BA88*'BMP P Tracking Table'!$BB88+VLOOKUP(CONCATENATE('BMP P Tracking Table'!$AV88," ",'BMP P Tracking Table'!$AX88),'Performance Curves'!$C$1:$L$44,_xlfn.SINGLE(MATCH('BMP P Tracking Table'!$AZ88,'Performance Curves'!$D$1:$L$1,1))+1,FALSE)),"")</f>
        <v/>
      </c>
      <c r="BD88" s="107" t="str">
        <f>IFERROR('BMP P Tracking Table'!$BC88*'BMP P Tracking Table'!$AY88,"")</f>
        <v/>
      </c>
      <c r="BE88" s="101"/>
      <c r="BF88" s="37">
        <f t="shared" si="4"/>
        <v>0</v>
      </c>
    </row>
    <row r="89" spans="1:58" x14ac:dyDescent="0.25">
      <c r="A89" s="65"/>
      <c r="B89" s="65"/>
      <c r="C89" s="65"/>
      <c r="D89" s="65"/>
      <c r="E89" s="97"/>
      <c r="F89" s="97"/>
      <c r="G89" s="65"/>
      <c r="H89" s="65"/>
      <c r="I89" s="65"/>
      <c r="J89" s="98"/>
      <c r="K89" s="65"/>
      <c r="L89" s="65"/>
      <c r="M89" s="65"/>
      <c r="N89" s="65"/>
      <c r="O89" s="65"/>
      <c r="P89" s="65"/>
      <c r="Q89" s="65" t="str">
        <f>IFERROR(VLOOKUP('BMP P Tracking Table'!$P89,Dropdowns!$C$2:$E$15,3,FALSE),"")</f>
        <v/>
      </c>
      <c r="R89" s="65" t="str">
        <f>IFERROR(VLOOKUP('BMP P Tracking Table'!$Q89,Dropdowns!$P$3:$Q$23,2,FALSE),"")</f>
        <v/>
      </c>
      <c r="S89" s="65"/>
      <c r="T89" s="65"/>
      <c r="U89" s="65"/>
      <c r="V89" s="65"/>
      <c r="W89" s="65"/>
      <c r="X89" s="65"/>
      <c r="Y89" s="65"/>
      <c r="Z89" s="65"/>
      <c r="AA89" s="65"/>
      <c r="AB89" s="100"/>
      <c r="AC89" s="65"/>
      <c r="AD89" s="107" t="str">
        <f>IFERROR('BMP P Tracking Table'!$U89*VLOOKUP('BMP P Tracking Table'!$Q89,'Loading Rates'!$B$1:$L$24,4,FALSE)+IF('BMP P Tracking Table'!$V89="By HSG",'BMP P Tracking Table'!$W89*VLOOKUP('BMP P Tracking Table'!$Q89,'Loading Rates'!$B$1:$L$24,6,FALSE)+'BMP P Tracking Table'!$X89*VLOOKUP('BMP P Tracking Table'!$Q89,'Loading Rates'!$B$1:$L$24,7,FALSE)+'BMP P Tracking Table'!$Y89*VLOOKUP('BMP P Tracking Table'!$Q89,'Loading Rates'!$B$1:$L$24,8,FALSE)+'BMP P Tracking Table'!$Z89*VLOOKUP('BMP P Tracking Table'!$Q89,'Loading Rates'!$B$1:$L$24,9,FALSE),'BMP P Tracking Table'!$AA89*VLOOKUP('BMP P Tracking Table'!$Q89,'Loading Rates'!$B$1:$L$24,10,FALSE)),"")</f>
        <v/>
      </c>
      <c r="AE89" s="107" t="str">
        <f>IFERROR(MIN(2,IF('BMP P Tracking Table'!$V89="Total Pervious",(-(3630*'BMP P Tracking Table'!$U89+20.691*'BMP P Tracking Table'!$AA89)+SQRT((3630*'BMP P Tracking Table'!$U89+20.691*'BMP P Tracking Table'!$AA89)^2-(4*(996.798*'BMP P Tracking Table'!$AA89)*-'BMP P Tracking Table'!$AB89)))/(2*(996.798*'BMP P Tracking Table'!$AA89)),IF(SUM('BMP P Tracking Table'!$W89:$Z89)=0,'BMP P Tracking Table'!$AB89/(-3630*'BMP P Tracking Table'!$U89),(-(3630*'BMP P Tracking Table'!$U89+20.691*'BMP P Tracking Table'!$Z89-216.711*'BMP P Tracking Table'!$Y89-83.853*'BMP P Tracking Table'!$X89-42.834*'BMP P Tracking Table'!$W89)+SQRT((3630*'BMP P Tracking Table'!$U89+20.691*'BMP P Tracking Table'!$Z89-216.711*'BMP P Tracking Table'!$Y89-83.853*'BMP P Tracking Table'!$X89-42.834*'BMP P Tracking Table'!$W89)^2-(4*(149.919*'BMP P Tracking Table'!$W89+236.676*'BMP P Tracking Table'!$X89+726*'BMP P Tracking Table'!$Y89+996.798*'BMP P Tracking Table'!$Z89)*-'BMP P Tracking Table'!$AB89)))/(2*(149.919*'BMP P Tracking Table'!$W89+236.676*'BMP P Tracking Table'!$X89+726*'BMP P Tracking Table'!$Y89+996.798*'BMP P Tracking Table'!$Z89))))),"")</f>
        <v/>
      </c>
      <c r="AF89" s="107" t="str" cm="1">
        <f t="array" ref="AF89">IFERROR((VLOOKUP(CONCATENATE('BMP P Tracking Table'!$T89," ",'BMP P Tracking Table'!$AC89),'Performance Curves'!$C$1:$L$45,_xlfn.SINGLE(MATCH('BMP P Tracking Table'!$AE89,'Performance Curves'!$D$1:$L$1,1))+2,FALSE)-VLOOKUP(CONCATENATE('BMP P Tracking Table'!$T89," ",'BMP P Tracking Table'!$AC89),'Performance Curves'!$C$1:$L$45,_xlfn.SINGLE(MATCH('BMP P Tracking Table'!$AE89,'Performance Curves'!$D$1:$L$1,1))+1,FALSE)),"")</f>
        <v/>
      </c>
      <c r="AG89" s="107" t="str">
        <f>IFERROR(('BMP P Tracking Table'!$AE89-INDEX('Performance Curves'!$E$1:$L$1,1,MATCH('BMP P Tracking Table'!$AE89,'Performance Curves'!$E$1:$L$1,1)))/(INDEX('Performance Curves'!$E$1:$L$1,1,MATCH('BMP P Tracking Table'!$AE89,'Performance Curves'!$E$1:$L$1,1)+1)-INDEX('Performance Curves'!$E$1:$L$1,1,MATCH('BMP P Tracking Table'!$AE89,'Performance Curves'!$E$1:$L$1,1))),"")</f>
        <v/>
      </c>
      <c r="AH89" s="106" t="str" cm="1">
        <f t="array" ref="AH89">IFERROR(IF('BMP P Tracking Table'!$AE89=2,VLOOKUP(CONCATENATE('BMP P Tracking Table'!$T89," ",'BMP P Tracking Table'!$AC89),'Performance Curves'!$C$1:$L$45,_xlfn.SINGLE(MATCH('BMP P Tracking Table'!$AE89,'Performance Curves'!$D$1:$L$1,1))+1,FALSE),'BMP P Tracking Table'!$AF89*'BMP P Tracking Table'!$AG89+VLOOKUP(CONCATENATE('BMP P Tracking Table'!$T89," ",'BMP P Tracking Table'!$AC89),'Performance Curves'!$C$1:$L$45,_xlfn.SINGLE(MATCH('BMP P Tracking Table'!$AE89,'Performance Curves'!$D$1:$L$1,1))+1,FALSE)),"")</f>
        <v/>
      </c>
      <c r="AI89" s="107" t="str">
        <f>IFERROR('BMP P Tracking Table'!$AH89*'BMP P Tracking Table'!$AD89,"")</f>
        <v/>
      </c>
      <c r="AJ89" s="65"/>
      <c r="AK89" s="101"/>
      <c r="AL89" s="101"/>
      <c r="AM89" s="64">
        <v>1</v>
      </c>
      <c r="AN89" s="105" t="str">
        <f t="shared" si="3"/>
        <v/>
      </c>
      <c r="AO89" s="101"/>
      <c r="AP89" s="101"/>
      <c r="AQ89" s="101"/>
      <c r="AR89" s="101"/>
      <c r="AS89" s="101"/>
      <c r="AT89" s="101"/>
      <c r="AU89" s="101"/>
      <c r="AV89" s="65"/>
      <c r="AW89" s="102"/>
      <c r="AX89" s="102"/>
      <c r="AY89" s="107" t="str">
        <f>IF('BMP P Tracking Table'!$AK89="Yes",IF('BMP P Tracking Table'!$AL89="No",'BMP P Tracking Table'!$U89*VLOOKUP('BMP P Tracking Table'!$Q89,'Loading Rates'!$B$1:$L$24,4,FALSE)+IF('BMP P Tracking Table'!$V89="By HSG",'BMP P Tracking Table'!$W89*VLOOKUP('BMP P Tracking Table'!$Q89,'Loading Rates'!$B$1:$L$24,6,FALSE)+'BMP P Tracking Table'!$X89*VLOOKUP('BMP P Tracking Table'!$Q89,'Loading Rates'!$B$1:$L$24,7,FALSE)+'BMP P Tracking Table'!$Y89*VLOOKUP('BMP P Tracking Table'!$Q89,'Loading Rates'!$B$1:$L$24,8,FALSE)+'BMP P Tracking Table'!$Z89*VLOOKUP('BMP P Tracking Table'!$Q89,'Loading Rates'!$B$1:$L$24,9,FALSE),'BMP P Tracking Table'!$AA89*VLOOKUP('BMP P Tracking Table'!$Q89,'Loading Rates'!$B$1:$L$24,10,FALSE)),'BMP P Tracking Table'!$AO89*VLOOKUP('BMP P Tracking Table'!$Q89,'Loading Rates'!$B$1:$L$24,4,FALSE)+IF('BMP P Tracking Table'!$AP89="By HSG",'BMP P Tracking Table'!$AQ89*VLOOKUP('BMP P Tracking Table'!$Q89,'Loading Rates'!$B$1:$L$24,6,FALSE)+'BMP P Tracking Table'!$AR89*VLOOKUP('BMP P Tracking Table'!$Q89,'Loading Rates'!$B$1:$L$24,7,FALSE)+'BMP P Tracking Table'!$AS89*VLOOKUP('BMP P Tracking Table'!$Q89,'Loading Rates'!$B$1:$L$24,8,FALSE)+'BMP P Tracking Table'!$AT89*VLOOKUP('BMP P Tracking Table'!$Q89,'Loading Rates'!$B$1:$L$24,9,FALSE),'BMP P Tracking Table'!$AU89*VLOOKUP('BMP P Tracking Table'!$Q89,'Loading Rates'!$B$1:$L$24,10,FALSE))),"")</f>
        <v/>
      </c>
      <c r="AZ89" s="107" t="str">
        <f>IFERROR(IF('BMP P Tracking Table'!$AL89="Yes",MIN(2,IF('BMP P Tracking Table'!$AP89="Total Pervious",(-(3630*'BMP P Tracking Table'!$AO89+20.691*'BMP P Tracking Table'!$AU89)+SQRT((3630*'BMP P Tracking Table'!$AO89+20.691*'BMP P Tracking Table'!$AU89)^2-(4*(996.798*'BMP P Tracking Table'!$AU89)*-'BMP P Tracking Table'!$AW89)))/(2*(996.798*'BMP P Tracking Table'!$AU89)),IF(SUM('BMP P Tracking Table'!$AQ89:$AT89)=0,'BMP P Tracking Table'!$AU89/(-3630*'BMP P Tracking Table'!$AO89),(-(3630*'BMP P Tracking Table'!$AO89+20.691*'BMP P Tracking Table'!$AT89-216.711*'BMP P Tracking Table'!$AS89-83.853*'BMP P Tracking Table'!$AR89-42.834*'BMP P Tracking Table'!$AQ89)+SQRT((3630*'BMP P Tracking Table'!$AO89+20.691*'BMP P Tracking Table'!$AT89-216.711*'BMP P Tracking Table'!$AS89-83.853*'BMP P Tracking Table'!$AR89-42.834*'BMP P Tracking Table'!$AQ89)^2-(4*(149.919*'BMP P Tracking Table'!$AQ89+236.676*'BMP P Tracking Table'!$AR89+726*'BMP P Tracking Table'!$AS89+996.798*'BMP P Tracking Table'!$AT89)*-'BMP P Tracking Table'!$AW89)))/(2*(149.919*'BMP P Tracking Table'!$AQ89+236.676*'BMP P Tracking Table'!$AR89+726*'BMP P Tracking Table'!$AS89+996.798*'BMP P Tracking Table'!$AT89))))),MIN(2,IF('BMP P Tracking Table'!$AP89="Total Pervious",(-(3630*'BMP P Tracking Table'!$U89+20.691*'BMP P Tracking Table'!$AA89)+SQRT((3630*'BMP P Tracking Table'!$U89+20.691*'BMP P Tracking Table'!$AA89)^2-(4*(996.798*'BMP P Tracking Table'!$AA89)*-'BMP P Tracking Table'!$AW89)))/(2*(996.798*'BMP P Tracking Table'!$AA89)),IF(SUM('BMP P Tracking Table'!$W89:$Z89)=0,'BMP P Tracking Table'!$AW89/(-3630*'BMP P Tracking Table'!$U89),(-(3630*'BMP P Tracking Table'!$U89+20.691*'BMP P Tracking Table'!$Z89-216.711*'BMP P Tracking Table'!$Y89-83.853*'BMP P Tracking Table'!$X89-42.834*'BMP P Tracking Table'!$W89)+SQRT((3630*'BMP P Tracking Table'!$U89+20.691*'BMP P Tracking Table'!$Z89-216.711*'BMP P Tracking Table'!$Y89-83.853*'BMP P Tracking Table'!$X89-42.834*'BMP P Tracking Table'!$W89)^2-(4*(149.919*'BMP P Tracking Table'!$W89+236.676*'BMP P Tracking Table'!$X89+726*'BMP P Tracking Table'!$Y89+996.798*'BMP P Tracking Table'!$Z89)*-'BMP P Tracking Table'!$AW89)))/(2*(149.919*'BMP P Tracking Table'!$W89+236.676*'BMP P Tracking Table'!$X89+726*'BMP P Tracking Table'!$Y89+996.798*'BMP P Tracking Table'!$Z89)))))),"")</f>
        <v/>
      </c>
      <c r="BA89" s="105" t="str" cm="1">
        <f t="array" ref="BA89">IFERROR((VLOOKUP(CONCATENATE('BMP P Tracking Table'!$AV89," ",'BMP P Tracking Table'!$AX89),'Performance Curves'!$C$1:$L$45,_xlfn.SINGLE(MATCH('BMP P Tracking Table'!$AZ89,'Performance Curves'!$D$1:$L$1,1))+2,FALSE)-VLOOKUP(CONCATENATE('BMP P Tracking Table'!$AV89," ",'BMP P Tracking Table'!$AX89),'Performance Curves'!$C$1:$L$45,_xlfn.SINGLE(MATCH('BMP P Tracking Table'!$AZ89,'Performance Curves'!$D$1:$L$1,1))+1,FALSE)),"")</f>
        <v/>
      </c>
      <c r="BB89" s="107" t="str">
        <f>IFERROR(('BMP P Tracking Table'!$AZ89-INDEX('Performance Curves'!$E$1:$L$1,1,MATCH('BMP P Tracking Table'!$AZ89,'Performance Curves'!$E$1:$L$1,1)))/(INDEX('Performance Curves'!$E$1:$L$1,1,MATCH('BMP P Tracking Table'!$AZ89,'Performance Curves'!$E$1:$L$1,1)+1)-INDEX('Performance Curves'!$E$1:$L$1,1,MATCH('BMP P Tracking Table'!$AZ89,'Performance Curves'!$E$1:$L$1,1))),"")</f>
        <v/>
      </c>
      <c r="BC89" s="106" t="str" cm="1">
        <f t="array" ref="BC89">IFERROR(IF('BMP P Tracking Table'!$AZ89=2,VLOOKUP(CONCATENATE('BMP P Tracking Table'!$AV89," ",'BMP P Tracking Table'!$AX89),'Performance Curves'!$C$1:$L$44,_xlfn.SINGLE(MATCH('BMP P Tracking Table'!$AZ89,'Performance Curves'!$D$1:$L$1,1))+1,FALSE),'BMP P Tracking Table'!$BA89*'BMP P Tracking Table'!$BB89+VLOOKUP(CONCATENATE('BMP P Tracking Table'!$AV89," ",'BMP P Tracking Table'!$AX89),'Performance Curves'!$C$1:$L$44,_xlfn.SINGLE(MATCH('BMP P Tracking Table'!$AZ89,'Performance Curves'!$D$1:$L$1,1))+1,FALSE)),"")</f>
        <v/>
      </c>
      <c r="BD89" s="107" t="str">
        <f>IFERROR('BMP P Tracking Table'!$BC89*'BMP P Tracking Table'!$AY89,"")</f>
        <v/>
      </c>
      <c r="BE89" s="101"/>
      <c r="BF89" s="37">
        <f t="shared" si="4"/>
        <v>0</v>
      </c>
    </row>
    <row r="90" spans="1:58" x14ac:dyDescent="0.25">
      <c r="A90" s="65"/>
      <c r="B90" s="65"/>
      <c r="C90" s="65"/>
      <c r="D90" s="65"/>
      <c r="E90" s="97"/>
      <c r="F90" s="97"/>
      <c r="G90" s="65"/>
      <c r="H90" s="65"/>
      <c r="I90" s="65"/>
      <c r="J90" s="98"/>
      <c r="K90" s="65"/>
      <c r="L90" s="65"/>
      <c r="M90" s="65"/>
      <c r="N90" s="65"/>
      <c r="O90" s="65"/>
      <c r="P90" s="65"/>
      <c r="Q90" s="65" t="str">
        <f>IFERROR(VLOOKUP('BMP P Tracking Table'!$P90,Dropdowns!$C$2:$E$15,3,FALSE),"")</f>
        <v/>
      </c>
      <c r="R90" s="65" t="str">
        <f>IFERROR(VLOOKUP('BMP P Tracking Table'!$Q90,Dropdowns!$P$3:$Q$23,2,FALSE),"")</f>
        <v/>
      </c>
      <c r="S90" s="65"/>
      <c r="T90" s="65"/>
      <c r="U90" s="65"/>
      <c r="V90" s="65"/>
      <c r="W90" s="65"/>
      <c r="X90" s="65"/>
      <c r="Y90" s="65"/>
      <c r="Z90" s="65"/>
      <c r="AA90" s="65"/>
      <c r="AB90" s="100"/>
      <c r="AC90" s="65"/>
      <c r="AD90" s="107" t="str">
        <f>IFERROR('BMP P Tracking Table'!$U90*VLOOKUP('BMP P Tracking Table'!$Q90,'Loading Rates'!$B$1:$L$24,4,FALSE)+IF('BMP P Tracking Table'!$V90="By HSG",'BMP P Tracking Table'!$W90*VLOOKUP('BMP P Tracking Table'!$Q90,'Loading Rates'!$B$1:$L$24,6,FALSE)+'BMP P Tracking Table'!$X90*VLOOKUP('BMP P Tracking Table'!$Q90,'Loading Rates'!$B$1:$L$24,7,FALSE)+'BMP P Tracking Table'!$Y90*VLOOKUP('BMP P Tracking Table'!$Q90,'Loading Rates'!$B$1:$L$24,8,FALSE)+'BMP P Tracking Table'!$Z90*VLOOKUP('BMP P Tracking Table'!$Q90,'Loading Rates'!$B$1:$L$24,9,FALSE),'BMP P Tracking Table'!$AA90*VLOOKUP('BMP P Tracking Table'!$Q90,'Loading Rates'!$B$1:$L$24,10,FALSE)),"")</f>
        <v/>
      </c>
      <c r="AE90" s="107" t="str">
        <f>IFERROR(MIN(2,IF('BMP P Tracking Table'!$V90="Total Pervious",(-(3630*'BMP P Tracking Table'!$U90+20.691*'BMP P Tracking Table'!$AA90)+SQRT((3630*'BMP P Tracking Table'!$U90+20.691*'BMP P Tracking Table'!$AA90)^2-(4*(996.798*'BMP P Tracking Table'!$AA90)*-'BMP P Tracking Table'!$AB90)))/(2*(996.798*'BMP P Tracking Table'!$AA90)),IF(SUM('BMP P Tracking Table'!$W90:$Z90)=0,'BMP P Tracking Table'!$AB90/(-3630*'BMP P Tracking Table'!$U90),(-(3630*'BMP P Tracking Table'!$U90+20.691*'BMP P Tracking Table'!$Z90-216.711*'BMP P Tracking Table'!$Y90-83.853*'BMP P Tracking Table'!$X90-42.834*'BMP P Tracking Table'!$W90)+SQRT((3630*'BMP P Tracking Table'!$U90+20.691*'BMP P Tracking Table'!$Z90-216.711*'BMP P Tracking Table'!$Y90-83.853*'BMP P Tracking Table'!$X90-42.834*'BMP P Tracking Table'!$W90)^2-(4*(149.919*'BMP P Tracking Table'!$W90+236.676*'BMP P Tracking Table'!$X90+726*'BMP P Tracking Table'!$Y90+996.798*'BMP P Tracking Table'!$Z90)*-'BMP P Tracking Table'!$AB90)))/(2*(149.919*'BMP P Tracking Table'!$W90+236.676*'BMP P Tracking Table'!$X90+726*'BMP P Tracking Table'!$Y90+996.798*'BMP P Tracking Table'!$Z90))))),"")</f>
        <v/>
      </c>
      <c r="AF90" s="107" t="str" cm="1">
        <f t="array" ref="AF90">IFERROR((VLOOKUP(CONCATENATE('BMP P Tracking Table'!$T90," ",'BMP P Tracking Table'!$AC90),'Performance Curves'!$C$1:$L$45,_xlfn.SINGLE(MATCH('BMP P Tracking Table'!$AE90,'Performance Curves'!$D$1:$L$1,1))+2,FALSE)-VLOOKUP(CONCATENATE('BMP P Tracking Table'!$T90," ",'BMP P Tracking Table'!$AC90),'Performance Curves'!$C$1:$L$45,_xlfn.SINGLE(MATCH('BMP P Tracking Table'!$AE90,'Performance Curves'!$D$1:$L$1,1))+1,FALSE)),"")</f>
        <v/>
      </c>
      <c r="AG90" s="107" t="str">
        <f>IFERROR(('BMP P Tracking Table'!$AE90-INDEX('Performance Curves'!$E$1:$L$1,1,MATCH('BMP P Tracking Table'!$AE90,'Performance Curves'!$E$1:$L$1,1)))/(INDEX('Performance Curves'!$E$1:$L$1,1,MATCH('BMP P Tracking Table'!$AE90,'Performance Curves'!$E$1:$L$1,1)+1)-INDEX('Performance Curves'!$E$1:$L$1,1,MATCH('BMP P Tracking Table'!$AE90,'Performance Curves'!$E$1:$L$1,1))),"")</f>
        <v/>
      </c>
      <c r="AH90" s="106" t="str" cm="1">
        <f t="array" ref="AH90">IFERROR(IF('BMP P Tracking Table'!$AE90=2,VLOOKUP(CONCATENATE('BMP P Tracking Table'!$T90," ",'BMP P Tracking Table'!$AC90),'Performance Curves'!$C$1:$L$45,_xlfn.SINGLE(MATCH('BMP P Tracking Table'!$AE90,'Performance Curves'!$D$1:$L$1,1))+1,FALSE),'BMP P Tracking Table'!$AF90*'BMP P Tracking Table'!$AG90+VLOOKUP(CONCATENATE('BMP P Tracking Table'!$T90," ",'BMP P Tracking Table'!$AC90),'Performance Curves'!$C$1:$L$45,_xlfn.SINGLE(MATCH('BMP P Tracking Table'!$AE90,'Performance Curves'!$D$1:$L$1,1))+1,FALSE)),"")</f>
        <v/>
      </c>
      <c r="AI90" s="107" t="str">
        <f>IFERROR('BMP P Tracking Table'!$AH90*'BMP P Tracking Table'!$AD90,"")</f>
        <v/>
      </c>
      <c r="AJ90" s="65"/>
      <c r="AK90" s="101"/>
      <c r="AL90" s="101"/>
      <c r="AM90" s="64">
        <v>1</v>
      </c>
      <c r="AN90" s="105" t="str">
        <f t="shared" si="3"/>
        <v/>
      </c>
      <c r="AO90" s="101"/>
      <c r="AP90" s="101"/>
      <c r="AQ90" s="101"/>
      <c r="AR90" s="101"/>
      <c r="AS90" s="101"/>
      <c r="AT90" s="101"/>
      <c r="AU90" s="101"/>
      <c r="AV90" s="65"/>
      <c r="AW90" s="102"/>
      <c r="AX90" s="102"/>
      <c r="AY90" s="107" t="str">
        <f>IF('BMP P Tracking Table'!$AK90="Yes",IF('BMP P Tracking Table'!$AL90="No",'BMP P Tracking Table'!$U90*VLOOKUP('BMP P Tracking Table'!$Q90,'Loading Rates'!$B$1:$L$24,4,FALSE)+IF('BMP P Tracking Table'!$V90="By HSG",'BMP P Tracking Table'!$W90*VLOOKUP('BMP P Tracking Table'!$Q90,'Loading Rates'!$B$1:$L$24,6,FALSE)+'BMP P Tracking Table'!$X90*VLOOKUP('BMP P Tracking Table'!$Q90,'Loading Rates'!$B$1:$L$24,7,FALSE)+'BMP P Tracking Table'!$Y90*VLOOKUP('BMP P Tracking Table'!$Q90,'Loading Rates'!$B$1:$L$24,8,FALSE)+'BMP P Tracking Table'!$Z90*VLOOKUP('BMP P Tracking Table'!$Q90,'Loading Rates'!$B$1:$L$24,9,FALSE),'BMP P Tracking Table'!$AA90*VLOOKUP('BMP P Tracking Table'!$Q90,'Loading Rates'!$B$1:$L$24,10,FALSE)),'BMP P Tracking Table'!$AO90*VLOOKUP('BMP P Tracking Table'!$Q90,'Loading Rates'!$B$1:$L$24,4,FALSE)+IF('BMP P Tracking Table'!$AP90="By HSG",'BMP P Tracking Table'!$AQ90*VLOOKUP('BMP P Tracking Table'!$Q90,'Loading Rates'!$B$1:$L$24,6,FALSE)+'BMP P Tracking Table'!$AR90*VLOOKUP('BMP P Tracking Table'!$Q90,'Loading Rates'!$B$1:$L$24,7,FALSE)+'BMP P Tracking Table'!$AS90*VLOOKUP('BMP P Tracking Table'!$Q90,'Loading Rates'!$B$1:$L$24,8,FALSE)+'BMP P Tracking Table'!$AT90*VLOOKUP('BMP P Tracking Table'!$Q90,'Loading Rates'!$B$1:$L$24,9,FALSE),'BMP P Tracking Table'!$AU90*VLOOKUP('BMP P Tracking Table'!$Q90,'Loading Rates'!$B$1:$L$24,10,FALSE))),"")</f>
        <v/>
      </c>
      <c r="AZ90" s="107" t="str">
        <f>IFERROR(IF('BMP P Tracking Table'!$AL90="Yes",MIN(2,IF('BMP P Tracking Table'!$AP90="Total Pervious",(-(3630*'BMP P Tracking Table'!$AO90+20.691*'BMP P Tracking Table'!$AU90)+SQRT((3630*'BMP P Tracking Table'!$AO90+20.691*'BMP P Tracking Table'!$AU90)^2-(4*(996.798*'BMP P Tracking Table'!$AU90)*-'BMP P Tracking Table'!$AW90)))/(2*(996.798*'BMP P Tracking Table'!$AU90)),IF(SUM('BMP P Tracking Table'!$AQ90:$AT90)=0,'BMP P Tracking Table'!$AU90/(-3630*'BMP P Tracking Table'!$AO90),(-(3630*'BMP P Tracking Table'!$AO90+20.691*'BMP P Tracking Table'!$AT90-216.711*'BMP P Tracking Table'!$AS90-83.853*'BMP P Tracking Table'!$AR90-42.834*'BMP P Tracking Table'!$AQ90)+SQRT((3630*'BMP P Tracking Table'!$AO90+20.691*'BMP P Tracking Table'!$AT90-216.711*'BMP P Tracking Table'!$AS90-83.853*'BMP P Tracking Table'!$AR90-42.834*'BMP P Tracking Table'!$AQ90)^2-(4*(149.919*'BMP P Tracking Table'!$AQ90+236.676*'BMP P Tracking Table'!$AR90+726*'BMP P Tracking Table'!$AS90+996.798*'BMP P Tracking Table'!$AT90)*-'BMP P Tracking Table'!$AW90)))/(2*(149.919*'BMP P Tracking Table'!$AQ90+236.676*'BMP P Tracking Table'!$AR90+726*'BMP P Tracking Table'!$AS90+996.798*'BMP P Tracking Table'!$AT90))))),MIN(2,IF('BMP P Tracking Table'!$AP90="Total Pervious",(-(3630*'BMP P Tracking Table'!$U90+20.691*'BMP P Tracking Table'!$AA90)+SQRT((3630*'BMP P Tracking Table'!$U90+20.691*'BMP P Tracking Table'!$AA90)^2-(4*(996.798*'BMP P Tracking Table'!$AA90)*-'BMP P Tracking Table'!$AW90)))/(2*(996.798*'BMP P Tracking Table'!$AA90)),IF(SUM('BMP P Tracking Table'!$W90:$Z90)=0,'BMP P Tracking Table'!$AW90/(-3630*'BMP P Tracking Table'!$U90),(-(3630*'BMP P Tracking Table'!$U90+20.691*'BMP P Tracking Table'!$Z90-216.711*'BMP P Tracking Table'!$Y90-83.853*'BMP P Tracking Table'!$X90-42.834*'BMP P Tracking Table'!$W90)+SQRT((3630*'BMP P Tracking Table'!$U90+20.691*'BMP P Tracking Table'!$Z90-216.711*'BMP P Tracking Table'!$Y90-83.853*'BMP P Tracking Table'!$X90-42.834*'BMP P Tracking Table'!$W90)^2-(4*(149.919*'BMP P Tracking Table'!$W90+236.676*'BMP P Tracking Table'!$X90+726*'BMP P Tracking Table'!$Y90+996.798*'BMP P Tracking Table'!$Z90)*-'BMP P Tracking Table'!$AW90)))/(2*(149.919*'BMP P Tracking Table'!$W90+236.676*'BMP P Tracking Table'!$X90+726*'BMP P Tracking Table'!$Y90+996.798*'BMP P Tracking Table'!$Z90)))))),"")</f>
        <v/>
      </c>
      <c r="BA90" s="105" t="str" cm="1">
        <f t="array" ref="BA90">IFERROR((VLOOKUP(CONCATENATE('BMP P Tracking Table'!$AV90," ",'BMP P Tracking Table'!$AX90),'Performance Curves'!$C$1:$L$45,_xlfn.SINGLE(MATCH('BMP P Tracking Table'!$AZ90,'Performance Curves'!$D$1:$L$1,1))+2,FALSE)-VLOOKUP(CONCATENATE('BMP P Tracking Table'!$AV90," ",'BMP P Tracking Table'!$AX90),'Performance Curves'!$C$1:$L$45,_xlfn.SINGLE(MATCH('BMP P Tracking Table'!$AZ90,'Performance Curves'!$D$1:$L$1,1))+1,FALSE)),"")</f>
        <v/>
      </c>
      <c r="BB90" s="107" t="str">
        <f>IFERROR(('BMP P Tracking Table'!$AZ90-INDEX('Performance Curves'!$E$1:$L$1,1,MATCH('BMP P Tracking Table'!$AZ90,'Performance Curves'!$E$1:$L$1,1)))/(INDEX('Performance Curves'!$E$1:$L$1,1,MATCH('BMP P Tracking Table'!$AZ90,'Performance Curves'!$E$1:$L$1,1)+1)-INDEX('Performance Curves'!$E$1:$L$1,1,MATCH('BMP P Tracking Table'!$AZ90,'Performance Curves'!$E$1:$L$1,1))),"")</f>
        <v/>
      </c>
      <c r="BC90" s="106" t="str" cm="1">
        <f t="array" ref="BC90">IFERROR(IF('BMP P Tracking Table'!$AZ90=2,VLOOKUP(CONCATENATE('BMP P Tracking Table'!$AV90," ",'BMP P Tracking Table'!$AX90),'Performance Curves'!$C$1:$L$44,_xlfn.SINGLE(MATCH('BMP P Tracking Table'!$AZ90,'Performance Curves'!$D$1:$L$1,1))+1,FALSE),'BMP P Tracking Table'!$BA90*'BMP P Tracking Table'!$BB90+VLOOKUP(CONCATENATE('BMP P Tracking Table'!$AV90," ",'BMP P Tracking Table'!$AX90),'Performance Curves'!$C$1:$L$44,_xlfn.SINGLE(MATCH('BMP P Tracking Table'!$AZ90,'Performance Curves'!$D$1:$L$1,1))+1,FALSE)),"")</f>
        <v/>
      </c>
      <c r="BD90" s="107" t="str">
        <f>IFERROR('BMP P Tracking Table'!$BC90*'BMP P Tracking Table'!$AY90,"")</f>
        <v/>
      </c>
      <c r="BE90" s="101"/>
      <c r="BF90" s="37">
        <f t="shared" si="4"/>
        <v>0</v>
      </c>
    </row>
    <row r="91" spans="1:58" x14ac:dyDescent="0.25">
      <c r="A91" s="65"/>
      <c r="B91" s="65"/>
      <c r="C91" s="65"/>
      <c r="D91" s="65"/>
      <c r="E91" s="97"/>
      <c r="F91" s="97"/>
      <c r="G91" s="65"/>
      <c r="H91" s="65"/>
      <c r="I91" s="65"/>
      <c r="J91" s="98"/>
      <c r="K91" s="65"/>
      <c r="L91" s="65"/>
      <c r="M91" s="65"/>
      <c r="N91" s="65"/>
      <c r="O91" s="65"/>
      <c r="P91" s="65"/>
      <c r="Q91" s="65" t="str">
        <f>IFERROR(VLOOKUP('BMP P Tracking Table'!$P91,Dropdowns!$C$2:$E$15,3,FALSE),"")</f>
        <v/>
      </c>
      <c r="R91" s="65" t="str">
        <f>IFERROR(VLOOKUP('BMP P Tracking Table'!$Q91,Dropdowns!$P$3:$Q$23,2,FALSE),"")</f>
        <v/>
      </c>
      <c r="S91" s="65"/>
      <c r="T91" s="65"/>
      <c r="U91" s="65"/>
      <c r="V91" s="65"/>
      <c r="W91" s="65"/>
      <c r="X91" s="65"/>
      <c r="Y91" s="65"/>
      <c r="Z91" s="65"/>
      <c r="AA91" s="65"/>
      <c r="AB91" s="100"/>
      <c r="AC91" s="65"/>
      <c r="AD91" s="107" t="str">
        <f>IFERROR('BMP P Tracking Table'!$U91*VLOOKUP('BMP P Tracking Table'!$Q91,'Loading Rates'!$B$1:$L$24,4,FALSE)+IF('BMP P Tracking Table'!$V91="By HSG",'BMP P Tracking Table'!$W91*VLOOKUP('BMP P Tracking Table'!$Q91,'Loading Rates'!$B$1:$L$24,6,FALSE)+'BMP P Tracking Table'!$X91*VLOOKUP('BMP P Tracking Table'!$Q91,'Loading Rates'!$B$1:$L$24,7,FALSE)+'BMP P Tracking Table'!$Y91*VLOOKUP('BMP P Tracking Table'!$Q91,'Loading Rates'!$B$1:$L$24,8,FALSE)+'BMP P Tracking Table'!$Z91*VLOOKUP('BMP P Tracking Table'!$Q91,'Loading Rates'!$B$1:$L$24,9,FALSE),'BMP P Tracking Table'!$AA91*VLOOKUP('BMP P Tracking Table'!$Q91,'Loading Rates'!$B$1:$L$24,10,FALSE)),"")</f>
        <v/>
      </c>
      <c r="AE91" s="107" t="str">
        <f>IFERROR(MIN(2,IF('BMP P Tracking Table'!$V91="Total Pervious",(-(3630*'BMP P Tracking Table'!$U91+20.691*'BMP P Tracking Table'!$AA91)+SQRT((3630*'BMP P Tracking Table'!$U91+20.691*'BMP P Tracking Table'!$AA91)^2-(4*(996.798*'BMP P Tracking Table'!$AA91)*-'BMP P Tracking Table'!$AB91)))/(2*(996.798*'BMP P Tracking Table'!$AA91)),IF(SUM('BMP P Tracking Table'!$W91:$Z91)=0,'BMP P Tracking Table'!$AB91/(-3630*'BMP P Tracking Table'!$U91),(-(3630*'BMP P Tracking Table'!$U91+20.691*'BMP P Tracking Table'!$Z91-216.711*'BMP P Tracking Table'!$Y91-83.853*'BMP P Tracking Table'!$X91-42.834*'BMP P Tracking Table'!$W91)+SQRT((3630*'BMP P Tracking Table'!$U91+20.691*'BMP P Tracking Table'!$Z91-216.711*'BMP P Tracking Table'!$Y91-83.853*'BMP P Tracking Table'!$X91-42.834*'BMP P Tracking Table'!$W91)^2-(4*(149.919*'BMP P Tracking Table'!$W91+236.676*'BMP P Tracking Table'!$X91+726*'BMP P Tracking Table'!$Y91+996.798*'BMP P Tracking Table'!$Z91)*-'BMP P Tracking Table'!$AB91)))/(2*(149.919*'BMP P Tracking Table'!$W91+236.676*'BMP P Tracking Table'!$X91+726*'BMP P Tracking Table'!$Y91+996.798*'BMP P Tracking Table'!$Z91))))),"")</f>
        <v/>
      </c>
      <c r="AF91" s="107" t="str" cm="1">
        <f t="array" ref="AF91">IFERROR((VLOOKUP(CONCATENATE('BMP P Tracking Table'!$T91," ",'BMP P Tracking Table'!$AC91),'Performance Curves'!$C$1:$L$45,_xlfn.SINGLE(MATCH('BMP P Tracking Table'!$AE91,'Performance Curves'!$D$1:$L$1,1))+2,FALSE)-VLOOKUP(CONCATENATE('BMP P Tracking Table'!$T91," ",'BMP P Tracking Table'!$AC91),'Performance Curves'!$C$1:$L$45,_xlfn.SINGLE(MATCH('BMP P Tracking Table'!$AE91,'Performance Curves'!$D$1:$L$1,1))+1,FALSE)),"")</f>
        <v/>
      </c>
      <c r="AG91" s="107" t="str">
        <f>IFERROR(('BMP P Tracking Table'!$AE91-INDEX('Performance Curves'!$E$1:$L$1,1,MATCH('BMP P Tracking Table'!$AE91,'Performance Curves'!$E$1:$L$1,1)))/(INDEX('Performance Curves'!$E$1:$L$1,1,MATCH('BMP P Tracking Table'!$AE91,'Performance Curves'!$E$1:$L$1,1)+1)-INDEX('Performance Curves'!$E$1:$L$1,1,MATCH('BMP P Tracking Table'!$AE91,'Performance Curves'!$E$1:$L$1,1))),"")</f>
        <v/>
      </c>
      <c r="AH91" s="106" t="str" cm="1">
        <f t="array" ref="AH91">IFERROR(IF('BMP P Tracking Table'!$AE91=2,VLOOKUP(CONCATENATE('BMP P Tracking Table'!$T91," ",'BMP P Tracking Table'!$AC91),'Performance Curves'!$C$1:$L$45,_xlfn.SINGLE(MATCH('BMP P Tracking Table'!$AE91,'Performance Curves'!$D$1:$L$1,1))+1,FALSE),'BMP P Tracking Table'!$AF91*'BMP P Tracking Table'!$AG91+VLOOKUP(CONCATENATE('BMP P Tracking Table'!$T91," ",'BMP P Tracking Table'!$AC91),'Performance Curves'!$C$1:$L$45,_xlfn.SINGLE(MATCH('BMP P Tracking Table'!$AE91,'Performance Curves'!$D$1:$L$1,1))+1,FALSE)),"")</f>
        <v/>
      </c>
      <c r="AI91" s="107" t="str">
        <f>IFERROR('BMP P Tracking Table'!$AH91*'BMP P Tracking Table'!$AD91,"")</f>
        <v/>
      </c>
      <c r="AJ91" s="65"/>
      <c r="AK91" s="101"/>
      <c r="AL91" s="101"/>
      <c r="AM91" s="64">
        <v>1</v>
      </c>
      <c r="AN91" s="105" t="str">
        <f t="shared" si="3"/>
        <v/>
      </c>
      <c r="AO91" s="101"/>
      <c r="AP91" s="101"/>
      <c r="AQ91" s="101"/>
      <c r="AR91" s="101"/>
      <c r="AS91" s="101"/>
      <c r="AT91" s="101"/>
      <c r="AU91" s="101"/>
      <c r="AV91" s="65"/>
      <c r="AW91" s="102"/>
      <c r="AX91" s="102"/>
      <c r="AY91" s="107" t="str">
        <f>IF('BMP P Tracking Table'!$AK91="Yes",IF('BMP P Tracking Table'!$AL91="No",'BMP P Tracking Table'!$U91*VLOOKUP('BMP P Tracking Table'!$Q91,'Loading Rates'!$B$1:$L$24,4,FALSE)+IF('BMP P Tracking Table'!$V91="By HSG",'BMP P Tracking Table'!$W91*VLOOKUP('BMP P Tracking Table'!$Q91,'Loading Rates'!$B$1:$L$24,6,FALSE)+'BMP P Tracking Table'!$X91*VLOOKUP('BMP P Tracking Table'!$Q91,'Loading Rates'!$B$1:$L$24,7,FALSE)+'BMP P Tracking Table'!$Y91*VLOOKUP('BMP P Tracking Table'!$Q91,'Loading Rates'!$B$1:$L$24,8,FALSE)+'BMP P Tracking Table'!$Z91*VLOOKUP('BMP P Tracking Table'!$Q91,'Loading Rates'!$B$1:$L$24,9,FALSE),'BMP P Tracking Table'!$AA91*VLOOKUP('BMP P Tracking Table'!$Q91,'Loading Rates'!$B$1:$L$24,10,FALSE)),'BMP P Tracking Table'!$AO91*VLOOKUP('BMP P Tracking Table'!$Q91,'Loading Rates'!$B$1:$L$24,4,FALSE)+IF('BMP P Tracking Table'!$AP91="By HSG",'BMP P Tracking Table'!$AQ91*VLOOKUP('BMP P Tracking Table'!$Q91,'Loading Rates'!$B$1:$L$24,6,FALSE)+'BMP P Tracking Table'!$AR91*VLOOKUP('BMP P Tracking Table'!$Q91,'Loading Rates'!$B$1:$L$24,7,FALSE)+'BMP P Tracking Table'!$AS91*VLOOKUP('BMP P Tracking Table'!$Q91,'Loading Rates'!$B$1:$L$24,8,FALSE)+'BMP P Tracking Table'!$AT91*VLOOKUP('BMP P Tracking Table'!$Q91,'Loading Rates'!$B$1:$L$24,9,FALSE),'BMP P Tracking Table'!$AU91*VLOOKUP('BMP P Tracking Table'!$Q91,'Loading Rates'!$B$1:$L$24,10,FALSE))),"")</f>
        <v/>
      </c>
      <c r="AZ91" s="107" t="str">
        <f>IFERROR(IF('BMP P Tracking Table'!$AL91="Yes",MIN(2,IF('BMP P Tracking Table'!$AP91="Total Pervious",(-(3630*'BMP P Tracking Table'!$AO91+20.691*'BMP P Tracking Table'!$AU91)+SQRT((3630*'BMP P Tracking Table'!$AO91+20.691*'BMP P Tracking Table'!$AU91)^2-(4*(996.798*'BMP P Tracking Table'!$AU91)*-'BMP P Tracking Table'!$AW91)))/(2*(996.798*'BMP P Tracking Table'!$AU91)),IF(SUM('BMP P Tracking Table'!$AQ91:$AT91)=0,'BMP P Tracking Table'!$AU91/(-3630*'BMP P Tracking Table'!$AO91),(-(3630*'BMP P Tracking Table'!$AO91+20.691*'BMP P Tracking Table'!$AT91-216.711*'BMP P Tracking Table'!$AS91-83.853*'BMP P Tracking Table'!$AR91-42.834*'BMP P Tracking Table'!$AQ91)+SQRT((3630*'BMP P Tracking Table'!$AO91+20.691*'BMP P Tracking Table'!$AT91-216.711*'BMP P Tracking Table'!$AS91-83.853*'BMP P Tracking Table'!$AR91-42.834*'BMP P Tracking Table'!$AQ91)^2-(4*(149.919*'BMP P Tracking Table'!$AQ91+236.676*'BMP P Tracking Table'!$AR91+726*'BMP P Tracking Table'!$AS91+996.798*'BMP P Tracking Table'!$AT91)*-'BMP P Tracking Table'!$AW91)))/(2*(149.919*'BMP P Tracking Table'!$AQ91+236.676*'BMP P Tracking Table'!$AR91+726*'BMP P Tracking Table'!$AS91+996.798*'BMP P Tracking Table'!$AT91))))),MIN(2,IF('BMP P Tracking Table'!$AP91="Total Pervious",(-(3630*'BMP P Tracking Table'!$U91+20.691*'BMP P Tracking Table'!$AA91)+SQRT((3630*'BMP P Tracking Table'!$U91+20.691*'BMP P Tracking Table'!$AA91)^2-(4*(996.798*'BMP P Tracking Table'!$AA91)*-'BMP P Tracking Table'!$AW91)))/(2*(996.798*'BMP P Tracking Table'!$AA91)),IF(SUM('BMP P Tracking Table'!$W91:$Z91)=0,'BMP P Tracking Table'!$AW91/(-3630*'BMP P Tracking Table'!$U91),(-(3630*'BMP P Tracking Table'!$U91+20.691*'BMP P Tracking Table'!$Z91-216.711*'BMP P Tracking Table'!$Y91-83.853*'BMP P Tracking Table'!$X91-42.834*'BMP P Tracking Table'!$W91)+SQRT((3630*'BMP P Tracking Table'!$U91+20.691*'BMP P Tracking Table'!$Z91-216.711*'BMP P Tracking Table'!$Y91-83.853*'BMP P Tracking Table'!$X91-42.834*'BMP P Tracking Table'!$W91)^2-(4*(149.919*'BMP P Tracking Table'!$W91+236.676*'BMP P Tracking Table'!$X91+726*'BMP P Tracking Table'!$Y91+996.798*'BMP P Tracking Table'!$Z91)*-'BMP P Tracking Table'!$AW91)))/(2*(149.919*'BMP P Tracking Table'!$W91+236.676*'BMP P Tracking Table'!$X91+726*'BMP P Tracking Table'!$Y91+996.798*'BMP P Tracking Table'!$Z91)))))),"")</f>
        <v/>
      </c>
      <c r="BA91" s="105" t="str" cm="1">
        <f t="array" ref="BA91">IFERROR((VLOOKUP(CONCATENATE('BMP P Tracking Table'!$AV91," ",'BMP P Tracking Table'!$AX91),'Performance Curves'!$C$1:$L$45,_xlfn.SINGLE(MATCH('BMP P Tracking Table'!$AZ91,'Performance Curves'!$D$1:$L$1,1))+2,FALSE)-VLOOKUP(CONCATENATE('BMP P Tracking Table'!$AV91," ",'BMP P Tracking Table'!$AX91),'Performance Curves'!$C$1:$L$45,_xlfn.SINGLE(MATCH('BMP P Tracking Table'!$AZ91,'Performance Curves'!$D$1:$L$1,1))+1,FALSE)),"")</f>
        <v/>
      </c>
      <c r="BB91" s="107" t="str">
        <f>IFERROR(('BMP P Tracking Table'!$AZ91-INDEX('Performance Curves'!$E$1:$L$1,1,MATCH('BMP P Tracking Table'!$AZ91,'Performance Curves'!$E$1:$L$1,1)))/(INDEX('Performance Curves'!$E$1:$L$1,1,MATCH('BMP P Tracking Table'!$AZ91,'Performance Curves'!$E$1:$L$1,1)+1)-INDEX('Performance Curves'!$E$1:$L$1,1,MATCH('BMP P Tracking Table'!$AZ91,'Performance Curves'!$E$1:$L$1,1))),"")</f>
        <v/>
      </c>
      <c r="BC91" s="106" t="str" cm="1">
        <f t="array" ref="BC91">IFERROR(IF('BMP P Tracking Table'!$AZ91=2,VLOOKUP(CONCATENATE('BMP P Tracking Table'!$AV91," ",'BMP P Tracking Table'!$AX91),'Performance Curves'!$C$1:$L$44,_xlfn.SINGLE(MATCH('BMP P Tracking Table'!$AZ91,'Performance Curves'!$D$1:$L$1,1))+1,FALSE),'BMP P Tracking Table'!$BA91*'BMP P Tracking Table'!$BB91+VLOOKUP(CONCATENATE('BMP P Tracking Table'!$AV91," ",'BMP P Tracking Table'!$AX91),'Performance Curves'!$C$1:$L$44,_xlfn.SINGLE(MATCH('BMP P Tracking Table'!$AZ91,'Performance Curves'!$D$1:$L$1,1))+1,FALSE)),"")</f>
        <v/>
      </c>
      <c r="BD91" s="107" t="str">
        <f>IFERROR('BMP P Tracking Table'!$BC91*'BMP P Tracking Table'!$AY91,"")</f>
        <v/>
      </c>
      <c r="BE91" s="101"/>
      <c r="BF91" s="37">
        <f t="shared" si="4"/>
        <v>0</v>
      </c>
    </row>
    <row r="92" spans="1:58" x14ac:dyDescent="0.25">
      <c r="A92" s="65"/>
      <c r="B92" s="65"/>
      <c r="C92" s="65"/>
      <c r="D92" s="65"/>
      <c r="E92" s="97"/>
      <c r="F92" s="97"/>
      <c r="G92" s="65"/>
      <c r="H92" s="65"/>
      <c r="I92" s="65"/>
      <c r="J92" s="98"/>
      <c r="K92" s="65"/>
      <c r="L92" s="65"/>
      <c r="M92" s="65"/>
      <c r="N92" s="65"/>
      <c r="O92" s="65"/>
      <c r="P92" s="65"/>
      <c r="Q92" s="65" t="str">
        <f>IFERROR(VLOOKUP('BMP P Tracking Table'!$P92,Dropdowns!$C$2:$E$15,3,FALSE),"")</f>
        <v/>
      </c>
      <c r="R92" s="65" t="str">
        <f>IFERROR(VLOOKUP('BMP P Tracking Table'!$Q92,Dropdowns!$P$3:$Q$23,2,FALSE),"")</f>
        <v/>
      </c>
      <c r="S92" s="65"/>
      <c r="T92" s="65"/>
      <c r="U92" s="65"/>
      <c r="V92" s="65"/>
      <c r="W92" s="65"/>
      <c r="X92" s="65"/>
      <c r="Y92" s="65"/>
      <c r="Z92" s="65"/>
      <c r="AA92" s="65"/>
      <c r="AB92" s="100"/>
      <c r="AC92" s="65"/>
      <c r="AD92" s="107" t="str">
        <f>IFERROR('BMP P Tracking Table'!$U92*VLOOKUP('BMP P Tracking Table'!$Q92,'Loading Rates'!$B$1:$L$24,4,FALSE)+IF('BMP P Tracking Table'!$V92="By HSG",'BMP P Tracking Table'!$W92*VLOOKUP('BMP P Tracking Table'!$Q92,'Loading Rates'!$B$1:$L$24,6,FALSE)+'BMP P Tracking Table'!$X92*VLOOKUP('BMP P Tracking Table'!$Q92,'Loading Rates'!$B$1:$L$24,7,FALSE)+'BMP P Tracking Table'!$Y92*VLOOKUP('BMP P Tracking Table'!$Q92,'Loading Rates'!$B$1:$L$24,8,FALSE)+'BMP P Tracking Table'!$Z92*VLOOKUP('BMP P Tracking Table'!$Q92,'Loading Rates'!$B$1:$L$24,9,FALSE),'BMP P Tracking Table'!$AA92*VLOOKUP('BMP P Tracking Table'!$Q92,'Loading Rates'!$B$1:$L$24,10,FALSE)),"")</f>
        <v/>
      </c>
      <c r="AE92" s="107" t="str">
        <f>IFERROR(MIN(2,IF('BMP P Tracking Table'!$V92="Total Pervious",(-(3630*'BMP P Tracking Table'!$U92+20.691*'BMP P Tracking Table'!$AA92)+SQRT((3630*'BMP P Tracking Table'!$U92+20.691*'BMP P Tracking Table'!$AA92)^2-(4*(996.798*'BMP P Tracking Table'!$AA92)*-'BMP P Tracking Table'!$AB92)))/(2*(996.798*'BMP P Tracking Table'!$AA92)),IF(SUM('BMP P Tracking Table'!$W92:$Z92)=0,'BMP P Tracking Table'!$AB92/(-3630*'BMP P Tracking Table'!$U92),(-(3630*'BMP P Tracking Table'!$U92+20.691*'BMP P Tracking Table'!$Z92-216.711*'BMP P Tracking Table'!$Y92-83.853*'BMP P Tracking Table'!$X92-42.834*'BMP P Tracking Table'!$W92)+SQRT((3630*'BMP P Tracking Table'!$U92+20.691*'BMP P Tracking Table'!$Z92-216.711*'BMP P Tracking Table'!$Y92-83.853*'BMP P Tracking Table'!$X92-42.834*'BMP P Tracking Table'!$W92)^2-(4*(149.919*'BMP P Tracking Table'!$W92+236.676*'BMP P Tracking Table'!$X92+726*'BMP P Tracking Table'!$Y92+996.798*'BMP P Tracking Table'!$Z92)*-'BMP P Tracking Table'!$AB92)))/(2*(149.919*'BMP P Tracking Table'!$W92+236.676*'BMP P Tracking Table'!$X92+726*'BMP P Tracking Table'!$Y92+996.798*'BMP P Tracking Table'!$Z92))))),"")</f>
        <v/>
      </c>
      <c r="AF92" s="107" t="str" cm="1">
        <f t="array" ref="AF92">IFERROR((VLOOKUP(CONCATENATE('BMP P Tracking Table'!$T92," ",'BMP P Tracking Table'!$AC92),'Performance Curves'!$C$1:$L$45,_xlfn.SINGLE(MATCH('BMP P Tracking Table'!$AE92,'Performance Curves'!$D$1:$L$1,1))+2,FALSE)-VLOOKUP(CONCATENATE('BMP P Tracking Table'!$T92," ",'BMP P Tracking Table'!$AC92),'Performance Curves'!$C$1:$L$45,_xlfn.SINGLE(MATCH('BMP P Tracking Table'!$AE92,'Performance Curves'!$D$1:$L$1,1))+1,FALSE)),"")</f>
        <v/>
      </c>
      <c r="AG92" s="107" t="str">
        <f>IFERROR(('BMP P Tracking Table'!$AE92-INDEX('Performance Curves'!$E$1:$L$1,1,MATCH('BMP P Tracking Table'!$AE92,'Performance Curves'!$E$1:$L$1,1)))/(INDEX('Performance Curves'!$E$1:$L$1,1,MATCH('BMP P Tracking Table'!$AE92,'Performance Curves'!$E$1:$L$1,1)+1)-INDEX('Performance Curves'!$E$1:$L$1,1,MATCH('BMP P Tracking Table'!$AE92,'Performance Curves'!$E$1:$L$1,1))),"")</f>
        <v/>
      </c>
      <c r="AH92" s="106" t="str" cm="1">
        <f t="array" ref="AH92">IFERROR(IF('BMP P Tracking Table'!$AE92=2,VLOOKUP(CONCATENATE('BMP P Tracking Table'!$T92," ",'BMP P Tracking Table'!$AC92),'Performance Curves'!$C$1:$L$45,_xlfn.SINGLE(MATCH('BMP P Tracking Table'!$AE92,'Performance Curves'!$D$1:$L$1,1))+1,FALSE),'BMP P Tracking Table'!$AF92*'BMP P Tracking Table'!$AG92+VLOOKUP(CONCATENATE('BMP P Tracking Table'!$T92," ",'BMP P Tracking Table'!$AC92),'Performance Curves'!$C$1:$L$45,_xlfn.SINGLE(MATCH('BMP P Tracking Table'!$AE92,'Performance Curves'!$D$1:$L$1,1))+1,FALSE)),"")</f>
        <v/>
      </c>
      <c r="AI92" s="107" t="str">
        <f>IFERROR('BMP P Tracking Table'!$AH92*'BMP P Tracking Table'!$AD92,"")</f>
        <v/>
      </c>
      <c r="AJ92" s="65"/>
      <c r="AK92" s="101"/>
      <c r="AL92" s="101"/>
      <c r="AM92" s="64">
        <v>1</v>
      </c>
      <c r="AN92" s="105" t="str">
        <f t="shared" si="3"/>
        <v/>
      </c>
      <c r="AO92" s="101"/>
      <c r="AP92" s="101"/>
      <c r="AQ92" s="101"/>
      <c r="AR92" s="101"/>
      <c r="AS92" s="101"/>
      <c r="AT92" s="101"/>
      <c r="AU92" s="101"/>
      <c r="AV92" s="65"/>
      <c r="AW92" s="102"/>
      <c r="AX92" s="102"/>
      <c r="AY92" s="107" t="str">
        <f>IF('BMP P Tracking Table'!$AK92="Yes",IF('BMP P Tracking Table'!$AL92="No",'BMP P Tracking Table'!$U92*VLOOKUP('BMP P Tracking Table'!$Q92,'Loading Rates'!$B$1:$L$24,4,FALSE)+IF('BMP P Tracking Table'!$V92="By HSG",'BMP P Tracking Table'!$W92*VLOOKUP('BMP P Tracking Table'!$Q92,'Loading Rates'!$B$1:$L$24,6,FALSE)+'BMP P Tracking Table'!$X92*VLOOKUP('BMP P Tracking Table'!$Q92,'Loading Rates'!$B$1:$L$24,7,FALSE)+'BMP P Tracking Table'!$Y92*VLOOKUP('BMP P Tracking Table'!$Q92,'Loading Rates'!$B$1:$L$24,8,FALSE)+'BMP P Tracking Table'!$Z92*VLOOKUP('BMP P Tracking Table'!$Q92,'Loading Rates'!$B$1:$L$24,9,FALSE),'BMP P Tracking Table'!$AA92*VLOOKUP('BMP P Tracking Table'!$Q92,'Loading Rates'!$B$1:$L$24,10,FALSE)),'BMP P Tracking Table'!$AO92*VLOOKUP('BMP P Tracking Table'!$Q92,'Loading Rates'!$B$1:$L$24,4,FALSE)+IF('BMP P Tracking Table'!$AP92="By HSG",'BMP P Tracking Table'!$AQ92*VLOOKUP('BMP P Tracking Table'!$Q92,'Loading Rates'!$B$1:$L$24,6,FALSE)+'BMP P Tracking Table'!$AR92*VLOOKUP('BMP P Tracking Table'!$Q92,'Loading Rates'!$B$1:$L$24,7,FALSE)+'BMP P Tracking Table'!$AS92*VLOOKUP('BMP P Tracking Table'!$Q92,'Loading Rates'!$B$1:$L$24,8,FALSE)+'BMP P Tracking Table'!$AT92*VLOOKUP('BMP P Tracking Table'!$Q92,'Loading Rates'!$B$1:$L$24,9,FALSE),'BMP P Tracking Table'!$AU92*VLOOKUP('BMP P Tracking Table'!$Q92,'Loading Rates'!$B$1:$L$24,10,FALSE))),"")</f>
        <v/>
      </c>
      <c r="AZ92" s="107" t="str">
        <f>IFERROR(IF('BMP P Tracking Table'!$AL92="Yes",MIN(2,IF('BMP P Tracking Table'!$AP92="Total Pervious",(-(3630*'BMP P Tracking Table'!$AO92+20.691*'BMP P Tracking Table'!$AU92)+SQRT((3630*'BMP P Tracking Table'!$AO92+20.691*'BMP P Tracking Table'!$AU92)^2-(4*(996.798*'BMP P Tracking Table'!$AU92)*-'BMP P Tracking Table'!$AW92)))/(2*(996.798*'BMP P Tracking Table'!$AU92)),IF(SUM('BMP P Tracking Table'!$AQ92:$AT92)=0,'BMP P Tracking Table'!$AU92/(-3630*'BMP P Tracking Table'!$AO92),(-(3630*'BMP P Tracking Table'!$AO92+20.691*'BMP P Tracking Table'!$AT92-216.711*'BMP P Tracking Table'!$AS92-83.853*'BMP P Tracking Table'!$AR92-42.834*'BMP P Tracking Table'!$AQ92)+SQRT((3630*'BMP P Tracking Table'!$AO92+20.691*'BMP P Tracking Table'!$AT92-216.711*'BMP P Tracking Table'!$AS92-83.853*'BMP P Tracking Table'!$AR92-42.834*'BMP P Tracking Table'!$AQ92)^2-(4*(149.919*'BMP P Tracking Table'!$AQ92+236.676*'BMP P Tracking Table'!$AR92+726*'BMP P Tracking Table'!$AS92+996.798*'BMP P Tracking Table'!$AT92)*-'BMP P Tracking Table'!$AW92)))/(2*(149.919*'BMP P Tracking Table'!$AQ92+236.676*'BMP P Tracking Table'!$AR92+726*'BMP P Tracking Table'!$AS92+996.798*'BMP P Tracking Table'!$AT92))))),MIN(2,IF('BMP P Tracking Table'!$AP92="Total Pervious",(-(3630*'BMP P Tracking Table'!$U92+20.691*'BMP P Tracking Table'!$AA92)+SQRT((3630*'BMP P Tracking Table'!$U92+20.691*'BMP P Tracking Table'!$AA92)^2-(4*(996.798*'BMP P Tracking Table'!$AA92)*-'BMP P Tracking Table'!$AW92)))/(2*(996.798*'BMP P Tracking Table'!$AA92)),IF(SUM('BMP P Tracking Table'!$W92:$Z92)=0,'BMP P Tracking Table'!$AW92/(-3630*'BMP P Tracking Table'!$U92),(-(3630*'BMP P Tracking Table'!$U92+20.691*'BMP P Tracking Table'!$Z92-216.711*'BMP P Tracking Table'!$Y92-83.853*'BMP P Tracking Table'!$X92-42.834*'BMP P Tracking Table'!$W92)+SQRT((3630*'BMP P Tracking Table'!$U92+20.691*'BMP P Tracking Table'!$Z92-216.711*'BMP P Tracking Table'!$Y92-83.853*'BMP P Tracking Table'!$X92-42.834*'BMP P Tracking Table'!$W92)^2-(4*(149.919*'BMP P Tracking Table'!$W92+236.676*'BMP P Tracking Table'!$X92+726*'BMP P Tracking Table'!$Y92+996.798*'BMP P Tracking Table'!$Z92)*-'BMP P Tracking Table'!$AW92)))/(2*(149.919*'BMP P Tracking Table'!$W92+236.676*'BMP P Tracking Table'!$X92+726*'BMP P Tracking Table'!$Y92+996.798*'BMP P Tracking Table'!$Z92)))))),"")</f>
        <v/>
      </c>
      <c r="BA92" s="105" t="str" cm="1">
        <f t="array" ref="BA92">IFERROR((VLOOKUP(CONCATENATE('BMP P Tracking Table'!$AV92," ",'BMP P Tracking Table'!$AX92),'Performance Curves'!$C$1:$L$45,_xlfn.SINGLE(MATCH('BMP P Tracking Table'!$AZ92,'Performance Curves'!$D$1:$L$1,1))+2,FALSE)-VLOOKUP(CONCATENATE('BMP P Tracking Table'!$AV92," ",'BMP P Tracking Table'!$AX92),'Performance Curves'!$C$1:$L$45,_xlfn.SINGLE(MATCH('BMP P Tracking Table'!$AZ92,'Performance Curves'!$D$1:$L$1,1))+1,FALSE)),"")</f>
        <v/>
      </c>
      <c r="BB92" s="107" t="str">
        <f>IFERROR(('BMP P Tracking Table'!$AZ92-INDEX('Performance Curves'!$E$1:$L$1,1,MATCH('BMP P Tracking Table'!$AZ92,'Performance Curves'!$E$1:$L$1,1)))/(INDEX('Performance Curves'!$E$1:$L$1,1,MATCH('BMP P Tracking Table'!$AZ92,'Performance Curves'!$E$1:$L$1,1)+1)-INDEX('Performance Curves'!$E$1:$L$1,1,MATCH('BMP P Tracking Table'!$AZ92,'Performance Curves'!$E$1:$L$1,1))),"")</f>
        <v/>
      </c>
      <c r="BC92" s="106" t="str" cm="1">
        <f t="array" ref="BC92">IFERROR(IF('BMP P Tracking Table'!$AZ92=2,VLOOKUP(CONCATENATE('BMP P Tracking Table'!$AV92," ",'BMP P Tracking Table'!$AX92),'Performance Curves'!$C$1:$L$44,_xlfn.SINGLE(MATCH('BMP P Tracking Table'!$AZ92,'Performance Curves'!$D$1:$L$1,1))+1,FALSE),'BMP P Tracking Table'!$BA92*'BMP P Tracking Table'!$BB92+VLOOKUP(CONCATENATE('BMP P Tracking Table'!$AV92," ",'BMP P Tracking Table'!$AX92),'Performance Curves'!$C$1:$L$44,_xlfn.SINGLE(MATCH('BMP P Tracking Table'!$AZ92,'Performance Curves'!$D$1:$L$1,1))+1,FALSE)),"")</f>
        <v/>
      </c>
      <c r="BD92" s="107" t="str">
        <f>IFERROR('BMP P Tracking Table'!$BC92*'BMP P Tracking Table'!$AY92,"")</f>
        <v/>
      </c>
      <c r="BE92" s="101"/>
      <c r="BF92" s="37">
        <f t="shared" si="4"/>
        <v>0</v>
      </c>
    </row>
    <row r="93" spans="1:58" x14ac:dyDescent="0.25">
      <c r="A93" s="65"/>
      <c r="B93" s="65"/>
      <c r="C93" s="65"/>
      <c r="D93" s="65"/>
      <c r="E93" s="97"/>
      <c r="F93" s="97"/>
      <c r="G93" s="65"/>
      <c r="H93" s="65"/>
      <c r="I93" s="65"/>
      <c r="J93" s="98"/>
      <c r="K93" s="65"/>
      <c r="L93" s="65"/>
      <c r="M93" s="65"/>
      <c r="N93" s="65"/>
      <c r="O93" s="65"/>
      <c r="P93" s="65"/>
      <c r="Q93" s="65" t="str">
        <f>IFERROR(VLOOKUP('BMP P Tracking Table'!$P93,Dropdowns!$C$2:$E$15,3,FALSE),"")</f>
        <v/>
      </c>
      <c r="R93" s="65" t="str">
        <f>IFERROR(VLOOKUP('BMP P Tracking Table'!$Q93,Dropdowns!$P$3:$Q$23,2,FALSE),"")</f>
        <v/>
      </c>
      <c r="S93" s="65"/>
      <c r="T93" s="65"/>
      <c r="U93" s="65"/>
      <c r="V93" s="65"/>
      <c r="W93" s="65"/>
      <c r="X93" s="65"/>
      <c r="Y93" s="65"/>
      <c r="Z93" s="65"/>
      <c r="AA93" s="65"/>
      <c r="AB93" s="100"/>
      <c r="AC93" s="65"/>
      <c r="AD93" s="107" t="str">
        <f>IFERROR('BMP P Tracking Table'!$U93*VLOOKUP('BMP P Tracking Table'!$Q93,'Loading Rates'!$B$1:$L$24,4,FALSE)+IF('BMP P Tracking Table'!$V93="By HSG",'BMP P Tracking Table'!$W93*VLOOKUP('BMP P Tracking Table'!$Q93,'Loading Rates'!$B$1:$L$24,6,FALSE)+'BMP P Tracking Table'!$X93*VLOOKUP('BMP P Tracking Table'!$Q93,'Loading Rates'!$B$1:$L$24,7,FALSE)+'BMP P Tracking Table'!$Y93*VLOOKUP('BMP P Tracking Table'!$Q93,'Loading Rates'!$B$1:$L$24,8,FALSE)+'BMP P Tracking Table'!$Z93*VLOOKUP('BMP P Tracking Table'!$Q93,'Loading Rates'!$B$1:$L$24,9,FALSE),'BMP P Tracking Table'!$AA93*VLOOKUP('BMP P Tracking Table'!$Q93,'Loading Rates'!$B$1:$L$24,10,FALSE)),"")</f>
        <v/>
      </c>
      <c r="AE93" s="107" t="str">
        <f>IFERROR(MIN(2,IF('BMP P Tracking Table'!$V93="Total Pervious",(-(3630*'BMP P Tracking Table'!$U93+20.691*'BMP P Tracking Table'!$AA93)+SQRT((3630*'BMP P Tracking Table'!$U93+20.691*'BMP P Tracking Table'!$AA93)^2-(4*(996.798*'BMP P Tracking Table'!$AA93)*-'BMP P Tracking Table'!$AB93)))/(2*(996.798*'BMP P Tracking Table'!$AA93)),IF(SUM('BMP P Tracking Table'!$W93:$Z93)=0,'BMP P Tracking Table'!$AB93/(-3630*'BMP P Tracking Table'!$U93),(-(3630*'BMP P Tracking Table'!$U93+20.691*'BMP P Tracking Table'!$Z93-216.711*'BMP P Tracking Table'!$Y93-83.853*'BMP P Tracking Table'!$X93-42.834*'BMP P Tracking Table'!$W93)+SQRT((3630*'BMP P Tracking Table'!$U93+20.691*'BMP P Tracking Table'!$Z93-216.711*'BMP P Tracking Table'!$Y93-83.853*'BMP P Tracking Table'!$X93-42.834*'BMP P Tracking Table'!$W93)^2-(4*(149.919*'BMP P Tracking Table'!$W93+236.676*'BMP P Tracking Table'!$X93+726*'BMP P Tracking Table'!$Y93+996.798*'BMP P Tracking Table'!$Z93)*-'BMP P Tracking Table'!$AB93)))/(2*(149.919*'BMP P Tracking Table'!$W93+236.676*'BMP P Tracking Table'!$X93+726*'BMP P Tracking Table'!$Y93+996.798*'BMP P Tracking Table'!$Z93))))),"")</f>
        <v/>
      </c>
      <c r="AF93" s="107" t="str" cm="1">
        <f t="array" ref="AF93">IFERROR((VLOOKUP(CONCATENATE('BMP P Tracking Table'!$T93," ",'BMP P Tracking Table'!$AC93),'Performance Curves'!$C$1:$L$45,_xlfn.SINGLE(MATCH('BMP P Tracking Table'!$AE93,'Performance Curves'!$D$1:$L$1,1))+2,FALSE)-VLOOKUP(CONCATENATE('BMP P Tracking Table'!$T93," ",'BMP P Tracking Table'!$AC93),'Performance Curves'!$C$1:$L$45,_xlfn.SINGLE(MATCH('BMP P Tracking Table'!$AE93,'Performance Curves'!$D$1:$L$1,1))+1,FALSE)),"")</f>
        <v/>
      </c>
      <c r="AG93" s="107" t="str">
        <f>IFERROR(('BMP P Tracking Table'!$AE93-INDEX('Performance Curves'!$E$1:$L$1,1,MATCH('BMP P Tracking Table'!$AE93,'Performance Curves'!$E$1:$L$1,1)))/(INDEX('Performance Curves'!$E$1:$L$1,1,MATCH('BMP P Tracking Table'!$AE93,'Performance Curves'!$E$1:$L$1,1)+1)-INDEX('Performance Curves'!$E$1:$L$1,1,MATCH('BMP P Tracking Table'!$AE93,'Performance Curves'!$E$1:$L$1,1))),"")</f>
        <v/>
      </c>
      <c r="AH93" s="106" t="str" cm="1">
        <f t="array" ref="AH93">IFERROR(IF('BMP P Tracking Table'!$AE93=2,VLOOKUP(CONCATENATE('BMP P Tracking Table'!$T93," ",'BMP P Tracking Table'!$AC93),'Performance Curves'!$C$1:$L$45,_xlfn.SINGLE(MATCH('BMP P Tracking Table'!$AE93,'Performance Curves'!$D$1:$L$1,1))+1,FALSE),'BMP P Tracking Table'!$AF93*'BMP P Tracking Table'!$AG93+VLOOKUP(CONCATENATE('BMP P Tracking Table'!$T93," ",'BMP P Tracking Table'!$AC93),'Performance Curves'!$C$1:$L$45,_xlfn.SINGLE(MATCH('BMP P Tracking Table'!$AE93,'Performance Curves'!$D$1:$L$1,1))+1,FALSE)),"")</f>
        <v/>
      </c>
      <c r="AI93" s="107" t="str">
        <f>IFERROR('BMP P Tracking Table'!$AH93*'BMP P Tracking Table'!$AD93,"")</f>
        <v/>
      </c>
      <c r="AJ93" s="65"/>
      <c r="AK93" s="101"/>
      <c r="AL93" s="101"/>
      <c r="AM93" s="64">
        <v>1</v>
      </c>
      <c r="AN93" s="105" t="str">
        <f t="shared" si="3"/>
        <v/>
      </c>
      <c r="AO93" s="101"/>
      <c r="AP93" s="101"/>
      <c r="AQ93" s="101"/>
      <c r="AR93" s="101"/>
      <c r="AS93" s="101"/>
      <c r="AT93" s="101"/>
      <c r="AU93" s="101"/>
      <c r="AV93" s="65"/>
      <c r="AW93" s="102"/>
      <c r="AX93" s="102"/>
      <c r="AY93" s="107" t="str">
        <f>IF('BMP P Tracking Table'!$AK93="Yes",IF('BMP P Tracking Table'!$AL93="No",'BMP P Tracking Table'!$U93*VLOOKUP('BMP P Tracking Table'!$Q93,'Loading Rates'!$B$1:$L$24,4,FALSE)+IF('BMP P Tracking Table'!$V93="By HSG",'BMP P Tracking Table'!$W93*VLOOKUP('BMP P Tracking Table'!$Q93,'Loading Rates'!$B$1:$L$24,6,FALSE)+'BMP P Tracking Table'!$X93*VLOOKUP('BMP P Tracking Table'!$Q93,'Loading Rates'!$B$1:$L$24,7,FALSE)+'BMP P Tracking Table'!$Y93*VLOOKUP('BMP P Tracking Table'!$Q93,'Loading Rates'!$B$1:$L$24,8,FALSE)+'BMP P Tracking Table'!$Z93*VLOOKUP('BMP P Tracking Table'!$Q93,'Loading Rates'!$B$1:$L$24,9,FALSE),'BMP P Tracking Table'!$AA93*VLOOKUP('BMP P Tracking Table'!$Q93,'Loading Rates'!$B$1:$L$24,10,FALSE)),'BMP P Tracking Table'!$AO93*VLOOKUP('BMP P Tracking Table'!$Q93,'Loading Rates'!$B$1:$L$24,4,FALSE)+IF('BMP P Tracking Table'!$AP93="By HSG",'BMP P Tracking Table'!$AQ93*VLOOKUP('BMP P Tracking Table'!$Q93,'Loading Rates'!$B$1:$L$24,6,FALSE)+'BMP P Tracking Table'!$AR93*VLOOKUP('BMP P Tracking Table'!$Q93,'Loading Rates'!$B$1:$L$24,7,FALSE)+'BMP P Tracking Table'!$AS93*VLOOKUP('BMP P Tracking Table'!$Q93,'Loading Rates'!$B$1:$L$24,8,FALSE)+'BMP P Tracking Table'!$AT93*VLOOKUP('BMP P Tracking Table'!$Q93,'Loading Rates'!$B$1:$L$24,9,FALSE),'BMP P Tracking Table'!$AU93*VLOOKUP('BMP P Tracking Table'!$Q93,'Loading Rates'!$B$1:$L$24,10,FALSE))),"")</f>
        <v/>
      </c>
      <c r="AZ93" s="107" t="str">
        <f>IFERROR(IF('BMP P Tracking Table'!$AL93="Yes",MIN(2,IF('BMP P Tracking Table'!$AP93="Total Pervious",(-(3630*'BMP P Tracking Table'!$AO93+20.691*'BMP P Tracking Table'!$AU93)+SQRT((3630*'BMP P Tracking Table'!$AO93+20.691*'BMP P Tracking Table'!$AU93)^2-(4*(996.798*'BMP P Tracking Table'!$AU93)*-'BMP P Tracking Table'!$AW93)))/(2*(996.798*'BMP P Tracking Table'!$AU93)),IF(SUM('BMP P Tracking Table'!$AQ93:$AT93)=0,'BMP P Tracking Table'!$AU93/(-3630*'BMP P Tracking Table'!$AO93),(-(3630*'BMP P Tracking Table'!$AO93+20.691*'BMP P Tracking Table'!$AT93-216.711*'BMP P Tracking Table'!$AS93-83.853*'BMP P Tracking Table'!$AR93-42.834*'BMP P Tracking Table'!$AQ93)+SQRT((3630*'BMP P Tracking Table'!$AO93+20.691*'BMP P Tracking Table'!$AT93-216.711*'BMP P Tracking Table'!$AS93-83.853*'BMP P Tracking Table'!$AR93-42.834*'BMP P Tracking Table'!$AQ93)^2-(4*(149.919*'BMP P Tracking Table'!$AQ93+236.676*'BMP P Tracking Table'!$AR93+726*'BMP P Tracking Table'!$AS93+996.798*'BMP P Tracking Table'!$AT93)*-'BMP P Tracking Table'!$AW93)))/(2*(149.919*'BMP P Tracking Table'!$AQ93+236.676*'BMP P Tracking Table'!$AR93+726*'BMP P Tracking Table'!$AS93+996.798*'BMP P Tracking Table'!$AT93))))),MIN(2,IF('BMP P Tracking Table'!$AP93="Total Pervious",(-(3630*'BMP P Tracking Table'!$U93+20.691*'BMP P Tracking Table'!$AA93)+SQRT((3630*'BMP P Tracking Table'!$U93+20.691*'BMP P Tracking Table'!$AA93)^2-(4*(996.798*'BMP P Tracking Table'!$AA93)*-'BMP P Tracking Table'!$AW93)))/(2*(996.798*'BMP P Tracking Table'!$AA93)),IF(SUM('BMP P Tracking Table'!$W93:$Z93)=0,'BMP P Tracking Table'!$AW93/(-3630*'BMP P Tracking Table'!$U93),(-(3630*'BMP P Tracking Table'!$U93+20.691*'BMP P Tracking Table'!$Z93-216.711*'BMP P Tracking Table'!$Y93-83.853*'BMP P Tracking Table'!$X93-42.834*'BMP P Tracking Table'!$W93)+SQRT((3630*'BMP P Tracking Table'!$U93+20.691*'BMP P Tracking Table'!$Z93-216.711*'BMP P Tracking Table'!$Y93-83.853*'BMP P Tracking Table'!$X93-42.834*'BMP P Tracking Table'!$W93)^2-(4*(149.919*'BMP P Tracking Table'!$W93+236.676*'BMP P Tracking Table'!$X93+726*'BMP P Tracking Table'!$Y93+996.798*'BMP P Tracking Table'!$Z93)*-'BMP P Tracking Table'!$AW93)))/(2*(149.919*'BMP P Tracking Table'!$W93+236.676*'BMP P Tracking Table'!$X93+726*'BMP P Tracking Table'!$Y93+996.798*'BMP P Tracking Table'!$Z93)))))),"")</f>
        <v/>
      </c>
      <c r="BA93" s="105" t="str" cm="1">
        <f t="array" ref="BA93">IFERROR((VLOOKUP(CONCATENATE('BMP P Tracking Table'!$AV93," ",'BMP P Tracking Table'!$AX93),'Performance Curves'!$C$1:$L$45,_xlfn.SINGLE(MATCH('BMP P Tracking Table'!$AZ93,'Performance Curves'!$D$1:$L$1,1))+2,FALSE)-VLOOKUP(CONCATENATE('BMP P Tracking Table'!$AV93," ",'BMP P Tracking Table'!$AX93),'Performance Curves'!$C$1:$L$45,_xlfn.SINGLE(MATCH('BMP P Tracking Table'!$AZ93,'Performance Curves'!$D$1:$L$1,1))+1,FALSE)),"")</f>
        <v/>
      </c>
      <c r="BB93" s="107" t="str">
        <f>IFERROR(('BMP P Tracking Table'!$AZ93-INDEX('Performance Curves'!$E$1:$L$1,1,MATCH('BMP P Tracking Table'!$AZ93,'Performance Curves'!$E$1:$L$1,1)))/(INDEX('Performance Curves'!$E$1:$L$1,1,MATCH('BMP P Tracking Table'!$AZ93,'Performance Curves'!$E$1:$L$1,1)+1)-INDEX('Performance Curves'!$E$1:$L$1,1,MATCH('BMP P Tracking Table'!$AZ93,'Performance Curves'!$E$1:$L$1,1))),"")</f>
        <v/>
      </c>
      <c r="BC93" s="106" t="str" cm="1">
        <f t="array" ref="BC93">IFERROR(IF('BMP P Tracking Table'!$AZ93=2,VLOOKUP(CONCATENATE('BMP P Tracking Table'!$AV93," ",'BMP P Tracking Table'!$AX93),'Performance Curves'!$C$1:$L$44,_xlfn.SINGLE(MATCH('BMP P Tracking Table'!$AZ93,'Performance Curves'!$D$1:$L$1,1))+1,FALSE),'BMP P Tracking Table'!$BA93*'BMP P Tracking Table'!$BB93+VLOOKUP(CONCATENATE('BMP P Tracking Table'!$AV93," ",'BMP P Tracking Table'!$AX93),'Performance Curves'!$C$1:$L$44,_xlfn.SINGLE(MATCH('BMP P Tracking Table'!$AZ93,'Performance Curves'!$D$1:$L$1,1))+1,FALSE)),"")</f>
        <v/>
      </c>
      <c r="BD93" s="107" t="str">
        <f>IFERROR('BMP P Tracking Table'!$BC93*'BMP P Tracking Table'!$AY93,"")</f>
        <v/>
      </c>
      <c r="BE93" s="95"/>
      <c r="BF93" s="37">
        <f t="shared" si="4"/>
        <v>0</v>
      </c>
    </row>
    <row r="94" spans="1:58" x14ac:dyDescent="0.25">
      <c r="A94" s="65"/>
      <c r="B94" s="65"/>
      <c r="C94" s="65"/>
      <c r="D94" s="65"/>
      <c r="E94" s="97"/>
      <c r="F94" s="97"/>
      <c r="G94" s="65"/>
      <c r="H94" s="65"/>
      <c r="I94" s="65"/>
      <c r="J94" s="98"/>
      <c r="K94" s="65"/>
      <c r="L94" s="65"/>
      <c r="M94" s="65"/>
      <c r="N94" s="65"/>
      <c r="O94" s="65"/>
      <c r="P94" s="65"/>
      <c r="Q94" s="65" t="str">
        <f>IFERROR(VLOOKUP('BMP P Tracking Table'!$P94,Dropdowns!$C$2:$E$15,3,FALSE),"")</f>
        <v/>
      </c>
      <c r="R94" s="65" t="str">
        <f>IFERROR(VLOOKUP('BMP P Tracking Table'!$Q94,Dropdowns!$P$3:$Q$23,2,FALSE),"")</f>
        <v/>
      </c>
      <c r="S94" s="65"/>
      <c r="T94" s="65"/>
      <c r="U94" s="65"/>
      <c r="V94" s="65"/>
      <c r="W94" s="65"/>
      <c r="X94" s="65"/>
      <c r="Y94" s="65"/>
      <c r="Z94" s="65"/>
      <c r="AA94" s="65"/>
      <c r="AB94" s="100"/>
      <c r="AC94" s="65"/>
      <c r="AD94" s="107" t="str">
        <f>IFERROR('BMP P Tracking Table'!$U94*VLOOKUP('BMP P Tracking Table'!$Q94,'Loading Rates'!$B$1:$L$24,4,FALSE)+IF('BMP P Tracking Table'!$V94="By HSG",'BMP P Tracking Table'!$W94*VLOOKUP('BMP P Tracking Table'!$Q94,'Loading Rates'!$B$1:$L$24,6,FALSE)+'BMP P Tracking Table'!$X94*VLOOKUP('BMP P Tracking Table'!$Q94,'Loading Rates'!$B$1:$L$24,7,FALSE)+'BMP P Tracking Table'!$Y94*VLOOKUP('BMP P Tracking Table'!$Q94,'Loading Rates'!$B$1:$L$24,8,FALSE)+'BMP P Tracking Table'!$Z94*VLOOKUP('BMP P Tracking Table'!$Q94,'Loading Rates'!$B$1:$L$24,9,FALSE),'BMP P Tracking Table'!$AA94*VLOOKUP('BMP P Tracking Table'!$Q94,'Loading Rates'!$B$1:$L$24,10,FALSE)),"")</f>
        <v/>
      </c>
      <c r="AE94" s="107" t="str">
        <f>IFERROR(MIN(2,IF('BMP P Tracking Table'!$V94="Total Pervious",(-(3630*'BMP P Tracking Table'!$U94+20.691*'BMP P Tracking Table'!$AA94)+SQRT((3630*'BMP P Tracking Table'!$U94+20.691*'BMP P Tracking Table'!$AA94)^2-(4*(996.798*'BMP P Tracking Table'!$AA94)*-'BMP P Tracking Table'!$AB94)))/(2*(996.798*'BMP P Tracking Table'!$AA94)),IF(SUM('BMP P Tracking Table'!$W94:$Z94)=0,'BMP P Tracking Table'!$AB94/(-3630*'BMP P Tracking Table'!$U94),(-(3630*'BMP P Tracking Table'!$U94+20.691*'BMP P Tracking Table'!$Z94-216.711*'BMP P Tracking Table'!$Y94-83.853*'BMP P Tracking Table'!$X94-42.834*'BMP P Tracking Table'!$W94)+SQRT((3630*'BMP P Tracking Table'!$U94+20.691*'BMP P Tracking Table'!$Z94-216.711*'BMP P Tracking Table'!$Y94-83.853*'BMP P Tracking Table'!$X94-42.834*'BMP P Tracking Table'!$W94)^2-(4*(149.919*'BMP P Tracking Table'!$W94+236.676*'BMP P Tracking Table'!$X94+726*'BMP P Tracking Table'!$Y94+996.798*'BMP P Tracking Table'!$Z94)*-'BMP P Tracking Table'!$AB94)))/(2*(149.919*'BMP P Tracking Table'!$W94+236.676*'BMP P Tracking Table'!$X94+726*'BMP P Tracking Table'!$Y94+996.798*'BMP P Tracking Table'!$Z94))))),"")</f>
        <v/>
      </c>
      <c r="AF94" s="107" t="str" cm="1">
        <f t="array" ref="AF94">IFERROR((VLOOKUP(CONCATENATE('BMP P Tracking Table'!$T94," ",'BMP P Tracking Table'!$AC94),'Performance Curves'!$C$1:$L$45,_xlfn.SINGLE(MATCH('BMP P Tracking Table'!$AE94,'Performance Curves'!$D$1:$L$1,1))+2,FALSE)-VLOOKUP(CONCATENATE('BMP P Tracking Table'!$T94," ",'BMP P Tracking Table'!$AC94),'Performance Curves'!$C$1:$L$45,_xlfn.SINGLE(MATCH('BMP P Tracking Table'!$AE94,'Performance Curves'!$D$1:$L$1,1))+1,FALSE)),"")</f>
        <v/>
      </c>
      <c r="AG94" s="107" t="str">
        <f>IFERROR(('BMP P Tracking Table'!$AE94-INDEX('Performance Curves'!$E$1:$L$1,1,MATCH('BMP P Tracking Table'!$AE94,'Performance Curves'!$E$1:$L$1,1)))/(INDEX('Performance Curves'!$E$1:$L$1,1,MATCH('BMP P Tracking Table'!$AE94,'Performance Curves'!$E$1:$L$1,1)+1)-INDEX('Performance Curves'!$E$1:$L$1,1,MATCH('BMP P Tracking Table'!$AE94,'Performance Curves'!$E$1:$L$1,1))),"")</f>
        <v/>
      </c>
      <c r="AH94" s="106" t="str" cm="1">
        <f t="array" ref="AH94">IFERROR(IF('BMP P Tracking Table'!$AE94=2,VLOOKUP(CONCATENATE('BMP P Tracking Table'!$T94," ",'BMP P Tracking Table'!$AC94),'Performance Curves'!$C$1:$L$45,_xlfn.SINGLE(MATCH('BMP P Tracking Table'!$AE94,'Performance Curves'!$D$1:$L$1,1))+1,FALSE),'BMP P Tracking Table'!$AF94*'BMP P Tracking Table'!$AG94+VLOOKUP(CONCATENATE('BMP P Tracking Table'!$T94," ",'BMP P Tracking Table'!$AC94),'Performance Curves'!$C$1:$L$45,_xlfn.SINGLE(MATCH('BMP P Tracking Table'!$AE94,'Performance Curves'!$D$1:$L$1,1))+1,FALSE)),"")</f>
        <v/>
      </c>
      <c r="AI94" s="107" t="str">
        <f>IFERROR('BMP P Tracking Table'!$AH94*'BMP P Tracking Table'!$AD94,"")</f>
        <v/>
      </c>
      <c r="AJ94" s="65"/>
      <c r="AK94" s="101"/>
      <c r="AL94" s="101"/>
      <c r="AM94" s="64">
        <v>1</v>
      </c>
      <c r="AN94" s="105" t="str">
        <f t="shared" si="3"/>
        <v/>
      </c>
      <c r="AO94" s="101"/>
      <c r="AP94" s="101"/>
      <c r="AQ94" s="101"/>
      <c r="AR94" s="101"/>
      <c r="AS94" s="101"/>
      <c r="AT94" s="101"/>
      <c r="AU94" s="101"/>
      <c r="AV94" s="65"/>
      <c r="AW94" s="102"/>
      <c r="AX94" s="102"/>
      <c r="AY94" s="107" t="str">
        <f>IF('BMP P Tracking Table'!$AK94="Yes",IF('BMP P Tracking Table'!$AL94="No",'BMP P Tracking Table'!$U94*VLOOKUP('BMP P Tracking Table'!$Q94,'Loading Rates'!$B$1:$L$24,4,FALSE)+IF('BMP P Tracking Table'!$V94="By HSG",'BMP P Tracking Table'!$W94*VLOOKUP('BMP P Tracking Table'!$Q94,'Loading Rates'!$B$1:$L$24,6,FALSE)+'BMP P Tracking Table'!$X94*VLOOKUP('BMP P Tracking Table'!$Q94,'Loading Rates'!$B$1:$L$24,7,FALSE)+'BMP P Tracking Table'!$Y94*VLOOKUP('BMP P Tracking Table'!$Q94,'Loading Rates'!$B$1:$L$24,8,FALSE)+'BMP P Tracking Table'!$Z94*VLOOKUP('BMP P Tracking Table'!$Q94,'Loading Rates'!$B$1:$L$24,9,FALSE),'BMP P Tracking Table'!$AA94*VLOOKUP('BMP P Tracking Table'!$Q94,'Loading Rates'!$B$1:$L$24,10,FALSE)),'BMP P Tracking Table'!$AO94*VLOOKUP('BMP P Tracking Table'!$Q94,'Loading Rates'!$B$1:$L$24,4,FALSE)+IF('BMP P Tracking Table'!$AP94="By HSG",'BMP P Tracking Table'!$AQ94*VLOOKUP('BMP P Tracking Table'!$Q94,'Loading Rates'!$B$1:$L$24,6,FALSE)+'BMP P Tracking Table'!$AR94*VLOOKUP('BMP P Tracking Table'!$Q94,'Loading Rates'!$B$1:$L$24,7,FALSE)+'BMP P Tracking Table'!$AS94*VLOOKUP('BMP P Tracking Table'!$Q94,'Loading Rates'!$B$1:$L$24,8,FALSE)+'BMP P Tracking Table'!$AT94*VLOOKUP('BMP P Tracking Table'!$Q94,'Loading Rates'!$B$1:$L$24,9,FALSE),'BMP P Tracking Table'!$AU94*VLOOKUP('BMP P Tracking Table'!$Q94,'Loading Rates'!$B$1:$L$24,10,FALSE))),"")</f>
        <v/>
      </c>
      <c r="AZ94" s="107" t="str">
        <f>IFERROR(IF('BMP P Tracking Table'!$AL94="Yes",MIN(2,IF('BMP P Tracking Table'!$AP94="Total Pervious",(-(3630*'BMP P Tracking Table'!$AO94+20.691*'BMP P Tracking Table'!$AU94)+SQRT((3630*'BMP P Tracking Table'!$AO94+20.691*'BMP P Tracking Table'!$AU94)^2-(4*(996.798*'BMP P Tracking Table'!$AU94)*-'BMP P Tracking Table'!$AW94)))/(2*(996.798*'BMP P Tracking Table'!$AU94)),IF(SUM('BMP P Tracking Table'!$AQ94:$AT94)=0,'BMP P Tracking Table'!$AU94/(-3630*'BMP P Tracking Table'!$AO94),(-(3630*'BMP P Tracking Table'!$AO94+20.691*'BMP P Tracking Table'!$AT94-216.711*'BMP P Tracking Table'!$AS94-83.853*'BMP P Tracking Table'!$AR94-42.834*'BMP P Tracking Table'!$AQ94)+SQRT((3630*'BMP P Tracking Table'!$AO94+20.691*'BMP P Tracking Table'!$AT94-216.711*'BMP P Tracking Table'!$AS94-83.853*'BMP P Tracking Table'!$AR94-42.834*'BMP P Tracking Table'!$AQ94)^2-(4*(149.919*'BMP P Tracking Table'!$AQ94+236.676*'BMP P Tracking Table'!$AR94+726*'BMP P Tracking Table'!$AS94+996.798*'BMP P Tracking Table'!$AT94)*-'BMP P Tracking Table'!$AW94)))/(2*(149.919*'BMP P Tracking Table'!$AQ94+236.676*'BMP P Tracking Table'!$AR94+726*'BMP P Tracking Table'!$AS94+996.798*'BMP P Tracking Table'!$AT94))))),MIN(2,IF('BMP P Tracking Table'!$AP94="Total Pervious",(-(3630*'BMP P Tracking Table'!$U94+20.691*'BMP P Tracking Table'!$AA94)+SQRT((3630*'BMP P Tracking Table'!$U94+20.691*'BMP P Tracking Table'!$AA94)^2-(4*(996.798*'BMP P Tracking Table'!$AA94)*-'BMP P Tracking Table'!$AW94)))/(2*(996.798*'BMP P Tracking Table'!$AA94)),IF(SUM('BMP P Tracking Table'!$W94:$Z94)=0,'BMP P Tracking Table'!$AW94/(-3630*'BMP P Tracking Table'!$U94),(-(3630*'BMP P Tracking Table'!$U94+20.691*'BMP P Tracking Table'!$Z94-216.711*'BMP P Tracking Table'!$Y94-83.853*'BMP P Tracking Table'!$X94-42.834*'BMP P Tracking Table'!$W94)+SQRT((3630*'BMP P Tracking Table'!$U94+20.691*'BMP P Tracking Table'!$Z94-216.711*'BMP P Tracking Table'!$Y94-83.853*'BMP P Tracking Table'!$X94-42.834*'BMP P Tracking Table'!$W94)^2-(4*(149.919*'BMP P Tracking Table'!$W94+236.676*'BMP P Tracking Table'!$X94+726*'BMP P Tracking Table'!$Y94+996.798*'BMP P Tracking Table'!$Z94)*-'BMP P Tracking Table'!$AW94)))/(2*(149.919*'BMP P Tracking Table'!$W94+236.676*'BMP P Tracking Table'!$X94+726*'BMP P Tracking Table'!$Y94+996.798*'BMP P Tracking Table'!$Z94)))))),"")</f>
        <v/>
      </c>
      <c r="BA94" s="105" t="str" cm="1">
        <f t="array" ref="BA94">IFERROR((VLOOKUP(CONCATENATE('BMP P Tracking Table'!$AV94," ",'BMP P Tracking Table'!$AX94),'Performance Curves'!$C$1:$L$45,_xlfn.SINGLE(MATCH('BMP P Tracking Table'!$AZ94,'Performance Curves'!$D$1:$L$1,1))+2,FALSE)-VLOOKUP(CONCATENATE('BMP P Tracking Table'!$AV94," ",'BMP P Tracking Table'!$AX94),'Performance Curves'!$C$1:$L$45,_xlfn.SINGLE(MATCH('BMP P Tracking Table'!$AZ94,'Performance Curves'!$D$1:$L$1,1))+1,FALSE)),"")</f>
        <v/>
      </c>
      <c r="BB94" s="107" t="str">
        <f>IFERROR(('BMP P Tracking Table'!$AZ94-INDEX('Performance Curves'!$E$1:$L$1,1,MATCH('BMP P Tracking Table'!$AZ94,'Performance Curves'!$E$1:$L$1,1)))/(INDEX('Performance Curves'!$E$1:$L$1,1,MATCH('BMP P Tracking Table'!$AZ94,'Performance Curves'!$E$1:$L$1,1)+1)-INDEX('Performance Curves'!$E$1:$L$1,1,MATCH('BMP P Tracking Table'!$AZ94,'Performance Curves'!$E$1:$L$1,1))),"")</f>
        <v/>
      </c>
      <c r="BC94" s="106" t="str" cm="1">
        <f t="array" ref="BC94">IFERROR(IF('BMP P Tracking Table'!$AZ94=2,VLOOKUP(CONCATENATE('BMP P Tracking Table'!$AV94," ",'BMP P Tracking Table'!$AX94),'Performance Curves'!$C$1:$L$44,_xlfn.SINGLE(MATCH('BMP P Tracking Table'!$AZ94,'Performance Curves'!$D$1:$L$1,1))+1,FALSE),'BMP P Tracking Table'!$BA94*'BMP P Tracking Table'!$BB94+VLOOKUP(CONCATENATE('BMP P Tracking Table'!$AV94," ",'BMP P Tracking Table'!$AX94),'Performance Curves'!$C$1:$L$44,_xlfn.SINGLE(MATCH('BMP P Tracking Table'!$AZ94,'Performance Curves'!$D$1:$L$1,1))+1,FALSE)),"")</f>
        <v/>
      </c>
      <c r="BD94" s="107" t="str">
        <f>IFERROR('BMP P Tracking Table'!$BC94*'BMP P Tracking Table'!$AY94,"")</f>
        <v/>
      </c>
      <c r="BE94" s="101"/>
      <c r="BF94" s="37">
        <f t="shared" si="4"/>
        <v>0</v>
      </c>
    </row>
    <row r="95" spans="1:58" x14ac:dyDescent="0.25">
      <c r="A95" s="65"/>
      <c r="B95" s="65"/>
      <c r="C95" s="65"/>
      <c r="D95" s="65"/>
      <c r="E95" s="97"/>
      <c r="F95" s="97"/>
      <c r="G95" s="65"/>
      <c r="H95" s="65"/>
      <c r="I95" s="65"/>
      <c r="J95" s="98"/>
      <c r="K95" s="65"/>
      <c r="L95" s="65"/>
      <c r="M95" s="65"/>
      <c r="N95" s="65"/>
      <c r="O95" s="65"/>
      <c r="P95" s="65"/>
      <c r="Q95" s="65" t="str">
        <f>IFERROR(VLOOKUP('BMP P Tracking Table'!$P95,Dropdowns!$C$2:$E$15,3,FALSE),"")</f>
        <v/>
      </c>
      <c r="R95" s="65" t="str">
        <f>IFERROR(VLOOKUP('BMP P Tracking Table'!$Q95,Dropdowns!$P$3:$Q$23,2,FALSE),"")</f>
        <v/>
      </c>
      <c r="S95" s="65"/>
      <c r="T95" s="65"/>
      <c r="U95" s="65"/>
      <c r="V95" s="65"/>
      <c r="W95" s="65"/>
      <c r="X95" s="65"/>
      <c r="Y95" s="65"/>
      <c r="Z95" s="65"/>
      <c r="AA95" s="65"/>
      <c r="AB95" s="100"/>
      <c r="AC95" s="65"/>
      <c r="AD95" s="107" t="str">
        <f>IFERROR('BMP P Tracking Table'!$U95*VLOOKUP('BMP P Tracking Table'!$Q95,'Loading Rates'!$B$1:$L$24,4,FALSE)+IF('BMP P Tracking Table'!$V95="By HSG",'BMP P Tracking Table'!$W95*VLOOKUP('BMP P Tracking Table'!$Q95,'Loading Rates'!$B$1:$L$24,6,FALSE)+'BMP P Tracking Table'!$X95*VLOOKUP('BMP P Tracking Table'!$Q95,'Loading Rates'!$B$1:$L$24,7,FALSE)+'BMP P Tracking Table'!$Y95*VLOOKUP('BMP P Tracking Table'!$Q95,'Loading Rates'!$B$1:$L$24,8,FALSE)+'BMP P Tracking Table'!$Z95*VLOOKUP('BMP P Tracking Table'!$Q95,'Loading Rates'!$B$1:$L$24,9,FALSE),'BMP P Tracking Table'!$AA95*VLOOKUP('BMP P Tracking Table'!$Q95,'Loading Rates'!$B$1:$L$24,10,FALSE)),"")</f>
        <v/>
      </c>
      <c r="AE95" s="107" t="str">
        <f>IFERROR(MIN(2,IF('BMP P Tracking Table'!$V95="Total Pervious",(-(3630*'BMP P Tracking Table'!$U95+20.691*'BMP P Tracking Table'!$AA95)+SQRT((3630*'BMP P Tracking Table'!$U95+20.691*'BMP P Tracking Table'!$AA95)^2-(4*(996.798*'BMP P Tracking Table'!$AA95)*-'BMP P Tracking Table'!$AB95)))/(2*(996.798*'BMP P Tracking Table'!$AA95)),IF(SUM('BMP P Tracking Table'!$W95:$Z95)=0,'BMP P Tracking Table'!$AB95/(-3630*'BMP P Tracking Table'!$U95),(-(3630*'BMP P Tracking Table'!$U95+20.691*'BMP P Tracking Table'!$Z95-216.711*'BMP P Tracking Table'!$Y95-83.853*'BMP P Tracking Table'!$X95-42.834*'BMP P Tracking Table'!$W95)+SQRT((3630*'BMP P Tracking Table'!$U95+20.691*'BMP P Tracking Table'!$Z95-216.711*'BMP P Tracking Table'!$Y95-83.853*'BMP P Tracking Table'!$X95-42.834*'BMP P Tracking Table'!$W95)^2-(4*(149.919*'BMP P Tracking Table'!$W95+236.676*'BMP P Tracking Table'!$X95+726*'BMP P Tracking Table'!$Y95+996.798*'BMP P Tracking Table'!$Z95)*-'BMP P Tracking Table'!$AB95)))/(2*(149.919*'BMP P Tracking Table'!$W95+236.676*'BMP P Tracking Table'!$X95+726*'BMP P Tracking Table'!$Y95+996.798*'BMP P Tracking Table'!$Z95))))),"")</f>
        <v/>
      </c>
      <c r="AF95" s="107" t="str" cm="1">
        <f t="array" ref="AF95">IFERROR((VLOOKUP(CONCATENATE('BMP P Tracking Table'!$T95," ",'BMP P Tracking Table'!$AC95),'Performance Curves'!$C$1:$L$45,_xlfn.SINGLE(MATCH('BMP P Tracking Table'!$AE95,'Performance Curves'!$D$1:$L$1,1))+2,FALSE)-VLOOKUP(CONCATENATE('BMP P Tracking Table'!$T95," ",'BMP P Tracking Table'!$AC95),'Performance Curves'!$C$1:$L$45,_xlfn.SINGLE(MATCH('BMP P Tracking Table'!$AE95,'Performance Curves'!$D$1:$L$1,1))+1,FALSE)),"")</f>
        <v/>
      </c>
      <c r="AG95" s="107" t="str">
        <f>IFERROR(('BMP P Tracking Table'!$AE95-INDEX('Performance Curves'!$E$1:$L$1,1,MATCH('BMP P Tracking Table'!$AE95,'Performance Curves'!$E$1:$L$1,1)))/(INDEX('Performance Curves'!$E$1:$L$1,1,MATCH('BMP P Tracking Table'!$AE95,'Performance Curves'!$E$1:$L$1,1)+1)-INDEX('Performance Curves'!$E$1:$L$1,1,MATCH('BMP P Tracking Table'!$AE95,'Performance Curves'!$E$1:$L$1,1))),"")</f>
        <v/>
      </c>
      <c r="AH95" s="106" t="str" cm="1">
        <f t="array" ref="AH95">IFERROR(IF('BMP P Tracking Table'!$AE95=2,VLOOKUP(CONCATENATE('BMP P Tracking Table'!$T95," ",'BMP P Tracking Table'!$AC95),'Performance Curves'!$C$1:$L$45,_xlfn.SINGLE(MATCH('BMP P Tracking Table'!$AE95,'Performance Curves'!$D$1:$L$1,1))+1,FALSE),'BMP P Tracking Table'!$AF95*'BMP P Tracking Table'!$AG95+VLOOKUP(CONCATENATE('BMP P Tracking Table'!$T95," ",'BMP P Tracking Table'!$AC95),'Performance Curves'!$C$1:$L$45,_xlfn.SINGLE(MATCH('BMP P Tracking Table'!$AE95,'Performance Curves'!$D$1:$L$1,1))+1,FALSE)),"")</f>
        <v/>
      </c>
      <c r="AI95" s="107" t="str">
        <f>IFERROR('BMP P Tracking Table'!$AH95*'BMP P Tracking Table'!$AD95,"")</f>
        <v/>
      </c>
      <c r="AJ95" s="65"/>
      <c r="AK95" s="101"/>
      <c r="AL95" s="101"/>
      <c r="AM95" s="64">
        <v>1</v>
      </c>
      <c r="AN95" s="105" t="str">
        <f t="shared" si="3"/>
        <v/>
      </c>
      <c r="AO95" s="101"/>
      <c r="AP95" s="101"/>
      <c r="AQ95" s="101"/>
      <c r="AR95" s="101"/>
      <c r="AS95" s="101"/>
      <c r="AT95" s="101"/>
      <c r="AU95" s="101"/>
      <c r="AV95" s="65"/>
      <c r="AW95" s="102"/>
      <c r="AX95" s="102"/>
      <c r="AY95" s="107" t="str">
        <f>IF('BMP P Tracking Table'!$AK95="Yes",IF('BMP P Tracking Table'!$AL95="No",'BMP P Tracking Table'!$U95*VLOOKUP('BMP P Tracking Table'!$Q95,'Loading Rates'!$B$1:$L$24,4,FALSE)+IF('BMP P Tracking Table'!$V95="By HSG",'BMP P Tracking Table'!$W95*VLOOKUP('BMP P Tracking Table'!$Q95,'Loading Rates'!$B$1:$L$24,6,FALSE)+'BMP P Tracking Table'!$X95*VLOOKUP('BMP P Tracking Table'!$Q95,'Loading Rates'!$B$1:$L$24,7,FALSE)+'BMP P Tracking Table'!$Y95*VLOOKUP('BMP P Tracking Table'!$Q95,'Loading Rates'!$B$1:$L$24,8,FALSE)+'BMP P Tracking Table'!$Z95*VLOOKUP('BMP P Tracking Table'!$Q95,'Loading Rates'!$B$1:$L$24,9,FALSE),'BMP P Tracking Table'!$AA95*VLOOKUP('BMP P Tracking Table'!$Q95,'Loading Rates'!$B$1:$L$24,10,FALSE)),'BMP P Tracking Table'!$AO95*VLOOKUP('BMP P Tracking Table'!$Q95,'Loading Rates'!$B$1:$L$24,4,FALSE)+IF('BMP P Tracking Table'!$AP95="By HSG",'BMP P Tracking Table'!$AQ95*VLOOKUP('BMP P Tracking Table'!$Q95,'Loading Rates'!$B$1:$L$24,6,FALSE)+'BMP P Tracking Table'!$AR95*VLOOKUP('BMP P Tracking Table'!$Q95,'Loading Rates'!$B$1:$L$24,7,FALSE)+'BMP P Tracking Table'!$AS95*VLOOKUP('BMP P Tracking Table'!$Q95,'Loading Rates'!$B$1:$L$24,8,FALSE)+'BMP P Tracking Table'!$AT95*VLOOKUP('BMP P Tracking Table'!$Q95,'Loading Rates'!$B$1:$L$24,9,FALSE),'BMP P Tracking Table'!$AU95*VLOOKUP('BMP P Tracking Table'!$Q95,'Loading Rates'!$B$1:$L$24,10,FALSE))),"")</f>
        <v/>
      </c>
      <c r="AZ95" s="107" t="str">
        <f>IFERROR(IF('BMP P Tracking Table'!$AL95="Yes",MIN(2,IF('BMP P Tracking Table'!$AP95="Total Pervious",(-(3630*'BMP P Tracking Table'!$AO95+20.691*'BMP P Tracking Table'!$AU95)+SQRT((3630*'BMP P Tracking Table'!$AO95+20.691*'BMP P Tracking Table'!$AU95)^2-(4*(996.798*'BMP P Tracking Table'!$AU95)*-'BMP P Tracking Table'!$AW95)))/(2*(996.798*'BMP P Tracking Table'!$AU95)),IF(SUM('BMP P Tracking Table'!$AQ95:$AT95)=0,'BMP P Tracking Table'!$AU95/(-3630*'BMP P Tracking Table'!$AO95),(-(3630*'BMP P Tracking Table'!$AO95+20.691*'BMP P Tracking Table'!$AT95-216.711*'BMP P Tracking Table'!$AS95-83.853*'BMP P Tracking Table'!$AR95-42.834*'BMP P Tracking Table'!$AQ95)+SQRT((3630*'BMP P Tracking Table'!$AO95+20.691*'BMP P Tracking Table'!$AT95-216.711*'BMP P Tracking Table'!$AS95-83.853*'BMP P Tracking Table'!$AR95-42.834*'BMP P Tracking Table'!$AQ95)^2-(4*(149.919*'BMP P Tracking Table'!$AQ95+236.676*'BMP P Tracking Table'!$AR95+726*'BMP P Tracking Table'!$AS95+996.798*'BMP P Tracking Table'!$AT95)*-'BMP P Tracking Table'!$AW95)))/(2*(149.919*'BMP P Tracking Table'!$AQ95+236.676*'BMP P Tracking Table'!$AR95+726*'BMP P Tracking Table'!$AS95+996.798*'BMP P Tracking Table'!$AT95))))),MIN(2,IF('BMP P Tracking Table'!$AP95="Total Pervious",(-(3630*'BMP P Tracking Table'!$U95+20.691*'BMP P Tracking Table'!$AA95)+SQRT((3630*'BMP P Tracking Table'!$U95+20.691*'BMP P Tracking Table'!$AA95)^2-(4*(996.798*'BMP P Tracking Table'!$AA95)*-'BMP P Tracking Table'!$AW95)))/(2*(996.798*'BMP P Tracking Table'!$AA95)),IF(SUM('BMP P Tracking Table'!$W95:$Z95)=0,'BMP P Tracking Table'!$AW95/(-3630*'BMP P Tracking Table'!$U95),(-(3630*'BMP P Tracking Table'!$U95+20.691*'BMP P Tracking Table'!$Z95-216.711*'BMP P Tracking Table'!$Y95-83.853*'BMP P Tracking Table'!$X95-42.834*'BMP P Tracking Table'!$W95)+SQRT((3630*'BMP P Tracking Table'!$U95+20.691*'BMP P Tracking Table'!$Z95-216.711*'BMP P Tracking Table'!$Y95-83.853*'BMP P Tracking Table'!$X95-42.834*'BMP P Tracking Table'!$W95)^2-(4*(149.919*'BMP P Tracking Table'!$W95+236.676*'BMP P Tracking Table'!$X95+726*'BMP P Tracking Table'!$Y95+996.798*'BMP P Tracking Table'!$Z95)*-'BMP P Tracking Table'!$AW95)))/(2*(149.919*'BMP P Tracking Table'!$W95+236.676*'BMP P Tracking Table'!$X95+726*'BMP P Tracking Table'!$Y95+996.798*'BMP P Tracking Table'!$Z95)))))),"")</f>
        <v/>
      </c>
      <c r="BA95" s="105" t="str" cm="1">
        <f t="array" ref="BA95">IFERROR((VLOOKUP(CONCATENATE('BMP P Tracking Table'!$AV95," ",'BMP P Tracking Table'!$AX95),'Performance Curves'!$C$1:$L$45,_xlfn.SINGLE(MATCH('BMP P Tracking Table'!$AZ95,'Performance Curves'!$D$1:$L$1,1))+2,FALSE)-VLOOKUP(CONCATENATE('BMP P Tracking Table'!$AV95," ",'BMP P Tracking Table'!$AX95),'Performance Curves'!$C$1:$L$45,_xlfn.SINGLE(MATCH('BMP P Tracking Table'!$AZ95,'Performance Curves'!$D$1:$L$1,1))+1,FALSE)),"")</f>
        <v/>
      </c>
      <c r="BB95" s="107" t="str">
        <f>IFERROR(('BMP P Tracking Table'!$AZ95-INDEX('Performance Curves'!$E$1:$L$1,1,MATCH('BMP P Tracking Table'!$AZ95,'Performance Curves'!$E$1:$L$1,1)))/(INDEX('Performance Curves'!$E$1:$L$1,1,MATCH('BMP P Tracking Table'!$AZ95,'Performance Curves'!$E$1:$L$1,1)+1)-INDEX('Performance Curves'!$E$1:$L$1,1,MATCH('BMP P Tracking Table'!$AZ95,'Performance Curves'!$E$1:$L$1,1))),"")</f>
        <v/>
      </c>
      <c r="BC95" s="106" t="str" cm="1">
        <f t="array" ref="BC95">IFERROR(IF('BMP P Tracking Table'!$AZ95=2,VLOOKUP(CONCATENATE('BMP P Tracking Table'!$AV95," ",'BMP P Tracking Table'!$AX95),'Performance Curves'!$C$1:$L$44,_xlfn.SINGLE(MATCH('BMP P Tracking Table'!$AZ95,'Performance Curves'!$D$1:$L$1,1))+1,FALSE),'BMP P Tracking Table'!$BA95*'BMP P Tracking Table'!$BB95+VLOOKUP(CONCATENATE('BMP P Tracking Table'!$AV95," ",'BMP P Tracking Table'!$AX95),'Performance Curves'!$C$1:$L$44,_xlfn.SINGLE(MATCH('BMP P Tracking Table'!$AZ95,'Performance Curves'!$D$1:$L$1,1))+1,FALSE)),"")</f>
        <v/>
      </c>
      <c r="BD95" s="107" t="str">
        <f>IFERROR('BMP P Tracking Table'!$BC95*'BMP P Tracking Table'!$AY95,"")</f>
        <v/>
      </c>
      <c r="BE95" s="101"/>
      <c r="BF95" s="37">
        <f t="shared" si="4"/>
        <v>0</v>
      </c>
    </row>
    <row r="96" spans="1:58" x14ac:dyDescent="0.25">
      <c r="A96" s="65"/>
      <c r="B96" s="65"/>
      <c r="C96" s="65"/>
      <c r="D96" s="65"/>
      <c r="E96" s="97"/>
      <c r="F96" s="97"/>
      <c r="G96" s="65"/>
      <c r="H96" s="65"/>
      <c r="I96" s="65"/>
      <c r="J96" s="98"/>
      <c r="K96" s="65"/>
      <c r="L96" s="65"/>
      <c r="M96" s="65"/>
      <c r="N96" s="65"/>
      <c r="O96" s="65"/>
      <c r="P96" s="65"/>
      <c r="Q96" s="65" t="str">
        <f>IFERROR(VLOOKUP('BMP P Tracking Table'!$P96,Dropdowns!$C$2:$E$15,3,FALSE),"")</f>
        <v/>
      </c>
      <c r="R96" s="65" t="str">
        <f>IFERROR(VLOOKUP('BMP P Tracking Table'!$Q96,Dropdowns!$P$3:$Q$23,2,FALSE),"")</f>
        <v/>
      </c>
      <c r="S96" s="65"/>
      <c r="T96" s="65"/>
      <c r="U96" s="65"/>
      <c r="V96" s="65"/>
      <c r="W96" s="65"/>
      <c r="X96" s="65"/>
      <c r="Y96" s="65"/>
      <c r="Z96" s="65"/>
      <c r="AA96" s="65"/>
      <c r="AB96" s="100"/>
      <c r="AC96" s="65"/>
      <c r="AD96" s="107" t="str">
        <f>IFERROR('BMP P Tracking Table'!$U96*VLOOKUP('BMP P Tracking Table'!$Q96,'Loading Rates'!$B$1:$L$24,4,FALSE)+IF('BMP P Tracking Table'!$V96="By HSG",'BMP P Tracking Table'!$W96*VLOOKUP('BMP P Tracking Table'!$Q96,'Loading Rates'!$B$1:$L$24,6,FALSE)+'BMP P Tracking Table'!$X96*VLOOKUP('BMP P Tracking Table'!$Q96,'Loading Rates'!$B$1:$L$24,7,FALSE)+'BMP P Tracking Table'!$Y96*VLOOKUP('BMP P Tracking Table'!$Q96,'Loading Rates'!$B$1:$L$24,8,FALSE)+'BMP P Tracking Table'!$Z96*VLOOKUP('BMP P Tracking Table'!$Q96,'Loading Rates'!$B$1:$L$24,9,FALSE),'BMP P Tracking Table'!$AA96*VLOOKUP('BMP P Tracking Table'!$Q96,'Loading Rates'!$B$1:$L$24,10,FALSE)),"")</f>
        <v/>
      </c>
      <c r="AE96" s="107" t="str">
        <f>IFERROR(MIN(2,IF('BMP P Tracking Table'!$V96="Total Pervious",(-(3630*'BMP P Tracking Table'!$U96+20.691*'BMP P Tracking Table'!$AA96)+SQRT((3630*'BMP P Tracking Table'!$U96+20.691*'BMP P Tracking Table'!$AA96)^2-(4*(996.798*'BMP P Tracking Table'!$AA96)*-'BMP P Tracking Table'!$AB96)))/(2*(996.798*'BMP P Tracking Table'!$AA96)),IF(SUM('BMP P Tracking Table'!$W96:$Z96)=0,'BMP P Tracking Table'!$AB96/(-3630*'BMP P Tracking Table'!$U96),(-(3630*'BMP P Tracking Table'!$U96+20.691*'BMP P Tracking Table'!$Z96-216.711*'BMP P Tracking Table'!$Y96-83.853*'BMP P Tracking Table'!$X96-42.834*'BMP P Tracking Table'!$W96)+SQRT((3630*'BMP P Tracking Table'!$U96+20.691*'BMP P Tracking Table'!$Z96-216.711*'BMP P Tracking Table'!$Y96-83.853*'BMP P Tracking Table'!$X96-42.834*'BMP P Tracking Table'!$W96)^2-(4*(149.919*'BMP P Tracking Table'!$W96+236.676*'BMP P Tracking Table'!$X96+726*'BMP P Tracking Table'!$Y96+996.798*'BMP P Tracking Table'!$Z96)*-'BMP P Tracking Table'!$AB96)))/(2*(149.919*'BMP P Tracking Table'!$W96+236.676*'BMP P Tracking Table'!$X96+726*'BMP P Tracking Table'!$Y96+996.798*'BMP P Tracking Table'!$Z96))))),"")</f>
        <v/>
      </c>
      <c r="AF96" s="107" t="str" cm="1">
        <f t="array" ref="AF96">IFERROR((VLOOKUP(CONCATENATE('BMP P Tracking Table'!$T96," ",'BMP P Tracking Table'!$AC96),'Performance Curves'!$C$1:$L$45,_xlfn.SINGLE(MATCH('BMP P Tracking Table'!$AE96,'Performance Curves'!$D$1:$L$1,1))+2,FALSE)-VLOOKUP(CONCATENATE('BMP P Tracking Table'!$T96," ",'BMP P Tracking Table'!$AC96),'Performance Curves'!$C$1:$L$45,_xlfn.SINGLE(MATCH('BMP P Tracking Table'!$AE96,'Performance Curves'!$D$1:$L$1,1))+1,FALSE)),"")</f>
        <v/>
      </c>
      <c r="AG96" s="107" t="str">
        <f>IFERROR(('BMP P Tracking Table'!$AE96-INDEX('Performance Curves'!$E$1:$L$1,1,MATCH('BMP P Tracking Table'!$AE96,'Performance Curves'!$E$1:$L$1,1)))/(INDEX('Performance Curves'!$E$1:$L$1,1,MATCH('BMP P Tracking Table'!$AE96,'Performance Curves'!$E$1:$L$1,1)+1)-INDEX('Performance Curves'!$E$1:$L$1,1,MATCH('BMP P Tracking Table'!$AE96,'Performance Curves'!$E$1:$L$1,1))),"")</f>
        <v/>
      </c>
      <c r="AH96" s="106" t="str" cm="1">
        <f t="array" ref="AH96">IFERROR(IF('BMP P Tracking Table'!$AE96=2,VLOOKUP(CONCATENATE('BMP P Tracking Table'!$T96," ",'BMP P Tracking Table'!$AC96),'Performance Curves'!$C$1:$L$45,_xlfn.SINGLE(MATCH('BMP P Tracking Table'!$AE96,'Performance Curves'!$D$1:$L$1,1))+1,FALSE),'BMP P Tracking Table'!$AF96*'BMP P Tracking Table'!$AG96+VLOOKUP(CONCATENATE('BMP P Tracking Table'!$T96," ",'BMP P Tracking Table'!$AC96),'Performance Curves'!$C$1:$L$45,_xlfn.SINGLE(MATCH('BMP P Tracking Table'!$AE96,'Performance Curves'!$D$1:$L$1,1))+1,FALSE)),"")</f>
        <v/>
      </c>
      <c r="AI96" s="107" t="str">
        <f>IFERROR('BMP P Tracking Table'!$AH96*'BMP P Tracking Table'!$AD96,"")</f>
        <v/>
      </c>
      <c r="AJ96" s="65"/>
      <c r="AK96" s="101"/>
      <c r="AL96" s="101"/>
      <c r="AM96" s="64">
        <v>1</v>
      </c>
      <c r="AN96" s="105" t="str">
        <f t="shared" si="3"/>
        <v/>
      </c>
      <c r="AO96" s="101"/>
      <c r="AP96" s="101"/>
      <c r="AQ96" s="101"/>
      <c r="AR96" s="101"/>
      <c r="AS96" s="101"/>
      <c r="AT96" s="101"/>
      <c r="AU96" s="101"/>
      <c r="AV96" s="65"/>
      <c r="AW96" s="102"/>
      <c r="AX96" s="102"/>
      <c r="AY96" s="107" t="str">
        <f>IF('BMP P Tracking Table'!$AK96="Yes",IF('BMP P Tracking Table'!$AL96="No",'BMP P Tracking Table'!$U96*VLOOKUP('BMP P Tracking Table'!$Q96,'Loading Rates'!$B$1:$L$24,4,FALSE)+IF('BMP P Tracking Table'!$V96="By HSG",'BMP P Tracking Table'!$W96*VLOOKUP('BMP P Tracking Table'!$Q96,'Loading Rates'!$B$1:$L$24,6,FALSE)+'BMP P Tracking Table'!$X96*VLOOKUP('BMP P Tracking Table'!$Q96,'Loading Rates'!$B$1:$L$24,7,FALSE)+'BMP P Tracking Table'!$Y96*VLOOKUP('BMP P Tracking Table'!$Q96,'Loading Rates'!$B$1:$L$24,8,FALSE)+'BMP P Tracking Table'!$Z96*VLOOKUP('BMP P Tracking Table'!$Q96,'Loading Rates'!$B$1:$L$24,9,FALSE),'BMP P Tracking Table'!$AA96*VLOOKUP('BMP P Tracking Table'!$Q96,'Loading Rates'!$B$1:$L$24,10,FALSE)),'BMP P Tracking Table'!$AO96*VLOOKUP('BMP P Tracking Table'!$Q96,'Loading Rates'!$B$1:$L$24,4,FALSE)+IF('BMP P Tracking Table'!$AP96="By HSG",'BMP P Tracking Table'!$AQ96*VLOOKUP('BMP P Tracking Table'!$Q96,'Loading Rates'!$B$1:$L$24,6,FALSE)+'BMP P Tracking Table'!$AR96*VLOOKUP('BMP P Tracking Table'!$Q96,'Loading Rates'!$B$1:$L$24,7,FALSE)+'BMP P Tracking Table'!$AS96*VLOOKUP('BMP P Tracking Table'!$Q96,'Loading Rates'!$B$1:$L$24,8,FALSE)+'BMP P Tracking Table'!$AT96*VLOOKUP('BMP P Tracking Table'!$Q96,'Loading Rates'!$B$1:$L$24,9,FALSE),'BMP P Tracking Table'!$AU96*VLOOKUP('BMP P Tracking Table'!$Q96,'Loading Rates'!$B$1:$L$24,10,FALSE))),"")</f>
        <v/>
      </c>
      <c r="AZ96" s="107" t="str">
        <f>IFERROR(IF('BMP P Tracking Table'!$AL96="Yes",MIN(2,IF('BMP P Tracking Table'!$AP96="Total Pervious",(-(3630*'BMP P Tracking Table'!$AO96+20.691*'BMP P Tracking Table'!$AU96)+SQRT((3630*'BMP P Tracking Table'!$AO96+20.691*'BMP P Tracking Table'!$AU96)^2-(4*(996.798*'BMP P Tracking Table'!$AU96)*-'BMP P Tracking Table'!$AW96)))/(2*(996.798*'BMP P Tracking Table'!$AU96)),IF(SUM('BMP P Tracking Table'!$AQ96:$AT96)=0,'BMP P Tracking Table'!$AU96/(-3630*'BMP P Tracking Table'!$AO96),(-(3630*'BMP P Tracking Table'!$AO96+20.691*'BMP P Tracking Table'!$AT96-216.711*'BMP P Tracking Table'!$AS96-83.853*'BMP P Tracking Table'!$AR96-42.834*'BMP P Tracking Table'!$AQ96)+SQRT((3630*'BMP P Tracking Table'!$AO96+20.691*'BMP P Tracking Table'!$AT96-216.711*'BMP P Tracking Table'!$AS96-83.853*'BMP P Tracking Table'!$AR96-42.834*'BMP P Tracking Table'!$AQ96)^2-(4*(149.919*'BMP P Tracking Table'!$AQ96+236.676*'BMP P Tracking Table'!$AR96+726*'BMP P Tracking Table'!$AS96+996.798*'BMP P Tracking Table'!$AT96)*-'BMP P Tracking Table'!$AW96)))/(2*(149.919*'BMP P Tracking Table'!$AQ96+236.676*'BMP P Tracking Table'!$AR96+726*'BMP P Tracking Table'!$AS96+996.798*'BMP P Tracking Table'!$AT96))))),MIN(2,IF('BMP P Tracking Table'!$AP96="Total Pervious",(-(3630*'BMP P Tracking Table'!$U96+20.691*'BMP P Tracking Table'!$AA96)+SQRT((3630*'BMP P Tracking Table'!$U96+20.691*'BMP P Tracking Table'!$AA96)^2-(4*(996.798*'BMP P Tracking Table'!$AA96)*-'BMP P Tracking Table'!$AW96)))/(2*(996.798*'BMP P Tracking Table'!$AA96)),IF(SUM('BMP P Tracking Table'!$W96:$Z96)=0,'BMP P Tracking Table'!$AW96/(-3630*'BMP P Tracking Table'!$U96),(-(3630*'BMP P Tracking Table'!$U96+20.691*'BMP P Tracking Table'!$Z96-216.711*'BMP P Tracking Table'!$Y96-83.853*'BMP P Tracking Table'!$X96-42.834*'BMP P Tracking Table'!$W96)+SQRT((3630*'BMP P Tracking Table'!$U96+20.691*'BMP P Tracking Table'!$Z96-216.711*'BMP P Tracking Table'!$Y96-83.853*'BMP P Tracking Table'!$X96-42.834*'BMP P Tracking Table'!$W96)^2-(4*(149.919*'BMP P Tracking Table'!$W96+236.676*'BMP P Tracking Table'!$X96+726*'BMP P Tracking Table'!$Y96+996.798*'BMP P Tracking Table'!$Z96)*-'BMP P Tracking Table'!$AW96)))/(2*(149.919*'BMP P Tracking Table'!$W96+236.676*'BMP P Tracking Table'!$X96+726*'BMP P Tracking Table'!$Y96+996.798*'BMP P Tracking Table'!$Z96)))))),"")</f>
        <v/>
      </c>
      <c r="BA96" s="105" t="str" cm="1">
        <f t="array" ref="BA96">IFERROR((VLOOKUP(CONCATENATE('BMP P Tracking Table'!$AV96," ",'BMP P Tracking Table'!$AX96),'Performance Curves'!$C$1:$L$45,_xlfn.SINGLE(MATCH('BMP P Tracking Table'!$AZ96,'Performance Curves'!$D$1:$L$1,1))+2,FALSE)-VLOOKUP(CONCATENATE('BMP P Tracking Table'!$AV96," ",'BMP P Tracking Table'!$AX96),'Performance Curves'!$C$1:$L$45,_xlfn.SINGLE(MATCH('BMP P Tracking Table'!$AZ96,'Performance Curves'!$D$1:$L$1,1))+1,FALSE)),"")</f>
        <v/>
      </c>
      <c r="BB96" s="107" t="str">
        <f>IFERROR(('BMP P Tracking Table'!$AZ96-INDEX('Performance Curves'!$E$1:$L$1,1,MATCH('BMP P Tracking Table'!$AZ96,'Performance Curves'!$E$1:$L$1,1)))/(INDEX('Performance Curves'!$E$1:$L$1,1,MATCH('BMP P Tracking Table'!$AZ96,'Performance Curves'!$E$1:$L$1,1)+1)-INDEX('Performance Curves'!$E$1:$L$1,1,MATCH('BMP P Tracking Table'!$AZ96,'Performance Curves'!$E$1:$L$1,1))),"")</f>
        <v/>
      </c>
      <c r="BC96" s="106" t="str" cm="1">
        <f t="array" ref="BC96">IFERROR(IF('BMP P Tracking Table'!$AZ96=2,VLOOKUP(CONCATENATE('BMP P Tracking Table'!$AV96," ",'BMP P Tracking Table'!$AX96),'Performance Curves'!$C$1:$L$44,_xlfn.SINGLE(MATCH('BMP P Tracking Table'!$AZ96,'Performance Curves'!$D$1:$L$1,1))+1,FALSE),'BMP P Tracking Table'!$BA96*'BMP P Tracking Table'!$BB96+VLOOKUP(CONCATENATE('BMP P Tracking Table'!$AV96," ",'BMP P Tracking Table'!$AX96),'Performance Curves'!$C$1:$L$44,_xlfn.SINGLE(MATCH('BMP P Tracking Table'!$AZ96,'Performance Curves'!$D$1:$L$1,1))+1,FALSE)),"")</f>
        <v/>
      </c>
      <c r="BD96" s="107" t="str">
        <f>IFERROR('BMP P Tracking Table'!$BC96*'BMP P Tracking Table'!$AY96,"")</f>
        <v/>
      </c>
      <c r="BE96" s="101"/>
      <c r="BF96" s="37">
        <f t="shared" si="4"/>
        <v>0</v>
      </c>
    </row>
    <row r="97" spans="1:58" x14ac:dyDescent="0.25">
      <c r="A97" s="65"/>
      <c r="B97" s="65"/>
      <c r="C97" s="65"/>
      <c r="D97" s="65"/>
      <c r="E97" s="97"/>
      <c r="F97" s="97"/>
      <c r="G97" s="65"/>
      <c r="H97" s="65"/>
      <c r="I97" s="65"/>
      <c r="J97" s="98"/>
      <c r="K97" s="65"/>
      <c r="L97" s="65"/>
      <c r="M97" s="65"/>
      <c r="N97" s="65"/>
      <c r="O97" s="65"/>
      <c r="P97" s="65"/>
      <c r="Q97" s="65" t="str">
        <f>IFERROR(VLOOKUP('BMP P Tracking Table'!$P97,Dropdowns!$C$2:$E$15,3,FALSE),"")</f>
        <v/>
      </c>
      <c r="R97" s="65" t="str">
        <f>IFERROR(VLOOKUP('BMP P Tracking Table'!$Q97,Dropdowns!$P$3:$Q$23,2,FALSE),"")</f>
        <v/>
      </c>
      <c r="S97" s="65"/>
      <c r="T97" s="65"/>
      <c r="U97" s="65"/>
      <c r="V97" s="65"/>
      <c r="W97" s="65"/>
      <c r="X97" s="65"/>
      <c r="Y97" s="65"/>
      <c r="Z97" s="65"/>
      <c r="AA97" s="65"/>
      <c r="AB97" s="100"/>
      <c r="AC97" s="65"/>
      <c r="AD97" s="107" t="str">
        <f>IFERROR('BMP P Tracking Table'!$U97*VLOOKUP('BMP P Tracking Table'!$Q97,'Loading Rates'!$B$1:$L$24,4,FALSE)+IF('BMP P Tracking Table'!$V97="By HSG",'BMP P Tracking Table'!$W97*VLOOKUP('BMP P Tracking Table'!$Q97,'Loading Rates'!$B$1:$L$24,6,FALSE)+'BMP P Tracking Table'!$X97*VLOOKUP('BMP P Tracking Table'!$Q97,'Loading Rates'!$B$1:$L$24,7,FALSE)+'BMP P Tracking Table'!$Y97*VLOOKUP('BMP P Tracking Table'!$Q97,'Loading Rates'!$B$1:$L$24,8,FALSE)+'BMP P Tracking Table'!$Z97*VLOOKUP('BMP P Tracking Table'!$Q97,'Loading Rates'!$B$1:$L$24,9,FALSE),'BMP P Tracking Table'!$AA97*VLOOKUP('BMP P Tracking Table'!$Q97,'Loading Rates'!$B$1:$L$24,10,FALSE)),"")</f>
        <v/>
      </c>
      <c r="AE97" s="107" t="str">
        <f>IFERROR(MIN(2,IF('BMP P Tracking Table'!$V97="Total Pervious",(-(3630*'BMP P Tracking Table'!$U97+20.691*'BMP P Tracking Table'!$AA97)+SQRT((3630*'BMP P Tracking Table'!$U97+20.691*'BMP P Tracking Table'!$AA97)^2-(4*(996.798*'BMP P Tracking Table'!$AA97)*-'BMP P Tracking Table'!$AB97)))/(2*(996.798*'BMP P Tracking Table'!$AA97)),IF(SUM('BMP P Tracking Table'!$W97:$Z97)=0,'BMP P Tracking Table'!$AB97/(-3630*'BMP P Tracking Table'!$U97),(-(3630*'BMP P Tracking Table'!$U97+20.691*'BMP P Tracking Table'!$Z97-216.711*'BMP P Tracking Table'!$Y97-83.853*'BMP P Tracking Table'!$X97-42.834*'BMP P Tracking Table'!$W97)+SQRT((3630*'BMP P Tracking Table'!$U97+20.691*'BMP P Tracking Table'!$Z97-216.711*'BMP P Tracking Table'!$Y97-83.853*'BMP P Tracking Table'!$X97-42.834*'BMP P Tracking Table'!$W97)^2-(4*(149.919*'BMP P Tracking Table'!$W97+236.676*'BMP P Tracking Table'!$X97+726*'BMP P Tracking Table'!$Y97+996.798*'BMP P Tracking Table'!$Z97)*-'BMP P Tracking Table'!$AB97)))/(2*(149.919*'BMP P Tracking Table'!$W97+236.676*'BMP P Tracking Table'!$X97+726*'BMP P Tracking Table'!$Y97+996.798*'BMP P Tracking Table'!$Z97))))),"")</f>
        <v/>
      </c>
      <c r="AF97" s="107" t="str" cm="1">
        <f t="array" ref="AF97">IFERROR((VLOOKUP(CONCATENATE('BMP P Tracking Table'!$T97," ",'BMP P Tracking Table'!$AC97),'Performance Curves'!$C$1:$L$45,_xlfn.SINGLE(MATCH('BMP P Tracking Table'!$AE97,'Performance Curves'!$D$1:$L$1,1))+2,FALSE)-VLOOKUP(CONCATENATE('BMP P Tracking Table'!$T97," ",'BMP P Tracking Table'!$AC97),'Performance Curves'!$C$1:$L$45,_xlfn.SINGLE(MATCH('BMP P Tracking Table'!$AE97,'Performance Curves'!$D$1:$L$1,1))+1,FALSE)),"")</f>
        <v/>
      </c>
      <c r="AG97" s="107" t="str">
        <f>IFERROR(('BMP P Tracking Table'!$AE97-INDEX('Performance Curves'!$E$1:$L$1,1,MATCH('BMP P Tracking Table'!$AE97,'Performance Curves'!$E$1:$L$1,1)))/(INDEX('Performance Curves'!$E$1:$L$1,1,MATCH('BMP P Tracking Table'!$AE97,'Performance Curves'!$E$1:$L$1,1)+1)-INDEX('Performance Curves'!$E$1:$L$1,1,MATCH('BMP P Tracking Table'!$AE97,'Performance Curves'!$E$1:$L$1,1))),"")</f>
        <v/>
      </c>
      <c r="AH97" s="106" t="str" cm="1">
        <f t="array" ref="AH97">IFERROR(IF('BMP P Tracking Table'!$AE97=2,VLOOKUP(CONCATENATE('BMP P Tracking Table'!$T97," ",'BMP P Tracking Table'!$AC97),'Performance Curves'!$C$1:$L$45,_xlfn.SINGLE(MATCH('BMP P Tracking Table'!$AE97,'Performance Curves'!$D$1:$L$1,1))+1,FALSE),'BMP P Tracking Table'!$AF97*'BMP P Tracking Table'!$AG97+VLOOKUP(CONCATENATE('BMP P Tracking Table'!$T97," ",'BMP P Tracking Table'!$AC97),'Performance Curves'!$C$1:$L$45,_xlfn.SINGLE(MATCH('BMP P Tracking Table'!$AE97,'Performance Curves'!$D$1:$L$1,1))+1,FALSE)),"")</f>
        <v/>
      </c>
      <c r="AI97" s="107" t="str">
        <f>IFERROR('BMP P Tracking Table'!$AH97*'BMP P Tracking Table'!$AD97,"")</f>
        <v/>
      </c>
      <c r="AJ97" s="65"/>
      <c r="AK97" s="101"/>
      <c r="AL97" s="101"/>
      <c r="AM97" s="64">
        <v>1</v>
      </c>
      <c r="AN97" s="105" t="str">
        <f t="shared" si="3"/>
        <v/>
      </c>
      <c r="AO97" s="101"/>
      <c r="AP97" s="101"/>
      <c r="AQ97" s="101"/>
      <c r="AR97" s="101"/>
      <c r="AS97" s="101"/>
      <c r="AT97" s="101"/>
      <c r="AU97" s="101"/>
      <c r="AV97" s="65"/>
      <c r="AW97" s="102"/>
      <c r="AX97" s="102"/>
      <c r="AY97" s="107" t="str">
        <f>IF('BMP P Tracking Table'!$AK97="Yes",IF('BMP P Tracking Table'!$AL97="No",'BMP P Tracking Table'!$U97*VLOOKUP('BMP P Tracking Table'!$Q97,'Loading Rates'!$B$1:$L$24,4,FALSE)+IF('BMP P Tracking Table'!$V97="By HSG",'BMP P Tracking Table'!$W97*VLOOKUP('BMP P Tracking Table'!$Q97,'Loading Rates'!$B$1:$L$24,6,FALSE)+'BMP P Tracking Table'!$X97*VLOOKUP('BMP P Tracking Table'!$Q97,'Loading Rates'!$B$1:$L$24,7,FALSE)+'BMP P Tracking Table'!$Y97*VLOOKUP('BMP P Tracking Table'!$Q97,'Loading Rates'!$B$1:$L$24,8,FALSE)+'BMP P Tracking Table'!$Z97*VLOOKUP('BMP P Tracking Table'!$Q97,'Loading Rates'!$B$1:$L$24,9,FALSE),'BMP P Tracking Table'!$AA97*VLOOKUP('BMP P Tracking Table'!$Q97,'Loading Rates'!$B$1:$L$24,10,FALSE)),'BMP P Tracking Table'!$AO97*VLOOKUP('BMP P Tracking Table'!$Q97,'Loading Rates'!$B$1:$L$24,4,FALSE)+IF('BMP P Tracking Table'!$AP97="By HSG",'BMP P Tracking Table'!$AQ97*VLOOKUP('BMP P Tracking Table'!$Q97,'Loading Rates'!$B$1:$L$24,6,FALSE)+'BMP P Tracking Table'!$AR97*VLOOKUP('BMP P Tracking Table'!$Q97,'Loading Rates'!$B$1:$L$24,7,FALSE)+'BMP P Tracking Table'!$AS97*VLOOKUP('BMP P Tracking Table'!$Q97,'Loading Rates'!$B$1:$L$24,8,FALSE)+'BMP P Tracking Table'!$AT97*VLOOKUP('BMP P Tracking Table'!$Q97,'Loading Rates'!$B$1:$L$24,9,FALSE),'BMP P Tracking Table'!$AU97*VLOOKUP('BMP P Tracking Table'!$Q97,'Loading Rates'!$B$1:$L$24,10,FALSE))),"")</f>
        <v/>
      </c>
      <c r="AZ97" s="107" t="str">
        <f>IFERROR(IF('BMP P Tracking Table'!$AL97="Yes",MIN(2,IF('BMP P Tracking Table'!$AP97="Total Pervious",(-(3630*'BMP P Tracking Table'!$AO97+20.691*'BMP P Tracking Table'!$AU97)+SQRT((3630*'BMP P Tracking Table'!$AO97+20.691*'BMP P Tracking Table'!$AU97)^2-(4*(996.798*'BMP P Tracking Table'!$AU97)*-'BMP P Tracking Table'!$AW97)))/(2*(996.798*'BMP P Tracking Table'!$AU97)),IF(SUM('BMP P Tracking Table'!$AQ97:$AT97)=0,'BMP P Tracking Table'!$AU97/(-3630*'BMP P Tracking Table'!$AO97),(-(3630*'BMP P Tracking Table'!$AO97+20.691*'BMP P Tracking Table'!$AT97-216.711*'BMP P Tracking Table'!$AS97-83.853*'BMP P Tracking Table'!$AR97-42.834*'BMP P Tracking Table'!$AQ97)+SQRT((3630*'BMP P Tracking Table'!$AO97+20.691*'BMP P Tracking Table'!$AT97-216.711*'BMP P Tracking Table'!$AS97-83.853*'BMP P Tracking Table'!$AR97-42.834*'BMP P Tracking Table'!$AQ97)^2-(4*(149.919*'BMP P Tracking Table'!$AQ97+236.676*'BMP P Tracking Table'!$AR97+726*'BMP P Tracking Table'!$AS97+996.798*'BMP P Tracking Table'!$AT97)*-'BMP P Tracking Table'!$AW97)))/(2*(149.919*'BMP P Tracking Table'!$AQ97+236.676*'BMP P Tracking Table'!$AR97+726*'BMP P Tracking Table'!$AS97+996.798*'BMP P Tracking Table'!$AT97))))),MIN(2,IF('BMP P Tracking Table'!$AP97="Total Pervious",(-(3630*'BMP P Tracking Table'!$U97+20.691*'BMP P Tracking Table'!$AA97)+SQRT((3630*'BMP P Tracking Table'!$U97+20.691*'BMP P Tracking Table'!$AA97)^2-(4*(996.798*'BMP P Tracking Table'!$AA97)*-'BMP P Tracking Table'!$AW97)))/(2*(996.798*'BMP P Tracking Table'!$AA97)),IF(SUM('BMP P Tracking Table'!$W97:$Z97)=0,'BMP P Tracking Table'!$AW97/(-3630*'BMP P Tracking Table'!$U97),(-(3630*'BMP P Tracking Table'!$U97+20.691*'BMP P Tracking Table'!$Z97-216.711*'BMP P Tracking Table'!$Y97-83.853*'BMP P Tracking Table'!$X97-42.834*'BMP P Tracking Table'!$W97)+SQRT((3630*'BMP P Tracking Table'!$U97+20.691*'BMP P Tracking Table'!$Z97-216.711*'BMP P Tracking Table'!$Y97-83.853*'BMP P Tracking Table'!$X97-42.834*'BMP P Tracking Table'!$W97)^2-(4*(149.919*'BMP P Tracking Table'!$W97+236.676*'BMP P Tracking Table'!$X97+726*'BMP P Tracking Table'!$Y97+996.798*'BMP P Tracking Table'!$Z97)*-'BMP P Tracking Table'!$AW97)))/(2*(149.919*'BMP P Tracking Table'!$W97+236.676*'BMP P Tracking Table'!$X97+726*'BMP P Tracking Table'!$Y97+996.798*'BMP P Tracking Table'!$Z97)))))),"")</f>
        <v/>
      </c>
      <c r="BA97" s="105" t="str" cm="1">
        <f t="array" ref="BA97">IFERROR((VLOOKUP(CONCATENATE('BMP P Tracking Table'!$AV97," ",'BMP P Tracking Table'!$AX97),'Performance Curves'!$C$1:$L$45,_xlfn.SINGLE(MATCH('BMP P Tracking Table'!$AZ97,'Performance Curves'!$D$1:$L$1,1))+2,FALSE)-VLOOKUP(CONCATENATE('BMP P Tracking Table'!$AV97," ",'BMP P Tracking Table'!$AX97),'Performance Curves'!$C$1:$L$45,_xlfn.SINGLE(MATCH('BMP P Tracking Table'!$AZ97,'Performance Curves'!$D$1:$L$1,1))+1,FALSE)),"")</f>
        <v/>
      </c>
      <c r="BB97" s="107" t="str">
        <f>IFERROR(('BMP P Tracking Table'!$AZ97-INDEX('Performance Curves'!$E$1:$L$1,1,MATCH('BMP P Tracking Table'!$AZ97,'Performance Curves'!$E$1:$L$1,1)))/(INDEX('Performance Curves'!$E$1:$L$1,1,MATCH('BMP P Tracking Table'!$AZ97,'Performance Curves'!$E$1:$L$1,1)+1)-INDEX('Performance Curves'!$E$1:$L$1,1,MATCH('BMP P Tracking Table'!$AZ97,'Performance Curves'!$E$1:$L$1,1))),"")</f>
        <v/>
      </c>
      <c r="BC97" s="106" t="str" cm="1">
        <f t="array" ref="BC97">IFERROR(IF('BMP P Tracking Table'!$AZ97=2,VLOOKUP(CONCATENATE('BMP P Tracking Table'!$AV97," ",'BMP P Tracking Table'!$AX97),'Performance Curves'!$C$1:$L$44,_xlfn.SINGLE(MATCH('BMP P Tracking Table'!$AZ97,'Performance Curves'!$D$1:$L$1,1))+1,FALSE),'BMP P Tracking Table'!$BA97*'BMP P Tracking Table'!$BB97+VLOOKUP(CONCATENATE('BMP P Tracking Table'!$AV97," ",'BMP P Tracking Table'!$AX97),'Performance Curves'!$C$1:$L$44,_xlfn.SINGLE(MATCH('BMP P Tracking Table'!$AZ97,'Performance Curves'!$D$1:$L$1,1))+1,FALSE)),"")</f>
        <v/>
      </c>
      <c r="BD97" s="107" t="str">
        <f>IFERROR('BMP P Tracking Table'!$BC97*'BMP P Tracking Table'!$AY97,"")</f>
        <v/>
      </c>
      <c r="BE97" s="101"/>
      <c r="BF97" s="37">
        <f t="shared" si="4"/>
        <v>0</v>
      </c>
    </row>
    <row r="98" spans="1:58" x14ac:dyDescent="0.25">
      <c r="A98" s="65"/>
      <c r="B98" s="65"/>
      <c r="C98" s="65"/>
      <c r="D98" s="65"/>
      <c r="E98" s="97"/>
      <c r="F98" s="97"/>
      <c r="G98" s="65"/>
      <c r="H98" s="65"/>
      <c r="I98" s="65"/>
      <c r="J98" s="98"/>
      <c r="K98" s="65"/>
      <c r="L98" s="65"/>
      <c r="M98" s="65"/>
      <c r="N98" s="65"/>
      <c r="O98" s="65"/>
      <c r="P98" s="65"/>
      <c r="Q98" s="65" t="str">
        <f>IFERROR(VLOOKUP('BMP P Tracking Table'!$P98,Dropdowns!$C$2:$E$15,3,FALSE),"")</f>
        <v/>
      </c>
      <c r="R98" s="65" t="str">
        <f>IFERROR(VLOOKUP('BMP P Tracking Table'!$Q98,Dropdowns!$P$3:$Q$23,2,FALSE),"")</f>
        <v/>
      </c>
      <c r="S98" s="65"/>
      <c r="T98" s="65"/>
      <c r="U98" s="65"/>
      <c r="V98" s="65"/>
      <c r="W98" s="65"/>
      <c r="X98" s="65"/>
      <c r="Y98" s="65"/>
      <c r="Z98" s="65"/>
      <c r="AA98" s="65"/>
      <c r="AB98" s="100"/>
      <c r="AC98" s="65"/>
      <c r="AD98" s="107" t="str">
        <f>IFERROR('BMP P Tracking Table'!$U98*VLOOKUP('BMP P Tracking Table'!$Q98,'Loading Rates'!$B$1:$L$24,4,FALSE)+IF('BMP P Tracking Table'!$V98="By HSG",'BMP P Tracking Table'!$W98*VLOOKUP('BMP P Tracking Table'!$Q98,'Loading Rates'!$B$1:$L$24,6,FALSE)+'BMP P Tracking Table'!$X98*VLOOKUP('BMP P Tracking Table'!$Q98,'Loading Rates'!$B$1:$L$24,7,FALSE)+'BMP P Tracking Table'!$Y98*VLOOKUP('BMP P Tracking Table'!$Q98,'Loading Rates'!$B$1:$L$24,8,FALSE)+'BMP P Tracking Table'!$Z98*VLOOKUP('BMP P Tracking Table'!$Q98,'Loading Rates'!$B$1:$L$24,9,FALSE),'BMP P Tracking Table'!$AA98*VLOOKUP('BMP P Tracking Table'!$Q98,'Loading Rates'!$B$1:$L$24,10,FALSE)),"")</f>
        <v/>
      </c>
      <c r="AE98" s="107" t="str">
        <f>IFERROR(MIN(2,IF('BMP P Tracking Table'!$V98="Total Pervious",(-(3630*'BMP P Tracking Table'!$U98+20.691*'BMP P Tracking Table'!$AA98)+SQRT((3630*'BMP P Tracking Table'!$U98+20.691*'BMP P Tracking Table'!$AA98)^2-(4*(996.798*'BMP P Tracking Table'!$AA98)*-'BMP P Tracking Table'!$AB98)))/(2*(996.798*'BMP P Tracking Table'!$AA98)),IF(SUM('BMP P Tracking Table'!$W98:$Z98)=0,'BMP P Tracking Table'!$AB98/(-3630*'BMP P Tracking Table'!$U98),(-(3630*'BMP P Tracking Table'!$U98+20.691*'BMP P Tracking Table'!$Z98-216.711*'BMP P Tracking Table'!$Y98-83.853*'BMP P Tracking Table'!$X98-42.834*'BMP P Tracking Table'!$W98)+SQRT((3630*'BMP P Tracking Table'!$U98+20.691*'BMP P Tracking Table'!$Z98-216.711*'BMP P Tracking Table'!$Y98-83.853*'BMP P Tracking Table'!$X98-42.834*'BMP P Tracking Table'!$W98)^2-(4*(149.919*'BMP P Tracking Table'!$W98+236.676*'BMP P Tracking Table'!$X98+726*'BMP P Tracking Table'!$Y98+996.798*'BMP P Tracking Table'!$Z98)*-'BMP P Tracking Table'!$AB98)))/(2*(149.919*'BMP P Tracking Table'!$W98+236.676*'BMP P Tracking Table'!$X98+726*'BMP P Tracking Table'!$Y98+996.798*'BMP P Tracking Table'!$Z98))))),"")</f>
        <v/>
      </c>
      <c r="AF98" s="107" t="str" cm="1">
        <f t="array" ref="AF98">IFERROR((VLOOKUP(CONCATENATE('BMP P Tracking Table'!$T98," ",'BMP P Tracking Table'!$AC98),'Performance Curves'!$C$1:$L$45,_xlfn.SINGLE(MATCH('BMP P Tracking Table'!$AE98,'Performance Curves'!$D$1:$L$1,1))+2,FALSE)-VLOOKUP(CONCATENATE('BMP P Tracking Table'!$T98," ",'BMP P Tracking Table'!$AC98),'Performance Curves'!$C$1:$L$45,_xlfn.SINGLE(MATCH('BMP P Tracking Table'!$AE98,'Performance Curves'!$D$1:$L$1,1))+1,FALSE)),"")</f>
        <v/>
      </c>
      <c r="AG98" s="107" t="str">
        <f>IFERROR(('BMP P Tracking Table'!$AE98-INDEX('Performance Curves'!$E$1:$L$1,1,MATCH('BMP P Tracking Table'!$AE98,'Performance Curves'!$E$1:$L$1,1)))/(INDEX('Performance Curves'!$E$1:$L$1,1,MATCH('BMP P Tracking Table'!$AE98,'Performance Curves'!$E$1:$L$1,1)+1)-INDEX('Performance Curves'!$E$1:$L$1,1,MATCH('BMP P Tracking Table'!$AE98,'Performance Curves'!$E$1:$L$1,1))),"")</f>
        <v/>
      </c>
      <c r="AH98" s="106" t="str" cm="1">
        <f t="array" ref="AH98">IFERROR(IF('BMP P Tracking Table'!$AE98=2,VLOOKUP(CONCATENATE('BMP P Tracking Table'!$T98," ",'BMP P Tracking Table'!$AC98),'Performance Curves'!$C$1:$L$45,_xlfn.SINGLE(MATCH('BMP P Tracking Table'!$AE98,'Performance Curves'!$D$1:$L$1,1))+1,FALSE),'BMP P Tracking Table'!$AF98*'BMP P Tracking Table'!$AG98+VLOOKUP(CONCATENATE('BMP P Tracking Table'!$T98," ",'BMP P Tracking Table'!$AC98),'Performance Curves'!$C$1:$L$45,_xlfn.SINGLE(MATCH('BMP P Tracking Table'!$AE98,'Performance Curves'!$D$1:$L$1,1))+1,FALSE)),"")</f>
        <v/>
      </c>
      <c r="AI98" s="107" t="str">
        <f>IFERROR('BMP P Tracking Table'!$AH98*'BMP P Tracking Table'!$AD98,"")</f>
        <v/>
      </c>
      <c r="AJ98" s="65"/>
      <c r="AK98" s="101"/>
      <c r="AL98" s="101"/>
      <c r="AM98" s="64">
        <v>1</v>
      </c>
      <c r="AN98" s="105" t="str">
        <f t="shared" si="3"/>
        <v/>
      </c>
      <c r="AO98" s="101"/>
      <c r="AP98" s="101"/>
      <c r="AQ98" s="101"/>
      <c r="AR98" s="101"/>
      <c r="AS98" s="101"/>
      <c r="AT98" s="101"/>
      <c r="AU98" s="101"/>
      <c r="AV98" s="65"/>
      <c r="AW98" s="102"/>
      <c r="AX98" s="102"/>
      <c r="AY98" s="107" t="str">
        <f>IF('BMP P Tracking Table'!$AK98="Yes",IF('BMP P Tracking Table'!$AL98="No",'BMP P Tracking Table'!$U98*VLOOKUP('BMP P Tracking Table'!$Q98,'Loading Rates'!$B$1:$L$24,4,FALSE)+IF('BMP P Tracking Table'!$V98="By HSG",'BMP P Tracking Table'!$W98*VLOOKUP('BMP P Tracking Table'!$Q98,'Loading Rates'!$B$1:$L$24,6,FALSE)+'BMP P Tracking Table'!$X98*VLOOKUP('BMP P Tracking Table'!$Q98,'Loading Rates'!$B$1:$L$24,7,FALSE)+'BMP P Tracking Table'!$Y98*VLOOKUP('BMP P Tracking Table'!$Q98,'Loading Rates'!$B$1:$L$24,8,FALSE)+'BMP P Tracking Table'!$Z98*VLOOKUP('BMP P Tracking Table'!$Q98,'Loading Rates'!$B$1:$L$24,9,FALSE),'BMP P Tracking Table'!$AA98*VLOOKUP('BMP P Tracking Table'!$Q98,'Loading Rates'!$B$1:$L$24,10,FALSE)),'BMP P Tracking Table'!$AO98*VLOOKUP('BMP P Tracking Table'!$Q98,'Loading Rates'!$B$1:$L$24,4,FALSE)+IF('BMP P Tracking Table'!$AP98="By HSG",'BMP P Tracking Table'!$AQ98*VLOOKUP('BMP P Tracking Table'!$Q98,'Loading Rates'!$B$1:$L$24,6,FALSE)+'BMP P Tracking Table'!$AR98*VLOOKUP('BMP P Tracking Table'!$Q98,'Loading Rates'!$B$1:$L$24,7,FALSE)+'BMP P Tracking Table'!$AS98*VLOOKUP('BMP P Tracking Table'!$Q98,'Loading Rates'!$B$1:$L$24,8,FALSE)+'BMP P Tracking Table'!$AT98*VLOOKUP('BMP P Tracking Table'!$Q98,'Loading Rates'!$B$1:$L$24,9,FALSE),'BMP P Tracking Table'!$AU98*VLOOKUP('BMP P Tracking Table'!$Q98,'Loading Rates'!$B$1:$L$24,10,FALSE))),"")</f>
        <v/>
      </c>
      <c r="AZ98" s="107" t="str">
        <f>IFERROR(IF('BMP P Tracking Table'!$AL98="Yes",MIN(2,IF('BMP P Tracking Table'!$AP98="Total Pervious",(-(3630*'BMP P Tracking Table'!$AO98+20.691*'BMP P Tracking Table'!$AU98)+SQRT((3630*'BMP P Tracking Table'!$AO98+20.691*'BMP P Tracking Table'!$AU98)^2-(4*(996.798*'BMP P Tracking Table'!$AU98)*-'BMP P Tracking Table'!$AW98)))/(2*(996.798*'BMP P Tracking Table'!$AU98)),IF(SUM('BMP P Tracking Table'!$AQ98:$AT98)=0,'BMP P Tracking Table'!$AU98/(-3630*'BMP P Tracking Table'!$AO98),(-(3630*'BMP P Tracking Table'!$AO98+20.691*'BMP P Tracking Table'!$AT98-216.711*'BMP P Tracking Table'!$AS98-83.853*'BMP P Tracking Table'!$AR98-42.834*'BMP P Tracking Table'!$AQ98)+SQRT((3630*'BMP P Tracking Table'!$AO98+20.691*'BMP P Tracking Table'!$AT98-216.711*'BMP P Tracking Table'!$AS98-83.853*'BMP P Tracking Table'!$AR98-42.834*'BMP P Tracking Table'!$AQ98)^2-(4*(149.919*'BMP P Tracking Table'!$AQ98+236.676*'BMP P Tracking Table'!$AR98+726*'BMP P Tracking Table'!$AS98+996.798*'BMP P Tracking Table'!$AT98)*-'BMP P Tracking Table'!$AW98)))/(2*(149.919*'BMP P Tracking Table'!$AQ98+236.676*'BMP P Tracking Table'!$AR98+726*'BMP P Tracking Table'!$AS98+996.798*'BMP P Tracking Table'!$AT98))))),MIN(2,IF('BMP P Tracking Table'!$AP98="Total Pervious",(-(3630*'BMP P Tracking Table'!$U98+20.691*'BMP P Tracking Table'!$AA98)+SQRT((3630*'BMP P Tracking Table'!$U98+20.691*'BMP P Tracking Table'!$AA98)^2-(4*(996.798*'BMP P Tracking Table'!$AA98)*-'BMP P Tracking Table'!$AW98)))/(2*(996.798*'BMP P Tracking Table'!$AA98)),IF(SUM('BMP P Tracking Table'!$W98:$Z98)=0,'BMP P Tracking Table'!$AW98/(-3630*'BMP P Tracking Table'!$U98),(-(3630*'BMP P Tracking Table'!$U98+20.691*'BMP P Tracking Table'!$Z98-216.711*'BMP P Tracking Table'!$Y98-83.853*'BMP P Tracking Table'!$X98-42.834*'BMP P Tracking Table'!$W98)+SQRT((3630*'BMP P Tracking Table'!$U98+20.691*'BMP P Tracking Table'!$Z98-216.711*'BMP P Tracking Table'!$Y98-83.853*'BMP P Tracking Table'!$X98-42.834*'BMP P Tracking Table'!$W98)^2-(4*(149.919*'BMP P Tracking Table'!$W98+236.676*'BMP P Tracking Table'!$X98+726*'BMP P Tracking Table'!$Y98+996.798*'BMP P Tracking Table'!$Z98)*-'BMP P Tracking Table'!$AW98)))/(2*(149.919*'BMP P Tracking Table'!$W98+236.676*'BMP P Tracking Table'!$X98+726*'BMP P Tracking Table'!$Y98+996.798*'BMP P Tracking Table'!$Z98)))))),"")</f>
        <v/>
      </c>
      <c r="BA98" s="105" t="str" cm="1">
        <f t="array" ref="BA98">IFERROR((VLOOKUP(CONCATENATE('BMP P Tracking Table'!$AV98," ",'BMP P Tracking Table'!$AX98),'Performance Curves'!$C$1:$L$45,_xlfn.SINGLE(MATCH('BMP P Tracking Table'!$AZ98,'Performance Curves'!$D$1:$L$1,1))+2,FALSE)-VLOOKUP(CONCATENATE('BMP P Tracking Table'!$AV98," ",'BMP P Tracking Table'!$AX98),'Performance Curves'!$C$1:$L$45,_xlfn.SINGLE(MATCH('BMP P Tracking Table'!$AZ98,'Performance Curves'!$D$1:$L$1,1))+1,FALSE)),"")</f>
        <v/>
      </c>
      <c r="BB98" s="107" t="str">
        <f>IFERROR(('BMP P Tracking Table'!$AZ98-INDEX('Performance Curves'!$E$1:$L$1,1,MATCH('BMP P Tracking Table'!$AZ98,'Performance Curves'!$E$1:$L$1,1)))/(INDEX('Performance Curves'!$E$1:$L$1,1,MATCH('BMP P Tracking Table'!$AZ98,'Performance Curves'!$E$1:$L$1,1)+1)-INDEX('Performance Curves'!$E$1:$L$1,1,MATCH('BMP P Tracking Table'!$AZ98,'Performance Curves'!$E$1:$L$1,1))),"")</f>
        <v/>
      </c>
      <c r="BC98" s="106" t="str" cm="1">
        <f t="array" ref="BC98">IFERROR(IF('BMP P Tracking Table'!$AZ98=2,VLOOKUP(CONCATENATE('BMP P Tracking Table'!$AV98," ",'BMP P Tracking Table'!$AX98),'Performance Curves'!$C$1:$L$44,_xlfn.SINGLE(MATCH('BMP P Tracking Table'!$AZ98,'Performance Curves'!$D$1:$L$1,1))+1,FALSE),'BMP P Tracking Table'!$BA98*'BMP P Tracking Table'!$BB98+VLOOKUP(CONCATENATE('BMP P Tracking Table'!$AV98," ",'BMP P Tracking Table'!$AX98),'Performance Curves'!$C$1:$L$44,_xlfn.SINGLE(MATCH('BMP P Tracking Table'!$AZ98,'Performance Curves'!$D$1:$L$1,1))+1,FALSE)),"")</f>
        <v/>
      </c>
      <c r="BD98" s="107" t="str">
        <f>IFERROR('BMP P Tracking Table'!$BC98*'BMP P Tracking Table'!$AY98,"")</f>
        <v/>
      </c>
      <c r="BE98" s="101"/>
      <c r="BF98" s="37">
        <f t="shared" si="4"/>
        <v>0</v>
      </c>
    </row>
    <row r="99" spans="1:58" x14ac:dyDescent="0.25">
      <c r="A99" s="65"/>
      <c r="B99" s="65"/>
      <c r="C99" s="65"/>
      <c r="D99" s="65"/>
      <c r="E99" s="97"/>
      <c r="F99" s="97"/>
      <c r="G99" s="65"/>
      <c r="H99" s="65"/>
      <c r="I99" s="65"/>
      <c r="J99" s="98"/>
      <c r="K99" s="65"/>
      <c r="L99" s="65"/>
      <c r="M99" s="65"/>
      <c r="N99" s="65"/>
      <c r="O99" s="65"/>
      <c r="P99" s="65"/>
      <c r="Q99" s="65" t="str">
        <f>IFERROR(VLOOKUP('BMP P Tracking Table'!$P99,Dropdowns!$C$2:$E$15,3,FALSE),"")</f>
        <v/>
      </c>
      <c r="R99" s="65" t="str">
        <f>IFERROR(VLOOKUP('BMP P Tracking Table'!$Q99,Dropdowns!$P$3:$Q$23,2,FALSE),"")</f>
        <v/>
      </c>
      <c r="S99" s="65"/>
      <c r="T99" s="65"/>
      <c r="U99" s="65"/>
      <c r="V99" s="65"/>
      <c r="W99" s="65"/>
      <c r="X99" s="65"/>
      <c r="Y99" s="65"/>
      <c r="Z99" s="65"/>
      <c r="AA99" s="65"/>
      <c r="AB99" s="100"/>
      <c r="AC99" s="65"/>
      <c r="AD99" s="107" t="str">
        <f>IFERROR('BMP P Tracking Table'!$U99*VLOOKUP('BMP P Tracking Table'!$Q99,'Loading Rates'!$B$1:$L$24,4,FALSE)+IF('BMP P Tracking Table'!$V99="By HSG",'BMP P Tracking Table'!$W99*VLOOKUP('BMP P Tracking Table'!$Q99,'Loading Rates'!$B$1:$L$24,6,FALSE)+'BMP P Tracking Table'!$X99*VLOOKUP('BMP P Tracking Table'!$Q99,'Loading Rates'!$B$1:$L$24,7,FALSE)+'BMP P Tracking Table'!$Y99*VLOOKUP('BMP P Tracking Table'!$Q99,'Loading Rates'!$B$1:$L$24,8,FALSE)+'BMP P Tracking Table'!$Z99*VLOOKUP('BMP P Tracking Table'!$Q99,'Loading Rates'!$B$1:$L$24,9,FALSE),'BMP P Tracking Table'!$AA99*VLOOKUP('BMP P Tracking Table'!$Q99,'Loading Rates'!$B$1:$L$24,10,FALSE)),"")</f>
        <v/>
      </c>
      <c r="AE99" s="107" t="str">
        <f>IFERROR(MIN(2,IF('BMP P Tracking Table'!$V99="Total Pervious",(-(3630*'BMP P Tracking Table'!$U99+20.691*'BMP P Tracking Table'!$AA99)+SQRT((3630*'BMP P Tracking Table'!$U99+20.691*'BMP P Tracking Table'!$AA99)^2-(4*(996.798*'BMP P Tracking Table'!$AA99)*-'BMP P Tracking Table'!$AB99)))/(2*(996.798*'BMP P Tracking Table'!$AA99)),IF(SUM('BMP P Tracking Table'!$W99:$Z99)=0,'BMP P Tracking Table'!$AB99/(-3630*'BMP P Tracking Table'!$U99),(-(3630*'BMP P Tracking Table'!$U99+20.691*'BMP P Tracking Table'!$Z99-216.711*'BMP P Tracking Table'!$Y99-83.853*'BMP P Tracking Table'!$X99-42.834*'BMP P Tracking Table'!$W99)+SQRT((3630*'BMP P Tracking Table'!$U99+20.691*'BMP P Tracking Table'!$Z99-216.711*'BMP P Tracking Table'!$Y99-83.853*'BMP P Tracking Table'!$X99-42.834*'BMP P Tracking Table'!$W99)^2-(4*(149.919*'BMP P Tracking Table'!$W99+236.676*'BMP P Tracking Table'!$X99+726*'BMP P Tracking Table'!$Y99+996.798*'BMP P Tracking Table'!$Z99)*-'BMP P Tracking Table'!$AB99)))/(2*(149.919*'BMP P Tracking Table'!$W99+236.676*'BMP P Tracking Table'!$X99+726*'BMP P Tracking Table'!$Y99+996.798*'BMP P Tracking Table'!$Z99))))),"")</f>
        <v/>
      </c>
      <c r="AF99" s="107" t="str" cm="1">
        <f t="array" ref="AF99">IFERROR((VLOOKUP(CONCATENATE('BMP P Tracking Table'!$T99," ",'BMP P Tracking Table'!$AC99),'Performance Curves'!$C$1:$L$45,_xlfn.SINGLE(MATCH('BMP P Tracking Table'!$AE99,'Performance Curves'!$D$1:$L$1,1))+2,FALSE)-VLOOKUP(CONCATENATE('BMP P Tracking Table'!$T99," ",'BMP P Tracking Table'!$AC99),'Performance Curves'!$C$1:$L$45,_xlfn.SINGLE(MATCH('BMP P Tracking Table'!$AE99,'Performance Curves'!$D$1:$L$1,1))+1,FALSE)),"")</f>
        <v/>
      </c>
      <c r="AG99" s="107" t="str">
        <f>IFERROR(('BMP P Tracking Table'!$AE99-INDEX('Performance Curves'!$E$1:$L$1,1,MATCH('BMP P Tracking Table'!$AE99,'Performance Curves'!$E$1:$L$1,1)))/(INDEX('Performance Curves'!$E$1:$L$1,1,MATCH('BMP P Tracking Table'!$AE99,'Performance Curves'!$E$1:$L$1,1)+1)-INDEX('Performance Curves'!$E$1:$L$1,1,MATCH('BMP P Tracking Table'!$AE99,'Performance Curves'!$E$1:$L$1,1))),"")</f>
        <v/>
      </c>
      <c r="AH99" s="106" t="str" cm="1">
        <f t="array" ref="AH99">IFERROR(IF('BMP P Tracking Table'!$AE99=2,VLOOKUP(CONCATENATE('BMP P Tracking Table'!$T99," ",'BMP P Tracking Table'!$AC99),'Performance Curves'!$C$1:$L$45,_xlfn.SINGLE(MATCH('BMP P Tracking Table'!$AE99,'Performance Curves'!$D$1:$L$1,1))+1,FALSE),'BMP P Tracking Table'!$AF99*'BMP P Tracking Table'!$AG99+VLOOKUP(CONCATENATE('BMP P Tracking Table'!$T99," ",'BMP P Tracking Table'!$AC99),'Performance Curves'!$C$1:$L$45,_xlfn.SINGLE(MATCH('BMP P Tracking Table'!$AE99,'Performance Curves'!$D$1:$L$1,1))+1,FALSE)),"")</f>
        <v/>
      </c>
      <c r="AI99" s="107" t="str">
        <f>IFERROR('BMP P Tracking Table'!$AH99*'BMP P Tracking Table'!$AD99,"")</f>
        <v/>
      </c>
      <c r="AJ99" s="65"/>
      <c r="AK99" s="101"/>
      <c r="AL99" s="101"/>
      <c r="AM99" s="64">
        <v>1</v>
      </c>
      <c r="AN99" s="105" t="str">
        <f t="shared" si="3"/>
        <v/>
      </c>
      <c r="AO99" s="101"/>
      <c r="AP99" s="101"/>
      <c r="AQ99" s="101"/>
      <c r="AR99" s="101"/>
      <c r="AS99" s="101"/>
      <c r="AT99" s="101"/>
      <c r="AU99" s="101"/>
      <c r="AV99" s="65"/>
      <c r="AW99" s="102"/>
      <c r="AX99" s="102"/>
      <c r="AY99" s="107" t="str">
        <f>IF('BMP P Tracking Table'!$AK99="Yes",IF('BMP P Tracking Table'!$AL99="No",'BMP P Tracking Table'!$U99*VLOOKUP('BMP P Tracking Table'!$Q99,'Loading Rates'!$B$1:$L$24,4,FALSE)+IF('BMP P Tracking Table'!$V99="By HSG",'BMP P Tracking Table'!$W99*VLOOKUP('BMP P Tracking Table'!$Q99,'Loading Rates'!$B$1:$L$24,6,FALSE)+'BMP P Tracking Table'!$X99*VLOOKUP('BMP P Tracking Table'!$Q99,'Loading Rates'!$B$1:$L$24,7,FALSE)+'BMP P Tracking Table'!$Y99*VLOOKUP('BMP P Tracking Table'!$Q99,'Loading Rates'!$B$1:$L$24,8,FALSE)+'BMP P Tracking Table'!$Z99*VLOOKUP('BMP P Tracking Table'!$Q99,'Loading Rates'!$B$1:$L$24,9,FALSE),'BMP P Tracking Table'!$AA99*VLOOKUP('BMP P Tracking Table'!$Q99,'Loading Rates'!$B$1:$L$24,10,FALSE)),'BMP P Tracking Table'!$AO99*VLOOKUP('BMP P Tracking Table'!$Q99,'Loading Rates'!$B$1:$L$24,4,FALSE)+IF('BMP P Tracking Table'!$AP99="By HSG",'BMP P Tracking Table'!$AQ99*VLOOKUP('BMP P Tracking Table'!$Q99,'Loading Rates'!$B$1:$L$24,6,FALSE)+'BMP P Tracking Table'!$AR99*VLOOKUP('BMP P Tracking Table'!$Q99,'Loading Rates'!$B$1:$L$24,7,FALSE)+'BMP P Tracking Table'!$AS99*VLOOKUP('BMP P Tracking Table'!$Q99,'Loading Rates'!$B$1:$L$24,8,FALSE)+'BMP P Tracking Table'!$AT99*VLOOKUP('BMP P Tracking Table'!$Q99,'Loading Rates'!$B$1:$L$24,9,FALSE),'BMP P Tracking Table'!$AU99*VLOOKUP('BMP P Tracking Table'!$Q99,'Loading Rates'!$B$1:$L$24,10,FALSE))),"")</f>
        <v/>
      </c>
      <c r="AZ99" s="107" t="str">
        <f>IFERROR(IF('BMP P Tracking Table'!$AL99="Yes",MIN(2,IF('BMP P Tracking Table'!$AP99="Total Pervious",(-(3630*'BMP P Tracking Table'!$AO99+20.691*'BMP P Tracking Table'!$AU99)+SQRT((3630*'BMP P Tracking Table'!$AO99+20.691*'BMP P Tracking Table'!$AU99)^2-(4*(996.798*'BMP P Tracking Table'!$AU99)*-'BMP P Tracking Table'!$AW99)))/(2*(996.798*'BMP P Tracking Table'!$AU99)),IF(SUM('BMP P Tracking Table'!$AQ99:$AT99)=0,'BMP P Tracking Table'!$AU99/(-3630*'BMP P Tracking Table'!$AO99),(-(3630*'BMP P Tracking Table'!$AO99+20.691*'BMP P Tracking Table'!$AT99-216.711*'BMP P Tracking Table'!$AS99-83.853*'BMP P Tracking Table'!$AR99-42.834*'BMP P Tracking Table'!$AQ99)+SQRT((3630*'BMP P Tracking Table'!$AO99+20.691*'BMP P Tracking Table'!$AT99-216.711*'BMP P Tracking Table'!$AS99-83.853*'BMP P Tracking Table'!$AR99-42.834*'BMP P Tracking Table'!$AQ99)^2-(4*(149.919*'BMP P Tracking Table'!$AQ99+236.676*'BMP P Tracking Table'!$AR99+726*'BMP P Tracking Table'!$AS99+996.798*'BMP P Tracking Table'!$AT99)*-'BMP P Tracking Table'!$AW99)))/(2*(149.919*'BMP P Tracking Table'!$AQ99+236.676*'BMP P Tracking Table'!$AR99+726*'BMP P Tracking Table'!$AS99+996.798*'BMP P Tracking Table'!$AT99))))),MIN(2,IF('BMP P Tracking Table'!$AP99="Total Pervious",(-(3630*'BMP P Tracking Table'!$U99+20.691*'BMP P Tracking Table'!$AA99)+SQRT((3630*'BMP P Tracking Table'!$U99+20.691*'BMP P Tracking Table'!$AA99)^2-(4*(996.798*'BMP P Tracking Table'!$AA99)*-'BMP P Tracking Table'!$AW99)))/(2*(996.798*'BMP P Tracking Table'!$AA99)),IF(SUM('BMP P Tracking Table'!$W99:$Z99)=0,'BMP P Tracking Table'!$AW99/(-3630*'BMP P Tracking Table'!$U99),(-(3630*'BMP P Tracking Table'!$U99+20.691*'BMP P Tracking Table'!$Z99-216.711*'BMP P Tracking Table'!$Y99-83.853*'BMP P Tracking Table'!$X99-42.834*'BMP P Tracking Table'!$W99)+SQRT((3630*'BMP P Tracking Table'!$U99+20.691*'BMP P Tracking Table'!$Z99-216.711*'BMP P Tracking Table'!$Y99-83.853*'BMP P Tracking Table'!$X99-42.834*'BMP P Tracking Table'!$W99)^2-(4*(149.919*'BMP P Tracking Table'!$W99+236.676*'BMP P Tracking Table'!$X99+726*'BMP P Tracking Table'!$Y99+996.798*'BMP P Tracking Table'!$Z99)*-'BMP P Tracking Table'!$AW99)))/(2*(149.919*'BMP P Tracking Table'!$W99+236.676*'BMP P Tracking Table'!$X99+726*'BMP P Tracking Table'!$Y99+996.798*'BMP P Tracking Table'!$Z99)))))),"")</f>
        <v/>
      </c>
      <c r="BA99" s="105" t="str" cm="1">
        <f t="array" ref="BA99">IFERROR((VLOOKUP(CONCATENATE('BMP P Tracking Table'!$AV99," ",'BMP P Tracking Table'!$AX99),'Performance Curves'!$C$1:$L$45,_xlfn.SINGLE(MATCH('BMP P Tracking Table'!$AZ99,'Performance Curves'!$D$1:$L$1,1))+2,FALSE)-VLOOKUP(CONCATENATE('BMP P Tracking Table'!$AV99," ",'BMP P Tracking Table'!$AX99),'Performance Curves'!$C$1:$L$45,_xlfn.SINGLE(MATCH('BMP P Tracking Table'!$AZ99,'Performance Curves'!$D$1:$L$1,1))+1,FALSE)),"")</f>
        <v/>
      </c>
      <c r="BB99" s="107" t="str">
        <f>IFERROR(('BMP P Tracking Table'!$AZ99-INDEX('Performance Curves'!$E$1:$L$1,1,MATCH('BMP P Tracking Table'!$AZ99,'Performance Curves'!$E$1:$L$1,1)))/(INDEX('Performance Curves'!$E$1:$L$1,1,MATCH('BMP P Tracking Table'!$AZ99,'Performance Curves'!$E$1:$L$1,1)+1)-INDEX('Performance Curves'!$E$1:$L$1,1,MATCH('BMP P Tracking Table'!$AZ99,'Performance Curves'!$E$1:$L$1,1))),"")</f>
        <v/>
      </c>
      <c r="BC99" s="106" t="str" cm="1">
        <f t="array" ref="BC99">IFERROR(IF('BMP P Tracking Table'!$AZ99=2,VLOOKUP(CONCATENATE('BMP P Tracking Table'!$AV99," ",'BMP P Tracking Table'!$AX99),'Performance Curves'!$C$1:$L$44,_xlfn.SINGLE(MATCH('BMP P Tracking Table'!$AZ99,'Performance Curves'!$D$1:$L$1,1))+1,FALSE),'BMP P Tracking Table'!$BA99*'BMP P Tracking Table'!$BB99+VLOOKUP(CONCATENATE('BMP P Tracking Table'!$AV99," ",'BMP P Tracking Table'!$AX99),'Performance Curves'!$C$1:$L$44,_xlfn.SINGLE(MATCH('BMP P Tracking Table'!$AZ99,'Performance Curves'!$D$1:$L$1,1))+1,FALSE)),"")</f>
        <v/>
      </c>
      <c r="BD99" s="107" t="str">
        <f>IFERROR('BMP P Tracking Table'!$BC99*'BMP P Tracking Table'!$AY99,"")</f>
        <v/>
      </c>
      <c r="BE99" s="101"/>
      <c r="BF99" s="37">
        <f t="shared" si="4"/>
        <v>0</v>
      </c>
    </row>
    <row r="100" spans="1:58" x14ac:dyDescent="0.25">
      <c r="A100" s="65"/>
      <c r="B100" s="65"/>
      <c r="C100" s="65"/>
      <c r="D100" s="65"/>
      <c r="E100" s="97"/>
      <c r="F100" s="97"/>
      <c r="G100" s="65"/>
      <c r="H100" s="65"/>
      <c r="I100" s="65"/>
      <c r="J100" s="98"/>
      <c r="K100" s="65"/>
      <c r="L100" s="65"/>
      <c r="M100" s="65"/>
      <c r="N100" s="65"/>
      <c r="O100" s="65"/>
      <c r="P100" s="65"/>
      <c r="Q100" s="65" t="str">
        <f>IFERROR(VLOOKUP('BMP P Tracking Table'!$P100,Dropdowns!$C$2:$E$15,3,FALSE),"")</f>
        <v/>
      </c>
      <c r="R100" s="65" t="str">
        <f>IFERROR(VLOOKUP('BMP P Tracking Table'!$Q100,Dropdowns!$P$3:$Q$23,2,FALSE),"")</f>
        <v/>
      </c>
      <c r="S100" s="65"/>
      <c r="T100" s="65"/>
      <c r="U100" s="65"/>
      <c r="V100" s="65"/>
      <c r="W100" s="65"/>
      <c r="X100" s="65"/>
      <c r="Y100" s="65"/>
      <c r="Z100" s="65"/>
      <c r="AA100" s="65"/>
      <c r="AB100" s="100"/>
      <c r="AC100" s="65"/>
      <c r="AD100" s="107" t="str">
        <f>IFERROR('BMP P Tracking Table'!$U100*VLOOKUP('BMP P Tracking Table'!$Q100,'Loading Rates'!$B$1:$L$24,4,FALSE)+IF('BMP P Tracking Table'!$V100="By HSG",'BMP P Tracking Table'!$W100*VLOOKUP('BMP P Tracking Table'!$Q100,'Loading Rates'!$B$1:$L$24,6,FALSE)+'BMP P Tracking Table'!$X100*VLOOKUP('BMP P Tracking Table'!$Q100,'Loading Rates'!$B$1:$L$24,7,FALSE)+'BMP P Tracking Table'!$Y100*VLOOKUP('BMP P Tracking Table'!$Q100,'Loading Rates'!$B$1:$L$24,8,FALSE)+'BMP P Tracking Table'!$Z100*VLOOKUP('BMP P Tracking Table'!$Q100,'Loading Rates'!$B$1:$L$24,9,FALSE),'BMP P Tracking Table'!$AA100*VLOOKUP('BMP P Tracking Table'!$Q100,'Loading Rates'!$B$1:$L$24,10,FALSE)),"")</f>
        <v/>
      </c>
      <c r="AE100" s="107" t="str">
        <f>IFERROR(MIN(2,IF('BMP P Tracking Table'!$V100="Total Pervious",(-(3630*'BMP P Tracking Table'!$U100+20.691*'BMP P Tracking Table'!$AA100)+SQRT((3630*'BMP P Tracking Table'!$U100+20.691*'BMP P Tracking Table'!$AA100)^2-(4*(996.798*'BMP P Tracking Table'!$AA100)*-'BMP P Tracking Table'!$AB100)))/(2*(996.798*'BMP P Tracking Table'!$AA100)),IF(SUM('BMP P Tracking Table'!$W100:$Z100)=0,'BMP P Tracking Table'!$AB100/(-3630*'BMP P Tracking Table'!$U100),(-(3630*'BMP P Tracking Table'!$U100+20.691*'BMP P Tracking Table'!$Z100-216.711*'BMP P Tracking Table'!$Y100-83.853*'BMP P Tracking Table'!$X100-42.834*'BMP P Tracking Table'!$W100)+SQRT((3630*'BMP P Tracking Table'!$U100+20.691*'BMP P Tracking Table'!$Z100-216.711*'BMP P Tracking Table'!$Y100-83.853*'BMP P Tracking Table'!$X100-42.834*'BMP P Tracking Table'!$W100)^2-(4*(149.919*'BMP P Tracking Table'!$W100+236.676*'BMP P Tracking Table'!$X100+726*'BMP P Tracking Table'!$Y100+996.798*'BMP P Tracking Table'!$Z100)*-'BMP P Tracking Table'!$AB100)))/(2*(149.919*'BMP P Tracking Table'!$W100+236.676*'BMP P Tracking Table'!$X100+726*'BMP P Tracking Table'!$Y100+996.798*'BMP P Tracking Table'!$Z100))))),"")</f>
        <v/>
      </c>
      <c r="AF100" s="107" t="str" cm="1">
        <f t="array" ref="AF100">IFERROR((VLOOKUP(CONCATENATE('BMP P Tracking Table'!$T100," ",'BMP P Tracking Table'!$AC100),'Performance Curves'!$C$1:$L$45,_xlfn.SINGLE(MATCH('BMP P Tracking Table'!$AE100,'Performance Curves'!$D$1:$L$1,1))+2,FALSE)-VLOOKUP(CONCATENATE('BMP P Tracking Table'!$T100," ",'BMP P Tracking Table'!$AC100),'Performance Curves'!$C$1:$L$45,_xlfn.SINGLE(MATCH('BMP P Tracking Table'!$AE100,'Performance Curves'!$D$1:$L$1,1))+1,FALSE)),"")</f>
        <v/>
      </c>
      <c r="AG100" s="107" t="str">
        <f>IFERROR(('BMP P Tracking Table'!$AE100-INDEX('Performance Curves'!$E$1:$L$1,1,MATCH('BMP P Tracking Table'!$AE100,'Performance Curves'!$E$1:$L$1,1)))/(INDEX('Performance Curves'!$E$1:$L$1,1,MATCH('BMP P Tracking Table'!$AE100,'Performance Curves'!$E$1:$L$1,1)+1)-INDEX('Performance Curves'!$E$1:$L$1,1,MATCH('BMP P Tracking Table'!$AE100,'Performance Curves'!$E$1:$L$1,1))),"")</f>
        <v/>
      </c>
      <c r="AH100" s="106" t="str" cm="1">
        <f t="array" ref="AH100">IFERROR(IF('BMP P Tracking Table'!$AE100=2,VLOOKUP(CONCATENATE('BMP P Tracking Table'!$T100," ",'BMP P Tracking Table'!$AC100),'Performance Curves'!$C$1:$L$45,_xlfn.SINGLE(MATCH('BMP P Tracking Table'!$AE100,'Performance Curves'!$D$1:$L$1,1))+1,FALSE),'BMP P Tracking Table'!$AF100*'BMP P Tracking Table'!$AG100+VLOOKUP(CONCATENATE('BMP P Tracking Table'!$T100," ",'BMP P Tracking Table'!$AC100),'Performance Curves'!$C$1:$L$45,_xlfn.SINGLE(MATCH('BMP P Tracking Table'!$AE100,'Performance Curves'!$D$1:$L$1,1))+1,FALSE)),"")</f>
        <v/>
      </c>
      <c r="AI100" s="107" t="str">
        <f>IFERROR('BMP P Tracking Table'!$AH100*'BMP P Tracking Table'!$AD100,"")</f>
        <v/>
      </c>
      <c r="AJ100" s="65"/>
      <c r="AK100" s="101"/>
      <c r="AL100" s="101"/>
      <c r="AM100" s="64">
        <v>1</v>
      </c>
      <c r="AN100" s="105" t="str">
        <f t="shared" si="3"/>
        <v/>
      </c>
      <c r="AO100" s="101"/>
      <c r="AP100" s="101"/>
      <c r="AQ100" s="101"/>
      <c r="AR100" s="101"/>
      <c r="AS100" s="101"/>
      <c r="AT100" s="101"/>
      <c r="AU100" s="101"/>
      <c r="AV100" s="65"/>
      <c r="AW100" s="102"/>
      <c r="AX100" s="102"/>
      <c r="AY100" s="107" t="str">
        <f>IF('BMP P Tracking Table'!$AK100="Yes",IF('BMP P Tracking Table'!$AL100="No",'BMP P Tracking Table'!$U100*VLOOKUP('BMP P Tracking Table'!$Q100,'Loading Rates'!$B$1:$L$24,4,FALSE)+IF('BMP P Tracking Table'!$V100="By HSG",'BMP P Tracking Table'!$W100*VLOOKUP('BMP P Tracking Table'!$Q100,'Loading Rates'!$B$1:$L$24,6,FALSE)+'BMP P Tracking Table'!$X100*VLOOKUP('BMP P Tracking Table'!$Q100,'Loading Rates'!$B$1:$L$24,7,FALSE)+'BMP P Tracking Table'!$Y100*VLOOKUP('BMP P Tracking Table'!$Q100,'Loading Rates'!$B$1:$L$24,8,FALSE)+'BMP P Tracking Table'!$Z100*VLOOKUP('BMP P Tracking Table'!$Q100,'Loading Rates'!$B$1:$L$24,9,FALSE),'BMP P Tracking Table'!$AA100*VLOOKUP('BMP P Tracking Table'!$Q100,'Loading Rates'!$B$1:$L$24,10,FALSE)),'BMP P Tracking Table'!$AO100*VLOOKUP('BMP P Tracking Table'!$Q100,'Loading Rates'!$B$1:$L$24,4,FALSE)+IF('BMP P Tracking Table'!$AP100="By HSG",'BMP P Tracking Table'!$AQ100*VLOOKUP('BMP P Tracking Table'!$Q100,'Loading Rates'!$B$1:$L$24,6,FALSE)+'BMP P Tracking Table'!$AR100*VLOOKUP('BMP P Tracking Table'!$Q100,'Loading Rates'!$B$1:$L$24,7,FALSE)+'BMP P Tracking Table'!$AS100*VLOOKUP('BMP P Tracking Table'!$Q100,'Loading Rates'!$B$1:$L$24,8,FALSE)+'BMP P Tracking Table'!$AT100*VLOOKUP('BMP P Tracking Table'!$Q100,'Loading Rates'!$B$1:$L$24,9,FALSE),'BMP P Tracking Table'!$AU100*VLOOKUP('BMP P Tracking Table'!$Q100,'Loading Rates'!$B$1:$L$24,10,FALSE))),"")</f>
        <v/>
      </c>
      <c r="AZ100" s="107" t="str">
        <f>IFERROR(IF('BMP P Tracking Table'!$AL100="Yes",MIN(2,IF('BMP P Tracking Table'!$AP100="Total Pervious",(-(3630*'BMP P Tracking Table'!$AO100+20.691*'BMP P Tracking Table'!$AU100)+SQRT((3630*'BMP P Tracking Table'!$AO100+20.691*'BMP P Tracking Table'!$AU100)^2-(4*(996.798*'BMP P Tracking Table'!$AU100)*-'BMP P Tracking Table'!$AW100)))/(2*(996.798*'BMP P Tracking Table'!$AU100)),IF(SUM('BMP P Tracking Table'!$AQ100:$AT100)=0,'BMP P Tracking Table'!$AU100/(-3630*'BMP P Tracking Table'!$AO100),(-(3630*'BMP P Tracking Table'!$AO100+20.691*'BMP P Tracking Table'!$AT100-216.711*'BMP P Tracking Table'!$AS100-83.853*'BMP P Tracking Table'!$AR100-42.834*'BMP P Tracking Table'!$AQ100)+SQRT((3630*'BMP P Tracking Table'!$AO100+20.691*'BMP P Tracking Table'!$AT100-216.711*'BMP P Tracking Table'!$AS100-83.853*'BMP P Tracking Table'!$AR100-42.834*'BMP P Tracking Table'!$AQ100)^2-(4*(149.919*'BMP P Tracking Table'!$AQ100+236.676*'BMP P Tracking Table'!$AR100+726*'BMP P Tracking Table'!$AS100+996.798*'BMP P Tracking Table'!$AT100)*-'BMP P Tracking Table'!$AW100)))/(2*(149.919*'BMP P Tracking Table'!$AQ100+236.676*'BMP P Tracking Table'!$AR100+726*'BMP P Tracking Table'!$AS100+996.798*'BMP P Tracking Table'!$AT100))))),MIN(2,IF('BMP P Tracking Table'!$AP100="Total Pervious",(-(3630*'BMP P Tracking Table'!$U100+20.691*'BMP P Tracking Table'!$AA100)+SQRT((3630*'BMP P Tracking Table'!$U100+20.691*'BMP P Tracking Table'!$AA100)^2-(4*(996.798*'BMP P Tracking Table'!$AA100)*-'BMP P Tracking Table'!$AW100)))/(2*(996.798*'BMP P Tracking Table'!$AA100)),IF(SUM('BMP P Tracking Table'!$W100:$Z100)=0,'BMP P Tracking Table'!$AW100/(-3630*'BMP P Tracking Table'!$U100),(-(3630*'BMP P Tracking Table'!$U100+20.691*'BMP P Tracking Table'!$Z100-216.711*'BMP P Tracking Table'!$Y100-83.853*'BMP P Tracking Table'!$X100-42.834*'BMP P Tracking Table'!$W100)+SQRT((3630*'BMP P Tracking Table'!$U100+20.691*'BMP P Tracking Table'!$Z100-216.711*'BMP P Tracking Table'!$Y100-83.853*'BMP P Tracking Table'!$X100-42.834*'BMP P Tracking Table'!$W100)^2-(4*(149.919*'BMP P Tracking Table'!$W100+236.676*'BMP P Tracking Table'!$X100+726*'BMP P Tracking Table'!$Y100+996.798*'BMP P Tracking Table'!$Z100)*-'BMP P Tracking Table'!$AW100)))/(2*(149.919*'BMP P Tracking Table'!$W100+236.676*'BMP P Tracking Table'!$X100+726*'BMP P Tracking Table'!$Y100+996.798*'BMP P Tracking Table'!$Z100)))))),"")</f>
        <v/>
      </c>
      <c r="BA100" s="105" t="str" cm="1">
        <f t="array" ref="BA100">IFERROR((VLOOKUP(CONCATENATE('BMP P Tracking Table'!$AV100," ",'BMP P Tracking Table'!$AX100),'Performance Curves'!$C$1:$L$45,_xlfn.SINGLE(MATCH('BMP P Tracking Table'!$AZ100,'Performance Curves'!$D$1:$L$1,1))+2,FALSE)-VLOOKUP(CONCATENATE('BMP P Tracking Table'!$AV100," ",'BMP P Tracking Table'!$AX100),'Performance Curves'!$C$1:$L$45,_xlfn.SINGLE(MATCH('BMP P Tracking Table'!$AZ100,'Performance Curves'!$D$1:$L$1,1))+1,FALSE)),"")</f>
        <v/>
      </c>
      <c r="BB100" s="107" t="str">
        <f>IFERROR(('BMP P Tracking Table'!$AZ100-INDEX('Performance Curves'!$E$1:$L$1,1,MATCH('BMP P Tracking Table'!$AZ100,'Performance Curves'!$E$1:$L$1,1)))/(INDEX('Performance Curves'!$E$1:$L$1,1,MATCH('BMP P Tracking Table'!$AZ100,'Performance Curves'!$E$1:$L$1,1)+1)-INDEX('Performance Curves'!$E$1:$L$1,1,MATCH('BMP P Tracking Table'!$AZ100,'Performance Curves'!$E$1:$L$1,1))),"")</f>
        <v/>
      </c>
      <c r="BC100" s="106" t="str" cm="1">
        <f t="array" ref="BC100">IFERROR(IF('BMP P Tracking Table'!$AZ100=2,VLOOKUP(CONCATENATE('BMP P Tracking Table'!$AV100," ",'BMP P Tracking Table'!$AX100),'Performance Curves'!$C$1:$L$44,_xlfn.SINGLE(MATCH('BMP P Tracking Table'!$AZ100,'Performance Curves'!$D$1:$L$1,1))+1,FALSE),'BMP P Tracking Table'!$BA100*'BMP P Tracking Table'!$BB100+VLOOKUP(CONCATENATE('BMP P Tracking Table'!$AV100," ",'BMP P Tracking Table'!$AX100),'Performance Curves'!$C$1:$L$44,_xlfn.SINGLE(MATCH('BMP P Tracking Table'!$AZ100,'Performance Curves'!$D$1:$L$1,1))+1,FALSE)),"")</f>
        <v/>
      </c>
      <c r="BD100" s="107" t="str">
        <f>IFERROR('BMP P Tracking Table'!$BC100*'BMP P Tracking Table'!$AY100,"")</f>
        <v/>
      </c>
      <c r="BE100" s="101"/>
      <c r="BF100" s="37">
        <f t="shared" si="4"/>
        <v>0</v>
      </c>
    </row>
    <row r="101" spans="1:58" x14ac:dyDescent="0.25">
      <c r="A101" s="65"/>
      <c r="B101" s="65"/>
      <c r="C101" s="65"/>
      <c r="D101" s="65"/>
      <c r="E101" s="97"/>
      <c r="F101" s="97"/>
      <c r="G101" s="65"/>
      <c r="H101" s="65"/>
      <c r="I101" s="65"/>
      <c r="J101" s="98"/>
      <c r="K101" s="65"/>
      <c r="L101" s="65"/>
      <c r="M101" s="65"/>
      <c r="N101" s="65"/>
      <c r="O101" s="65"/>
      <c r="P101" s="65"/>
      <c r="Q101" s="65" t="str">
        <f>IFERROR(VLOOKUP('BMP P Tracking Table'!$P101,Dropdowns!$C$2:$E$15,3,FALSE),"")</f>
        <v/>
      </c>
      <c r="R101" s="65" t="str">
        <f>IFERROR(VLOOKUP('BMP P Tracking Table'!$Q101,Dropdowns!$P$3:$Q$23,2,FALSE),"")</f>
        <v/>
      </c>
      <c r="S101" s="65"/>
      <c r="T101" s="65"/>
      <c r="U101" s="65"/>
      <c r="V101" s="65"/>
      <c r="W101" s="65"/>
      <c r="X101" s="65"/>
      <c r="Y101" s="65"/>
      <c r="Z101" s="65"/>
      <c r="AA101" s="65"/>
      <c r="AB101" s="100"/>
      <c r="AC101" s="65"/>
      <c r="AD101" s="107" t="str">
        <f>IFERROR('BMP P Tracking Table'!$U101*VLOOKUP('BMP P Tracking Table'!$Q101,'Loading Rates'!$B$1:$L$24,4,FALSE)+IF('BMP P Tracking Table'!$V101="By HSG",'BMP P Tracking Table'!$W101*VLOOKUP('BMP P Tracking Table'!$Q101,'Loading Rates'!$B$1:$L$24,6,FALSE)+'BMP P Tracking Table'!$X101*VLOOKUP('BMP P Tracking Table'!$Q101,'Loading Rates'!$B$1:$L$24,7,FALSE)+'BMP P Tracking Table'!$Y101*VLOOKUP('BMP P Tracking Table'!$Q101,'Loading Rates'!$B$1:$L$24,8,FALSE)+'BMP P Tracking Table'!$Z101*VLOOKUP('BMP P Tracking Table'!$Q101,'Loading Rates'!$B$1:$L$24,9,FALSE),'BMP P Tracking Table'!$AA101*VLOOKUP('BMP P Tracking Table'!$Q101,'Loading Rates'!$B$1:$L$24,10,FALSE)),"")</f>
        <v/>
      </c>
      <c r="AE101" s="107" t="str">
        <f>IFERROR(MIN(2,IF('BMP P Tracking Table'!$V101="Total Pervious",(-(3630*'BMP P Tracking Table'!$U101+20.691*'BMP P Tracking Table'!$AA101)+SQRT((3630*'BMP P Tracking Table'!$U101+20.691*'BMP P Tracking Table'!$AA101)^2-(4*(996.798*'BMP P Tracking Table'!$AA101)*-'BMP P Tracking Table'!$AB101)))/(2*(996.798*'BMP P Tracking Table'!$AA101)),IF(SUM('BMP P Tracking Table'!$W101:$Z101)=0,'BMP P Tracking Table'!$AB101/(-3630*'BMP P Tracking Table'!$U101),(-(3630*'BMP P Tracking Table'!$U101+20.691*'BMP P Tracking Table'!$Z101-216.711*'BMP P Tracking Table'!$Y101-83.853*'BMP P Tracking Table'!$X101-42.834*'BMP P Tracking Table'!$W101)+SQRT((3630*'BMP P Tracking Table'!$U101+20.691*'BMP P Tracking Table'!$Z101-216.711*'BMP P Tracking Table'!$Y101-83.853*'BMP P Tracking Table'!$X101-42.834*'BMP P Tracking Table'!$W101)^2-(4*(149.919*'BMP P Tracking Table'!$W101+236.676*'BMP P Tracking Table'!$X101+726*'BMP P Tracking Table'!$Y101+996.798*'BMP P Tracking Table'!$Z101)*-'BMP P Tracking Table'!$AB101)))/(2*(149.919*'BMP P Tracking Table'!$W101+236.676*'BMP P Tracking Table'!$X101+726*'BMP P Tracking Table'!$Y101+996.798*'BMP P Tracking Table'!$Z101))))),"")</f>
        <v/>
      </c>
      <c r="AF101" s="107" t="str" cm="1">
        <f t="array" ref="AF101">IFERROR((VLOOKUP(CONCATENATE('BMP P Tracking Table'!$T101," ",'BMP P Tracking Table'!$AC101),'Performance Curves'!$C$1:$L$45,_xlfn.SINGLE(MATCH('BMP P Tracking Table'!$AE101,'Performance Curves'!$D$1:$L$1,1))+2,FALSE)-VLOOKUP(CONCATENATE('BMP P Tracking Table'!$T101," ",'BMP P Tracking Table'!$AC101),'Performance Curves'!$C$1:$L$45,_xlfn.SINGLE(MATCH('BMP P Tracking Table'!$AE101,'Performance Curves'!$D$1:$L$1,1))+1,FALSE)),"")</f>
        <v/>
      </c>
      <c r="AG101" s="107" t="str">
        <f>IFERROR(('BMP P Tracking Table'!$AE101-INDEX('Performance Curves'!$E$1:$L$1,1,MATCH('BMP P Tracking Table'!$AE101,'Performance Curves'!$E$1:$L$1,1)))/(INDEX('Performance Curves'!$E$1:$L$1,1,MATCH('BMP P Tracking Table'!$AE101,'Performance Curves'!$E$1:$L$1,1)+1)-INDEX('Performance Curves'!$E$1:$L$1,1,MATCH('BMP P Tracking Table'!$AE101,'Performance Curves'!$E$1:$L$1,1))),"")</f>
        <v/>
      </c>
      <c r="AH101" s="106" t="str" cm="1">
        <f t="array" ref="AH101">IFERROR(IF('BMP P Tracking Table'!$AE101=2,VLOOKUP(CONCATENATE('BMP P Tracking Table'!$T101," ",'BMP P Tracking Table'!$AC101),'Performance Curves'!$C$1:$L$45,_xlfn.SINGLE(MATCH('BMP P Tracking Table'!$AE101,'Performance Curves'!$D$1:$L$1,1))+1,FALSE),'BMP P Tracking Table'!$AF101*'BMP P Tracking Table'!$AG101+VLOOKUP(CONCATENATE('BMP P Tracking Table'!$T101," ",'BMP P Tracking Table'!$AC101),'Performance Curves'!$C$1:$L$45,_xlfn.SINGLE(MATCH('BMP P Tracking Table'!$AE101,'Performance Curves'!$D$1:$L$1,1))+1,FALSE)),"")</f>
        <v/>
      </c>
      <c r="AI101" s="107" t="str">
        <f>IFERROR('BMP P Tracking Table'!$AH101*'BMP P Tracking Table'!$AD101,"")</f>
        <v/>
      </c>
      <c r="AJ101" s="65"/>
      <c r="AK101" s="101"/>
      <c r="AL101" s="101"/>
      <c r="AM101" s="64">
        <v>1</v>
      </c>
      <c r="AN101" s="105" t="str">
        <f t="shared" si="3"/>
        <v/>
      </c>
      <c r="AO101" s="101"/>
      <c r="AP101" s="101"/>
      <c r="AQ101" s="101"/>
      <c r="AR101" s="101"/>
      <c r="AS101" s="101"/>
      <c r="AT101" s="101"/>
      <c r="AU101" s="101"/>
      <c r="AV101" s="65"/>
      <c r="AW101" s="102"/>
      <c r="AX101" s="102"/>
      <c r="AY101" s="107" t="str">
        <f>IF('BMP P Tracking Table'!$AK101="Yes",IF('BMP P Tracking Table'!$AL101="No",'BMP P Tracking Table'!$U101*VLOOKUP('BMP P Tracking Table'!$Q101,'Loading Rates'!$B$1:$L$24,4,FALSE)+IF('BMP P Tracking Table'!$V101="By HSG",'BMP P Tracking Table'!$W101*VLOOKUP('BMP P Tracking Table'!$Q101,'Loading Rates'!$B$1:$L$24,6,FALSE)+'BMP P Tracking Table'!$X101*VLOOKUP('BMP P Tracking Table'!$Q101,'Loading Rates'!$B$1:$L$24,7,FALSE)+'BMP P Tracking Table'!$Y101*VLOOKUP('BMP P Tracking Table'!$Q101,'Loading Rates'!$B$1:$L$24,8,FALSE)+'BMP P Tracking Table'!$Z101*VLOOKUP('BMP P Tracking Table'!$Q101,'Loading Rates'!$B$1:$L$24,9,FALSE),'BMP P Tracking Table'!$AA101*VLOOKUP('BMP P Tracking Table'!$Q101,'Loading Rates'!$B$1:$L$24,10,FALSE)),'BMP P Tracking Table'!$AO101*VLOOKUP('BMP P Tracking Table'!$Q101,'Loading Rates'!$B$1:$L$24,4,FALSE)+IF('BMP P Tracking Table'!$AP101="By HSG",'BMP P Tracking Table'!$AQ101*VLOOKUP('BMP P Tracking Table'!$Q101,'Loading Rates'!$B$1:$L$24,6,FALSE)+'BMP P Tracking Table'!$AR101*VLOOKUP('BMP P Tracking Table'!$Q101,'Loading Rates'!$B$1:$L$24,7,FALSE)+'BMP P Tracking Table'!$AS101*VLOOKUP('BMP P Tracking Table'!$Q101,'Loading Rates'!$B$1:$L$24,8,FALSE)+'BMP P Tracking Table'!$AT101*VLOOKUP('BMP P Tracking Table'!$Q101,'Loading Rates'!$B$1:$L$24,9,FALSE),'BMP P Tracking Table'!$AU101*VLOOKUP('BMP P Tracking Table'!$Q101,'Loading Rates'!$B$1:$L$24,10,FALSE))),"")</f>
        <v/>
      </c>
      <c r="AZ101" s="107" t="str">
        <f>IFERROR(IF('BMP P Tracking Table'!$AL101="Yes",MIN(2,IF('BMP P Tracking Table'!$AP101="Total Pervious",(-(3630*'BMP P Tracking Table'!$AO101+20.691*'BMP P Tracking Table'!$AU101)+SQRT((3630*'BMP P Tracking Table'!$AO101+20.691*'BMP P Tracking Table'!$AU101)^2-(4*(996.798*'BMP P Tracking Table'!$AU101)*-'BMP P Tracking Table'!$AW101)))/(2*(996.798*'BMP P Tracking Table'!$AU101)),IF(SUM('BMP P Tracking Table'!$AQ101:$AT101)=0,'BMP P Tracking Table'!$AU101/(-3630*'BMP P Tracking Table'!$AO101),(-(3630*'BMP P Tracking Table'!$AO101+20.691*'BMP P Tracking Table'!$AT101-216.711*'BMP P Tracking Table'!$AS101-83.853*'BMP P Tracking Table'!$AR101-42.834*'BMP P Tracking Table'!$AQ101)+SQRT((3630*'BMP P Tracking Table'!$AO101+20.691*'BMP P Tracking Table'!$AT101-216.711*'BMP P Tracking Table'!$AS101-83.853*'BMP P Tracking Table'!$AR101-42.834*'BMP P Tracking Table'!$AQ101)^2-(4*(149.919*'BMP P Tracking Table'!$AQ101+236.676*'BMP P Tracking Table'!$AR101+726*'BMP P Tracking Table'!$AS101+996.798*'BMP P Tracking Table'!$AT101)*-'BMP P Tracking Table'!$AW101)))/(2*(149.919*'BMP P Tracking Table'!$AQ101+236.676*'BMP P Tracking Table'!$AR101+726*'BMP P Tracking Table'!$AS101+996.798*'BMP P Tracking Table'!$AT101))))),MIN(2,IF('BMP P Tracking Table'!$AP101="Total Pervious",(-(3630*'BMP P Tracking Table'!$U101+20.691*'BMP P Tracking Table'!$AA101)+SQRT((3630*'BMP P Tracking Table'!$U101+20.691*'BMP P Tracking Table'!$AA101)^2-(4*(996.798*'BMP P Tracking Table'!$AA101)*-'BMP P Tracking Table'!$AW101)))/(2*(996.798*'BMP P Tracking Table'!$AA101)),IF(SUM('BMP P Tracking Table'!$W101:$Z101)=0,'BMP P Tracking Table'!$AW101/(-3630*'BMP P Tracking Table'!$U101),(-(3630*'BMP P Tracking Table'!$U101+20.691*'BMP P Tracking Table'!$Z101-216.711*'BMP P Tracking Table'!$Y101-83.853*'BMP P Tracking Table'!$X101-42.834*'BMP P Tracking Table'!$W101)+SQRT((3630*'BMP P Tracking Table'!$U101+20.691*'BMP P Tracking Table'!$Z101-216.711*'BMP P Tracking Table'!$Y101-83.853*'BMP P Tracking Table'!$X101-42.834*'BMP P Tracking Table'!$W101)^2-(4*(149.919*'BMP P Tracking Table'!$W101+236.676*'BMP P Tracking Table'!$X101+726*'BMP P Tracking Table'!$Y101+996.798*'BMP P Tracking Table'!$Z101)*-'BMP P Tracking Table'!$AW101)))/(2*(149.919*'BMP P Tracking Table'!$W101+236.676*'BMP P Tracking Table'!$X101+726*'BMP P Tracking Table'!$Y101+996.798*'BMP P Tracking Table'!$Z101)))))),"")</f>
        <v/>
      </c>
      <c r="BA101" s="105" t="str" cm="1">
        <f t="array" ref="BA101">IFERROR((VLOOKUP(CONCATENATE('BMP P Tracking Table'!$AV101," ",'BMP P Tracking Table'!$AX101),'Performance Curves'!$C$1:$L$45,_xlfn.SINGLE(MATCH('BMP P Tracking Table'!$AZ101,'Performance Curves'!$D$1:$L$1,1))+2,FALSE)-VLOOKUP(CONCATENATE('BMP P Tracking Table'!$AV101," ",'BMP P Tracking Table'!$AX101),'Performance Curves'!$C$1:$L$45,_xlfn.SINGLE(MATCH('BMP P Tracking Table'!$AZ101,'Performance Curves'!$D$1:$L$1,1))+1,FALSE)),"")</f>
        <v/>
      </c>
      <c r="BB101" s="107" t="str">
        <f>IFERROR(('BMP P Tracking Table'!$AZ101-INDEX('Performance Curves'!$E$1:$L$1,1,MATCH('BMP P Tracking Table'!$AZ101,'Performance Curves'!$E$1:$L$1,1)))/(INDEX('Performance Curves'!$E$1:$L$1,1,MATCH('BMP P Tracking Table'!$AZ101,'Performance Curves'!$E$1:$L$1,1)+1)-INDEX('Performance Curves'!$E$1:$L$1,1,MATCH('BMP P Tracking Table'!$AZ101,'Performance Curves'!$E$1:$L$1,1))),"")</f>
        <v/>
      </c>
      <c r="BC101" s="106" t="str" cm="1">
        <f t="array" ref="BC101">IFERROR(IF('BMP P Tracking Table'!$AZ101=2,VLOOKUP(CONCATENATE('BMP P Tracking Table'!$AV101," ",'BMP P Tracking Table'!$AX101),'Performance Curves'!$C$1:$L$44,_xlfn.SINGLE(MATCH('BMP P Tracking Table'!$AZ101,'Performance Curves'!$D$1:$L$1,1))+1,FALSE),'BMP P Tracking Table'!$BA101*'BMP P Tracking Table'!$BB101+VLOOKUP(CONCATENATE('BMP P Tracking Table'!$AV101," ",'BMP P Tracking Table'!$AX101),'Performance Curves'!$C$1:$L$44,_xlfn.SINGLE(MATCH('BMP P Tracking Table'!$AZ101,'Performance Curves'!$D$1:$L$1,1))+1,FALSE)),"")</f>
        <v/>
      </c>
      <c r="BD101" s="107" t="str">
        <f>IFERROR('BMP P Tracking Table'!$BC101*'BMP P Tracking Table'!$AY101,"")</f>
        <v/>
      </c>
      <c r="BE101" s="101"/>
      <c r="BF101" s="37">
        <f t="shared" si="4"/>
        <v>0</v>
      </c>
    </row>
    <row r="102" spans="1:58" x14ac:dyDescent="0.25">
      <c r="A102" s="65"/>
      <c r="B102" s="65"/>
      <c r="C102" s="65"/>
      <c r="D102" s="65"/>
      <c r="E102" s="97"/>
      <c r="F102" s="97"/>
      <c r="G102" s="65"/>
      <c r="H102" s="65"/>
      <c r="I102" s="65"/>
      <c r="J102" s="98"/>
      <c r="K102" s="65"/>
      <c r="L102" s="65"/>
      <c r="M102" s="65"/>
      <c r="N102" s="65"/>
      <c r="O102" s="65"/>
      <c r="P102" s="65"/>
      <c r="Q102" s="65" t="str">
        <f>IFERROR(VLOOKUP('BMP P Tracking Table'!$P102,Dropdowns!$C$2:$E$15,3,FALSE),"")</f>
        <v/>
      </c>
      <c r="R102" s="65" t="str">
        <f>IFERROR(VLOOKUP('BMP P Tracking Table'!$Q102,Dropdowns!$P$3:$Q$23,2,FALSE),"")</f>
        <v/>
      </c>
      <c r="S102" s="65"/>
      <c r="T102" s="65"/>
      <c r="U102" s="65"/>
      <c r="V102" s="65"/>
      <c r="W102" s="65"/>
      <c r="X102" s="65"/>
      <c r="Y102" s="65"/>
      <c r="Z102" s="65"/>
      <c r="AA102" s="65"/>
      <c r="AB102" s="100"/>
      <c r="AC102" s="65"/>
      <c r="AD102" s="107" t="str">
        <f>IFERROR('BMP P Tracking Table'!$U102*VLOOKUP('BMP P Tracking Table'!$Q102,'Loading Rates'!$B$1:$L$24,4,FALSE)+IF('BMP P Tracking Table'!$V102="By HSG",'BMP P Tracking Table'!$W102*VLOOKUP('BMP P Tracking Table'!$Q102,'Loading Rates'!$B$1:$L$24,6,FALSE)+'BMP P Tracking Table'!$X102*VLOOKUP('BMP P Tracking Table'!$Q102,'Loading Rates'!$B$1:$L$24,7,FALSE)+'BMP P Tracking Table'!$Y102*VLOOKUP('BMP P Tracking Table'!$Q102,'Loading Rates'!$B$1:$L$24,8,FALSE)+'BMP P Tracking Table'!$Z102*VLOOKUP('BMP P Tracking Table'!$Q102,'Loading Rates'!$B$1:$L$24,9,FALSE),'BMP P Tracking Table'!$AA102*VLOOKUP('BMP P Tracking Table'!$Q102,'Loading Rates'!$B$1:$L$24,10,FALSE)),"")</f>
        <v/>
      </c>
      <c r="AE102" s="107" t="str">
        <f>IFERROR(MIN(2,IF('BMP P Tracking Table'!$V102="Total Pervious",(-(3630*'BMP P Tracking Table'!$U102+20.691*'BMP P Tracking Table'!$AA102)+SQRT((3630*'BMP P Tracking Table'!$U102+20.691*'BMP P Tracking Table'!$AA102)^2-(4*(996.798*'BMP P Tracking Table'!$AA102)*-'BMP P Tracking Table'!$AB102)))/(2*(996.798*'BMP P Tracking Table'!$AA102)),IF(SUM('BMP P Tracking Table'!$W102:$Z102)=0,'BMP P Tracking Table'!$AB102/(-3630*'BMP P Tracking Table'!$U102),(-(3630*'BMP P Tracking Table'!$U102+20.691*'BMP P Tracking Table'!$Z102-216.711*'BMP P Tracking Table'!$Y102-83.853*'BMP P Tracking Table'!$X102-42.834*'BMP P Tracking Table'!$W102)+SQRT((3630*'BMP P Tracking Table'!$U102+20.691*'BMP P Tracking Table'!$Z102-216.711*'BMP P Tracking Table'!$Y102-83.853*'BMP P Tracking Table'!$X102-42.834*'BMP P Tracking Table'!$W102)^2-(4*(149.919*'BMP P Tracking Table'!$W102+236.676*'BMP P Tracking Table'!$X102+726*'BMP P Tracking Table'!$Y102+996.798*'BMP P Tracking Table'!$Z102)*-'BMP P Tracking Table'!$AB102)))/(2*(149.919*'BMP P Tracking Table'!$W102+236.676*'BMP P Tracking Table'!$X102+726*'BMP P Tracking Table'!$Y102+996.798*'BMP P Tracking Table'!$Z102))))),"")</f>
        <v/>
      </c>
      <c r="AF102" s="107" t="str" cm="1">
        <f t="array" ref="AF102">IFERROR((VLOOKUP(CONCATENATE('BMP P Tracking Table'!$T102," ",'BMP P Tracking Table'!$AC102),'Performance Curves'!$C$1:$L$45,_xlfn.SINGLE(MATCH('BMP P Tracking Table'!$AE102,'Performance Curves'!$D$1:$L$1,1))+2,FALSE)-VLOOKUP(CONCATENATE('BMP P Tracking Table'!$T102," ",'BMP P Tracking Table'!$AC102),'Performance Curves'!$C$1:$L$45,_xlfn.SINGLE(MATCH('BMP P Tracking Table'!$AE102,'Performance Curves'!$D$1:$L$1,1))+1,FALSE)),"")</f>
        <v/>
      </c>
      <c r="AG102" s="107" t="str">
        <f>IFERROR(('BMP P Tracking Table'!$AE102-INDEX('Performance Curves'!$E$1:$L$1,1,MATCH('BMP P Tracking Table'!$AE102,'Performance Curves'!$E$1:$L$1,1)))/(INDEX('Performance Curves'!$E$1:$L$1,1,MATCH('BMP P Tracking Table'!$AE102,'Performance Curves'!$E$1:$L$1,1)+1)-INDEX('Performance Curves'!$E$1:$L$1,1,MATCH('BMP P Tracking Table'!$AE102,'Performance Curves'!$E$1:$L$1,1))),"")</f>
        <v/>
      </c>
      <c r="AH102" s="106" t="str" cm="1">
        <f t="array" ref="AH102">IFERROR(IF('BMP P Tracking Table'!$AE102=2,VLOOKUP(CONCATENATE('BMP P Tracking Table'!$T102," ",'BMP P Tracking Table'!$AC102),'Performance Curves'!$C$1:$L$45,_xlfn.SINGLE(MATCH('BMP P Tracking Table'!$AE102,'Performance Curves'!$D$1:$L$1,1))+1,FALSE),'BMP P Tracking Table'!$AF102*'BMP P Tracking Table'!$AG102+VLOOKUP(CONCATENATE('BMP P Tracking Table'!$T102," ",'BMP P Tracking Table'!$AC102),'Performance Curves'!$C$1:$L$45,_xlfn.SINGLE(MATCH('BMP P Tracking Table'!$AE102,'Performance Curves'!$D$1:$L$1,1))+1,FALSE)),"")</f>
        <v/>
      </c>
      <c r="AI102" s="107" t="str">
        <f>IFERROR('BMP P Tracking Table'!$AH102*'BMP P Tracking Table'!$AD102,"")</f>
        <v/>
      </c>
      <c r="AJ102" s="65"/>
      <c r="AK102" s="101"/>
      <c r="AL102" s="101"/>
      <c r="AM102" s="64">
        <v>1</v>
      </c>
      <c r="AN102" s="105" t="str">
        <f t="shared" si="3"/>
        <v/>
      </c>
      <c r="AO102" s="101"/>
      <c r="AP102" s="101"/>
      <c r="AQ102" s="101"/>
      <c r="AR102" s="101"/>
      <c r="AS102" s="101"/>
      <c r="AT102" s="101"/>
      <c r="AU102" s="101"/>
      <c r="AV102" s="65"/>
      <c r="AW102" s="102"/>
      <c r="AX102" s="102"/>
      <c r="AY102" s="107" t="str">
        <f>IF('BMP P Tracking Table'!$AK102="Yes",IF('BMP P Tracking Table'!$AL102="No",'BMP P Tracking Table'!$U102*VLOOKUP('BMP P Tracking Table'!$Q102,'Loading Rates'!$B$1:$L$24,4,FALSE)+IF('BMP P Tracking Table'!$V102="By HSG",'BMP P Tracking Table'!$W102*VLOOKUP('BMP P Tracking Table'!$Q102,'Loading Rates'!$B$1:$L$24,6,FALSE)+'BMP P Tracking Table'!$X102*VLOOKUP('BMP P Tracking Table'!$Q102,'Loading Rates'!$B$1:$L$24,7,FALSE)+'BMP P Tracking Table'!$Y102*VLOOKUP('BMP P Tracking Table'!$Q102,'Loading Rates'!$B$1:$L$24,8,FALSE)+'BMP P Tracking Table'!$Z102*VLOOKUP('BMP P Tracking Table'!$Q102,'Loading Rates'!$B$1:$L$24,9,FALSE),'BMP P Tracking Table'!$AA102*VLOOKUP('BMP P Tracking Table'!$Q102,'Loading Rates'!$B$1:$L$24,10,FALSE)),'BMP P Tracking Table'!$AO102*VLOOKUP('BMP P Tracking Table'!$Q102,'Loading Rates'!$B$1:$L$24,4,FALSE)+IF('BMP P Tracking Table'!$AP102="By HSG",'BMP P Tracking Table'!$AQ102*VLOOKUP('BMP P Tracking Table'!$Q102,'Loading Rates'!$B$1:$L$24,6,FALSE)+'BMP P Tracking Table'!$AR102*VLOOKUP('BMP P Tracking Table'!$Q102,'Loading Rates'!$B$1:$L$24,7,FALSE)+'BMP P Tracking Table'!$AS102*VLOOKUP('BMP P Tracking Table'!$Q102,'Loading Rates'!$B$1:$L$24,8,FALSE)+'BMP P Tracking Table'!$AT102*VLOOKUP('BMP P Tracking Table'!$Q102,'Loading Rates'!$B$1:$L$24,9,FALSE),'BMP P Tracking Table'!$AU102*VLOOKUP('BMP P Tracking Table'!$Q102,'Loading Rates'!$B$1:$L$24,10,FALSE))),"")</f>
        <v/>
      </c>
      <c r="AZ102" s="107" t="str">
        <f>IFERROR(IF('BMP P Tracking Table'!$AL102="Yes",MIN(2,IF('BMP P Tracking Table'!$AP102="Total Pervious",(-(3630*'BMP P Tracking Table'!$AO102+20.691*'BMP P Tracking Table'!$AU102)+SQRT((3630*'BMP P Tracking Table'!$AO102+20.691*'BMP P Tracking Table'!$AU102)^2-(4*(996.798*'BMP P Tracking Table'!$AU102)*-'BMP P Tracking Table'!$AW102)))/(2*(996.798*'BMP P Tracking Table'!$AU102)),IF(SUM('BMP P Tracking Table'!$AQ102:$AT102)=0,'BMP P Tracking Table'!$AU102/(-3630*'BMP P Tracking Table'!$AO102),(-(3630*'BMP P Tracking Table'!$AO102+20.691*'BMP P Tracking Table'!$AT102-216.711*'BMP P Tracking Table'!$AS102-83.853*'BMP P Tracking Table'!$AR102-42.834*'BMP P Tracking Table'!$AQ102)+SQRT((3630*'BMP P Tracking Table'!$AO102+20.691*'BMP P Tracking Table'!$AT102-216.711*'BMP P Tracking Table'!$AS102-83.853*'BMP P Tracking Table'!$AR102-42.834*'BMP P Tracking Table'!$AQ102)^2-(4*(149.919*'BMP P Tracking Table'!$AQ102+236.676*'BMP P Tracking Table'!$AR102+726*'BMP P Tracking Table'!$AS102+996.798*'BMP P Tracking Table'!$AT102)*-'BMP P Tracking Table'!$AW102)))/(2*(149.919*'BMP P Tracking Table'!$AQ102+236.676*'BMP P Tracking Table'!$AR102+726*'BMP P Tracking Table'!$AS102+996.798*'BMP P Tracking Table'!$AT102))))),MIN(2,IF('BMP P Tracking Table'!$AP102="Total Pervious",(-(3630*'BMP P Tracking Table'!$U102+20.691*'BMP P Tracking Table'!$AA102)+SQRT((3630*'BMP P Tracking Table'!$U102+20.691*'BMP P Tracking Table'!$AA102)^2-(4*(996.798*'BMP P Tracking Table'!$AA102)*-'BMP P Tracking Table'!$AW102)))/(2*(996.798*'BMP P Tracking Table'!$AA102)),IF(SUM('BMP P Tracking Table'!$W102:$Z102)=0,'BMP P Tracking Table'!$AW102/(-3630*'BMP P Tracking Table'!$U102),(-(3630*'BMP P Tracking Table'!$U102+20.691*'BMP P Tracking Table'!$Z102-216.711*'BMP P Tracking Table'!$Y102-83.853*'BMP P Tracking Table'!$X102-42.834*'BMP P Tracking Table'!$W102)+SQRT((3630*'BMP P Tracking Table'!$U102+20.691*'BMP P Tracking Table'!$Z102-216.711*'BMP P Tracking Table'!$Y102-83.853*'BMP P Tracking Table'!$X102-42.834*'BMP P Tracking Table'!$W102)^2-(4*(149.919*'BMP P Tracking Table'!$W102+236.676*'BMP P Tracking Table'!$X102+726*'BMP P Tracking Table'!$Y102+996.798*'BMP P Tracking Table'!$Z102)*-'BMP P Tracking Table'!$AW102)))/(2*(149.919*'BMP P Tracking Table'!$W102+236.676*'BMP P Tracking Table'!$X102+726*'BMP P Tracking Table'!$Y102+996.798*'BMP P Tracking Table'!$Z102)))))),"")</f>
        <v/>
      </c>
      <c r="BA102" s="105" t="str" cm="1">
        <f t="array" ref="BA102">IFERROR((VLOOKUP(CONCATENATE('BMP P Tracking Table'!$AV102," ",'BMP P Tracking Table'!$AX102),'Performance Curves'!$C$1:$L$45,_xlfn.SINGLE(MATCH('BMP P Tracking Table'!$AZ102,'Performance Curves'!$D$1:$L$1,1))+2,FALSE)-VLOOKUP(CONCATENATE('BMP P Tracking Table'!$AV102," ",'BMP P Tracking Table'!$AX102),'Performance Curves'!$C$1:$L$45,_xlfn.SINGLE(MATCH('BMP P Tracking Table'!$AZ102,'Performance Curves'!$D$1:$L$1,1))+1,FALSE)),"")</f>
        <v/>
      </c>
      <c r="BB102" s="107" t="str">
        <f>IFERROR(('BMP P Tracking Table'!$AZ102-INDEX('Performance Curves'!$E$1:$L$1,1,MATCH('BMP P Tracking Table'!$AZ102,'Performance Curves'!$E$1:$L$1,1)))/(INDEX('Performance Curves'!$E$1:$L$1,1,MATCH('BMP P Tracking Table'!$AZ102,'Performance Curves'!$E$1:$L$1,1)+1)-INDEX('Performance Curves'!$E$1:$L$1,1,MATCH('BMP P Tracking Table'!$AZ102,'Performance Curves'!$E$1:$L$1,1))),"")</f>
        <v/>
      </c>
      <c r="BC102" s="106" t="str" cm="1">
        <f t="array" ref="BC102">IFERROR(IF('BMP P Tracking Table'!$AZ102=2,VLOOKUP(CONCATENATE('BMP P Tracking Table'!$AV102," ",'BMP P Tracking Table'!$AX102),'Performance Curves'!$C$1:$L$44,_xlfn.SINGLE(MATCH('BMP P Tracking Table'!$AZ102,'Performance Curves'!$D$1:$L$1,1))+1,FALSE),'BMP P Tracking Table'!$BA102*'BMP P Tracking Table'!$BB102+VLOOKUP(CONCATENATE('BMP P Tracking Table'!$AV102," ",'BMP P Tracking Table'!$AX102),'Performance Curves'!$C$1:$L$44,_xlfn.SINGLE(MATCH('BMP P Tracking Table'!$AZ102,'Performance Curves'!$D$1:$L$1,1))+1,FALSE)),"")</f>
        <v/>
      </c>
      <c r="BD102" s="107" t="str">
        <f>IFERROR('BMP P Tracking Table'!$BC102*'BMP P Tracking Table'!$AY102,"")</f>
        <v/>
      </c>
      <c r="BE102" s="101"/>
      <c r="BF102" s="37">
        <f t="shared" si="4"/>
        <v>0</v>
      </c>
    </row>
    <row r="103" spans="1:58" x14ac:dyDescent="0.25">
      <c r="A103" s="65"/>
      <c r="B103" s="65"/>
      <c r="C103" s="65"/>
      <c r="D103" s="65"/>
      <c r="E103" s="97"/>
      <c r="F103" s="97"/>
      <c r="G103" s="65"/>
      <c r="H103" s="65"/>
      <c r="I103" s="65"/>
      <c r="J103" s="98"/>
      <c r="K103" s="65"/>
      <c r="L103" s="65"/>
      <c r="M103" s="65"/>
      <c r="N103" s="65"/>
      <c r="O103" s="65"/>
      <c r="P103" s="65"/>
      <c r="Q103" s="65" t="str">
        <f>IFERROR(VLOOKUP('BMP P Tracking Table'!$P103,Dropdowns!$C$2:$E$15,3,FALSE),"")</f>
        <v/>
      </c>
      <c r="R103" s="65" t="str">
        <f>IFERROR(VLOOKUP('BMP P Tracking Table'!$Q103,Dropdowns!$P$3:$Q$23,2,FALSE),"")</f>
        <v/>
      </c>
      <c r="S103" s="65"/>
      <c r="T103" s="65"/>
      <c r="U103" s="65"/>
      <c r="V103" s="65"/>
      <c r="W103" s="65"/>
      <c r="X103" s="65"/>
      <c r="Y103" s="65"/>
      <c r="Z103" s="65"/>
      <c r="AA103" s="65"/>
      <c r="AB103" s="100"/>
      <c r="AC103" s="65"/>
      <c r="AD103" s="107" t="str">
        <f>IFERROR('BMP P Tracking Table'!$U103*VLOOKUP('BMP P Tracking Table'!$Q103,'Loading Rates'!$B$1:$L$24,4,FALSE)+IF('BMP P Tracking Table'!$V103="By HSG",'BMP P Tracking Table'!$W103*VLOOKUP('BMP P Tracking Table'!$Q103,'Loading Rates'!$B$1:$L$24,6,FALSE)+'BMP P Tracking Table'!$X103*VLOOKUP('BMP P Tracking Table'!$Q103,'Loading Rates'!$B$1:$L$24,7,FALSE)+'BMP P Tracking Table'!$Y103*VLOOKUP('BMP P Tracking Table'!$Q103,'Loading Rates'!$B$1:$L$24,8,FALSE)+'BMP P Tracking Table'!$Z103*VLOOKUP('BMP P Tracking Table'!$Q103,'Loading Rates'!$B$1:$L$24,9,FALSE),'BMP P Tracking Table'!$AA103*VLOOKUP('BMP P Tracking Table'!$Q103,'Loading Rates'!$B$1:$L$24,10,FALSE)),"")</f>
        <v/>
      </c>
      <c r="AE103" s="107" t="str">
        <f>IFERROR(MIN(2,IF('BMP P Tracking Table'!$V103="Total Pervious",(-(3630*'BMP P Tracking Table'!$U103+20.691*'BMP P Tracking Table'!$AA103)+SQRT((3630*'BMP P Tracking Table'!$U103+20.691*'BMP P Tracking Table'!$AA103)^2-(4*(996.798*'BMP P Tracking Table'!$AA103)*-'BMP P Tracking Table'!$AB103)))/(2*(996.798*'BMP P Tracking Table'!$AA103)),IF(SUM('BMP P Tracking Table'!$W103:$Z103)=0,'BMP P Tracking Table'!$AB103/(-3630*'BMP P Tracking Table'!$U103),(-(3630*'BMP P Tracking Table'!$U103+20.691*'BMP P Tracking Table'!$Z103-216.711*'BMP P Tracking Table'!$Y103-83.853*'BMP P Tracking Table'!$X103-42.834*'BMP P Tracking Table'!$W103)+SQRT((3630*'BMP P Tracking Table'!$U103+20.691*'BMP P Tracking Table'!$Z103-216.711*'BMP P Tracking Table'!$Y103-83.853*'BMP P Tracking Table'!$X103-42.834*'BMP P Tracking Table'!$W103)^2-(4*(149.919*'BMP P Tracking Table'!$W103+236.676*'BMP P Tracking Table'!$X103+726*'BMP P Tracking Table'!$Y103+996.798*'BMP P Tracking Table'!$Z103)*-'BMP P Tracking Table'!$AB103)))/(2*(149.919*'BMP P Tracking Table'!$W103+236.676*'BMP P Tracking Table'!$X103+726*'BMP P Tracking Table'!$Y103+996.798*'BMP P Tracking Table'!$Z103))))),"")</f>
        <v/>
      </c>
      <c r="AF103" s="107" t="str" cm="1">
        <f t="array" ref="AF103">IFERROR((VLOOKUP(CONCATENATE('BMP P Tracking Table'!$T103," ",'BMP P Tracking Table'!$AC103),'Performance Curves'!$C$1:$L$45,_xlfn.SINGLE(MATCH('BMP P Tracking Table'!$AE103,'Performance Curves'!$D$1:$L$1,1))+2,FALSE)-VLOOKUP(CONCATENATE('BMP P Tracking Table'!$T103," ",'BMP P Tracking Table'!$AC103),'Performance Curves'!$C$1:$L$45,_xlfn.SINGLE(MATCH('BMP P Tracking Table'!$AE103,'Performance Curves'!$D$1:$L$1,1))+1,FALSE)),"")</f>
        <v/>
      </c>
      <c r="AG103" s="107" t="str">
        <f>IFERROR(('BMP P Tracking Table'!$AE103-INDEX('Performance Curves'!$E$1:$L$1,1,MATCH('BMP P Tracking Table'!$AE103,'Performance Curves'!$E$1:$L$1,1)))/(INDEX('Performance Curves'!$E$1:$L$1,1,MATCH('BMP P Tracking Table'!$AE103,'Performance Curves'!$E$1:$L$1,1)+1)-INDEX('Performance Curves'!$E$1:$L$1,1,MATCH('BMP P Tracking Table'!$AE103,'Performance Curves'!$E$1:$L$1,1))),"")</f>
        <v/>
      </c>
      <c r="AH103" s="106" t="str" cm="1">
        <f t="array" ref="AH103">IFERROR(IF('BMP P Tracking Table'!$AE103=2,VLOOKUP(CONCATENATE('BMP P Tracking Table'!$T103," ",'BMP P Tracking Table'!$AC103),'Performance Curves'!$C$1:$L$45,_xlfn.SINGLE(MATCH('BMP P Tracking Table'!$AE103,'Performance Curves'!$D$1:$L$1,1))+1,FALSE),'BMP P Tracking Table'!$AF103*'BMP P Tracking Table'!$AG103+VLOOKUP(CONCATENATE('BMP P Tracking Table'!$T103," ",'BMP P Tracking Table'!$AC103),'Performance Curves'!$C$1:$L$45,_xlfn.SINGLE(MATCH('BMP P Tracking Table'!$AE103,'Performance Curves'!$D$1:$L$1,1))+1,FALSE)),"")</f>
        <v/>
      </c>
      <c r="AI103" s="107" t="str">
        <f>IFERROR('BMP P Tracking Table'!$AH103*'BMP P Tracking Table'!$AD103,"")</f>
        <v/>
      </c>
      <c r="AJ103" s="65"/>
      <c r="AK103" s="101"/>
      <c r="AL103" s="101"/>
      <c r="AM103" s="64">
        <v>1</v>
      </c>
      <c r="AN103" s="105" t="str">
        <f t="shared" si="3"/>
        <v/>
      </c>
      <c r="AO103" s="101"/>
      <c r="AP103" s="101"/>
      <c r="AQ103" s="101"/>
      <c r="AR103" s="101"/>
      <c r="AS103" s="101"/>
      <c r="AT103" s="101"/>
      <c r="AU103" s="101"/>
      <c r="AV103" s="65"/>
      <c r="AW103" s="102"/>
      <c r="AX103" s="102"/>
      <c r="AY103" s="107" t="str">
        <f>IF('BMP P Tracking Table'!$AK103="Yes",IF('BMP P Tracking Table'!$AL103="No",'BMP P Tracking Table'!$U103*VLOOKUP('BMP P Tracking Table'!$Q103,'Loading Rates'!$B$1:$L$24,4,FALSE)+IF('BMP P Tracking Table'!$V103="By HSG",'BMP P Tracking Table'!$W103*VLOOKUP('BMP P Tracking Table'!$Q103,'Loading Rates'!$B$1:$L$24,6,FALSE)+'BMP P Tracking Table'!$X103*VLOOKUP('BMP P Tracking Table'!$Q103,'Loading Rates'!$B$1:$L$24,7,FALSE)+'BMP P Tracking Table'!$Y103*VLOOKUP('BMP P Tracking Table'!$Q103,'Loading Rates'!$B$1:$L$24,8,FALSE)+'BMP P Tracking Table'!$Z103*VLOOKUP('BMP P Tracking Table'!$Q103,'Loading Rates'!$B$1:$L$24,9,FALSE),'BMP P Tracking Table'!$AA103*VLOOKUP('BMP P Tracking Table'!$Q103,'Loading Rates'!$B$1:$L$24,10,FALSE)),'BMP P Tracking Table'!$AO103*VLOOKUP('BMP P Tracking Table'!$Q103,'Loading Rates'!$B$1:$L$24,4,FALSE)+IF('BMP P Tracking Table'!$AP103="By HSG",'BMP P Tracking Table'!$AQ103*VLOOKUP('BMP P Tracking Table'!$Q103,'Loading Rates'!$B$1:$L$24,6,FALSE)+'BMP P Tracking Table'!$AR103*VLOOKUP('BMP P Tracking Table'!$Q103,'Loading Rates'!$B$1:$L$24,7,FALSE)+'BMP P Tracking Table'!$AS103*VLOOKUP('BMP P Tracking Table'!$Q103,'Loading Rates'!$B$1:$L$24,8,FALSE)+'BMP P Tracking Table'!$AT103*VLOOKUP('BMP P Tracking Table'!$Q103,'Loading Rates'!$B$1:$L$24,9,FALSE),'BMP P Tracking Table'!$AU103*VLOOKUP('BMP P Tracking Table'!$Q103,'Loading Rates'!$B$1:$L$24,10,FALSE))),"")</f>
        <v/>
      </c>
      <c r="AZ103" s="107" t="str">
        <f>IFERROR(IF('BMP P Tracking Table'!$AL103="Yes",MIN(2,IF('BMP P Tracking Table'!$AP103="Total Pervious",(-(3630*'BMP P Tracking Table'!$AO103+20.691*'BMP P Tracking Table'!$AU103)+SQRT((3630*'BMP P Tracking Table'!$AO103+20.691*'BMP P Tracking Table'!$AU103)^2-(4*(996.798*'BMP P Tracking Table'!$AU103)*-'BMP P Tracking Table'!$AW103)))/(2*(996.798*'BMP P Tracking Table'!$AU103)),IF(SUM('BMP P Tracking Table'!$AQ103:$AT103)=0,'BMP P Tracking Table'!$AU103/(-3630*'BMP P Tracking Table'!$AO103),(-(3630*'BMP P Tracking Table'!$AO103+20.691*'BMP P Tracking Table'!$AT103-216.711*'BMP P Tracking Table'!$AS103-83.853*'BMP P Tracking Table'!$AR103-42.834*'BMP P Tracking Table'!$AQ103)+SQRT((3630*'BMP P Tracking Table'!$AO103+20.691*'BMP P Tracking Table'!$AT103-216.711*'BMP P Tracking Table'!$AS103-83.853*'BMP P Tracking Table'!$AR103-42.834*'BMP P Tracking Table'!$AQ103)^2-(4*(149.919*'BMP P Tracking Table'!$AQ103+236.676*'BMP P Tracking Table'!$AR103+726*'BMP P Tracking Table'!$AS103+996.798*'BMP P Tracking Table'!$AT103)*-'BMP P Tracking Table'!$AW103)))/(2*(149.919*'BMP P Tracking Table'!$AQ103+236.676*'BMP P Tracking Table'!$AR103+726*'BMP P Tracking Table'!$AS103+996.798*'BMP P Tracking Table'!$AT103))))),MIN(2,IF('BMP P Tracking Table'!$AP103="Total Pervious",(-(3630*'BMP P Tracking Table'!$U103+20.691*'BMP P Tracking Table'!$AA103)+SQRT((3630*'BMP P Tracking Table'!$U103+20.691*'BMP P Tracking Table'!$AA103)^2-(4*(996.798*'BMP P Tracking Table'!$AA103)*-'BMP P Tracking Table'!$AW103)))/(2*(996.798*'BMP P Tracking Table'!$AA103)),IF(SUM('BMP P Tracking Table'!$W103:$Z103)=0,'BMP P Tracking Table'!$AW103/(-3630*'BMP P Tracking Table'!$U103),(-(3630*'BMP P Tracking Table'!$U103+20.691*'BMP P Tracking Table'!$Z103-216.711*'BMP P Tracking Table'!$Y103-83.853*'BMP P Tracking Table'!$X103-42.834*'BMP P Tracking Table'!$W103)+SQRT((3630*'BMP P Tracking Table'!$U103+20.691*'BMP P Tracking Table'!$Z103-216.711*'BMP P Tracking Table'!$Y103-83.853*'BMP P Tracking Table'!$X103-42.834*'BMP P Tracking Table'!$W103)^2-(4*(149.919*'BMP P Tracking Table'!$W103+236.676*'BMP P Tracking Table'!$X103+726*'BMP P Tracking Table'!$Y103+996.798*'BMP P Tracking Table'!$Z103)*-'BMP P Tracking Table'!$AW103)))/(2*(149.919*'BMP P Tracking Table'!$W103+236.676*'BMP P Tracking Table'!$X103+726*'BMP P Tracking Table'!$Y103+996.798*'BMP P Tracking Table'!$Z103)))))),"")</f>
        <v/>
      </c>
      <c r="BA103" s="105" t="str" cm="1">
        <f t="array" ref="BA103">IFERROR((VLOOKUP(CONCATENATE('BMP P Tracking Table'!$AV103," ",'BMP P Tracking Table'!$AX103),'Performance Curves'!$C$1:$L$45,_xlfn.SINGLE(MATCH('BMP P Tracking Table'!$AZ103,'Performance Curves'!$D$1:$L$1,1))+2,FALSE)-VLOOKUP(CONCATENATE('BMP P Tracking Table'!$AV103," ",'BMP P Tracking Table'!$AX103),'Performance Curves'!$C$1:$L$45,_xlfn.SINGLE(MATCH('BMP P Tracking Table'!$AZ103,'Performance Curves'!$D$1:$L$1,1))+1,FALSE)),"")</f>
        <v/>
      </c>
      <c r="BB103" s="107" t="str">
        <f>IFERROR(('BMP P Tracking Table'!$AZ103-INDEX('Performance Curves'!$E$1:$L$1,1,MATCH('BMP P Tracking Table'!$AZ103,'Performance Curves'!$E$1:$L$1,1)))/(INDEX('Performance Curves'!$E$1:$L$1,1,MATCH('BMP P Tracking Table'!$AZ103,'Performance Curves'!$E$1:$L$1,1)+1)-INDEX('Performance Curves'!$E$1:$L$1,1,MATCH('BMP P Tracking Table'!$AZ103,'Performance Curves'!$E$1:$L$1,1))),"")</f>
        <v/>
      </c>
      <c r="BC103" s="106" t="str" cm="1">
        <f t="array" ref="BC103">IFERROR(IF('BMP P Tracking Table'!$AZ103=2,VLOOKUP(CONCATENATE('BMP P Tracking Table'!$AV103," ",'BMP P Tracking Table'!$AX103),'Performance Curves'!$C$1:$L$44,_xlfn.SINGLE(MATCH('BMP P Tracking Table'!$AZ103,'Performance Curves'!$D$1:$L$1,1))+1,FALSE),'BMP P Tracking Table'!$BA103*'BMP P Tracking Table'!$BB103+VLOOKUP(CONCATENATE('BMP P Tracking Table'!$AV103," ",'BMP P Tracking Table'!$AX103),'Performance Curves'!$C$1:$L$44,_xlfn.SINGLE(MATCH('BMP P Tracking Table'!$AZ103,'Performance Curves'!$D$1:$L$1,1))+1,FALSE)),"")</f>
        <v/>
      </c>
      <c r="BD103" s="107" t="str">
        <f>IFERROR('BMP P Tracking Table'!$BC103*'BMP P Tracking Table'!$AY103,"")</f>
        <v/>
      </c>
      <c r="BE103" s="101"/>
      <c r="BF103" s="37">
        <f t="shared" si="4"/>
        <v>0</v>
      </c>
    </row>
    <row r="104" spans="1:58" x14ac:dyDescent="0.25">
      <c r="A104" s="65"/>
      <c r="B104" s="65"/>
      <c r="C104" s="65"/>
      <c r="D104" s="65"/>
      <c r="E104" s="97"/>
      <c r="F104" s="97"/>
      <c r="G104" s="65"/>
      <c r="H104" s="65"/>
      <c r="I104" s="65"/>
      <c r="J104" s="98"/>
      <c r="K104" s="65"/>
      <c r="L104" s="65"/>
      <c r="M104" s="65"/>
      <c r="N104" s="65"/>
      <c r="O104" s="65"/>
      <c r="P104" s="65"/>
      <c r="Q104" s="65" t="str">
        <f>IFERROR(VLOOKUP('BMP P Tracking Table'!$P104,Dropdowns!$C$2:$E$15,3,FALSE),"")</f>
        <v/>
      </c>
      <c r="R104" s="65" t="str">
        <f>IFERROR(VLOOKUP('BMP P Tracking Table'!$Q104,Dropdowns!$P$3:$Q$23,2,FALSE),"")</f>
        <v/>
      </c>
      <c r="S104" s="65"/>
      <c r="T104" s="65"/>
      <c r="U104" s="65"/>
      <c r="V104" s="65"/>
      <c r="W104" s="65"/>
      <c r="X104" s="65"/>
      <c r="Y104" s="65"/>
      <c r="Z104" s="65"/>
      <c r="AA104" s="65"/>
      <c r="AB104" s="100"/>
      <c r="AC104" s="65"/>
      <c r="AD104" s="107" t="str">
        <f>IFERROR('BMP P Tracking Table'!$U104*VLOOKUP('BMP P Tracking Table'!$Q104,'Loading Rates'!$B$1:$L$24,4,FALSE)+IF('BMP P Tracking Table'!$V104="By HSG",'BMP P Tracking Table'!$W104*VLOOKUP('BMP P Tracking Table'!$Q104,'Loading Rates'!$B$1:$L$24,6,FALSE)+'BMP P Tracking Table'!$X104*VLOOKUP('BMP P Tracking Table'!$Q104,'Loading Rates'!$B$1:$L$24,7,FALSE)+'BMP P Tracking Table'!$Y104*VLOOKUP('BMP P Tracking Table'!$Q104,'Loading Rates'!$B$1:$L$24,8,FALSE)+'BMP P Tracking Table'!$Z104*VLOOKUP('BMP P Tracking Table'!$Q104,'Loading Rates'!$B$1:$L$24,9,FALSE),'BMP P Tracking Table'!$AA104*VLOOKUP('BMP P Tracking Table'!$Q104,'Loading Rates'!$B$1:$L$24,10,FALSE)),"")</f>
        <v/>
      </c>
      <c r="AE104" s="107" t="str">
        <f>IFERROR(MIN(2,IF('BMP P Tracking Table'!$V104="Total Pervious",(-(3630*'BMP P Tracking Table'!$U104+20.691*'BMP P Tracking Table'!$AA104)+SQRT((3630*'BMP P Tracking Table'!$U104+20.691*'BMP P Tracking Table'!$AA104)^2-(4*(996.798*'BMP P Tracking Table'!$AA104)*-'BMP P Tracking Table'!$AB104)))/(2*(996.798*'BMP P Tracking Table'!$AA104)),IF(SUM('BMP P Tracking Table'!$W104:$Z104)=0,'BMP P Tracking Table'!$AB104/(-3630*'BMP P Tracking Table'!$U104),(-(3630*'BMP P Tracking Table'!$U104+20.691*'BMP P Tracking Table'!$Z104-216.711*'BMP P Tracking Table'!$Y104-83.853*'BMP P Tracking Table'!$X104-42.834*'BMP P Tracking Table'!$W104)+SQRT((3630*'BMP P Tracking Table'!$U104+20.691*'BMP P Tracking Table'!$Z104-216.711*'BMP P Tracking Table'!$Y104-83.853*'BMP P Tracking Table'!$X104-42.834*'BMP P Tracking Table'!$W104)^2-(4*(149.919*'BMP P Tracking Table'!$W104+236.676*'BMP P Tracking Table'!$X104+726*'BMP P Tracking Table'!$Y104+996.798*'BMP P Tracking Table'!$Z104)*-'BMP P Tracking Table'!$AB104)))/(2*(149.919*'BMP P Tracking Table'!$W104+236.676*'BMP P Tracking Table'!$X104+726*'BMP P Tracking Table'!$Y104+996.798*'BMP P Tracking Table'!$Z104))))),"")</f>
        <v/>
      </c>
      <c r="AF104" s="107" t="str" cm="1">
        <f t="array" ref="AF104">IFERROR((VLOOKUP(CONCATENATE('BMP P Tracking Table'!$T104," ",'BMP P Tracking Table'!$AC104),'Performance Curves'!$C$1:$L$45,_xlfn.SINGLE(MATCH('BMP P Tracking Table'!$AE104,'Performance Curves'!$D$1:$L$1,1))+2,FALSE)-VLOOKUP(CONCATENATE('BMP P Tracking Table'!$T104," ",'BMP P Tracking Table'!$AC104),'Performance Curves'!$C$1:$L$45,_xlfn.SINGLE(MATCH('BMP P Tracking Table'!$AE104,'Performance Curves'!$D$1:$L$1,1))+1,FALSE)),"")</f>
        <v/>
      </c>
      <c r="AG104" s="107" t="str">
        <f>IFERROR(('BMP P Tracking Table'!$AE104-INDEX('Performance Curves'!$E$1:$L$1,1,MATCH('BMP P Tracking Table'!$AE104,'Performance Curves'!$E$1:$L$1,1)))/(INDEX('Performance Curves'!$E$1:$L$1,1,MATCH('BMP P Tracking Table'!$AE104,'Performance Curves'!$E$1:$L$1,1)+1)-INDEX('Performance Curves'!$E$1:$L$1,1,MATCH('BMP P Tracking Table'!$AE104,'Performance Curves'!$E$1:$L$1,1))),"")</f>
        <v/>
      </c>
      <c r="AH104" s="106" t="str" cm="1">
        <f t="array" ref="AH104">IFERROR(IF('BMP P Tracking Table'!$AE104=2,VLOOKUP(CONCATENATE('BMP P Tracking Table'!$T104," ",'BMP P Tracking Table'!$AC104),'Performance Curves'!$C$1:$L$45,_xlfn.SINGLE(MATCH('BMP P Tracking Table'!$AE104,'Performance Curves'!$D$1:$L$1,1))+1,FALSE),'BMP P Tracking Table'!$AF104*'BMP P Tracking Table'!$AG104+VLOOKUP(CONCATENATE('BMP P Tracking Table'!$T104," ",'BMP P Tracking Table'!$AC104),'Performance Curves'!$C$1:$L$45,_xlfn.SINGLE(MATCH('BMP P Tracking Table'!$AE104,'Performance Curves'!$D$1:$L$1,1))+1,FALSE)),"")</f>
        <v/>
      </c>
      <c r="AI104" s="107" t="str">
        <f>IFERROR('BMP P Tracking Table'!$AH104*'BMP P Tracking Table'!$AD104,"")</f>
        <v/>
      </c>
      <c r="AJ104" s="65"/>
      <c r="AK104" s="101"/>
      <c r="AL104" s="101"/>
      <c r="AM104" s="64">
        <v>1</v>
      </c>
      <c r="AN104" s="105" t="str">
        <f t="shared" si="3"/>
        <v/>
      </c>
      <c r="AO104" s="101"/>
      <c r="AP104" s="101"/>
      <c r="AQ104" s="101"/>
      <c r="AR104" s="101"/>
      <c r="AS104" s="101"/>
      <c r="AT104" s="101"/>
      <c r="AU104" s="101"/>
      <c r="AV104" s="65"/>
      <c r="AW104" s="102"/>
      <c r="AX104" s="102"/>
      <c r="AY104" s="107" t="str">
        <f>IF('BMP P Tracking Table'!$AK104="Yes",IF('BMP P Tracking Table'!$AL104="No",'BMP P Tracking Table'!$U104*VLOOKUP('BMP P Tracking Table'!$Q104,'Loading Rates'!$B$1:$L$24,4,FALSE)+IF('BMP P Tracking Table'!$V104="By HSG",'BMP P Tracking Table'!$W104*VLOOKUP('BMP P Tracking Table'!$Q104,'Loading Rates'!$B$1:$L$24,6,FALSE)+'BMP P Tracking Table'!$X104*VLOOKUP('BMP P Tracking Table'!$Q104,'Loading Rates'!$B$1:$L$24,7,FALSE)+'BMP P Tracking Table'!$Y104*VLOOKUP('BMP P Tracking Table'!$Q104,'Loading Rates'!$B$1:$L$24,8,FALSE)+'BMP P Tracking Table'!$Z104*VLOOKUP('BMP P Tracking Table'!$Q104,'Loading Rates'!$B$1:$L$24,9,FALSE),'BMP P Tracking Table'!$AA104*VLOOKUP('BMP P Tracking Table'!$Q104,'Loading Rates'!$B$1:$L$24,10,FALSE)),'BMP P Tracking Table'!$AO104*VLOOKUP('BMP P Tracking Table'!$Q104,'Loading Rates'!$B$1:$L$24,4,FALSE)+IF('BMP P Tracking Table'!$AP104="By HSG",'BMP P Tracking Table'!$AQ104*VLOOKUP('BMP P Tracking Table'!$Q104,'Loading Rates'!$B$1:$L$24,6,FALSE)+'BMP P Tracking Table'!$AR104*VLOOKUP('BMP P Tracking Table'!$Q104,'Loading Rates'!$B$1:$L$24,7,FALSE)+'BMP P Tracking Table'!$AS104*VLOOKUP('BMP P Tracking Table'!$Q104,'Loading Rates'!$B$1:$L$24,8,FALSE)+'BMP P Tracking Table'!$AT104*VLOOKUP('BMP P Tracking Table'!$Q104,'Loading Rates'!$B$1:$L$24,9,FALSE),'BMP P Tracking Table'!$AU104*VLOOKUP('BMP P Tracking Table'!$Q104,'Loading Rates'!$B$1:$L$24,10,FALSE))),"")</f>
        <v/>
      </c>
      <c r="AZ104" s="107" t="str">
        <f>IFERROR(IF('BMP P Tracking Table'!$AL104="Yes",MIN(2,IF('BMP P Tracking Table'!$AP104="Total Pervious",(-(3630*'BMP P Tracking Table'!$AO104+20.691*'BMP P Tracking Table'!$AU104)+SQRT((3630*'BMP P Tracking Table'!$AO104+20.691*'BMP P Tracking Table'!$AU104)^2-(4*(996.798*'BMP P Tracking Table'!$AU104)*-'BMP P Tracking Table'!$AW104)))/(2*(996.798*'BMP P Tracking Table'!$AU104)),IF(SUM('BMP P Tracking Table'!$AQ104:$AT104)=0,'BMP P Tracking Table'!$AU104/(-3630*'BMP P Tracking Table'!$AO104),(-(3630*'BMP P Tracking Table'!$AO104+20.691*'BMP P Tracking Table'!$AT104-216.711*'BMP P Tracking Table'!$AS104-83.853*'BMP P Tracking Table'!$AR104-42.834*'BMP P Tracking Table'!$AQ104)+SQRT((3630*'BMP P Tracking Table'!$AO104+20.691*'BMP P Tracking Table'!$AT104-216.711*'BMP P Tracking Table'!$AS104-83.853*'BMP P Tracking Table'!$AR104-42.834*'BMP P Tracking Table'!$AQ104)^2-(4*(149.919*'BMP P Tracking Table'!$AQ104+236.676*'BMP P Tracking Table'!$AR104+726*'BMP P Tracking Table'!$AS104+996.798*'BMP P Tracking Table'!$AT104)*-'BMP P Tracking Table'!$AW104)))/(2*(149.919*'BMP P Tracking Table'!$AQ104+236.676*'BMP P Tracking Table'!$AR104+726*'BMP P Tracking Table'!$AS104+996.798*'BMP P Tracking Table'!$AT104))))),MIN(2,IF('BMP P Tracking Table'!$AP104="Total Pervious",(-(3630*'BMP P Tracking Table'!$U104+20.691*'BMP P Tracking Table'!$AA104)+SQRT((3630*'BMP P Tracking Table'!$U104+20.691*'BMP P Tracking Table'!$AA104)^2-(4*(996.798*'BMP P Tracking Table'!$AA104)*-'BMP P Tracking Table'!$AW104)))/(2*(996.798*'BMP P Tracking Table'!$AA104)),IF(SUM('BMP P Tracking Table'!$W104:$Z104)=0,'BMP P Tracking Table'!$AW104/(-3630*'BMP P Tracking Table'!$U104),(-(3630*'BMP P Tracking Table'!$U104+20.691*'BMP P Tracking Table'!$Z104-216.711*'BMP P Tracking Table'!$Y104-83.853*'BMP P Tracking Table'!$X104-42.834*'BMP P Tracking Table'!$W104)+SQRT((3630*'BMP P Tracking Table'!$U104+20.691*'BMP P Tracking Table'!$Z104-216.711*'BMP P Tracking Table'!$Y104-83.853*'BMP P Tracking Table'!$X104-42.834*'BMP P Tracking Table'!$W104)^2-(4*(149.919*'BMP P Tracking Table'!$W104+236.676*'BMP P Tracking Table'!$X104+726*'BMP P Tracking Table'!$Y104+996.798*'BMP P Tracking Table'!$Z104)*-'BMP P Tracking Table'!$AW104)))/(2*(149.919*'BMP P Tracking Table'!$W104+236.676*'BMP P Tracking Table'!$X104+726*'BMP P Tracking Table'!$Y104+996.798*'BMP P Tracking Table'!$Z104)))))),"")</f>
        <v/>
      </c>
      <c r="BA104" s="105" t="str" cm="1">
        <f t="array" ref="BA104">IFERROR((VLOOKUP(CONCATENATE('BMP P Tracking Table'!$AV104," ",'BMP P Tracking Table'!$AX104),'Performance Curves'!$C$1:$L$45,_xlfn.SINGLE(MATCH('BMP P Tracking Table'!$AZ104,'Performance Curves'!$D$1:$L$1,1))+2,FALSE)-VLOOKUP(CONCATENATE('BMP P Tracking Table'!$AV104," ",'BMP P Tracking Table'!$AX104),'Performance Curves'!$C$1:$L$45,_xlfn.SINGLE(MATCH('BMP P Tracking Table'!$AZ104,'Performance Curves'!$D$1:$L$1,1))+1,FALSE)),"")</f>
        <v/>
      </c>
      <c r="BB104" s="107" t="str">
        <f>IFERROR(('BMP P Tracking Table'!$AZ104-INDEX('Performance Curves'!$E$1:$L$1,1,MATCH('BMP P Tracking Table'!$AZ104,'Performance Curves'!$E$1:$L$1,1)))/(INDEX('Performance Curves'!$E$1:$L$1,1,MATCH('BMP P Tracking Table'!$AZ104,'Performance Curves'!$E$1:$L$1,1)+1)-INDEX('Performance Curves'!$E$1:$L$1,1,MATCH('BMP P Tracking Table'!$AZ104,'Performance Curves'!$E$1:$L$1,1))),"")</f>
        <v/>
      </c>
      <c r="BC104" s="106" t="str" cm="1">
        <f t="array" ref="BC104">IFERROR(IF('BMP P Tracking Table'!$AZ104=2,VLOOKUP(CONCATENATE('BMP P Tracking Table'!$AV104," ",'BMP P Tracking Table'!$AX104),'Performance Curves'!$C$1:$L$44,_xlfn.SINGLE(MATCH('BMP P Tracking Table'!$AZ104,'Performance Curves'!$D$1:$L$1,1))+1,FALSE),'BMP P Tracking Table'!$BA104*'BMP P Tracking Table'!$BB104+VLOOKUP(CONCATENATE('BMP P Tracking Table'!$AV104," ",'BMP P Tracking Table'!$AX104),'Performance Curves'!$C$1:$L$44,_xlfn.SINGLE(MATCH('BMP P Tracking Table'!$AZ104,'Performance Curves'!$D$1:$L$1,1))+1,FALSE)),"")</f>
        <v/>
      </c>
      <c r="BD104" s="107" t="str">
        <f>IFERROR('BMP P Tracking Table'!$BC104*'BMP P Tracking Table'!$AY104,"")</f>
        <v/>
      </c>
      <c r="BE104" s="101"/>
      <c r="BF104" s="37">
        <f t="shared" si="4"/>
        <v>0</v>
      </c>
    </row>
    <row r="105" spans="1:58" x14ac:dyDescent="0.25">
      <c r="A105" s="65"/>
      <c r="B105" s="65"/>
      <c r="C105" s="65"/>
      <c r="D105" s="65"/>
      <c r="E105" s="97"/>
      <c r="F105" s="97"/>
      <c r="G105" s="65"/>
      <c r="H105" s="65"/>
      <c r="I105" s="65"/>
      <c r="J105" s="98"/>
      <c r="K105" s="65"/>
      <c r="L105" s="65"/>
      <c r="M105" s="65"/>
      <c r="N105" s="65"/>
      <c r="O105" s="65"/>
      <c r="P105" s="65"/>
      <c r="Q105" s="65" t="str">
        <f>IFERROR(VLOOKUP('BMP P Tracking Table'!$P105,Dropdowns!$C$2:$E$15,3,FALSE),"")</f>
        <v/>
      </c>
      <c r="R105" s="65" t="str">
        <f>IFERROR(VLOOKUP('BMP P Tracking Table'!$Q105,Dropdowns!$P$3:$Q$23,2,FALSE),"")</f>
        <v/>
      </c>
      <c r="S105" s="65"/>
      <c r="T105" s="65"/>
      <c r="U105" s="65"/>
      <c r="V105" s="65"/>
      <c r="W105" s="65"/>
      <c r="X105" s="65"/>
      <c r="Y105" s="65"/>
      <c r="Z105" s="65"/>
      <c r="AA105" s="65"/>
      <c r="AB105" s="100"/>
      <c r="AC105" s="65"/>
      <c r="AD105" s="107" t="str">
        <f>IFERROR('BMP P Tracking Table'!$U105*VLOOKUP('BMP P Tracking Table'!$Q105,'Loading Rates'!$B$1:$L$24,4,FALSE)+IF('BMP P Tracking Table'!$V105="By HSG",'BMP P Tracking Table'!$W105*VLOOKUP('BMP P Tracking Table'!$Q105,'Loading Rates'!$B$1:$L$24,6,FALSE)+'BMP P Tracking Table'!$X105*VLOOKUP('BMP P Tracking Table'!$Q105,'Loading Rates'!$B$1:$L$24,7,FALSE)+'BMP P Tracking Table'!$Y105*VLOOKUP('BMP P Tracking Table'!$Q105,'Loading Rates'!$B$1:$L$24,8,FALSE)+'BMP P Tracking Table'!$Z105*VLOOKUP('BMP P Tracking Table'!$Q105,'Loading Rates'!$B$1:$L$24,9,FALSE),'BMP P Tracking Table'!$AA105*VLOOKUP('BMP P Tracking Table'!$Q105,'Loading Rates'!$B$1:$L$24,10,FALSE)),"")</f>
        <v/>
      </c>
      <c r="AE105" s="107" t="str">
        <f>IFERROR(MIN(2,IF('BMP P Tracking Table'!$V105="Total Pervious",(-(3630*'BMP P Tracking Table'!$U105+20.691*'BMP P Tracking Table'!$AA105)+SQRT((3630*'BMP P Tracking Table'!$U105+20.691*'BMP P Tracking Table'!$AA105)^2-(4*(996.798*'BMP P Tracking Table'!$AA105)*-'BMP P Tracking Table'!$AB105)))/(2*(996.798*'BMP P Tracking Table'!$AA105)),IF(SUM('BMP P Tracking Table'!$W105:$Z105)=0,'BMP P Tracking Table'!$AB105/(-3630*'BMP P Tracking Table'!$U105),(-(3630*'BMP P Tracking Table'!$U105+20.691*'BMP P Tracking Table'!$Z105-216.711*'BMP P Tracking Table'!$Y105-83.853*'BMP P Tracking Table'!$X105-42.834*'BMP P Tracking Table'!$W105)+SQRT((3630*'BMP P Tracking Table'!$U105+20.691*'BMP P Tracking Table'!$Z105-216.711*'BMP P Tracking Table'!$Y105-83.853*'BMP P Tracking Table'!$X105-42.834*'BMP P Tracking Table'!$W105)^2-(4*(149.919*'BMP P Tracking Table'!$W105+236.676*'BMP P Tracking Table'!$X105+726*'BMP P Tracking Table'!$Y105+996.798*'BMP P Tracking Table'!$Z105)*-'BMP P Tracking Table'!$AB105)))/(2*(149.919*'BMP P Tracking Table'!$W105+236.676*'BMP P Tracking Table'!$X105+726*'BMP P Tracking Table'!$Y105+996.798*'BMP P Tracking Table'!$Z105))))),"")</f>
        <v/>
      </c>
      <c r="AF105" s="107" t="str" cm="1">
        <f t="array" ref="AF105">IFERROR((VLOOKUP(CONCATENATE('BMP P Tracking Table'!$T105," ",'BMP P Tracking Table'!$AC105),'Performance Curves'!$C$1:$L$45,_xlfn.SINGLE(MATCH('BMP P Tracking Table'!$AE105,'Performance Curves'!$D$1:$L$1,1))+2,FALSE)-VLOOKUP(CONCATENATE('BMP P Tracking Table'!$T105," ",'BMP P Tracking Table'!$AC105),'Performance Curves'!$C$1:$L$45,_xlfn.SINGLE(MATCH('BMP P Tracking Table'!$AE105,'Performance Curves'!$D$1:$L$1,1))+1,FALSE)),"")</f>
        <v/>
      </c>
      <c r="AG105" s="107" t="str">
        <f>IFERROR(('BMP P Tracking Table'!$AE105-INDEX('Performance Curves'!$E$1:$L$1,1,MATCH('BMP P Tracking Table'!$AE105,'Performance Curves'!$E$1:$L$1,1)))/(INDEX('Performance Curves'!$E$1:$L$1,1,MATCH('BMP P Tracking Table'!$AE105,'Performance Curves'!$E$1:$L$1,1)+1)-INDEX('Performance Curves'!$E$1:$L$1,1,MATCH('BMP P Tracking Table'!$AE105,'Performance Curves'!$E$1:$L$1,1))),"")</f>
        <v/>
      </c>
      <c r="AH105" s="106" t="str" cm="1">
        <f t="array" ref="AH105">IFERROR(IF('BMP P Tracking Table'!$AE105=2,VLOOKUP(CONCATENATE('BMP P Tracking Table'!$T105," ",'BMP P Tracking Table'!$AC105),'Performance Curves'!$C$1:$L$45,_xlfn.SINGLE(MATCH('BMP P Tracking Table'!$AE105,'Performance Curves'!$D$1:$L$1,1))+1,FALSE),'BMP P Tracking Table'!$AF105*'BMP P Tracking Table'!$AG105+VLOOKUP(CONCATENATE('BMP P Tracking Table'!$T105," ",'BMP P Tracking Table'!$AC105),'Performance Curves'!$C$1:$L$45,_xlfn.SINGLE(MATCH('BMP P Tracking Table'!$AE105,'Performance Curves'!$D$1:$L$1,1))+1,FALSE)),"")</f>
        <v/>
      </c>
      <c r="AI105" s="107" t="str">
        <f>IFERROR('BMP P Tracking Table'!$AH105*'BMP P Tracking Table'!$AD105,"")</f>
        <v/>
      </c>
      <c r="AJ105" s="65"/>
      <c r="AK105" s="101"/>
      <c r="AL105" s="101"/>
      <c r="AM105" s="64">
        <v>1</v>
      </c>
      <c r="AN105" s="105" t="str">
        <f t="shared" si="3"/>
        <v/>
      </c>
      <c r="AO105" s="101"/>
      <c r="AP105" s="101"/>
      <c r="AQ105" s="101"/>
      <c r="AR105" s="101"/>
      <c r="AS105" s="101"/>
      <c r="AT105" s="101"/>
      <c r="AU105" s="101"/>
      <c r="AV105" s="65"/>
      <c r="AW105" s="102"/>
      <c r="AX105" s="102"/>
      <c r="AY105" s="107" t="str">
        <f>IF('BMP P Tracking Table'!$AK105="Yes",IF('BMP P Tracking Table'!$AL105="No",'BMP P Tracking Table'!$U105*VLOOKUP('BMP P Tracking Table'!$Q105,'Loading Rates'!$B$1:$L$24,4,FALSE)+IF('BMP P Tracking Table'!$V105="By HSG",'BMP P Tracking Table'!$W105*VLOOKUP('BMP P Tracking Table'!$Q105,'Loading Rates'!$B$1:$L$24,6,FALSE)+'BMP P Tracking Table'!$X105*VLOOKUP('BMP P Tracking Table'!$Q105,'Loading Rates'!$B$1:$L$24,7,FALSE)+'BMP P Tracking Table'!$Y105*VLOOKUP('BMP P Tracking Table'!$Q105,'Loading Rates'!$B$1:$L$24,8,FALSE)+'BMP P Tracking Table'!$Z105*VLOOKUP('BMP P Tracking Table'!$Q105,'Loading Rates'!$B$1:$L$24,9,FALSE),'BMP P Tracking Table'!$AA105*VLOOKUP('BMP P Tracking Table'!$Q105,'Loading Rates'!$B$1:$L$24,10,FALSE)),'BMP P Tracking Table'!$AO105*VLOOKUP('BMP P Tracking Table'!$Q105,'Loading Rates'!$B$1:$L$24,4,FALSE)+IF('BMP P Tracking Table'!$AP105="By HSG",'BMP P Tracking Table'!$AQ105*VLOOKUP('BMP P Tracking Table'!$Q105,'Loading Rates'!$B$1:$L$24,6,FALSE)+'BMP P Tracking Table'!$AR105*VLOOKUP('BMP P Tracking Table'!$Q105,'Loading Rates'!$B$1:$L$24,7,FALSE)+'BMP P Tracking Table'!$AS105*VLOOKUP('BMP P Tracking Table'!$Q105,'Loading Rates'!$B$1:$L$24,8,FALSE)+'BMP P Tracking Table'!$AT105*VLOOKUP('BMP P Tracking Table'!$Q105,'Loading Rates'!$B$1:$L$24,9,FALSE),'BMP P Tracking Table'!$AU105*VLOOKUP('BMP P Tracking Table'!$Q105,'Loading Rates'!$B$1:$L$24,10,FALSE))),"")</f>
        <v/>
      </c>
      <c r="AZ105" s="107" t="str">
        <f>IFERROR(IF('BMP P Tracking Table'!$AL105="Yes",MIN(2,IF('BMP P Tracking Table'!$AP105="Total Pervious",(-(3630*'BMP P Tracking Table'!$AO105+20.691*'BMP P Tracking Table'!$AU105)+SQRT((3630*'BMP P Tracking Table'!$AO105+20.691*'BMP P Tracking Table'!$AU105)^2-(4*(996.798*'BMP P Tracking Table'!$AU105)*-'BMP P Tracking Table'!$AW105)))/(2*(996.798*'BMP P Tracking Table'!$AU105)),IF(SUM('BMP P Tracking Table'!$AQ105:$AT105)=0,'BMP P Tracking Table'!$AU105/(-3630*'BMP P Tracking Table'!$AO105),(-(3630*'BMP P Tracking Table'!$AO105+20.691*'BMP P Tracking Table'!$AT105-216.711*'BMP P Tracking Table'!$AS105-83.853*'BMP P Tracking Table'!$AR105-42.834*'BMP P Tracking Table'!$AQ105)+SQRT((3630*'BMP P Tracking Table'!$AO105+20.691*'BMP P Tracking Table'!$AT105-216.711*'BMP P Tracking Table'!$AS105-83.853*'BMP P Tracking Table'!$AR105-42.834*'BMP P Tracking Table'!$AQ105)^2-(4*(149.919*'BMP P Tracking Table'!$AQ105+236.676*'BMP P Tracking Table'!$AR105+726*'BMP P Tracking Table'!$AS105+996.798*'BMP P Tracking Table'!$AT105)*-'BMP P Tracking Table'!$AW105)))/(2*(149.919*'BMP P Tracking Table'!$AQ105+236.676*'BMP P Tracking Table'!$AR105+726*'BMP P Tracking Table'!$AS105+996.798*'BMP P Tracking Table'!$AT105))))),MIN(2,IF('BMP P Tracking Table'!$AP105="Total Pervious",(-(3630*'BMP P Tracking Table'!$U105+20.691*'BMP P Tracking Table'!$AA105)+SQRT((3630*'BMP P Tracking Table'!$U105+20.691*'BMP P Tracking Table'!$AA105)^2-(4*(996.798*'BMP P Tracking Table'!$AA105)*-'BMP P Tracking Table'!$AW105)))/(2*(996.798*'BMP P Tracking Table'!$AA105)),IF(SUM('BMP P Tracking Table'!$W105:$Z105)=0,'BMP P Tracking Table'!$AW105/(-3630*'BMP P Tracking Table'!$U105),(-(3630*'BMP P Tracking Table'!$U105+20.691*'BMP P Tracking Table'!$Z105-216.711*'BMP P Tracking Table'!$Y105-83.853*'BMP P Tracking Table'!$X105-42.834*'BMP P Tracking Table'!$W105)+SQRT((3630*'BMP P Tracking Table'!$U105+20.691*'BMP P Tracking Table'!$Z105-216.711*'BMP P Tracking Table'!$Y105-83.853*'BMP P Tracking Table'!$X105-42.834*'BMP P Tracking Table'!$W105)^2-(4*(149.919*'BMP P Tracking Table'!$W105+236.676*'BMP P Tracking Table'!$X105+726*'BMP P Tracking Table'!$Y105+996.798*'BMP P Tracking Table'!$Z105)*-'BMP P Tracking Table'!$AW105)))/(2*(149.919*'BMP P Tracking Table'!$W105+236.676*'BMP P Tracking Table'!$X105+726*'BMP P Tracking Table'!$Y105+996.798*'BMP P Tracking Table'!$Z105)))))),"")</f>
        <v/>
      </c>
      <c r="BA105" s="105" t="str" cm="1">
        <f t="array" ref="BA105">IFERROR((VLOOKUP(CONCATENATE('BMP P Tracking Table'!$AV105," ",'BMP P Tracking Table'!$AX105),'Performance Curves'!$C$1:$L$45,_xlfn.SINGLE(MATCH('BMP P Tracking Table'!$AZ105,'Performance Curves'!$D$1:$L$1,1))+2,FALSE)-VLOOKUP(CONCATENATE('BMP P Tracking Table'!$AV105," ",'BMP P Tracking Table'!$AX105),'Performance Curves'!$C$1:$L$45,_xlfn.SINGLE(MATCH('BMP P Tracking Table'!$AZ105,'Performance Curves'!$D$1:$L$1,1))+1,FALSE)),"")</f>
        <v/>
      </c>
      <c r="BB105" s="107" t="str">
        <f>IFERROR(('BMP P Tracking Table'!$AZ105-INDEX('Performance Curves'!$E$1:$L$1,1,MATCH('BMP P Tracking Table'!$AZ105,'Performance Curves'!$E$1:$L$1,1)))/(INDEX('Performance Curves'!$E$1:$L$1,1,MATCH('BMP P Tracking Table'!$AZ105,'Performance Curves'!$E$1:$L$1,1)+1)-INDEX('Performance Curves'!$E$1:$L$1,1,MATCH('BMP P Tracking Table'!$AZ105,'Performance Curves'!$E$1:$L$1,1))),"")</f>
        <v/>
      </c>
      <c r="BC105" s="106" t="str" cm="1">
        <f t="array" ref="BC105">IFERROR(IF('BMP P Tracking Table'!$AZ105=2,VLOOKUP(CONCATENATE('BMP P Tracking Table'!$AV105," ",'BMP P Tracking Table'!$AX105),'Performance Curves'!$C$1:$L$44,_xlfn.SINGLE(MATCH('BMP P Tracking Table'!$AZ105,'Performance Curves'!$D$1:$L$1,1))+1,FALSE),'BMP P Tracking Table'!$BA105*'BMP P Tracking Table'!$BB105+VLOOKUP(CONCATENATE('BMP P Tracking Table'!$AV105," ",'BMP P Tracking Table'!$AX105),'Performance Curves'!$C$1:$L$44,_xlfn.SINGLE(MATCH('BMP P Tracking Table'!$AZ105,'Performance Curves'!$D$1:$L$1,1))+1,FALSE)),"")</f>
        <v/>
      </c>
      <c r="BD105" s="107" t="str">
        <f>IFERROR('BMP P Tracking Table'!$BC105*'BMP P Tracking Table'!$AY105,"")</f>
        <v/>
      </c>
      <c r="BE105" s="101"/>
      <c r="BF105" s="37">
        <f t="shared" si="4"/>
        <v>0</v>
      </c>
    </row>
    <row r="106" spans="1:58" x14ac:dyDescent="0.25">
      <c r="A106" s="65"/>
      <c r="B106" s="65"/>
      <c r="C106" s="65"/>
      <c r="D106" s="65"/>
      <c r="E106" s="97"/>
      <c r="F106" s="97"/>
      <c r="G106" s="65"/>
      <c r="H106" s="65"/>
      <c r="I106" s="65"/>
      <c r="J106" s="98"/>
      <c r="K106" s="65"/>
      <c r="L106" s="65"/>
      <c r="M106" s="65"/>
      <c r="N106" s="65"/>
      <c r="O106" s="65"/>
      <c r="P106" s="65"/>
      <c r="Q106" s="65" t="str">
        <f>IFERROR(VLOOKUP('BMP P Tracking Table'!$P106,Dropdowns!$C$2:$E$15,3,FALSE),"")</f>
        <v/>
      </c>
      <c r="R106" s="65" t="str">
        <f>IFERROR(VLOOKUP('BMP P Tracking Table'!$Q106,Dropdowns!$P$3:$Q$23,2,FALSE),"")</f>
        <v/>
      </c>
      <c r="S106" s="65"/>
      <c r="T106" s="65"/>
      <c r="U106" s="65"/>
      <c r="V106" s="65"/>
      <c r="W106" s="65"/>
      <c r="X106" s="65"/>
      <c r="Y106" s="65"/>
      <c r="Z106" s="65"/>
      <c r="AA106" s="65"/>
      <c r="AB106" s="100"/>
      <c r="AC106" s="65"/>
      <c r="AD106" s="107" t="str">
        <f>IFERROR('BMP P Tracking Table'!$U106*VLOOKUP('BMP P Tracking Table'!$Q106,'Loading Rates'!$B$1:$L$24,4,FALSE)+IF('BMP P Tracking Table'!$V106="By HSG",'BMP P Tracking Table'!$W106*VLOOKUP('BMP P Tracking Table'!$Q106,'Loading Rates'!$B$1:$L$24,6,FALSE)+'BMP P Tracking Table'!$X106*VLOOKUP('BMP P Tracking Table'!$Q106,'Loading Rates'!$B$1:$L$24,7,FALSE)+'BMP P Tracking Table'!$Y106*VLOOKUP('BMP P Tracking Table'!$Q106,'Loading Rates'!$B$1:$L$24,8,FALSE)+'BMP P Tracking Table'!$Z106*VLOOKUP('BMP P Tracking Table'!$Q106,'Loading Rates'!$B$1:$L$24,9,FALSE),'BMP P Tracking Table'!$AA106*VLOOKUP('BMP P Tracking Table'!$Q106,'Loading Rates'!$B$1:$L$24,10,FALSE)),"")</f>
        <v/>
      </c>
      <c r="AE106" s="107" t="str">
        <f>IFERROR(MIN(2,IF('BMP P Tracking Table'!$V106="Total Pervious",(-(3630*'BMP P Tracking Table'!$U106+20.691*'BMP P Tracking Table'!$AA106)+SQRT((3630*'BMP P Tracking Table'!$U106+20.691*'BMP P Tracking Table'!$AA106)^2-(4*(996.798*'BMP P Tracking Table'!$AA106)*-'BMP P Tracking Table'!$AB106)))/(2*(996.798*'BMP P Tracking Table'!$AA106)),IF(SUM('BMP P Tracking Table'!$W106:$Z106)=0,'BMP P Tracking Table'!$AB106/(-3630*'BMP P Tracking Table'!$U106),(-(3630*'BMP P Tracking Table'!$U106+20.691*'BMP P Tracking Table'!$Z106-216.711*'BMP P Tracking Table'!$Y106-83.853*'BMP P Tracking Table'!$X106-42.834*'BMP P Tracking Table'!$W106)+SQRT((3630*'BMP P Tracking Table'!$U106+20.691*'BMP P Tracking Table'!$Z106-216.711*'BMP P Tracking Table'!$Y106-83.853*'BMP P Tracking Table'!$X106-42.834*'BMP P Tracking Table'!$W106)^2-(4*(149.919*'BMP P Tracking Table'!$W106+236.676*'BMP P Tracking Table'!$X106+726*'BMP P Tracking Table'!$Y106+996.798*'BMP P Tracking Table'!$Z106)*-'BMP P Tracking Table'!$AB106)))/(2*(149.919*'BMP P Tracking Table'!$W106+236.676*'BMP P Tracking Table'!$X106+726*'BMP P Tracking Table'!$Y106+996.798*'BMP P Tracking Table'!$Z106))))),"")</f>
        <v/>
      </c>
      <c r="AF106" s="107" t="str" cm="1">
        <f t="array" ref="AF106">IFERROR((VLOOKUP(CONCATENATE('BMP P Tracking Table'!$T106," ",'BMP P Tracking Table'!$AC106),'Performance Curves'!$C$1:$L$45,_xlfn.SINGLE(MATCH('BMP P Tracking Table'!$AE106,'Performance Curves'!$D$1:$L$1,1))+2,FALSE)-VLOOKUP(CONCATENATE('BMP P Tracking Table'!$T106," ",'BMP P Tracking Table'!$AC106),'Performance Curves'!$C$1:$L$45,_xlfn.SINGLE(MATCH('BMP P Tracking Table'!$AE106,'Performance Curves'!$D$1:$L$1,1))+1,FALSE)),"")</f>
        <v/>
      </c>
      <c r="AG106" s="107" t="str">
        <f>IFERROR(('BMP P Tracking Table'!$AE106-INDEX('Performance Curves'!$E$1:$L$1,1,MATCH('BMP P Tracking Table'!$AE106,'Performance Curves'!$E$1:$L$1,1)))/(INDEX('Performance Curves'!$E$1:$L$1,1,MATCH('BMP P Tracking Table'!$AE106,'Performance Curves'!$E$1:$L$1,1)+1)-INDEX('Performance Curves'!$E$1:$L$1,1,MATCH('BMP P Tracking Table'!$AE106,'Performance Curves'!$E$1:$L$1,1))),"")</f>
        <v/>
      </c>
      <c r="AH106" s="106" t="str" cm="1">
        <f t="array" ref="AH106">IFERROR(IF('BMP P Tracking Table'!$AE106=2,VLOOKUP(CONCATENATE('BMP P Tracking Table'!$T106," ",'BMP P Tracking Table'!$AC106),'Performance Curves'!$C$1:$L$45,_xlfn.SINGLE(MATCH('BMP P Tracking Table'!$AE106,'Performance Curves'!$D$1:$L$1,1))+1,FALSE),'BMP P Tracking Table'!$AF106*'BMP P Tracking Table'!$AG106+VLOOKUP(CONCATENATE('BMP P Tracking Table'!$T106," ",'BMP P Tracking Table'!$AC106),'Performance Curves'!$C$1:$L$45,_xlfn.SINGLE(MATCH('BMP P Tracking Table'!$AE106,'Performance Curves'!$D$1:$L$1,1))+1,FALSE)),"")</f>
        <v/>
      </c>
      <c r="AI106" s="107" t="str">
        <f>IFERROR('BMP P Tracking Table'!$AH106*'BMP P Tracking Table'!$AD106,"")</f>
        <v/>
      </c>
      <c r="AJ106" s="65"/>
      <c r="AK106" s="101"/>
      <c r="AL106" s="101"/>
      <c r="AM106" s="64">
        <v>1</v>
      </c>
      <c r="AN106" s="105" t="str">
        <f t="shared" si="3"/>
        <v/>
      </c>
      <c r="AO106" s="101"/>
      <c r="AP106" s="101"/>
      <c r="AQ106" s="101"/>
      <c r="AR106" s="101"/>
      <c r="AS106" s="101"/>
      <c r="AT106" s="101"/>
      <c r="AU106" s="101"/>
      <c r="AV106" s="65"/>
      <c r="AW106" s="102"/>
      <c r="AX106" s="102"/>
      <c r="AY106" s="107" t="str">
        <f>IF('BMP P Tracking Table'!$AK106="Yes",IF('BMP P Tracking Table'!$AL106="No",'BMP P Tracking Table'!$U106*VLOOKUP('BMP P Tracking Table'!$Q106,'Loading Rates'!$B$1:$L$24,4,FALSE)+IF('BMP P Tracking Table'!$V106="By HSG",'BMP P Tracking Table'!$W106*VLOOKUP('BMP P Tracking Table'!$Q106,'Loading Rates'!$B$1:$L$24,6,FALSE)+'BMP P Tracking Table'!$X106*VLOOKUP('BMP P Tracking Table'!$Q106,'Loading Rates'!$B$1:$L$24,7,FALSE)+'BMP P Tracking Table'!$Y106*VLOOKUP('BMP P Tracking Table'!$Q106,'Loading Rates'!$B$1:$L$24,8,FALSE)+'BMP P Tracking Table'!$Z106*VLOOKUP('BMP P Tracking Table'!$Q106,'Loading Rates'!$B$1:$L$24,9,FALSE),'BMP P Tracking Table'!$AA106*VLOOKUP('BMP P Tracking Table'!$Q106,'Loading Rates'!$B$1:$L$24,10,FALSE)),'BMP P Tracking Table'!$AO106*VLOOKUP('BMP P Tracking Table'!$Q106,'Loading Rates'!$B$1:$L$24,4,FALSE)+IF('BMP P Tracking Table'!$AP106="By HSG",'BMP P Tracking Table'!$AQ106*VLOOKUP('BMP P Tracking Table'!$Q106,'Loading Rates'!$B$1:$L$24,6,FALSE)+'BMP P Tracking Table'!$AR106*VLOOKUP('BMP P Tracking Table'!$Q106,'Loading Rates'!$B$1:$L$24,7,FALSE)+'BMP P Tracking Table'!$AS106*VLOOKUP('BMP P Tracking Table'!$Q106,'Loading Rates'!$B$1:$L$24,8,FALSE)+'BMP P Tracking Table'!$AT106*VLOOKUP('BMP P Tracking Table'!$Q106,'Loading Rates'!$B$1:$L$24,9,FALSE),'BMP P Tracking Table'!$AU106*VLOOKUP('BMP P Tracking Table'!$Q106,'Loading Rates'!$B$1:$L$24,10,FALSE))),"")</f>
        <v/>
      </c>
      <c r="AZ106" s="107" t="str">
        <f>IFERROR(IF('BMP P Tracking Table'!$AL106="Yes",MIN(2,IF('BMP P Tracking Table'!$AP106="Total Pervious",(-(3630*'BMP P Tracking Table'!$AO106+20.691*'BMP P Tracking Table'!$AU106)+SQRT((3630*'BMP P Tracking Table'!$AO106+20.691*'BMP P Tracking Table'!$AU106)^2-(4*(996.798*'BMP P Tracking Table'!$AU106)*-'BMP P Tracking Table'!$AW106)))/(2*(996.798*'BMP P Tracking Table'!$AU106)),IF(SUM('BMP P Tracking Table'!$AQ106:$AT106)=0,'BMP P Tracking Table'!$AU106/(-3630*'BMP P Tracking Table'!$AO106),(-(3630*'BMP P Tracking Table'!$AO106+20.691*'BMP P Tracking Table'!$AT106-216.711*'BMP P Tracking Table'!$AS106-83.853*'BMP P Tracking Table'!$AR106-42.834*'BMP P Tracking Table'!$AQ106)+SQRT((3630*'BMP P Tracking Table'!$AO106+20.691*'BMP P Tracking Table'!$AT106-216.711*'BMP P Tracking Table'!$AS106-83.853*'BMP P Tracking Table'!$AR106-42.834*'BMP P Tracking Table'!$AQ106)^2-(4*(149.919*'BMP P Tracking Table'!$AQ106+236.676*'BMP P Tracking Table'!$AR106+726*'BMP P Tracking Table'!$AS106+996.798*'BMP P Tracking Table'!$AT106)*-'BMP P Tracking Table'!$AW106)))/(2*(149.919*'BMP P Tracking Table'!$AQ106+236.676*'BMP P Tracking Table'!$AR106+726*'BMP P Tracking Table'!$AS106+996.798*'BMP P Tracking Table'!$AT106))))),MIN(2,IF('BMP P Tracking Table'!$AP106="Total Pervious",(-(3630*'BMP P Tracking Table'!$U106+20.691*'BMP P Tracking Table'!$AA106)+SQRT((3630*'BMP P Tracking Table'!$U106+20.691*'BMP P Tracking Table'!$AA106)^2-(4*(996.798*'BMP P Tracking Table'!$AA106)*-'BMP P Tracking Table'!$AW106)))/(2*(996.798*'BMP P Tracking Table'!$AA106)),IF(SUM('BMP P Tracking Table'!$W106:$Z106)=0,'BMP P Tracking Table'!$AW106/(-3630*'BMP P Tracking Table'!$U106),(-(3630*'BMP P Tracking Table'!$U106+20.691*'BMP P Tracking Table'!$Z106-216.711*'BMP P Tracking Table'!$Y106-83.853*'BMP P Tracking Table'!$X106-42.834*'BMP P Tracking Table'!$W106)+SQRT((3630*'BMP P Tracking Table'!$U106+20.691*'BMP P Tracking Table'!$Z106-216.711*'BMP P Tracking Table'!$Y106-83.853*'BMP P Tracking Table'!$X106-42.834*'BMP P Tracking Table'!$W106)^2-(4*(149.919*'BMP P Tracking Table'!$W106+236.676*'BMP P Tracking Table'!$X106+726*'BMP P Tracking Table'!$Y106+996.798*'BMP P Tracking Table'!$Z106)*-'BMP P Tracking Table'!$AW106)))/(2*(149.919*'BMP P Tracking Table'!$W106+236.676*'BMP P Tracking Table'!$X106+726*'BMP P Tracking Table'!$Y106+996.798*'BMP P Tracking Table'!$Z106)))))),"")</f>
        <v/>
      </c>
      <c r="BA106" s="105" t="str" cm="1">
        <f t="array" ref="BA106">IFERROR((VLOOKUP(CONCATENATE('BMP P Tracking Table'!$AV106," ",'BMP P Tracking Table'!$AX106),'Performance Curves'!$C$1:$L$45,_xlfn.SINGLE(MATCH('BMP P Tracking Table'!$AZ106,'Performance Curves'!$D$1:$L$1,1))+2,FALSE)-VLOOKUP(CONCATENATE('BMP P Tracking Table'!$AV106," ",'BMP P Tracking Table'!$AX106),'Performance Curves'!$C$1:$L$45,_xlfn.SINGLE(MATCH('BMP P Tracking Table'!$AZ106,'Performance Curves'!$D$1:$L$1,1))+1,FALSE)),"")</f>
        <v/>
      </c>
      <c r="BB106" s="107" t="str">
        <f>IFERROR(('BMP P Tracking Table'!$AZ106-INDEX('Performance Curves'!$E$1:$L$1,1,MATCH('BMP P Tracking Table'!$AZ106,'Performance Curves'!$E$1:$L$1,1)))/(INDEX('Performance Curves'!$E$1:$L$1,1,MATCH('BMP P Tracking Table'!$AZ106,'Performance Curves'!$E$1:$L$1,1)+1)-INDEX('Performance Curves'!$E$1:$L$1,1,MATCH('BMP P Tracking Table'!$AZ106,'Performance Curves'!$E$1:$L$1,1))),"")</f>
        <v/>
      </c>
      <c r="BC106" s="106" t="str" cm="1">
        <f t="array" ref="BC106">IFERROR(IF('BMP P Tracking Table'!$AZ106=2,VLOOKUP(CONCATENATE('BMP P Tracking Table'!$AV106," ",'BMP P Tracking Table'!$AX106),'Performance Curves'!$C$1:$L$44,_xlfn.SINGLE(MATCH('BMP P Tracking Table'!$AZ106,'Performance Curves'!$D$1:$L$1,1))+1,FALSE),'BMP P Tracking Table'!$BA106*'BMP P Tracking Table'!$BB106+VLOOKUP(CONCATENATE('BMP P Tracking Table'!$AV106," ",'BMP P Tracking Table'!$AX106),'Performance Curves'!$C$1:$L$44,_xlfn.SINGLE(MATCH('BMP P Tracking Table'!$AZ106,'Performance Curves'!$D$1:$L$1,1))+1,FALSE)),"")</f>
        <v/>
      </c>
      <c r="BD106" s="107" t="str">
        <f>IFERROR('BMP P Tracking Table'!$BC106*'BMP P Tracking Table'!$AY106,"")</f>
        <v/>
      </c>
      <c r="BE106" s="101"/>
      <c r="BF106" s="37">
        <f t="shared" si="4"/>
        <v>0</v>
      </c>
    </row>
    <row r="107" spans="1:58" x14ac:dyDescent="0.25">
      <c r="A107" s="65"/>
      <c r="B107" s="65"/>
      <c r="C107" s="65"/>
      <c r="D107" s="65"/>
      <c r="E107" s="97"/>
      <c r="F107" s="97"/>
      <c r="G107" s="65"/>
      <c r="H107" s="65"/>
      <c r="I107" s="65"/>
      <c r="J107" s="98"/>
      <c r="K107" s="65"/>
      <c r="L107" s="65"/>
      <c r="M107" s="65"/>
      <c r="N107" s="65"/>
      <c r="O107" s="65"/>
      <c r="P107" s="65"/>
      <c r="Q107" s="65" t="str">
        <f>IFERROR(VLOOKUP('BMP P Tracking Table'!$P107,Dropdowns!$C$2:$E$15,3,FALSE),"")</f>
        <v/>
      </c>
      <c r="R107" s="65" t="str">
        <f>IFERROR(VLOOKUP('BMP P Tracking Table'!$Q107,Dropdowns!$P$3:$Q$23,2,FALSE),"")</f>
        <v/>
      </c>
      <c r="S107" s="65"/>
      <c r="T107" s="65"/>
      <c r="U107" s="65"/>
      <c r="V107" s="65"/>
      <c r="W107" s="65"/>
      <c r="X107" s="65"/>
      <c r="Y107" s="65"/>
      <c r="Z107" s="65"/>
      <c r="AA107" s="65"/>
      <c r="AB107" s="100"/>
      <c r="AC107" s="65"/>
      <c r="AD107" s="107" t="str">
        <f>IFERROR('BMP P Tracking Table'!$U107*VLOOKUP('BMP P Tracking Table'!$Q107,'Loading Rates'!$B$1:$L$24,4,FALSE)+IF('BMP P Tracking Table'!$V107="By HSG",'BMP P Tracking Table'!$W107*VLOOKUP('BMP P Tracking Table'!$Q107,'Loading Rates'!$B$1:$L$24,6,FALSE)+'BMP P Tracking Table'!$X107*VLOOKUP('BMP P Tracking Table'!$Q107,'Loading Rates'!$B$1:$L$24,7,FALSE)+'BMP P Tracking Table'!$Y107*VLOOKUP('BMP P Tracking Table'!$Q107,'Loading Rates'!$B$1:$L$24,8,FALSE)+'BMP P Tracking Table'!$Z107*VLOOKUP('BMP P Tracking Table'!$Q107,'Loading Rates'!$B$1:$L$24,9,FALSE),'BMP P Tracking Table'!$AA107*VLOOKUP('BMP P Tracking Table'!$Q107,'Loading Rates'!$B$1:$L$24,10,FALSE)),"")</f>
        <v/>
      </c>
      <c r="AE107" s="107" t="str">
        <f>IFERROR(MIN(2,IF('BMP P Tracking Table'!$V107="Total Pervious",(-(3630*'BMP P Tracking Table'!$U107+20.691*'BMP P Tracking Table'!$AA107)+SQRT((3630*'BMP P Tracking Table'!$U107+20.691*'BMP P Tracking Table'!$AA107)^2-(4*(996.798*'BMP P Tracking Table'!$AA107)*-'BMP P Tracking Table'!$AB107)))/(2*(996.798*'BMP P Tracking Table'!$AA107)),IF(SUM('BMP P Tracking Table'!$W107:$Z107)=0,'BMP P Tracking Table'!$AB107/(-3630*'BMP P Tracking Table'!$U107),(-(3630*'BMP P Tracking Table'!$U107+20.691*'BMP P Tracking Table'!$Z107-216.711*'BMP P Tracking Table'!$Y107-83.853*'BMP P Tracking Table'!$X107-42.834*'BMP P Tracking Table'!$W107)+SQRT((3630*'BMP P Tracking Table'!$U107+20.691*'BMP P Tracking Table'!$Z107-216.711*'BMP P Tracking Table'!$Y107-83.853*'BMP P Tracking Table'!$X107-42.834*'BMP P Tracking Table'!$W107)^2-(4*(149.919*'BMP P Tracking Table'!$W107+236.676*'BMP P Tracking Table'!$X107+726*'BMP P Tracking Table'!$Y107+996.798*'BMP P Tracking Table'!$Z107)*-'BMP P Tracking Table'!$AB107)))/(2*(149.919*'BMP P Tracking Table'!$W107+236.676*'BMP P Tracking Table'!$X107+726*'BMP P Tracking Table'!$Y107+996.798*'BMP P Tracking Table'!$Z107))))),"")</f>
        <v/>
      </c>
      <c r="AF107" s="107" t="str" cm="1">
        <f t="array" ref="AF107">IFERROR((VLOOKUP(CONCATENATE('BMP P Tracking Table'!$T107," ",'BMP P Tracking Table'!$AC107),'Performance Curves'!$C$1:$L$45,_xlfn.SINGLE(MATCH('BMP P Tracking Table'!$AE107,'Performance Curves'!$D$1:$L$1,1))+2,FALSE)-VLOOKUP(CONCATENATE('BMP P Tracking Table'!$T107," ",'BMP P Tracking Table'!$AC107),'Performance Curves'!$C$1:$L$45,_xlfn.SINGLE(MATCH('BMP P Tracking Table'!$AE107,'Performance Curves'!$D$1:$L$1,1))+1,FALSE)),"")</f>
        <v/>
      </c>
      <c r="AG107" s="107" t="str">
        <f>IFERROR(('BMP P Tracking Table'!$AE107-INDEX('Performance Curves'!$E$1:$L$1,1,MATCH('BMP P Tracking Table'!$AE107,'Performance Curves'!$E$1:$L$1,1)))/(INDEX('Performance Curves'!$E$1:$L$1,1,MATCH('BMP P Tracking Table'!$AE107,'Performance Curves'!$E$1:$L$1,1)+1)-INDEX('Performance Curves'!$E$1:$L$1,1,MATCH('BMP P Tracking Table'!$AE107,'Performance Curves'!$E$1:$L$1,1))),"")</f>
        <v/>
      </c>
      <c r="AH107" s="106" t="str" cm="1">
        <f t="array" ref="AH107">IFERROR(IF('BMP P Tracking Table'!$AE107=2,VLOOKUP(CONCATENATE('BMP P Tracking Table'!$T107," ",'BMP P Tracking Table'!$AC107),'Performance Curves'!$C$1:$L$45,_xlfn.SINGLE(MATCH('BMP P Tracking Table'!$AE107,'Performance Curves'!$D$1:$L$1,1))+1,FALSE),'BMP P Tracking Table'!$AF107*'BMP P Tracking Table'!$AG107+VLOOKUP(CONCATENATE('BMP P Tracking Table'!$T107," ",'BMP P Tracking Table'!$AC107),'Performance Curves'!$C$1:$L$45,_xlfn.SINGLE(MATCH('BMP P Tracking Table'!$AE107,'Performance Curves'!$D$1:$L$1,1))+1,FALSE)),"")</f>
        <v/>
      </c>
      <c r="AI107" s="107" t="str">
        <f>IFERROR('BMP P Tracking Table'!$AH107*'BMP P Tracking Table'!$AD107,"")</f>
        <v/>
      </c>
      <c r="AJ107" s="65"/>
      <c r="AK107" s="101"/>
      <c r="AL107" s="101"/>
      <c r="AM107" s="64">
        <v>1</v>
      </c>
      <c r="AN107" s="105" t="str">
        <f t="shared" si="3"/>
        <v/>
      </c>
      <c r="AO107" s="101"/>
      <c r="AP107" s="101"/>
      <c r="AQ107" s="101"/>
      <c r="AR107" s="101"/>
      <c r="AS107" s="101"/>
      <c r="AT107" s="101"/>
      <c r="AU107" s="101"/>
      <c r="AV107" s="65"/>
      <c r="AW107" s="102"/>
      <c r="AX107" s="102"/>
      <c r="AY107" s="107" t="str">
        <f>IF('BMP P Tracking Table'!$AK107="Yes",IF('BMP P Tracking Table'!$AL107="No",'BMP P Tracking Table'!$U107*VLOOKUP('BMP P Tracking Table'!$Q107,'Loading Rates'!$B$1:$L$24,4,FALSE)+IF('BMP P Tracking Table'!$V107="By HSG",'BMP P Tracking Table'!$W107*VLOOKUP('BMP P Tracking Table'!$Q107,'Loading Rates'!$B$1:$L$24,6,FALSE)+'BMP P Tracking Table'!$X107*VLOOKUP('BMP P Tracking Table'!$Q107,'Loading Rates'!$B$1:$L$24,7,FALSE)+'BMP P Tracking Table'!$Y107*VLOOKUP('BMP P Tracking Table'!$Q107,'Loading Rates'!$B$1:$L$24,8,FALSE)+'BMP P Tracking Table'!$Z107*VLOOKUP('BMP P Tracking Table'!$Q107,'Loading Rates'!$B$1:$L$24,9,FALSE),'BMP P Tracking Table'!$AA107*VLOOKUP('BMP P Tracking Table'!$Q107,'Loading Rates'!$B$1:$L$24,10,FALSE)),'BMP P Tracking Table'!$AO107*VLOOKUP('BMP P Tracking Table'!$Q107,'Loading Rates'!$B$1:$L$24,4,FALSE)+IF('BMP P Tracking Table'!$AP107="By HSG",'BMP P Tracking Table'!$AQ107*VLOOKUP('BMP P Tracking Table'!$Q107,'Loading Rates'!$B$1:$L$24,6,FALSE)+'BMP P Tracking Table'!$AR107*VLOOKUP('BMP P Tracking Table'!$Q107,'Loading Rates'!$B$1:$L$24,7,FALSE)+'BMP P Tracking Table'!$AS107*VLOOKUP('BMP P Tracking Table'!$Q107,'Loading Rates'!$B$1:$L$24,8,FALSE)+'BMP P Tracking Table'!$AT107*VLOOKUP('BMP P Tracking Table'!$Q107,'Loading Rates'!$B$1:$L$24,9,FALSE),'BMP P Tracking Table'!$AU107*VLOOKUP('BMP P Tracking Table'!$Q107,'Loading Rates'!$B$1:$L$24,10,FALSE))),"")</f>
        <v/>
      </c>
      <c r="AZ107" s="107" t="str">
        <f>IFERROR(IF('BMP P Tracking Table'!$AL107="Yes",MIN(2,IF('BMP P Tracking Table'!$AP107="Total Pervious",(-(3630*'BMP P Tracking Table'!$AO107+20.691*'BMP P Tracking Table'!$AU107)+SQRT((3630*'BMP P Tracking Table'!$AO107+20.691*'BMP P Tracking Table'!$AU107)^2-(4*(996.798*'BMP P Tracking Table'!$AU107)*-'BMP P Tracking Table'!$AW107)))/(2*(996.798*'BMP P Tracking Table'!$AU107)),IF(SUM('BMP P Tracking Table'!$AQ107:$AT107)=0,'BMP P Tracking Table'!$AU107/(-3630*'BMP P Tracking Table'!$AO107),(-(3630*'BMP P Tracking Table'!$AO107+20.691*'BMP P Tracking Table'!$AT107-216.711*'BMP P Tracking Table'!$AS107-83.853*'BMP P Tracking Table'!$AR107-42.834*'BMP P Tracking Table'!$AQ107)+SQRT((3630*'BMP P Tracking Table'!$AO107+20.691*'BMP P Tracking Table'!$AT107-216.711*'BMP P Tracking Table'!$AS107-83.853*'BMP P Tracking Table'!$AR107-42.834*'BMP P Tracking Table'!$AQ107)^2-(4*(149.919*'BMP P Tracking Table'!$AQ107+236.676*'BMP P Tracking Table'!$AR107+726*'BMP P Tracking Table'!$AS107+996.798*'BMP P Tracking Table'!$AT107)*-'BMP P Tracking Table'!$AW107)))/(2*(149.919*'BMP P Tracking Table'!$AQ107+236.676*'BMP P Tracking Table'!$AR107+726*'BMP P Tracking Table'!$AS107+996.798*'BMP P Tracking Table'!$AT107))))),MIN(2,IF('BMP P Tracking Table'!$AP107="Total Pervious",(-(3630*'BMP P Tracking Table'!$U107+20.691*'BMP P Tracking Table'!$AA107)+SQRT((3630*'BMP P Tracking Table'!$U107+20.691*'BMP P Tracking Table'!$AA107)^2-(4*(996.798*'BMP P Tracking Table'!$AA107)*-'BMP P Tracking Table'!$AW107)))/(2*(996.798*'BMP P Tracking Table'!$AA107)),IF(SUM('BMP P Tracking Table'!$W107:$Z107)=0,'BMP P Tracking Table'!$AW107/(-3630*'BMP P Tracking Table'!$U107),(-(3630*'BMP P Tracking Table'!$U107+20.691*'BMP P Tracking Table'!$Z107-216.711*'BMP P Tracking Table'!$Y107-83.853*'BMP P Tracking Table'!$X107-42.834*'BMP P Tracking Table'!$W107)+SQRT((3630*'BMP P Tracking Table'!$U107+20.691*'BMP P Tracking Table'!$Z107-216.711*'BMP P Tracking Table'!$Y107-83.853*'BMP P Tracking Table'!$X107-42.834*'BMP P Tracking Table'!$W107)^2-(4*(149.919*'BMP P Tracking Table'!$W107+236.676*'BMP P Tracking Table'!$X107+726*'BMP P Tracking Table'!$Y107+996.798*'BMP P Tracking Table'!$Z107)*-'BMP P Tracking Table'!$AW107)))/(2*(149.919*'BMP P Tracking Table'!$W107+236.676*'BMP P Tracking Table'!$X107+726*'BMP P Tracking Table'!$Y107+996.798*'BMP P Tracking Table'!$Z107)))))),"")</f>
        <v/>
      </c>
      <c r="BA107" s="105" t="str" cm="1">
        <f t="array" ref="BA107">IFERROR((VLOOKUP(CONCATENATE('BMP P Tracking Table'!$AV107," ",'BMP P Tracking Table'!$AX107),'Performance Curves'!$C$1:$L$45,_xlfn.SINGLE(MATCH('BMP P Tracking Table'!$AZ107,'Performance Curves'!$D$1:$L$1,1))+2,FALSE)-VLOOKUP(CONCATENATE('BMP P Tracking Table'!$AV107," ",'BMP P Tracking Table'!$AX107),'Performance Curves'!$C$1:$L$45,_xlfn.SINGLE(MATCH('BMP P Tracking Table'!$AZ107,'Performance Curves'!$D$1:$L$1,1))+1,FALSE)),"")</f>
        <v/>
      </c>
      <c r="BB107" s="107" t="str">
        <f>IFERROR(('BMP P Tracking Table'!$AZ107-INDEX('Performance Curves'!$E$1:$L$1,1,MATCH('BMP P Tracking Table'!$AZ107,'Performance Curves'!$E$1:$L$1,1)))/(INDEX('Performance Curves'!$E$1:$L$1,1,MATCH('BMP P Tracking Table'!$AZ107,'Performance Curves'!$E$1:$L$1,1)+1)-INDEX('Performance Curves'!$E$1:$L$1,1,MATCH('BMP P Tracking Table'!$AZ107,'Performance Curves'!$E$1:$L$1,1))),"")</f>
        <v/>
      </c>
      <c r="BC107" s="106" t="str" cm="1">
        <f t="array" ref="BC107">IFERROR(IF('BMP P Tracking Table'!$AZ107=2,VLOOKUP(CONCATENATE('BMP P Tracking Table'!$AV107," ",'BMP P Tracking Table'!$AX107),'Performance Curves'!$C$1:$L$44,_xlfn.SINGLE(MATCH('BMP P Tracking Table'!$AZ107,'Performance Curves'!$D$1:$L$1,1))+1,FALSE),'BMP P Tracking Table'!$BA107*'BMP P Tracking Table'!$BB107+VLOOKUP(CONCATENATE('BMP P Tracking Table'!$AV107," ",'BMP P Tracking Table'!$AX107),'Performance Curves'!$C$1:$L$44,_xlfn.SINGLE(MATCH('BMP P Tracking Table'!$AZ107,'Performance Curves'!$D$1:$L$1,1))+1,FALSE)),"")</f>
        <v/>
      </c>
      <c r="BD107" s="107" t="str">
        <f>IFERROR('BMP P Tracking Table'!$BC107*'BMP P Tracking Table'!$AY107,"")</f>
        <v/>
      </c>
      <c r="BE107" s="101"/>
      <c r="BF107" s="37">
        <f t="shared" si="4"/>
        <v>0</v>
      </c>
    </row>
    <row r="108" spans="1:58" x14ac:dyDescent="0.25">
      <c r="A108" s="65"/>
      <c r="B108" s="65"/>
      <c r="C108" s="65"/>
      <c r="D108" s="65"/>
      <c r="E108" s="97"/>
      <c r="F108" s="97"/>
      <c r="G108" s="65"/>
      <c r="H108" s="65"/>
      <c r="I108" s="65"/>
      <c r="J108" s="98"/>
      <c r="K108" s="65"/>
      <c r="L108" s="65"/>
      <c r="M108" s="65"/>
      <c r="N108" s="65"/>
      <c r="O108" s="65"/>
      <c r="P108" s="65"/>
      <c r="Q108" s="65" t="str">
        <f>IFERROR(VLOOKUP('BMP P Tracking Table'!$P108,Dropdowns!$C$2:$E$15,3,FALSE),"")</f>
        <v/>
      </c>
      <c r="R108" s="65" t="str">
        <f>IFERROR(VLOOKUP('BMP P Tracking Table'!$Q108,Dropdowns!$P$3:$Q$23,2,FALSE),"")</f>
        <v/>
      </c>
      <c r="S108" s="65"/>
      <c r="T108" s="65"/>
      <c r="U108" s="65"/>
      <c r="V108" s="65"/>
      <c r="W108" s="65"/>
      <c r="X108" s="65"/>
      <c r="Y108" s="65"/>
      <c r="Z108" s="65"/>
      <c r="AA108" s="65"/>
      <c r="AB108" s="100"/>
      <c r="AC108" s="65"/>
      <c r="AD108" s="107" t="str">
        <f>IFERROR('BMP P Tracking Table'!$U108*VLOOKUP('BMP P Tracking Table'!$Q108,'Loading Rates'!$B$1:$L$24,4,FALSE)+IF('BMP P Tracking Table'!$V108="By HSG",'BMP P Tracking Table'!$W108*VLOOKUP('BMP P Tracking Table'!$Q108,'Loading Rates'!$B$1:$L$24,6,FALSE)+'BMP P Tracking Table'!$X108*VLOOKUP('BMP P Tracking Table'!$Q108,'Loading Rates'!$B$1:$L$24,7,FALSE)+'BMP P Tracking Table'!$Y108*VLOOKUP('BMP P Tracking Table'!$Q108,'Loading Rates'!$B$1:$L$24,8,FALSE)+'BMP P Tracking Table'!$Z108*VLOOKUP('BMP P Tracking Table'!$Q108,'Loading Rates'!$B$1:$L$24,9,FALSE),'BMP P Tracking Table'!$AA108*VLOOKUP('BMP P Tracking Table'!$Q108,'Loading Rates'!$B$1:$L$24,10,FALSE)),"")</f>
        <v/>
      </c>
      <c r="AE108" s="107" t="str">
        <f>IFERROR(MIN(2,IF('BMP P Tracking Table'!$V108="Total Pervious",(-(3630*'BMP P Tracking Table'!$U108+20.691*'BMP P Tracking Table'!$AA108)+SQRT((3630*'BMP P Tracking Table'!$U108+20.691*'BMP P Tracking Table'!$AA108)^2-(4*(996.798*'BMP P Tracking Table'!$AA108)*-'BMP P Tracking Table'!$AB108)))/(2*(996.798*'BMP P Tracking Table'!$AA108)),IF(SUM('BMP P Tracking Table'!$W108:$Z108)=0,'BMP P Tracking Table'!$AB108/(-3630*'BMP P Tracking Table'!$U108),(-(3630*'BMP P Tracking Table'!$U108+20.691*'BMP P Tracking Table'!$Z108-216.711*'BMP P Tracking Table'!$Y108-83.853*'BMP P Tracking Table'!$X108-42.834*'BMP P Tracking Table'!$W108)+SQRT((3630*'BMP P Tracking Table'!$U108+20.691*'BMP P Tracking Table'!$Z108-216.711*'BMP P Tracking Table'!$Y108-83.853*'BMP P Tracking Table'!$X108-42.834*'BMP P Tracking Table'!$W108)^2-(4*(149.919*'BMP P Tracking Table'!$W108+236.676*'BMP P Tracking Table'!$X108+726*'BMP P Tracking Table'!$Y108+996.798*'BMP P Tracking Table'!$Z108)*-'BMP P Tracking Table'!$AB108)))/(2*(149.919*'BMP P Tracking Table'!$W108+236.676*'BMP P Tracking Table'!$X108+726*'BMP P Tracking Table'!$Y108+996.798*'BMP P Tracking Table'!$Z108))))),"")</f>
        <v/>
      </c>
      <c r="AF108" s="107" t="str" cm="1">
        <f t="array" ref="AF108">IFERROR((VLOOKUP(CONCATENATE('BMP P Tracking Table'!$T108," ",'BMP P Tracking Table'!$AC108),'Performance Curves'!$C$1:$L$45,_xlfn.SINGLE(MATCH('BMP P Tracking Table'!$AE108,'Performance Curves'!$D$1:$L$1,1))+2,FALSE)-VLOOKUP(CONCATENATE('BMP P Tracking Table'!$T108," ",'BMP P Tracking Table'!$AC108),'Performance Curves'!$C$1:$L$45,_xlfn.SINGLE(MATCH('BMP P Tracking Table'!$AE108,'Performance Curves'!$D$1:$L$1,1))+1,FALSE)),"")</f>
        <v/>
      </c>
      <c r="AG108" s="107" t="str">
        <f>IFERROR(('BMP P Tracking Table'!$AE108-INDEX('Performance Curves'!$E$1:$L$1,1,MATCH('BMP P Tracking Table'!$AE108,'Performance Curves'!$E$1:$L$1,1)))/(INDEX('Performance Curves'!$E$1:$L$1,1,MATCH('BMP P Tracking Table'!$AE108,'Performance Curves'!$E$1:$L$1,1)+1)-INDEX('Performance Curves'!$E$1:$L$1,1,MATCH('BMP P Tracking Table'!$AE108,'Performance Curves'!$E$1:$L$1,1))),"")</f>
        <v/>
      </c>
      <c r="AH108" s="106" t="str" cm="1">
        <f t="array" ref="AH108">IFERROR(IF('BMP P Tracking Table'!$AE108=2,VLOOKUP(CONCATENATE('BMP P Tracking Table'!$T108," ",'BMP P Tracking Table'!$AC108),'Performance Curves'!$C$1:$L$45,_xlfn.SINGLE(MATCH('BMP P Tracking Table'!$AE108,'Performance Curves'!$D$1:$L$1,1))+1,FALSE),'BMP P Tracking Table'!$AF108*'BMP P Tracking Table'!$AG108+VLOOKUP(CONCATENATE('BMP P Tracking Table'!$T108," ",'BMP P Tracking Table'!$AC108),'Performance Curves'!$C$1:$L$45,_xlfn.SINGLE(MATCH('BMP P Tracking Table'!$AE108,'Performance Curves'!$D$1:$L$1,1))+1,FALSE)),"")</f>
        <v/>
      </c>
      <c r="AI108" s="107" t="str">
        <f>IFERROR('BMP P Tracking Table'!$AH108*'BMP P Tracking Table'!$AD108,"")</f>
        <v/>
      </c>
      <c r="AJ108" s="65"/>
      <c r="AK108" s="101"/>
      <c r="AL108" s="101"/>
      <c r="AM108" s="64">
        <v>1</v>
      </c>
      <c r="AN108" s="105" t="str">
        <f t="shared" si="3"/>
        <v/>
      </c>
      <c r="AO108" s="101"/>
      <c r="AP108" s="101"/>
      <c r="AQ108" s="101"/>
      <c r="AR108" s="101"/>
      <c r="AS108" s="101"/>
      <c r="AT108" s="101"/>
      <c r="AU108" s="101"/>
      <c r="AV108" s="65"/>
      <c r="AW108" s="102"/>
      <c r="AX108" s="102"/>
      <c r="AY108" s="107" t="str">
        <f>IF('BMP P Tracking Table'!$AK108="Yes",IF('BMP P Tracking Table'!$AL108="No",'BMP P Tracking Table'!$U108*VLOOKUP('BMP P Tracking Table'!$Q108,'Loading Rates'!$B$1:$L$24,4,FALSE)+IF('BMP P Tracking Table'!$V108="By HSG",'BMP P Tracking Table'!$W108*VLOOKUP('BMP P Tracking Table'!$Q108,'Loading Rates'!$B$1:$L$24,6,FALSE)+'BMP P Tracking Table'!$X108*VLOOKUP('BMP P Tracking Table'!$Q108,'Loading Rates'!$B$1:$L$24,7,FALSE)+'BMP P Tracking Table'!$Y108*VLOOKUP('BMP P Tracking Table'!$Q108,'Loading Rates'!$B$1:$L$24,8,FALSE)+'BMP P Tracking Table'!$Z108*VLOOKUP('BMP P Tracking Table'!$Q108,'Loading Rates'!$B$1:$L$24,9,FALSE),'BMP P Tracking Table'!$AA108*VLOOKUP('BMP P Tracking Table'!$Q108,'Loading Rates'!$B$1:$L$24,10,FALSE)),'BMP P Tracking Table'!$AO108*VLOOKUP('BMP P Tracking Table'!$Q108,'Loading Rates'!$B$1:$L$24,4,FALSE)+IF('BMP P Tracking Table'!$AP108="By HSG",'BMP P Tracking Table'!$AQ108*VLOOKUP('BMP P Tracking Table'!$Q108,'Loading Rates'!$B$1:$L$24,6,FALSE)+'BMP P Tracking Table'!$AR108*VLOOKUP('BMP P Tracking Table'!$Q108,'Loading Rates'!$B$1:$L$24,7,FALSE)+'BMP P Tracking Table'!$AS108*VLOOKUP('BMP P Tracking Table'!$Q108,'Loading Rates'!$B$1:$L$24,8,FALSE)+'BMP P Tracking Table'!$AT108*VLOOKUP('BMP P Tracking Table'!$Q108,'Loading Rates'!$B$1:$L$24,9,FALSE),'BMP P Tracking Table'!$AU108*VLOOKUP('BMP P Tracking Table'!$Q108,'Loading Rates'!$B$1:$L$24,10,FALSE))),"")</f>
        <v/>
      </c>
      <c r="AZ108" s="107" t="str">
        <f>IFERROR(IF('BMP P Tracking Table'!$AL108="Yes",MIN(2,IF('BMP P Tracking Table'!$AP108="Total Pervious",(-(3630*'BMP P Tracking Table'!$AO108+20.691*'BMP P Tracking Table'!$AU108)+SQRT((3630*'BMP P Tracking Table'!$AO108+20.691*'BMP P Tracking Table'!$AU108)^2-(4*(996.798*'BMP P Tracking Table'!$AU108)*-'BMP P Tracking Table'!$AW108)))/(2*(996.798*'BMP P Tracking Table'!$AU108)),IF(SUM('BMP P Tracking Table'!$AQ108:$AT108)=0,'BMP P Tracking Table'!$AU108/(-3630*'BMP P Tracking Table'!$AO108),(-(3630*'BMP P Tracking Table'!$AO108+20.691*'BMP P Tracking Table'!$AT108-216.711*'BMP P Tracking Table'!$AS108-83.853*'BMP P Tracking Table'!$AR108-42.834*'BMP P Tracking Table'!$AQ108)+SQRT((3630*'BMP P Tracking Table'!$AO108+20.691*'BMP P Tracking Table'!$AT108-216.711*'BMP P Tracking Table'!$AS108-83.853*'BMP P Tracking Table'!$AR108-42.834*'BMP P Tracking Table'!$AQ108)^2-(4*(149.919*'BMP P Tracking Table'!$AQ108+236.676*'BMP P Tracking Table'!$AR108+726*'BMP P Tracking Table'!$AS108+996.798*'BMP P Tracking Table'!$AT108)*-'BMP P Tracking Table'!$AW108)))/(2*(149.919*'BMP P Tracking Table'!$AQ108+236.676*'BMP P Tracking Table'!$AR108+726*'BMP P Tracking Table'!$AS108+996.798*'BMP P Tracking Table'!$AT108))))),MIN(2,IF('BMP P Tracking Table'!$AP108="Total Pervious",(-(3630*'BMP P Tracking Table'!$U108+20.691*'BMP P Tracking Table'!$AA108)+SQRT((3630*'BMP P Tracking Table'!$U108+20.691*'BMP P Tracking Table'!$AA108)^2-(4*(996.798*'BMP P Tracking Table'!$AA108)*-'BMP P Tracking Table'!$AW108)))/(2*(996.798*'BMP P Tracking Table'!$AA108)),IF(SUM('BMP P Tracking Table'!$W108:$Z108)=0,'BMP P Tracking Table'!$AW108/(-3630*'BMP P Tracking Table'!$U108),(-(3630*'BMP P Tracking Table'!$U108+20.691*'BMP P Tracking Table'!$Z108-216.711*'BMP P Tracking Table'!$Y108-83.853*'BMP P Tracking Table'!$X108-42.834*'BMP P Tracking Table'!$W108)+SQRT((3630*'BMP P Tracking Table'!$U108+20.691*'BMP P Tracking Table'!$Z108-216.711*'BMP P Tracking Table'!$Y108-83.853*'BMP P Tracking Table'!$X108-42.834*'BMP P Tracking Table'!$W108)^2-(4*(149.919*'BMP P Tracking Table'!$W108+236.676*'BMP P Tracking Table'!$X108+726*'BMP P Tracking Table'!$Y108+996.798*'BMP P Tracking Table'!$Z108)*-'BMP P Tracking Table'!$AW108)))/(2*(149.919*'BMP P Tracking Table'!$W108+236.676*'BMP P Tracking Table'!$X108+726*'BMP P Tracking Table'!$Y108+996.798*'BMP P Tracking Table'!$Z108)))))),"")</f>
        <v/>
      </c>
      <c r="BA108" s="105" t="str" cm="1">
        <f t="array" ref="BA108">IFERROR((VLOOKUP(CONCATENATE('BMP P Tracking Table'!$AV108," ",'BMP P Tracking Table'!$AX108),'Performance Curves'!$C$1:$L$45,_xlfn.SINGLE(MATCH('BMP P Tracking Table'!$AZ108,'Performance Curves'!$D$1:$L$1,1))+2,FALSE)-VLOOKUP(CONCATENATE('BMP P Tracking Table'!$AV108," ",'BMP P Tracking Table'!$AX108),'Performance Curves'!$C$1:$L$45,_xlfn.SINGLE(MATCH('BMP P Tracking Table'!$AZ108,'Performance Curves'!$D$1:$L$1,1))+1,FALSE)),"")</f>
        <v/>
      </c>
      <c r="BB108" s="107" t="str">
        <f>IFERROR(('BMP P Tracking Table'!$AZ108-INDEX('Performance Curves'!$E$1:$L$1,1,MATCH('BMP P Tracking Table'!$AZ108,'Performance Curves'!$E$1:$L$1,1)))/(INDEX('Performance Curves'!$E$1:$L$1,1,MATCH('BMP P Tracking Table'!$AZ108,'Performance Curves'!$E$1:$L$1,1)+1)-INDEX('Performance Curves'!$E$1:$L$1,1,MATCH('BMP P Tracking Table'!$AZ108,'Performance Curves'!$E$1:$L$1,1))),"")</f>
        <v/>
      </c>
      <c r="BC108" s="106" t="str" cm="1">
        <f t="array" ref="BC108">IFERROR(IF('BMP P Tracking Table'!$AZ108=2,VLOOKUP(CONCATENATE('BMP P Tracking Table'!$AV108," ",'BMP P Tracking Table'!$AX108),'Performance Curves'!$C$1:$L$44,_xlfn.SINGLE(MATCH('BMP P Tracking Table'!$AZ108,'Performance Curves'!$D$1:$L$1,1))+1,FALSE),'BMP P Tracking Table'!$BA108*'BMP P Tracking Table'!$BB108+VLOOKUP(CONCATENATE('BMP P Tracking Table'!$AV108," ",'BMP P Tracking Table'!$AX108),'Performance Curves'!$C$1:$L$44,_xlfn.SINGLE(MATCH('BMP P Tracking Table'!$AZ108,'Performance Curves'!$D$1:$L$1,1))+1,FALSE)),"")</f>
        <v/>
      </c>
      <c r="BD108" s="107" t="str">
        <f>IFERROR('BMP P Tracking Table'!$BC108*'BMP P Tracking Table'!$AY108,"")</f>
        <v/>
      </c>
      <c r="BE108" s="95"/>
      <c r="BF108" s="37">
        <f t="shared" si="4"/>
        <v>0</v>
      </c>
    </row>
    <row r="109" spans="1:58" x14ac:dyDescent="0.25">
      <c r="A109" s="65"/>
      <c r="B109" s="65"/>
      <c r="C109" s="65"/>
      <c r="D109" s="65"/>
      <c r="E109" s="97"/>
      <c r="F109" s="97"/>
      <c r="G109" s="65"/>
      <c r="H109" s="65"/>
      <c r="I109" s="65"/>
      <c r="J109" s="98"/>
      <c r="K109" s="65"/>
      <c r="L109" s="65"/>
      <c r="M109" s="65"/>
      <c r="N109" s="65"/>
      <c r="O109" s="65"/>
      <c r="P109" s="65"/>
      <c r="Q109" s="65" t="str">
        <f>IFERROR(VLOOKUP('BMP P Tracking Table'!$P109,Dropdowns!$C$2:$E$15,3,FALSE),"")</f>
        <v/>
      </c>
      <c r="R109" s="65" t="str">
        <f>IFERROR(VLOOKUP('BMP P Tracking Table'!$Q109,Dropdowns!$P$3:$Q$23,2,FALSE),"")</f>
        <v/>
      </c>
      <c r="S109" s="65"/>
      <c r="T109" s="65"/>
      <c r="U109" s="65"/>
      <c r="V109" s="65"/>
      <c r="W109" s="65"/>
      <c r="X109" s="65"/>
      <c r="Y109" s="65"/>
      <c r="Z109" s="65"/>
      <c r="AA109" s="65"/>
      <c r="AB109" s="100"/>
      <c r="AC109" s="65"/>
      <c r="AD109" s="107" t="str">
        <f>IFERROR('BMP P Tracking Table'!$U109*VLOOKUP('BMP P Tracking Table'!$Q109,'Loading Rates'!$B$1:$L$24,4,FALSE)+IF('BMP P Tracking Table'!$V109="By HSG",'BMP P Tracking Table'!$W109*VLOOKUP('BMP P Tracking Table'!$Q109,'Loading Rates'!$B$1:$L$24,6,FALSE)+'BMP P Tracking Table'!$X109*VLOOKUP('BMP P Tracking Table'!$Q109,'Loading Rates'!$B$1:$L$24,7,FALSE)+'BMP P Tracking Table'!$Y109*VLOOKUP('BMP P Tracking Table'!$Q109,'Loading Rates'!$B$1:$L$24,8,FALSE)+'BMP P Tracking Table'!$Z109*VLOOKUP('BMP P Tracking Table'!$Q109,'Loading Rates'!$B$1:$L$24,9,FALSE),'BMP P Tracking Table'!$AA109*VLOOKUP('BMP P Tracking Table'!$Q109,'Loading Rates'!$B$1:$L$24,10,FALSE)),"")</f>
        <v/>
      </c>
      <c r="AE109" s="107" t="str">
        <f>IFERROR(MIN(2,IF('BMP P Tracking Table'!$V109="Total Pervious",(-(3630*'BMP P Tracking Table'!$U109+20.691*'BMP P Tracking Table'!$AA109)+SQRT((3630*'BMP P Tracking Table'!$U109+20.691*'BMP P Tracking Table'!$AA109)^2-(4*(996.798*'BMP P Tracking Table'!$AA109)*-'BMP P Tracking Table'!$AB109)))/(2*(996.798*'BMP P Tracking Table'!$AA109)),IF(SUM('BMP P Tracking Table'!$W109:$Z109)=0,'BMP P Tracking Table'!$AB109/(-3630*'BMP P Tracking Table'!$U109),(-(3630*'BMP P Tracking Table'!$U109+20.691*'BMP P Tracking Table'!$Z109-216.711*'BMP P Tracking Table'!$Y109-83.853*'BMP P Tracking Table'!$X109-42.834*'BMP P Tracking Table'!$W109)+SQRT((3630*'BMP P Tracking Table'!$U109+20.691*'BMP P Tracking Table'!$Z109-216.711*'BMP P Tracking Table'!$Y109-83.853*'BMP P Tracking Table'!$X109-42.834*'BMP P Tracking Table'!$W109)^2-(4*(149.919*'BMP P Tracking Table'!$W109+236.676*'BMP P Tracking Table'!$X109+726*'BMP P Tracking Table'!$Y109+996.798*'BMP P Tracking Table'!$Z109)*-'BMP P Tracking Table'!$AB109)))/(2*(149.919*'BMP P Tracking Table'!$W109+236.676*'BMP P Tracking Table'!$X109+726*'BMP P Tracking Table'!$Y109+996.798*'BMP P Tracking Table'!$Z109))))),"")</f>
        <v/>
      </c>
      <c r="AF109" s="107" t="str" cm="1">
        <f t="array" ref="AF109">IFERROR((VLOOKUP(CONCATENATE('BMP P Tracking Table'!$T109," ",'BMP P Tracking Table'!$AC109),'Performance Curves'!$C$1:$L$45,_xlfn.SINGLE(MATCH('BMP P Tracking Table'!$AE109,'Performance Curves'!$D$1:$L$1,1))+2,FALSE)-VLOOKUP(CONCATENATE('BMP P Tracking Table'!$T109," ",'BMP P Tracking Table'!$AC109),'Performance Curves'!$C$1:$L$45,_xlfn.SINGLE(MATCH('BMP P Tracking Table'!$AE109,'Performance Curves'!$D$1:$L$1,1))+1,FALSE)),"")</f>
        <v/>
      </c>
      <c r="AG109" s="107" t="str">
        <f>IFERROR(('BMP P Tracking Table'!$AE109-INDEX('Performance Curves'!$E$1:$L$1,1,MATCH('BMP P Tracking Table'!$AE109,'Performance Curves'!$E$1:$L$1,1)))/(INDEX('Performance Curves'!$E$1:$L$1,1,MATCH('BMP P Tracking Table'!$AE109,'Performance Curves'!$E$1:$L$1,1)+1)-INDEX('Performance Curves'!$E$1:$L$1,1,MATCH('BMP P Tracking Table'!$AE109,'Performance Curves'!$E$1:$L$1,1))),"")</f>
        <v/>
      </c>
      <c r="AH109" s="106" t="str" cm="1">
        <f t="array" ref="AH109">IFERROR(IF('BMP P Tracking Table'!$AE109=2,VLOOKUP(CONCATENATE('BMP P Tracking Table'!$T109," ",'BMP P Tracking Table'!$AC109),'Performance Curves'!$C$1:$L$45,_xlfn.SINGLE(MATCH('BMP P Tracking Table'!$AE109,'Performance Curves'!$D$1:$L$1,1))+1,FALSE),'BMP P Tracking Table'!$AF109*'BMP P Tracking Table'!$AG109+VLOOKUP(CONCATENATE('BMP P Tracking Table'!$T109," ",'BMP P Tracking Table'!$AC109),'Performance Curves'!$C$1:$L$45,_xlfn.SINGLE(MATCH('BMP P Tracking Table'!$AE109,'Performance Curves'!$D$1:$L$1,1))+1,FALSE)),"")</f>
        <v/>
      </c>
      <c r="AI109" s="107" t="str">
        <f>IFERROR('BMP P Tracking Table'!$AH109*'BMP P Tracking Table'!$AD109,"")</f>
        <v/>
      </c>
      <c r="AJ109" s="65"/>
      <c r="AK109" s="101"/>
      <c r="AL109" s="101"/>
      <c r="AM109" s="64">
        <v>1</v>
      </c>
      <c r="AN109" s="105" t="str">
        <f t="shared" si="3"/>
        <v/>
      </c>
      <c r="AO109" s="101"/>
      <c r="AP109" s="101"/>
      <c r="AQ109" s="101"/>
      <c r="AR109" s="101"/>
      <c r="AS109" s="101"/>
      <c r="AT109" s="101"/>
      <c r="AU109" s="101"/>
      <c r="AV109" s="65"/>
      <c r="AW109" s="102"/>
      <c r="AX109" s="102"/>
      <c r="AY109" s="107" t="str">
        <f>IF('BMP P Tracking Table'!$AK109="Yes",IF('BMP P Tracking Table'!$AL109="No",'BMP P Tracking Table'!$U109*VLOOKUP('BMP P Tracking Table'!$Q109,'Loading Rates'!$B$1:$L$24,4,FALSE)+IF('BMP P Tracking Table'!$V109="By HSG",'BMP P Tracking Table'!$W109*VLOOKUP('BMP P Tracking Table'!$Q109,'Loading Rates'!$B$1:$L$24,6,FALSE)+'BMP P Tracking Table'!$X109*VLOOKUP('BMP P Tracking Table'!$Q109,'Loading Rates'!$B$1:$L$24,7,FALSE)+'BMP P Tracking Table'!$Y109*VLOOKUP('BMP P Tracking Table'!$Q109,'Loading Rates'!$B$1:$L$24,8,FALSE)+'BMP P Tracking Table'!$Z109*VLOOKUP('BMP P Tracking Table'!$Q109,'Loading Rates'!$B$1:$L$24,9,FALSE),'BMP P Tracking Table'!$AA109*VLOOKUP('BMP P Tracking Table'!$Q109,'Loading Rates'!$B$1:$L$24,10,FALSE)),'BMP P Tracking Table'!$AO109*VLOOKUP('BMP P Tracking Table'!$Q109,'Loading Rates'!$B$1:$L$24,4,FALSE)+IF('BMP P Tracking Table'!$AP109="By HSG",'BMP P Tracking Table'!$AQ109*VLOOKUP('BMP P Tracking Table'!$Q109,'Loading Rates'!$B$1:$L$24,6,FALSE)+'BMP P Tracking Table'!$AR109*VLOOKUP('BMP P Tracking Table'!$Q109,'Loading Rates'!$B$1:$L$24,7,FALSE)+'BMP P Tracking Table'!$AS109*VLOOKUP('BMP P Tracking Table'!$Q109,'Loading Rates'!$B$1:$L$24,8,FALSE)+'BMP P Tracking Table'!$AT109*VLOOKUP('BMP P Tracking Table'!$Q109,'Loading Rates'!$B$1:$L$24,9,FALSE),'BMP P Tracking Table'!$AU109*VLOOKUP('BMP P Tracking Table'!$Q109,'Loading Rates'!$B$1:$L$24,10,FALSE))),"")</f>
        <v/>
      </c>
      <c r="AZ109" s="107" t="str">
        <f>IFERROR(IF('BMP P Tracking Table'!$AL109="Yes",MIN(2,IF('BMP P Tracking Table'!$AP109="Total Pervious",(-(3630*'BMP P Tracking Table'!$AO109+20.691*'BMP P Tracking Table'!$AU109)+SQRT((3630*'BMP P Tracking Table'!$AO109+20.691*'BMP P Tracking Table'!$AU109)^2-(4*(996.798*'BMP P Tracking Table'!$AU109)*-'BMP P Tracking Table'!$AW109)))/(2*(996.798*'BMP P Tracking Table'!$AU109)),IF(SUM('BMP P Tracking Table'!$AQ109:$AT109)=0,'BMP P Tracking Table'!$AU109/(-3630*'BMP P Tracking Table'!$AO109),(-(3630*'BMP P Tracking Table'!$AO109+20.691*'BMP P Tracking Table'!$AT109-216.711*'BMP P Tracking Table'!$AS109-83.853*'BMP P Tracking Table'!$AR109-42.834*'BMP P Tracking Table'!$AQ109)+SQRT((3630*'BMP P Tracking Table'!$AO109+20.691*'BMP P Tracking Table'!$AT109-216.711*'BMP P Tracking Table'!$AS109-83.853*'BMP P Tracking Table'!$AR109-42.834*'BMP P Tracking Table'!$AQ109)^2-(4*(149.919*'BMP P Tracking Table'!$AQ109+236.676*'BMP P Tracking Table'!$AR109+726*'BMP P Tracking Table'!$AS109+996.798*'BMP P Tracking Table'!$AT109)*-'BMP P Tracking Table'!$AW109)))/(2*(149.919*'BMP P Tracking Table'!$AQ109+236.676*'BMP P Tracking Table'!$AR109+726*'BMP P Tracking Table'!$AS109+996.798*'BMP P Tracking Table'!$AT109))))),MIN(2,IF('BMP P Tracking Table'!$AP109="Total Pervious",(-(3630*'BMP P Tracking Table'!$U109+20.691*'BMP P Tracking Table'!$AA109)+SQRT((3630*'BMP P Tracking Table'!$U109+20.691*'BMP P Tracking Table'!$AA109)^2-(4*(996.798*'BMP P Tracking Table'!$AA109)*-'BMP P Tracking Table'!$AW109)))/(2*(996.798*'BMP P Tracking Table'!$AA109)),IF(SUM('BMP P Tracking Table'!$W109:$Z109)=0,'BMP P Tracking Table'!$AW109/(-3630*'BMP P Tracking Table'!$U109),(-(3630*'BMP P Tracking Table'!$U109+20.691*'BMP P Tracking Table'!$Z109-216.711*'BMP P Tracking Table'!$Y109-83.853*'BMP P Tracking Table'!$X109-42.834*'BMP P Tracking Table'!$W109)+SQRT((3630*'BMP P Tracking Table'!$U109+20.691*'BMP P Tracking Table'!$Z109-216.711*'BMP P Tracking Table'!$Y109-83.853*'BMP P Tracking Table'!$X109-42.834*'BMP P Tracking Table'!$W109)^2-(4*(149.919*'BMP P Tracking Table'!$W109+236.676*'BMP P Tracking Table'!$X109+726*'BMP P Tracking Table'!$Y109+996.798*'BMP P Tracking Table'!$Z109)*-'BMP P Tracking Table'!$AW109)))/(2*(149.919*'BMP P Tracking Table'!$W109+236.676*'BMP P Tracking Table'!$X109+726*'BMP P Tracking Table'!$Y109+996.798*'BMP P Tracking Table'!$Z109)))))),"")</f>
        <v/>
      </c>
      <c r="BA109" s="105" t="str" cm="1">
        <f t="array" ref="BA109">IFERROR((VLOOKUP(CONCATENATE('BMP P Tracking Table'!$AV109," ",'BMP P Tracking Table'!$AX109),'Performance Curves'!$C$1:$L$45,_xlfn.SINGLE(MATCH('BMP P Tracking Table'!$AZ109,'Performance Curves'!$D$1:$L$1,1))+2,FALSE)-VLOOKUP(CONCATENATE('BMP P Tracking Table'!$AV109," ",'BMP P Tracking Table'!$AX109),'Performance Curves'!$C$1:$L$45,_xlfn.SINGLE(MATCH('BMP P Tracking Table'!$AZ109,'Performance Curves'!$D$1:$L$1,1))+1,FALSE)),"")</f>
        <v/>
      </c>
      <c r="BB109" s="107" t="str">
        <f>IFERROR(('BMP P Tracking Table'!$AZ109-INDEX('Performance Curves'!$E$1:$L$1,1,MATCH('BMP P Tracking Table'!$AZ109,'Performance Curves'!$E$1:$L$1,1)))/(INDEX('Performance Curves'!$E$1:$L$1,1,MATCH('BMP P Tracking Table'!$AZ109,'Performance Curves'!$E$1:$L$1,1)+1)-INDEX('Performance Curves'!$E$1:$L$1,1,MATCH('BMP P Tracking Table'!$AZ109,'Performance Curves'!$E$1:$L$1,1))),"")</f>
        <v/>
      </c>
      <c r="BC109" s="106" t="str" cm="1">
        <f t="array" ref="BC109">IFERROR(IF('BMP P Tracking Table'!$AZ109=2,VLOOKUP(CONCATENATE('BMP P Tracking Table'!$AV109," ",'BMP P Tracking Table'!$AX109),'Performance Curves'!$C$1:$L$44,_xlfn.SINGLE(MATCH('BMP P Tracking Table'!$AZ109,'Performance Curves'!$D$1:$L$1,1))+1,FALSE),'BMP P Tracking Table'!$BA109*'BMP P Tracking Table'!$BB109+VLOOKUP(CONCATENATE('BMP P Tracking Table'!$AV109," ",'BMP P Tracking Table'!$AX109),'Performance Curves'!$C$1:$L$44,_xlfn.SINGLE(MATCH('BMP P Tracking Table'!$AZ109,'Performance Curves'!$D$1:$L$1,1))+1,FALSE)),"")</f>
        <v/>
      </c>
      <c r="BD109" s="107" t="str">
        <f>IFERROR('BMP P Tracking Table'!$BC109*'BMP P Tracking Table'!$AY109,"")</f>
        <v/>
      </c>
      <c r="BE109" s="101"/>
      <c r="BF109" s="37">
        <f t="shared" si="4"/>
        <v>0</v>
      </c>
    </row>
    <row r="110" spans="1:58" x14ac:dyDescent="0.25">
      <c r="A110" s="65"/>
      <c r="B110" s="65"/>
      <c r="C110" s="65"/>
      <c r="D110" s="65"/>
      <c r="E110" s="97"/>
      <c r="F110" s="97"/>
      <c r="G110" s="65"/>
      <c r="H110" s="65"/>
      <c r="I110" s="65"/>
      <c r="J110" s="98"/>
      <c r="K110" s="65"/>
      <c r="L110" s="65"/>
      <c r="M110" s="65"/>
      <c r="N110" s="65"/>
      <c r="O110" s="65"/>
      <c r="P110" s="65"/>
      <c r="Q110" s="65" t="str">
        <f>IFERROR(VLOOKUP('BMP P Tracking Table'!$P110,Dropdowns!$C$2:$E$15,3,FALSE),"")</f>
        <v/>
      </c>
      <c r="R110" s="65" t="str">
        <f>IFERROR(VLOOKUP('BMP P Tracking Table'!$Q110,Dropdowns!$P$3:$Q$23,2,FALSE),"")</f>
        <v/>
      </c>
      <c r="S110" s="65"/>
      <c r="T110" s="65"/>
      <c r="U110" s="65"/>
      <c r="V110" s="65"/>
      <c r="W110" s="65"/>
      <c r="X110" s="65"/>
      <c r="Y110" s="65"/>
      <c r="Z110" s="65"/>
      <c r="AA110" s="65"/>
      <c r="AB110" s="100"/>
      <c r="AC110" s="65"/>
      <c r="AD110" s="107" t="str">
        <f>IFERROR('BMP P Tracking Table'!$U110*VLOOKUP('BMP P Tracking Table'!$Q110,'Loading Rates'!$B$1:$L$24,4,FALSE)+IF('BMP P Tracking Table'!$V110="By HSG",'BMP P Tracking Table'!$W110*VLOOKUP('BMP P Tracking Table'!$Q110,'Loading Rates'!$B$1:$L$24,6,FALSE)+'BMP P Tracking Table'!$X110*VLOOKUP('BMP P Tracking Table'!$Q110,'Loading Rates'!$B$1:$L$24,7,FALSE)+'BMP P Tracking Table'!$Y110*VLOOKUP('BMP P Tracking Table'!$Q110,'Loading Rates'!$B$1:$L$24,8,FALSE)+'BMP P Tracking Table'!$Z110*VLOOKUP('BMP P Tracking Table'!$Q110,'Loading Rates'!$B$1:$L$24,9,FALSE),'BMP P Tracking Table'!$AA110*VLOOKUP('BMP P Tracking Table'!$Q110,'Loading Rates'!$B$1:$L$24,10,FALSE)),"")</f>
        <v/>
      </c>
      <c r="AE110" s="107" t="str">
        <f>IFERROR(MIN(2,IF('BMP P Tracking Table'!$V110="Total Pervious",(-(3630*'BMP P Tracking Table'!$U110+20.691*'BMP P Tracking Table'!$AA110)+SQRT((3630*'BMP P Tracking Table'!$U110+20.691*'BMP P Tracking Table'!$AA110)^2-(4*(996.798*'BMP P Tracking Table'!$AA110)*-'BMP P Tracking Table'!$AB110)))/(2*(996.798*'BMP P Tracking Table'!$AA110)),IF(SUM('BMP P Tracking Table'!$W110:$Z110)=0,'BMP P Tracking Table'!$AB110/(-3630*'BMP P Tracking Table'!$U110),(-(3630*'BMP P Tracking Table'!$U110+20.691*'BMP P Tracking Table'!$Z110-216.711*'BMP P Tracking Table'!$Y110-83.853*'BMP P Tracking Table'!$X110-42.834*'BMP P Tracking Table'!$W110)+SQRT((3630*'BMP P Tracking Table'!$U110+20.691*'BMP P Tracking Table'!$Z110-216.711*'BMP P Tracking Table'!$Y110-83.853*'BMP P Tracking Table'!$X110-42.834*'BMP P Tracking Table'!$W110)^2-(4*(149.919*'BMP P Tracking Table'!$W110+236.676*'BMP P Tracking Table'!$X110+726*'BMP P Tracking Table'!$Y110+996.798*'BMP P Tracking Table'!$Z110)*-'BMP P Tracking Table'!$AB110)))/(2*(149.919*'BMP P Tracking Table'!$W110+236.676*'BMP P Tracking Table'!$X110+726*'BMP P Tracking Table'!$Y110+996.798*'BMP P Tracking Table'!$Z110))))),"")</f>
        <v/>
      </c>
      <c r="AF110" s="107" t="str" cm="1">
        <f t="array" ref="AF110">IFERROR((VLOOKUP(CONCATENATE('BMP P Tracking Table'!$T110," ",'BMP P Tracking Table'!$AC110),'Performance Curves'!$C$1:$L$45,_xlfn.SINGLE(MATCH('BMP P Tracking Table'!$AE110,'Performance Curves'!$D$1:$L$1,1))+2,FALSE)-VLOOKUP(CONCATENATE('BMP P Tracking Table'!$T110," ",'BMP P Tracking Table'!$AC110),'Performance Curves'!$C$1:$L$45,_xlfn.SINGLE(MATCH('BMP P Tracking Table'!$AE110,'Performance Curves'!$D$1:$L$1,1))+1,FALSE)),"")</f>
        <v/>
      </c>
      <c r="AG110" s="107" t="str">
        <f>IFERROR(('BMP P Tracking Table'!$AE110-INDEX('Performance Curves'!$E$1:$L$1,1,MATCH('BMP P Tracking Table'!$AE110,'Performance Curves'!$E$1:$L$1,1)))/(INDEX('Performance Curves'!$E$1:$L$1,1,MATCH('BMP P Tracking Table'!$AE110,'Performance Curves'!$E$1:$L$1,1)+1)-INDEX('Performance Curves'!$E$1:$L$1,1,MATCH('BMP P Tracking Table'!$AE110,'Performance Curves'!$E$1:$L$1,1))),"")</f>
        <v/>
      </c>
      <c r="AH110" s="106" t="str" cm="1">
        <f t="array" ref="AH110">IFERROR(IF('BMP P Tracking Table'!$AE110=2,VLOOKUP(CONCATENATE('BMP P Tracking Table'!$T110," ",'BMP P Tracking Table'!$AC110),'Performance Curves'!$C$1:$L$45,_xlfn.SINGLE(MATCH('BMP P Tracking Table'!$AE110,'Performance Curves'!$D$1:$L$1,1))+1,FALSE),'BMP P Tracking Table'!$AF110*'BMP P Tracking Table'!$AG110+VLOOKUP(CONCATENATE('BMP P Tracking Table'!$T110," ",'BMP P Tracking Table'!$AC110),'Performance Curves'!$C$1:$L$45,_xlfn.SINGLE(MATCH('BMP P Tracking Table'!$AE110,'Performance Curves'!$D$1:$L$1,1))+1,FALSE)),"")</f>
        <v/>
      </c>
      <c r="AI110" s="107" t="str">
        <f>IFERROR('BMP P Tracking Table'!$AH110*'BMP P Tracking Table'!$AD110,"")</f>
        <v/>
      </c>
      <c r="AJ110" s="65"/>
      <c r="AK110" s="101"/>
      <c r="AL110" s="101"/>
      <c r="AM110" s="64">
        <v>1</v>
      </c>
      <c r="AN110" s="105" t="str">
        <f t="shared" si="3"/>
        <v/>
      </c>
      <c r="AO110" s="101"/>
      <c r="AP110" s="101"/>
      <c r="AQ110" s="101"/>
      <c r="AR110" s="101"/>
      <c r="AS110" s="101"/>
      <c r="AT110" s="101"/>
      <c r="AU110" s="101"/>
      <c r="AV110" s="65"/>
      <c r="AW110" s="102"/>
      <c r="AX110" s="102"/>
      <c r="AY110" s="107" t="str">
        <f>IF('BMP P Tracking Table'!$AK110="Yes",IF('BMP P Tracking Table'!$AL110="No",'BMP P Tracking Table'!$U110*VLOOKUP('BMP P Tracking Table'!$Q110,'Loading Rates'!$B$1:$L$24,4,FALSE)+IF('BMP P Tracking Table'!$V110="By HSG",'BMP P Tracking Table'!$W110*VLOOKUP('BMP P Tracking Table'!$Q110,'Loading Rates'!$B$1:$L$24,6,FALSE)+'BMP P Tracking Table'!$X110*VLOOKUP('BMP P Tracking Table'!$Q110,'Loading Rates'!$B$1:$L$24,7,FALSE)+'BMP P Tracking Table'!$Y110*VLOOKUP('BMP P Tracking Table'!$Q110,'Loading Rates'!$B$1:$L$24,8,FALSE)+'BMP P Tracking Table'!$Z110*VLOOKUP('BMP P Tracking Table'!$Q110,'Loading Rates'!$B$1:$L$24,9,FALSE),'BMP P Tracking Table'!$AA110*VLOOKUP('BMP P Tracking Table'!$Q110,'Loading Rates'!$B$1:$L$24,10,FALSE)),'BMP P Tracking Table'!$AO110*VLOOKUP('BMP P Tracking Table'!$Q110,'Loading Rates'!$B$1:$L$24,4,FALSE)+IF('BMP P Tracking Table'!$AP110="By HSG",'BMP P Tracking Table'!$AQ110*VLOOKUP('BMP P Tracking Table'!$Q110,'Loading Rates'!$B$1:$L$24,6,FALSE)+'BMP P Tracking Table'!$AR110*VLOOKUP('BMP P Tracking Table'!$Q110,'Loading Rates'!$B$1:$L$24,7,FALSE)+'BMP P Tracking Table'!$AS110*VLOOKUP('BMP P Tracking Table'!$Q110,'Loading Rates'!$B$1:$L$24,8,FALSE)+'BMP P Tracking Table'!$AT110*VLOOKUP('BMP P Tracking Table'!$Q110,'Loading Rates'!$B$1:$L$24,9,FALSE),'BMP P Tracking Table'!$AU110*VLOOKUP('BMP P Tracking Table'!$Q110,'Loading Rates'!$B$1:$L$24,10,FALSE))),"")</f>
        <v/>
      </c>
      <c r="AZ110" s="107" t="str">
        <f>IFERROR(IF('BMP P Tracking Table'!$AL110="Yes",MIN(2,IF('BMP P Tracking Table'!$AP110="Total Pervious",(-(3630*'BMP P Tracking Table'!$AO110+20.691*'BMP P Tracking Table'!$AU110)+SQRT((3630*'BMP P Tracking Table'!$AO110+20.691*'BMP P Tracking Table'!$AU110)^2-(4*(996.798*'BMP P Tracking Table'!$AU110)*-'BMP P Tracking Table'!$AW110)))/(2*(996.798*'BMP P Tracking Table'!$AU110)),IF(SUM('BMP P Tracking Table'!$AQ110:$AT110)=0,'BMP P Tracking Table'!$AU110/(-3630*'BMP P Tracking Table'!$AO110),(-(3630*'BMP P Tracking Table'!$AO110+20.691*'BMP P Tracking Table'!$AT110-216.711*'BMP P Tracking Table'!$AS110-83.853*'BMP P Tracking Table'!$AR110-42.834*'BMP P Tracking Table'!$AQ110)+SQRT((3630*'BMP P Tracking Table'!$AO110+20.691*'BMP P Tracking Table'!$AT110-216.711*'BMP P Tracking Table'!$AS110-83.853*'BMP P Tracking Table'!$AR110-42.834*'BMP P Tracking Table'!$AQ110)^2-(4*(149.919*'BMP P Tracking Table'!$AQ110+236.676*'BMP P Tracking Table'!$AR110+726*'BMP P Tracking Table'!$AS110+996.798*'BMP P Tracking Table'!$AT110)*-'BMP P Tracking Table'!$AW110)))/(2*(149.919*'BMP P Tracking Table'!$AQ110+236.676*'BMP P Tracking Table'!$AR110+726*'BMP P Tracking Table'!$AS110+996.798*'BMP P Tracking Table'!$AT110))))),MIN(2,IF('BMP P Tracking Table'!$AP110="Total Pervious",(-(3630*'BMP P Tracking Table'!$U110+20.691*'BMP P Tracking Table'!$AA110)+SQRT((3630*'BMP P Tracking Table'!$U110+20.691*'BMP P Tracking Table'!$AA110)^2-(4*(996.798*'BMP P Tracking Table'!$AA110)*-'BMP P Tracking Table'!$AW110)))/(2*(996.798*'BMP P Tracking Table'!$AA110)),IF(SUM('BMP P Tracking Table'!$W110:$Z110)=0,'BMP P Tracking Table'!$AW110/(-3630*'BMP P Tracking Table'!$U110),(-(3630*'BMP P Tracking Table'!$U110+20.691*'BMP P Tracking Table'!$Z110-216.711*'BMP P Tracking Table'!$Y110-83.853*'BMP P Tracking Table'!$X110-42.834*'BMP P Tracking Table'!$W110)+SQRT((3630*'BMP P Tracking Table'!$U110+20.691*'BMP P Tracking Table'!$Z110-216.711*'BMP P Tracking Table'!$Y110-83.853*'BMP P Tracking Table'!$X110-42.834*'BMP P Tracking Table'!$W110)^2-(4*(149.919*'BMP P Tracking Table'!$W110+236.676*'BMP P Tracking Table'!$X110+726*'BMP P Tracking Table'!$Y110+996.798*'BMP P Tracking Table'!$Z110)*-'BMP P Tracking Table'!$AW110)))/(2*(149.919*'BMP P Tracking Table'!$W110+236.676*'BMP P Tracking Table'!$X110+726*'BMP P Tracking Table'!$Y110+996.798*'BMP P Tracking Table'!$Z110)))))),"")</f>
        <v/>
      </c>
      <c r="BA110" s="105" t="str" cm="1">
        <f t="array" ref="BA110">IFERROR((VLOOKUP(CONCATENATE('BMP P Tracking Table'!$AV110," ",'BMP P Tracking Table'!$AX110),'Performance Curves'!$C$1:$L$45,_xlfn.SINGLE(MATCH('BMP P Tracking Table'!$AZ110,'Performance Curves'!$D$1:$L$1,1))+2,FALSE)-VLOOKUP(CONCATENATE('BMP P Tracking Table'!$AV110," ",'BMP P Tracking Table'!$AX110),'Performance Curves'!$C$1:$L$45,_xlfn.SINGLE(MATCH('BMP P Tracking Table'!$AZ110,'Performance Curves'!$D$1:$L$1,1))+1,FALSE)),"")</f>
        <v/>
      </c>
      <c r="BB110" s="107" t="str">
        <f>IFERROR(('BMP P Tracking Table'!$AZ110-INDEX('Performance Curves'!$E$1:$L$1,1,MATCH('BMP P Tracking Table'!$AZ110,'Performance Curves'!$E$1:$L$1,1)))/(INDEX('Performance Curves'!$E$1:$L$1,1,MATCH('BMP P Tracking Table'!$AZ110,'Performance Curves'!$E$1:$L$1,1)+1)-INDEX('Performance Curves'!$E$1:$L$1,1,MATCH('BMP P Tracking Table'!$AZ110,'Performance Curves'!$E$1:$L$1,1))),"")</f>
        <v/>
      </c>
      <c r="BC110" s="106" t="str" cm="1">
        <f t="array" ref="BC110">IFERROR(IF('BMP P Tracking Table'!$AZ110=2,VLOOKUP(CONCATENATE('BMP P Tracking Table'!$AV110," ",'BMP P Tracking Table'!$AX110),'Performance Curves'!$C$1:$L$44,_xlfn.SINGLE(MATCH('BMP P Tracking Table'!$AZ110,'Performance Curves'!$D$1:$L$1,1))+1,FALSE),'BMP P Tracking Table'!$BA110*'BMP P Tracking Table'!$BB110+VLOOKUP(CONCATENATE('BMP P Tracking Table'!$AV110," ",'BMP P Tracking Table'!$AX110),'Performance Curves'!$C$1:$L$44,_xlfn.SINGLE(MATCH('BMP P Tracking Table'!$AZ110,'Performance Curves'!$D$1:$L$1,1))+1,FALSE)),"")</f>
        <v/>
      </c>
      <c r="BD110" s="107" t="str">
        <f>IFERROR('BMP P Tracking Table'!$BC110*'BMP P Tracking Table'!$AY110,"")</f>
        <v/>
      </c>
      <c r="BE110" s="101"/>
      <c r="BF110" s="37">
        <f t="shared" si="4"/>
        <v>0</v>
      </c>
    </row>
    <row r="111" spans="1:58" x14ac:dyDescent="0.25">
      <c r="A111" s="65"/>
      <c r="B111" s="65"/>
      <c r="C111" s="65"/>
      <c r="D111" s="65"/>
      <c r="E111" s="97"/>
      <c r="F111" s="97"/>
      <c r="G111" s="65"/>
      <c r="H111" s="65"/>
      <c r="I111" s="65"/>
      <c r="J111" s="98"/>
      <c r="K111" s="65"/>
      <c r="L111" s="65"/>
      <c r="M111" s="65"/>
      <c r="N111" s="65"/>
      <c r="O111" s="65"/>
      <c r="P111" s="65"/>
      <c r="Q111" s="65" t="str">
        <f>IFERROR(VLOOKUP('BMP P Tracking Table'!$P111,Dropdowns!$C$2:$E$15,3,FALSE),"")</f>
        <v/>
      </c>
      <c r="R111" s="65" t="str">
        <f>IFERROR(VLOOKUP('BMP P Tracking Table'!$Q111,Dropdowns!$P$3:$Q$23,2,FALSE),"")</f>
        <v/>
      </c>
      <c r="S111" s="65"/>
      <c r="T111" s="65"/>
      <c r="U111" s="65"/>
      <c r="V111" s="65"/>
      <c r="W111" s="65"/>
      <c r="X111" s="65"/>
      <c r="Y111" s="65"/>
      <c r="Z111" s="65"/>
      <c r="AA111" s="65"/>
      <c r="AB111" s="100"/>
      <c r="AC111" s="65"/>
      <c r="AD111" s="107" t="str">
        <f>IFERROR('BMP P Tracking Table'!$U111*VLOOKUP('BMP P Tracking Table'!$Q111,'Loading Rates'!$B$1:$L$24,4,FALSE)+IF('BMP P Tracking Table'!$V111="By HSG",'BMP P Tracking Table'!$W111*VLOOKUP('BMP P Tracking Table'!$Q111,'Loading Rates'!$B$1:$L$24,6,FALSE)+'BMP P Tracking Table'!$X111*VLOOKUP('BMP P Tracking Table'!$Q111,'Loading Rates'!$B$1:$L$24,7,FALSE)+'BMP P Tracking Table'!$Y111*VLOOKUP('BMP P Tracking Table'!$Q111,'Loading Rates'!$B$1:$L$24,8,FALSE)+'BMP P Tracking Table'!$Z111*VLOOKUP('BMP P Tracking Table'!$Q111,'Loading Rates'!$B$1:$L$24,9,FALSE),'BMP P Tracking Table'!$AA111*VLOOKUP('BMP P Tracking Table'!$Q111,'Loading Rates'!$B$1:$L$24,10,FALSE)),"")</f>
        <v/>
      </c>
      <c r="AE111" s="107" t="str">
        <f>IFERROR(MIN(2,IF('BMP P Tracking Table'!$V111="Total Pervious",(-(3630*'BMP P Tracking Table'!$U111+20.691*'BMP P Tracking Table'!$AA111)+SQRT((3630*'BMP P Tracking Table'!$U111+20.691*'BMP P Tracking Table'!$AA111)^2-(4*(996.798*'BMP P Tracking Table'!$AA111)*-'BMP P Tracking Table'!$AB111)))/(2*(996.798*'BMP P Tracking Table'!$AA111)),IF(SUM('BMP P Tracking Table'!$W111:$Z111)=0,'BMP P Tracking Table'!$AB111/(-3630*'BMP P Tracking Table'!$U111),(-(3630*'BMP P Tracking Table'!$U111+20.691*'BMP P Tracking Table'!$Z111-216.711*'BMP P Tracking Table'!$Y111-83.853*'BMP P Tracking Table'!$X111-42.834*'BMP P Tracking Table'!$W111)+SQRT((3630*'BMP P Tracking Table'!$U111+20.691*'BMP P Tracking Table'!$Z111-216.711*'BMP P Tracking Table'!$Y111-83.853*'BMP P Tracking Table'!$X111-42.834*'BMP P Tracking Table'!$W111)^2-(4*(149.919*'BMP P Tracking Table'!$W111+236.676*'BMP P Tracking Table'!$X111+726*'BMP P Tracking Table'!$Y111+996.798*'BMP P Tracking Table'!$Z111)*-'BMP P Tracking Table'!$AB111)))/(2*(149.919*'BMP P Tracking Table'!$W111+236.676*'BMP P Tracking Table'!$X111+726*'BMP P Tracking Table'!$Y111+996.798*'BMP P Tracking Table'!$Z111))))),"")</f>
        <v/>
      </c>
      <c r="AF111" s="107" t="str" cm="1">
        <f t="array" ref="AF111">IFERROR((VLOOKUP(CONCATENATE('BMP P Tracking Table'!$T111," ",'BMP P Tracking Table'!$AC111),'Performance Curves'!$C$1:$L$45,_xlfn.SINGLE(MATCH('BMP P Tracking Table'!$AE111,'Performance Curves'!$D$1:$L$1,1))+2,FALSE)-VLOOKUP(CONCATENATE('BMP P Tracking Table'!$T111," ",'BMP P Tracking Table'!$AC111),'Performance Curves'!$C$1:$L$45,_xlfn.SINGLE(MATCH('BMP P Tracking Table'!$AE111,'Performance Curves'!$D$1:$L$1,1))+1,FALSE)),"")</f>
        <v/>
      </c>
      <c r="AG111" s="107" t="str">
        <f>IFERROR(('BMP P Tracking Table'!$AE111-INDEX('Performance Curves'!$E$1:$L$1,1,MATCH('BMP P Tracking Table'!$AE111,'Performance Curves'!$E$1:$L$1,1)))/(INDEX('Performance Curves'!$E$1:$L$1,1,MATCH('BMP P Tracking Table'!$AE111,'Performance Curves'!$E$1:$L$1,1)+1)-INDEX('Performance Curves'!$E$1:$L$1,1,MATCH('BMP P Tracking Table'!$AE111,'Performance Curves'!$E$1:$L$1,1))),"")</f>
        <v/>
      </c>
      <c r="AH111" s="106" t="str" cm="1">
        <f t="array" ref="AH111">IFERROR(IF('BMP P Tracking Table'!$AE111=2,VLOOKUP(CONCATENATE('BMP P Tracking Table'!$T111," ",'BMP P Tracking Table'!$AC111),'Performance Curves'!$C$1:$L$45,_xlfn.SINGLE(MATCH('BMP P Tracking Table'!$AE111,'Performance Curves'!$D$1:$L$1,1))+1,FALSE),'BMP P Tracking Table'!$AF111*'BMP P Tracking Table'!$AG111+VLOOKUP(CONCATENATE('BMP P Tracking Table'!$T111," ",'BMP P Tracking Table'!$AC111),'Performance Curves'!$C$1:$L$45,_xlfn.SINGLE(MATCH('BMP P Tracking Table'!$AE111,'Performance Curves'!$D$1:$L$1,1))+1,FALSE)),"")</f>
        <v/>
      </c>
      <c r="AI111" s="107" t="str">
        <f>IFERROR('BMP P Tracking Table'!$AH111*'BMP P Tracking Table'!$AD111,"")</f>
        <v/>
      </c>
      <c r="AJ111" s="65"/>
      <c r="AK111" s="101"/>
      <c r="AL111" s="101"/>
      <c r="AM111" s="64">
        <v>1</v>
      </c>
      <c r="AN111" s="105" t="str">
        <f t="shared" si="3"/>
        <v/>
      </c>
      <c r="AO111" s="101"/>
      <c r="AP111" s="101"/>
      <c r="AQ111" s="101"/>
      <c r="AR111" s="101"/>
      <c r="AS111" s="101"/>
      <c r="AT111" s="101"/>
      <c r="AU111" s="101"/>
      <c r="AV111" s="65"/>
      <c r="AW111" s="102"/>
      <c r="AX111" s="102"/>
      <c r="AY111" s="107" t="str">
        <f>IF('BMP P Tracking Table'!$AK111="Yes",IF('BMP P Tracking Table'!$AL111="No",'BMP P Tracking Table'!$U111*VLOOKUP('BMP P Tracking Table'!$Q111,'Loading Rates'!$B$1:$L$24,4,FALSE)+IF('BMP P Tracking Table'!$V111="By HSG",'BMP P Tracking Table'!$W111*VLOOKUP('BMP P Tracking Table'!$Q111,'Loading Rates'!$B$1:$L$24,6,FALSE)+'BMP P Tracking Table'!$X111*VLOOKUP('BMP P Tracking Table'!$Q111,'Loading Rates'!$B$1:$L$24,7,FALSE)+'BMP P Tracking Table'!$Y111*VLOOKUP('BMP P Tracking Table'!$Q111,'Loading Rates'!$B$1:$L$24,8,FALSE)+'BMP P Tracking Table'!$Z111*VLOOKUP('BMP P Tracking Table'!$Q111,'Loading Rates'!$B$1:$L$24,9,FALSE),'BMP P Tracking Table'!$AA111*VLOOKUP('BMP P Tracking Table'!$Q111,'Loading Rates'!$B$1:$L$24,10,FALSE)),'BMP P Tracking Table'!$AO111*VLOOKUP('BMP P Tracking Table'!$Q111,'Loading Rates'!$B$1:$L$24,4,FALSE)+IF('BMP P Tracking Table'!$AP111="By HSG",'BMP P Tracking Table'!$AQ111*VLOOKUP('BMP P Tracking Table'!$Q111,'Loading Rates'!$B$1:$L$24,6,FALSE)+'BMP P Tracking Table'!$AR111*VLOOKUP('BMP P Tracking Table'!$Q111,'Loading Rates'!$B$1:$L$24,7,FALSE)+'BMP P Tracking Table'!$AS111*VLOOKUP('BMP P Tracking Table'!$Q111,'Loading Rates'!$B$1:$L$24,8,FALSE)+'BMP P Tracking Table'!$AT111*VLOOKUP('BMP P Tracking Table'!$Q111,'Loading Rates'!$B$1:$L$24,9,FALSE),'BMP P Tracking Table'!$AU111*VLOOKUP('BMP P Tracking Table'!$Q111,'Loading Rates'!$B$1:$L$24,10,FALSE))),"")</f>
        <v/>
      </c>
      <c r="AZ111" s="107" t="str">
        <f>IFERROR(IF('BMP P Tracking Table'!$AL111="Yes",MIN(2,IF('BMP P Tracking Table'!$AP111="Total Pervious",(-(3630*'BMP P Tracking Table'!$AO111+20.691*'BMP P Tracking Table'!$AU111)+SQRT((3630*'BMP P Tracking Table'!$AO111+20.691*'BMP P Tracking Table'!$AU111)^2-(4*(996.798*'BMP P Tracking Table'!$AU111)*-'BMP P Tracking Table'!$AW111)))/(2*(996.798*'BMP P Tracking Table'!$AU111)),IF(SUM('BMP P Tracking Table'!$AQ111:$AT111)=0,'BMP P Tracking Table'!$AU111/(-3630*'BMP P Tracking Table'!$AO111),(-(3630*'BMP P Tracking Table'!$AO111+20.691*'BMP P Tracking Table'!$AT111-216.711*'BMP P Tracking Table'!$AS111-83.853*'BMP P Tracking Table'!$AR111-42.834*'BMP P Tracking Table'!$AQ111)+SQRT((3630*'BMP P Tracking Table'!$AO111+20.691*'BMP P Tracking Table'!$AT111-216.711*'BMP P Tracking Table'!$AS111-83.853*'BMP P Tracking Table'!$AR111-42.834*'BMP P Tracking Table'!$AQ111)^2-(4*(149.919*'BMP P Tracking Table'!$AQ111+236.676*'BMP P Tracking Table'!$AR111+726*'BMP P Tracking Table'!$AS111+996.798*'BMP P Tracking Table'!$AT111)*-'BMP P Tracking Table'!$AW111)))/(2*(149.919*'BMP P Tracking Table'!$AQ111+236.676*'BMP P Tracking Table'!$AR111+726*'BMP P Tracking Table'!$AS111+996.798*'BMP P Tracking Table'!$AT111))))),MIN(2,IF('BMP P Tracking Table'!$AP111="Total Pervious",(-(3630*'BMP P Tracking Table'!$U111+20.691*'BMP P Tracking Table'!$AA111)+SQRT((3630*'BMP P Tracking Table'!$U111+20.691*'BMP P Tracking Table'!$AA111)^2-(4*(996.798*'BMP P Tracking Table'!$AA111)*-'BMP P Tracking Table'!$AW111)))/(2*(996.798*'BMP P Tracking Table'!$AA111)),IF(SUM('BMP P Tracking Table'!$W111:$Z111)=0,'BMP P Tracking Table'!$AW111/(-3630*'BMP P Tracking Table'!$U111),(-(3630*'BMP P Tracking Table'!$U111+20.691*'BMP P Tracking Table'!$Z111-216.711*'BMP P Tracking Table'!$Y111-83.853*'BMP P Tracking Table'!$X111-42.834*'BMP P Tracking Table'!$W111)+SQRT((3630*'BMP P Tracking Table'!$U111+20.691*'BMP P Tracking Table'!$Z111-216.711*'BMP P Tracking Table'!$Y111-83.853*'BMP P Tracking Table'!$X111-42.834*'BMP P Tracking Table'!$W111)^2-(4*(149.919*'BMP P Tracking Table'!$W111+236.676*'BMP P Tracking Table'!$X111+726*'BMP P Tracking Table'!$Y111+996.798*'BMP P Tracking Table'!$Z111)*-'BMP P Tracking Table'!$AW111)))/(2*(149.919*'BMP P Tracking Table'!$W111+236.676*'BMP P Tracking Table'!$X111+726*'BMP P Tracking Table'!$Y111+996.798*'BMP P Tracking Table'!$Z111)))))),"")</f>
        <v/>
      </c>
      <c r="BA111" s="105" t="str" cm="1">
        <f t="array" ref="BA111">IFERROR((VLOOKUP(CONCATENATE('BMP P Tracking Table'!$AV111," ",'BMP P Tracking Table'!$AX111),'Performance Curves'!$C$1:$L$45,_xlfn.SINGLE(MATCH('BMP P Tracking Table'!$AZ111,'Performance Curves'!$D$1:$L$1,1))+2,FALSE)-VLOOKUP(CONCATENATE('BMP P Tracking Table'!$AV111," ",'BMP P Tracking Table'!$AX111),'Performance Curves'!$C$1:$L$45,_xlfn.SINGLE(MATCH('BMP P Tracking Table'!$AZ111,'Performance Curves'!$D$1:$L$1,1))+1,FALSE)),"")</f>
        <v/>
      </c>
      <c r="BB111" s="107" t="str">
        <f>IFERROR(('BMP P Tracking Table'!$AZ111-INDEX('Performance Curves'!$E$1:$L$1,1,MATCH('BMP P Tracking Table'!$AZ111,'Performance Curves'!$E$1:$L$1,1)))/(INDEX('Performance Curves'!$E$1:$L$1,1,MATCH('BMP P Tracking Table'!$AZ111,'Performance Curves'!$E$1:$L$1,1)+1)-INDEX('Performance Curves'!$E$1:$L$1,1,MATCH('BMP P Tracking Table'!$AZ111,'Performance Curves'!$E$1:$L$1,1))),"")</f>
        <v/>
      </c>
      <c r="BC111" s="106" t="str" cm="1">
        <f t="array" ref="BC111">IFERROR(IF('BMP P Tracking Table'!$AZ111=2,VLOOKUP(CONCATENATE('BMP P Tracking Table'!$AV111," ",'BMP P Tracking Table'!$AX111),'Performance Curves'!$C$1:$L$44,_xlfn.SINGLE(MATCH('BMP P Tracking Table'!$AZ111,'Performance Curves'!$D$1:$L$1,1))+1,FALSE),'BMP P Tracking Table'!$BA111*'BMP P Tracking Table'!$BB111+VLOOKUP(CONCATENATE('BMP P Tracking Table'!$AV111," ",'BMP P Tracking Table'!$AX111),'Performance Curves'!$C$1:$L$44,_xlfn.SINGLE(MATCH('BMP P Tracking Table'!$AZ111,'Performance Curves'!$D$1:$L$1,1))+1,FALSE)),"")</f>
        <v/>
      </c>
      <c r="BD111" s="107" t="str">
        <f>IFERROR('BMP P Tracking Table'!$BC111*'BMP P Tracking Table'!$AY111,"")</f>
        <v/>
      </c>
      <c r="BE111" s="101"/>
      <c r="BF111" s="37">
        <f t="shared" si="4"/>
        <v>0</v>
      </c>
    </row>
    <row r="112" spans="1:58" x14ac:dyDescent="0.25">
      <c r="A112" s="65"/>
      <c r="B112" s="65"/>
      <c r="C112" s="65"/>
      <c r="D112" s="65"/>
      <c r="E112" s="97"/>
      <c r="F112" s="97"/>
      <c r="G112" s="65"/>
      <c r="H112" s="65"/>
      <c r="I112" s="65"/>
      <c r="J112" s="98"/>
      <c r="K112" s="65"/>
      <c r="L112" s="65"/>
      <c r="M112" s="65"/>
      <c r="N112" s="65"/>
      <c r="O112" s="65"/>
      <c r="P112" s="65"/>
      <c r="Q112" s="65" t="str">
        <f>IFERROR(VLOOKUP('BMP P Tracking Table'!$P112,Dropdowns!$C$2:$E$15,3,FALSE),"")</f>
        <v/>
      </c>
      <c r="R112" s="65" t="str">
        <f>IFERROR(VLOOKUP('BMP P Tracking Table'!$Q112,Dropdowns!$P$3:$Q$23,2,FALSE),"")</f>
        <v/>
      </c>
      <c r="S112" s="65"/>
      <c r="T112" s="65"/>
      <c r="U112" s="65"/>
      <c r="V112" s="65"/>
      <c r="W112" s="65"/>
      <c r="X112" s="65"/>
      <c r="Y112" s="65"/>
      <c r="Z112" s="65"/>
      <c r="AA112" s="65"/>
      <c r="AB112" s="100"/>
      <c r="AC112" s="65"/>
      <c r="AD112" s="107" t="str">
        <f>IFERROR('BMP P Tracking Table'!$U112*VLOOKUP('BMP P Tracking Table'!$Q112,'Loading Rates'!$B$1:$L$24,4,FALSE)+IF('BMP P Tracking Table'!$V112="By HSG",'BMP P Tracking Table'!$W112*VLOOKUP('BMP P Tracking Table'!$Q112,'Loading Rates'!$B$1:$L$24,6,FALSE)+'BMP P Tracking Table'!$X112*VLOOKUP('BMP P Tracking Table'!$Q112,'Loading Rates'!$B$1:$L$24,7,FALSE)+'BMP P Tracking Table'!$Y112*VLOOKUP('BMP P Tracking Table'!$Q112,'Loading Rates'!$B$1:$L$24,8,FALSE)+'BMP P Tracking Table'!$Z112*VLOOKUP('BMP P Tracking Table'!$Q112,'Loading Rates'!$B$1:$L$24,9,FALSE),'BMP P Tracking Table'!$AA112*VLOOKUP('BMP P Tracking Table'!$Q112,'Loading Rates'!$B$1:$L$24,10,FALSE)),"")</f>
        <v/>
      </c>
      <c r="AE112" s="107" t="str">
        <f>IFERROR(MIN(2,IF('BMP P Tracking Table'!$V112="Total Pervious",(-(3630*'BMP P Tracking Table'!$U112+20.691*'BMP P Tracking Table'!$AA112)+SQRT((3630*'BMP P Tracking Table'!$U112+20.691*'BMP P Tracking Table'!$AA112)^2-(4*(996.798*'BMP P Tracking Table'!$AA112)*-'BMP P Tracking Table'!$AB112)))/(2*(996.798*'BMP P Tracking Table'!$AA112)),IF(SUM('BMP P Tracking Table'!$W112:$Z112)=0,'BMP P Tracking Table'!$AB112/(-3630*'BMP P Tracking Table'!$U112),(-(3630*'BMP P Tracking Table'!$U112+20.691*'BMP P Tracking Table'!$Z112-216.711*'BMP P Tracking Table'!$Y112-83.853*'BMP P Tracking Table'!$X112-42.834*'BMP P Tracking Table'!$W112)+SQRT((3630*'BMP P Tracking Table'!$U112+20.691*'BMP P Tracking Table'!$Z112-216.711*'BMP P Tracking Table'!$Y112-83.853*'BMP P Tracking Table'!$X112-42.834*'BMP P Tracking Table'!$W112)^2-(4*(149.919*'BMP P Tracking Table'!$W112+236.676*'BMP P Tracking Table'!$X112+726*'BMP P Tracking Table'!$Y112+996.798*'BMP P Tracking Table'!$Z112)*-'BMP P Tracking Table'!$AB112)))/(2*(149.919*'BMP P Tracking Table'!$W112+236.676*'BMP P Tracking Table'!$X112+726*'BMP P Tracking Table'!$Y112+996.798*'BMP P Tracking Table'!$Z112))))),"")</f>
        <v/>
      </c>
      <c r="AF112" s="107" t="str" cm="1">
        <f t="array" ref="AF112">IFERROR((VLOOKUP(CONCATENATE('BMP P Tracking Table'!$T112," ",'BMP P Tracking Table'!$AC112),'Performance Curves'!$C$1:$L$45,_xlfn.SINGLE(MATCH('BMP P Tracking Table'!$AE112,'Performance Curves'!$D$1:$L$1,1))+2,FALSE)-VLOOKUP(CONCATENATE('BMP P Tracking Table'!$T112," ",'BMP P Tracking Table'!$AC112),'Performance Curves'!$C$1:$L$45,_xlfn.SINGLE(MATCH('BMP P Tracking Table'!$AE112,'Performance Curves'!$D$1:$L$1,1))+1,FALSE)),"")</f>
        <v/>
      </c>
      <c r="AG112" s="107" t="str">
        <f>IFERROR(('BMP P Tracking Table'!$AE112-INDEX('Performance Curves'!$E$1:$L$1,1,MATCH('BMP P Tracking Table'!$AE112,'Performance Curves'!$E$1:$L$1,1)))/(INDEX('Performance Curves'!$E$1:$L$1,1,MATCH('BMP P Tracking Table'!$AE112,'Performance Curves'!$E$1:$L$1,1)+1)-INDEX('Performance Curves'!$E$1:$L$1,1,MATCH('BMP P Tracking Table'!$AE112,'Performance Curves'!$E$1:$L$1,1))),"")</f>
        <v/>
      </c>
      <c r="AH112" s="106" t="str" cm="1">
        <f t="array" ref="AH112">IFERROR(IF('BMP P Tracking Table'!$AE112=2,VLOOKUP(CONCATENATE('BMP P Tracking Table'!$T112," ",'BMP P Tracking Table'!$AC112),'Performance Curves'!$C$1:$L$45,_xlfn.SINGLE(MATCH('BMP P Tracking Table'!$AE112,'Performance Curves'!$D$1:$L$1,1))+1,FALSE),'BMP P Tracking Table'!$AF112*'BMP P Tracking Table'!$AG112+VLOOKUP(CONCATENATE('BMP P Tracking Table'!$T112," ",'BMP P Tracking Table'!$AC112),'Performance Curves'!$C$1:$L$45,_xlfn.SINGLE(MATCH('BMP P Tracking Table'!$AE112,'Performance Curves'!$D$1:$L$1,1))+1,FALSE)),"")</f>
        <v/>
      </c>
      <c r="AI112" s="107" t="str">
        <f>IFERROR('BMP P Tracking Table'!$AH112*'BMP P Tracking Table'!$AD112,"")</f>
        <v/>
      </c>
      <c r="AJ112" s="65"/>
      <c r="AK112" s="101"/>
      <c r="AL112" s="101"/>
      <c r="AM112" s="64">
        <v>1</v>
      </c>
      <c r="AN112" s="105" t="str">
        <f t="shared" si="3"/>
        <v/>
      </c>
      <c r="AO112" s="101"/>
      <c r="AP112" s="101"/>
      <c r="AQ112" s="101"/>
      <c r="AR112" s="101"/>
      <c r="AS112" s="101"/>
      <c r="AT112" s="101"/>
      <c r="AU112" s="101"/>
      <c r="AV112" s="65"/>
      <c r="AW112" s="102"/>
      <c r="AX112" s="102"/>
      <c r="AY112" s="107" t="str">
        <f>IF('BMP P Tracking Table'!$AK112="Yes",IF('BMP P Tracking Table'!$AL112="No",'BMP P Tracking Table'!$U112*VLOOKUP('BMP P Tracking Table'!$Q112,'Loading Rates'!$B$1:$L$24,4,FALSE)+IF('BMP P Tracking Table'!$V112="By HSG",'BMP P Tracking Table'!$W112*VLOOKUP('BMP P Tracking Table'!$Q112,'Loading Rates'!$B$1:$L$24,6,FALSE)+'BMP P Tracking Table'!$X112*VLOOKUP('BMP P Tracking Table'!$Q112,'Loading Rates'!$B$1:$L$24,7,FALSE)+'BMP P Tracking Table'!$Y112*VLOOKUP('BMP P Tracking Table'!$Q112,'Loading Rates'!$B$1:$L$24,8,FALSE)+'BMP P Tracking Table'!$Z112*VLOOKUP('BMP P Tracking Table'!$Q112,'Loading Rates'!$B$1:$L$24,9,FALSE),'BMP P Tracking Table'!$AA112*VLOOKUP('BMP P Tracking Table'!$Q112,'Loading Rates'!$B$1:$L$24,10,FALSE)),'BMP P Tracking Table'!$AO112*VLOOKUP('BMP P Tracking Table'!$Q112,'Loading Rates'!$B$1:$L$24,4,FALSE)+IF('BMP P Tracking Table'!$AP112="By HSG",'BMP P Tracking Table'!$AQ112*VLOOKUP('BMP P Tracking Table'!$Q112,'Loading Rates'!$B$1:$L$24,6,FALSE)+'BMP P Tracking Table'!$AR112*VLOOKUP('BMP P Tracking Table'!$Q112,'Loading Rates'!$B$1:$L$24,7,FALSE)+'BMP P Tracking Table'!$AS112*VLOOKUP('BMP P Tracking Table'!$Q112,'Loading Rates'!$B$1:$L$24,8,FALSE)+'BMP P Tracking Table'!$AT112*VLOOKUP('BMP P Tracking Table'!$Q112,'Loading Rates'!$B$1:$L$24,9,FALSE),'BMP P Tracking Table'!$AU112*VLOOKUP('BMP P Tracking Table'!$Q112,'Loading Rates'!$B$1:$L$24,10,FALSE))),"")</f>
        <v/>
      </c>
      <c r="AZ112" s="107" t="str">
        <f>IFERROR(IF('BMP P Tracking Table'!$AL112="Yes",MIN(2,IF('BMP P Tracking Table'!$AP112="Total Pervious",(-(3630*'BMP P Tracking Table'!$AO112+20.691*'BMP P Tracking Table'!$AU112)+SQRT((3630*'BMP P Tracking Table'!$AO112+20.691*'BMP P Tracking Table'!$AU112)^2-(4*(996.798*'BMP P Tracking Table'!$AU112)*-'BMP P Tracking Table'!$AW112)))/(2*(996.798*'BMP P Tracking Table'!$AU112)),IF(SUM('BMP P Tracking Table'!$AQ112:$AT112)=0,'BMP P Tracking Table'!$AU112/(-3630*'BMP P Tracking Table'!$AO112),(-(3630*'BMP P Tracking Table'!$AO112+20.691*'BMP P Tracking Table'!$AT112-216.711*'BMP P Tracking Table'!$AS112-83.853*'BMP P Tracking Table'!$AR112-42.834*'BMP P Tracking Table'!$AQ112)+SQRT((3630*'BMP P Tracking Table'!$AO112+20.691*'BMP P Tracking Table'!$AT112-216.711*'BMP P Tracking Table'!$AS112-83.853*'BMP P Tracking Table'!$AR112-42.834*'BMP P Tracking Table'!$AQ112)^2-(4*(149.919*'BMP P Tracking Table'!$AQ112+236.676*'BMP P Tracking Table'!$AR112+726*'BMP P Tracking Table'!$AS112+996.798*'BMP P Tracking Table'!$AT112)*-'BMP P Tracking Table'!$AW112)))/(2*(149.919*'BMP P Tracking Table'!$AQ112+236.676*'BMP P Tracking Table'!$AR112+726*'BMP P Tracking Table'!$AS112+996.798*'BMP P Tracking Table'!$AT112))))),MIN(2,IF('BMP P Tracking Table'!$AP112="Total Pervious",(-(3630*'BMP P Tracking Table'!$U112+20.691*'BMP P Tracking Table'!$AA112)+SQRT((3630*'BMP P Tracking Table'!$U112+20.691*'BMP P Tracking Table'!$AA112)^2-(4*(996.798*'BMP P Tracking Table'!$AA112)*-'BMP P Tracking Table'!$AW112)))/(2*(996.798*'BMP P Tracking Table'!$AA112)),IF(SUM('BMP P Tracking Table'!$W112:$Z112)=0,'BMP P Tracking Table'!$AW112/(-3630*'BMP P Tracking Table'!$U112),(-(3630*'BMP P Tracking Table'!$U112+20.691*'BMP P Tracking Table'!$Z112-216.711*'BMP P Tracking Table'!$Y112-83.853*'BMP P Tracking Table'!$X112-42.834*'BMP P Tracking Table'!$W112)+SQRT((3630*'BMP P Tracking Table'!$U112+20.691*'BMP P Tracking Table'!$Z112-216.711*'BMP P Tracking Table'!$Y112-83.853*'BMP P Tracking Table'!$X112-42.834*'BMP P Tracking Table'!$W112)^2-(4*(149.919*'BMP P Tracking Table'!$W112+236.676*'BMP P Tracking Table'!$X112+726*'BMP P Tracking Table'!$Y112+996.798*'BMP P Tracking Table'!$Z112)*-'BMP P Tracking Table'!$AW112)))/(2*(149.919*'BMP P Tracking Table'!$W112+236.676*'BMP P Tracking Table'!$X112+726*'BMP P Tracking Table'!$Y112+996.798*'BMP P Tracking Table'!$Z112)))))),"")</f>
        <v/>
      </c>
      <c r="BA112" s="105" t="str" cm="1">
        <f t="array" ref="BA112">IFERROR((VLOOKUP(CONCATENATE('BMP P Tracking Table'!$AV112," ",'BMP P Tracking Table'!$AX112),'Performance Curves'!$C$1:$L$45,_xlfn.SINGLE(MATCH('BMP P Tracking Table'!$AZ112,'Performance Curves'!$D$1:$L$1,1))+2,FALSE)-VLOOKUP(CONCATENATE('BMP P Tracking Table'!$AV112," ",'BMP P Tracking Table'!$AX112),'Performance Curves'!$C$1:$L$45,_xlfn.SINGLE(MATCH('BMP P Tracking Table'!$AZ112,'Performance Curves'!$D$1:$L$1,1))+1,FALSE)),"")</f>
        <v/>
      </c>
      <c r="BB112" s="107" t="str">
        <f>IFERROR(('BMP P Tracking Table'!$AZ112-INDEX('Performance Curves'!$E$1:$L$1,1,MATCH('BMP P Tracking Table'!$AZ112,'Performance Curves'!$E$1:$L$1,1)))/(INDEX('Performance Curves'!$E$1:$L$1,1,MATCH('BMP P Tracking Table'!$AZ112,'Performance Curves'!$E$1:$L$1,1)+1)-INDEX('Performance Curves'!$E$1:$L$1,1,MATCH('BMP P Tracking Table'!$AZ112,'Performance Curves'!$E$1:$L$1,1))),"")</f>
        <v/>
      </c>
      <c r="BC112" s="106" t="str" cm="1">
        <f t="array" ref="BC112">IFERROR(IF('BMP P Tracking Table'!$AZ112=2,VLOOKUP(CONCATENATE('BMP P Tracking Table'!$AV112," ",'BMP P Tracking Table'!$AX112),'Performance Curves'!$C$1:$L$44,_xlfn.SINGLE(MATCH('BMP P Tracking Table'!$AZ112,'Performance Curves'!$D$1:$L$1,1))+1,FALSE),'BMP P Tracking Table'!$BA112*'BMP P Tracking Table'!$BB112+VLOOKUP(CONCATENATE('BMP P Tracking Table'!$AV112," ",'BMP P Tracking Table'!$AX112),'Performance Curves'!$C$1:$L$44,_xlfn.SINGLE(MATCH('BMP P Tracking Table'!$AZ112,'Performance Curves'!$D$1:$L$1,1))+1,FALSE)),"")</f>
        <v/>
      </c>
      <c r="BD112" s="107" t="str">
        <f>IFERROR('BMP P Tracking Table'!$BC112*'BMP P Tracking Table'!$AY112,"")</f>
        <v/>
      </c>
      <c r="BE112" s="101"/>
      <c r="BF112" s="37">
        <f t="shared" si="4"/>
        <v>0</v>
      </c>
    </row>
    <row r="113" spans="1:58" x14ac:dyDescent="0.25">
      <c r="A113" s="65"/>
      <c r="B113" s="65"/>
      <c r="C113" s="65"/>
      <c r="D113" s="65"/>
      <c r="E113" s="97"/>
      <c r="F113" s="97"/>
      <c r="G113" s="65"/>
      <c r="H113" s="65"/>
      <c r="I113" s="65"/>
      <c r="J113" s="98"/>
      <c r="K113" s="65"/>
      <c r="L113" s="65"/>
      <c r="M113" s="65"/>
      <c r="N113" s="65"/>
      <c r="O113" s="65"/>
      <c r="P113" s="65"/>
      <c r="Q113" s="65" t="str">
        <f>IFERROR(VLOOKUP('BMP P Tracking Table'!$P113,Dropdowns!$C$2:$E$15,3,FALSE),"")</f>
        <v/>
      </c>
      <c r="R113" s="65" t="str">
        <f>IFERROR(VLOOKUP('BMP P Tracking Table'!$Q113,Dropdowns!$P$3:$Q$23,2,FALSE),"")</f>
        <v/>
      </c>
      <c r="S113" s="65"/>
      <c r="T113" s="65"/>
      <c r="U113" s="65"/>
      <c r="V113" s="65"/>
      <c r="W113" s="65"/>
      <c r="X113" s="65"/>
      <c r="Y113" s="65"/>
      <c r="Z113" s="65"/>
      <c r="AA113" s="65"/>
      <c r="AB113" s="100"/>
      <c r="AC113" s="65"/>
      <c r="AD113" s="107" t="str">
        <f>IFERROR('BMP P Tracking Table'!$U113*VLOOKUP('BMP P Tracking Table'!$Q113,'Loading Rates'!$B$1:$L$24,4,FALSE)+IF('BMP P Tracking Table'!$V113="By HSG",'BMP P Tracking Table'!$W113*VLOOKUP('BMP P Tracking Table'!$Q113,'Loading Rates'!$B$1:$L$24,6,FALSE)+'BMP P Tracking Table'!$X113*VLOOKUP('BMP P Tracking Table'!$Q113,'Loading Rates'!$B$1:$L$24,7,FALSE)+'BMP P Tracking Table'!$Y113*VLOOKUP('BMP P Tracking Table'!$Q113,'Loading Rates'!$B$1:$L$24,8,FALSE)+'BMP P Tracking Table'!$Z113*VLOOKUP('BMP P Tracking Table'!$Q113,'Loading Rates'!$B$1:$L$24,9,FALSE),'BMP P Tracking Table'!$AA113*VLOOKUP('BMP P Tracking Table'!$Q113,'Loading Rates'!$B$1:$L$24,10,FALSE)),"")</f>
        <v/>
      </c>
      <c r="AE113" s="107" t="str">
        <f>IFERROR(MIN(2,IF('BMP P Tracking Table'!$V113="Total Pervious",(-(3630*'BMP P Tracking Table'!$U113+20.691*'BMP P Tracking Table'!$AA113)+SQRT((3630*'BMP P Tracking Table'!$U113+20.691*'BMP P Tracking Table'!$AA113)^2-(4*(996.798*'BMP P Tracking Table'!$AA113)*-'BMP P Tracking Table'!$AB113)))/(2*(996.798*'BMP P Tracking Table'!$AA113)),IF(SUM('BMP P Tracking Table'!$W113:$Z113)=0,'BMP P Tracking Table'!$AB113/(-3630*'BMP P Tracking Table'!$U113),(-(3630*'BMP P Tracking Table'!$U113+20.691*'BMP P Tracking Table'!$Z113-216.711*'BMP P Tracking Table'!$Y113-83.853*'BMP P Tracking Table'!$X113-42.834*'BMP P Tracking Table'!$W113)+SQRT((3630*'BMP P Tracking Table'!$U113+20.691*'BMP P Tracking Table'!$Z113-216.711*'BMP P Tracking Table'!$Y113-83.853*'BMP P Tracking Table'!$X113-42.834*'BMP P Tracking Table'!$W113)^2-(4*(149.919*'BMP P Tracking Table'!$W113+236.676*'BMP P Tracking Table'!$X113+726*'BMP P Tracking Table'!$Y113+996.798*'BMP P Tracking Table'!$Z113)*-'BMP P Tracking Table'!$AB113)))/(2*(149.919*'BMP P Tracking Table'!$W113+236.676*'BMP P Tracking Table'!$X113+726*'BMP P Tracking Table'!$Y113+996.798*'BMP P Tracking Table'!$Z113))))),"")</f>
        <v/>
      </c>
      <c r="AF113" s="107" t="str" cm="1">
        <f t="array" ref="AF113">IFERROR((VLOOKUP(CONCATENATE('BMP P Tracking Table'!$T113," ",'BMP P Tracking Table'!$AC113),'Performance Curves'!$C$1:$L$45,_xlfn.SINGLE(MATCH('BMP P Tracking Table'!$AE113,'Performance Curves'!$D$1:$L$1,1))+2,FALSE)-VLOOKUP(CONCATENATE('BMP P Tracking Table'!$T113," ",'BMP P Tracking Table'!$AC113),'Performance Curves'!$C$1:$L$45,_xlfn.SINGLE(MATCH('BMP P Tracking Table'!$AE113,'Performance Curves'!$D$1:$L$1,1))+1,FALSE)),"")</f>
        <v/>
      </c>
      <c r="AG113" s="107" t="str">
        <f>IFERROR(('BMP P Tracking Table'!$AE113-INDEX('Performance Curves'!$E$1:$L$1,1,MATCH('BMP P Tracking Table'!$AE113,'Performance Curves'!$E$1:$L$1,1)))/(INDEX('Performance Curves'!$E$1:$L$1,1,MATCH('BMP P Tracking Table'!$AE113,'Performance Curves'!$E$1:$L$1,1)+1)-INDEX('Performance Curves'!$E$1:$L$1,1,MATCH('BMP P Tracking Table'!$AE113,'Performance Curves'!$E$1:$L$1,1))),"")</f>
        <v/>
      </c>
      <c r="AH113" s="106" t="str" cm="1">
        <f t="array" ref="AH113">IFERROR(IF('BMP P Tracking Table'!$AE113=2,VLOOKUP(CONCATENATE('BMP P Tracking Table'!$T113," ",'BMP P Tracking Table'!$AC113),'Performance Curves'!$C$1:$L$45,_xlfn.SINGLE(MATCH('BMP P Tracking Table'!$AE113,'Performance Curves'!$D$1:$L$1,1))+1,FALSE),'BMP P Tracking Table'!$AF113*'BMP P Tracking Table'!$AG113+VLOOKUP(CONCATENATE('BMP P Tracking Table'!$T113," ",'BMP P Tracking Table'!$AC113),'Performance Curves'!$C$1:$L$45,_xlfn.SINGLE(MATCH('BMP P Tracking Table'!$AE113,'Performance Curves'!$D$1:$L$1,1))+1,FALSE)),"")</f>
        <v/>
      </c>
      <c r="AI113" s="107" t="str">
        <f>IFERROR('BMP P Tracking Table'!$AH113*'BMP P Tracking Table'!$AD113,"")</f>
        <v/>
      </c>
      <c r="AJ113" s="65"/>
      <c r="AK113" s="101"/>
      <c r="AL113" s="101"/>
      <c r="AM113" s="64">
        <v>1</v>
      </c>
      <c r="AN113" s="105" t="str">
        <f t="shared" si="3"/>
        <v/>
      </c>
      <c r="AO113" s="101"/>
      <c r="AP113" s="101"/>
      <c r="AQ113" s="101"/>
      <c r="AR113" s="101"/>
      <c r="AS113" s="101"/>
      <c r="AT113" s="101"/>
      <c r="AU113" s="101"/>
      <c r="AV113" s="65"/>
      <c r="AW113" s="102"/>
      <c r="AX113" s="102"/>
      <c r="AY113" s="107" t="str">
        <f>IF('BMP P Tracking Table'!$AK113="Yes",IF('BMP P Tracking Table'!$AL113="No",'BMP P Tracking Table'!$U113*VLOOKUP('BMP P Tracking Table'!$Q113,'Loading Rates'!$B$1:$L$24,4,FALSE)+IF('BMP P Tracking Table'!$V113="By HSG",'BMP P Tracking Table'!$W113*VLOOKUP('BMP P Tracking Table'!$Q113,'Loading Rates'!$B$1:$L$24,6,FALSE)+'BMP P Tracking Table'!$X113*VLOOKUP('BMP P Tracking Table'!$Q113,'Loading Rates'!$B$1:$L$24,7,FALSE)+'BMP P Tracking Table'!$Y113*VLOOKUP('BMP P Tracking Table'!$Q113,'Loading Rates'!$B$1:$L$24,8,FALSE)+'BMP P Tracking Table'!$Z113*VLOOKUP('BMP P Tracking Table'!$Q113,'Loading Rates'!$B$1:$L$24,9,FALSE),'BMP P Tracking Table'!$AA113*VLOOKUP('BMP P Tracking Table'!$Q113,'Loading Rates'!$B$1:$L$24,10,FALSE)),'BMP P Tracking Table'!$AO113*VLOOKUP('BMP P Tracking Table'!$Q113,'Loading Rates'!$B$1:$L$24,4,FALSE)+IF('BMP P Tracking Table'!$AP113="By HSG",'BMP P Tracking Table'!$AQ113*VLOOKUP('BMP P Tracking Table'!$Q113,'Loading Rates'!$B$1:$L$24,6,FALSE)+'BMP P Tracking Table'!$AR113*VLOOKUP('BMP P Tracking Table'!$Q113,'Loading Rates'!$B$1:$L$24,7,FALSE)+'BMP P Tracking Table'!$AS113*VLOOKUP('BMP P Tracking Table'!$Q113,'Loading Rates'!$B$1:$L$24,8,FALSE)+'BMP P Tracking Table'!$AT113*VLOOKUP('BMP P Tracking Table'!$Q113,'Loading Rates'!$B$1:$L$24,9,FALSE),'BMP P Tracking Table'!$AU113*VLOOKUP('BMP P Tracking Table'!$Q113,'Loading Rates'!$B$1:$L$24,10,FALSE))),"")</f>
        <v/>
      </c>
      <c r="AZ113" s="107" t="str">
        <f>IFERROR(IF('BMP P Tracking Table'!$AL113="Yes",MIN(2,IF('BMP P Tracking Table'!$AP113="Total Pervious",(-(3630*'BMP P Tracking Table'!$AO113+20.691*'BMP P Tracking Table'!$AU113)+SQRT((3630*'BMP P Tracking Table'!$AO113+20.691*'BMP P Tracking Table'!$AU113)^2-(4*(996.798*'BMP P Tracking Table'!$AU113)*-'BMP P Tracking Table'!$AW113)))/(2*(996.798*'BMP P Tracking Table'!$AU113)),IF(SUM('BMP P Tracking Table'!$AQ113:$AT113)=0,'BMP P Tracking Table'!$AU113/(-3630*'BMP P Tracking Table'!$AO113),(-(3630*'BMP P Tracking Table'!$AO113+20.691*'BMP P Tracking Table'!$AT113-216.711*'BMP P Tracking Table'!$AS113-83.853*'BMP P Tracking Table'!$AR113-42.834*'BMP P Tracking Table'!$AQ113)+SQRT((3630*'BMP P Tracking Table'!$AO113+20.691*'BMP P Tracking Table'!$AT113-216.711*'BMP P Tracking Table'!$AS113-83.853*'BMP P Tracking Table'!$AR113-42.834*'BMP P Tracking Table'!$AQ113)^2-(4*(149.919*'BMP P Tracking Table'!$AQ113+236.676*'BMP P Tracking Table'!$AR113+726*'BMP P Tracking Table'!$AS113+996.798*'BMP P Tracking Table'!$AT113)*-'BMP P Tracking Table'!$AW113)))/(2*(149.919*'BMP P Tracking Table'!$AQ113+236.676*'BMP P Tracking Table'!$AR113+726*'BMP P Tracking Table'!$AS113+996.798*'BMP P Tracking Table'!$AT113))))),MIN(2,IF('BMP P Tracking Table'!$AP113="Total Pervious",(-(3630*'BMP P Tracking Table'!$U113+20.691*'BMP P Tracking Table'!$AA113)+SQRT((3630*'BMP P Tracking Table'!$U113+20.691*'BMP P Tracking Table'!$AA113)^2-(4*(996.798*'BMP P Tracking Table'!$AA113)*-'BMP P Tracking Table'!$AW113)))/(2*(996.798*'BMP P Tracking Table'!$AA113)),IF(SUM('BMP P Tracking Table'!$W113:$Z113)=0,'BMP P Tracking Table'!$AW113/(-3630*'BMP P Tracking Table'!$U113),(-(3630*'BMP P Tracking Table'!$U113+20.691*'BMP P Tracking Table'!$Z113-216.711*'BMP P Tracking Table'!$Y113-83.853*'BMP P Tracking Table'!$X113-42.834*'BMP P Tracking Table'!$W113)+SQRT((3630*'BMP P Tracking Table'!$U113+20.691*'BMP P Tracking Table'!$Z113-216.711*'BMP P Tracking Table'!$Y113-83.853*'BMP P Tracking Table'!$X113-42.834*'BMP P Tracking Table'!$W113)^2-(4*(149.919*'BMP P Tracking Table'!$W113+236.676*'BMP P Tracking Table'!$X113+726*'BMP P Tracking Table'!$Y113+996.798*'BMP P Tracking Table'!$Z113)*-'BMP P Tracking Table'!$AW113)))/(2*(149.919*'BMP P Tracking Table'!$W113+236.676*'BMP P Tracking Table'!$X113+726*'BMP P Tracking Table'!$Y113+996.798*'BMP P Tracking Table'!$Z113)))))),"")</f>
        <v/>
      </c>
      <c r="BA113" s="105" t="str" cm="1">
        <f t="array" ref="BA113">IFERROR((VLOOKUP(CONCATENATE('BMP P Tracking Table'!$AV113," ",'BMP P Tracking Table'!$AX113),'Performance Curves'!$C$1:$L$45,_xlfn.SINGLE(MATCH('BMP P Tracking Table'!$AZ113,'Performance Curves'!$D$1:$L$1,1))+2,FALSE)-VLOOKUP(CONCATENATE('BMP P Tracking Table'!$AV113," ",'BMP P Tracking Table'!$AX113),'Performance Curves'!$C$1:$L$45,_xlfn.SINGLE(MATCH('BMP P Tracking Table'!$AZ113,'Performance Curves'!$D$1:$L$1,1))+1,FALSE)),"")</f>
        <v/>
      </c>
      <c r="BB113" s="107" t="str">
        <f>IFERROR(('BMP P Tracking Table'!$AZ113-INDEX('Performance Curves'!$E$1:$L$1,1,MATCH('BMP P Tracking Table'!$AZ113,'Performance Curves'!$E$1:$L$1,1)))/(INDEX('Performance Curves'!$E$1:$L$1,1,MATCH('BMP P Tracking Table'!$AZ113,'Performance Curves'!$E$1:$L$1,1)+1)-INDEX('Performance Curves'!$E$1:$L$1,1,MATCH('BMP P Tracking Table'!$AZ113,'Performance Curves'!$E$1:$L$1,1))),"")</f>
        <v/>
      </c>
      <c r="BC113" s="106" t="str" cm="1">
        <f t="array" ref="BC113">IFERROR(IF('BMP P Tracking Table'!$AZ113=2,VLOOKUP(CONCATENATE('BMP P Tracking Table'!$AV113," ",'BMP P Tracking Table'!$AX113),'Performance Curves'!$C$1:$L$44,_xlfn.SINGLE(MATCH('BMP P Tracking Table'!$AZ113,'Performance Curves'!$D$1:$L$1,1))+1,FALSE),'BMP P Tracking Table'!$BA113*'BMP P Tracking Table'!$BB113+VLOOKUP(CONCATENATE('BMP P Tracking Table'!$AV113," ",'BMP P Tracking Table'!$AX113),'Performance Curves'!$C$1:$L$44,_xlfn.SINGLE(MATCH('BMP P Tracking Table'!$AZ113,'Performance Curves'!$D$1:$L$1,1))+1,FALSE)),"")</f>
        <v/>
      </c>
      <c r="BD113" s="107" t="str">
        <f>IFERROR('BMP P Tracking Table'!$BC113*'BMP P Tracking Table'!$AY113,"")</f>
        <v/>
      </c>
      <c r="BE113" s="101"/>
      <c r="BF113" s="37">
        <f t="shared" si="4"/>
        <v>0</v>
      </c>
    </row>
    <row r="114" spans="1:58" x14ac:dyDescent="0.25">
      <c r="A114" s="65"/>
      <c r="B114" s="65"/>
      <c r="C114" s="65"/>
      <c r="D114" s="65"/>
      <c r="E114" s="97"/>
      <c r="F114" s="97"/>
      <c r="G114" s="65"/>
      <c r="H114" s="65"/>
      <c r="I114" s="65"/>
      <c r="J114" s="98"/>
      <c r="K114" s="65"/>
      <c r="L114" s="65"/>
      <c r="M114" s="65"/>
      <c r="N114" s="65"/>
      <c r="O114" s="65"/>
      <c r="P114" s="65"/>
      <c r="Q114" s="65" t="str">
        <f>IFERROR(VLOOKUP('BMP P Tracking Table'!$P114,Dropdowns!$C$2:$E$15,3,FALSE),"")</f>
        <v/>
      </c>
      <c r="R114" s="65" t="str">
        <f>IFERROR(VLOOKUP('BMP P Tracking Table'!$Q114,Dropdowns!$P$3:$Q$23,2,FALSE),"")</f>
        <v/>
      </c>
      <c r="S114" s="65"/>
      <c r="T114" s="65"/>
      <c r="U114" s="65"/>
      <c r="V114" s="65"/>
      <c r="W114" s="65"/>
      <c r="X114" s="65"/>
      <c r="Y114" s="65"/>
      <c r="Z114" s="65"/>
      <c r="AA114" s="65"/>
      <c r="AB114" s="100"/>
      <c r="AC114" s="65"/>
      <c r="AD114" s="107" t="str">
        <f>IFERROR('BMP P Tracking Table'!$U114*VLOOKUP('BMP P Tracking Table'!$Q114,'Loading Rates'!$B$1:$L$24,4,FALSE)+IF('BMP P Tracking Table'!$V114="By HSG",'BMP P Tracking Table'!$W114*VLOOKUP('BMP P Tracking Table'!$Q114,'Loading Rates'!$B$1:$L$24,6,FALSE)+'BMP P Tracking Table'!$X114*VLOOKUP('BMP P Tracking Table'!$Q114,'Loading Rates'!$B$1:$L$24,7,FALSE)+'BMP P Tracking Table'!$Y114*VLOOKUP('BMP P Tracking Table'!$Q114,'Loading Rates'!$B$1:$L$24,8,FALSE)+'BMP P Tracking Table'!$Z114*VLOOKUP('BMP P Tracking Table'!$Q114,'Loading Rates'!$B$1:$L$24,9,FALSE),'BMP P Tracking Table'!$AA114*VLOOKUP('BMP P Tracking Table'!$Q114,'Loading Rates'!$B$1:$L$24,10,FALSE)),"")</f>
        <v/>
      </c>
      <c r="AE114" s="107" t="str">
        <f>IFERROR(MIN(2,IF('BMP P Tracking Table'!$V114="Total Pervious",(-(3630*'BMP P Tracking Table'!$U114+20.691*'BMP P Tracking Table'!$AA114)+SQRT((3630*'BMP P Tracking Table'!$U114+20.691*'BMP P Tracking Table'!$AA114)^2-(4*(996.798*'BMP P Tracking Table'!$AA114)*-'BMP P Tracking Table'!$AB114)))/(2*(996.798*'BMP P Tracking Table'!$AA114)),IF(SUM('BMP P Tracking Table'!$W114:$Z114)=0,'BMP P Tracking Table'!$AB114/(-3630*'BMP P Tracking Table'!$U114),(-(3630*'BMP P Tracking Table'!$U114+20.691*'BMP P Tracking Table'!$Z114-216.711*'BMP P Tracking Table'!$Y114-83.853*'BMP P Tracking Table'!$X114-42.834*'BMP P Tracking Table'!$W114)+SQRT((3630*'BMP P Tracking Table'!$U114+20.691*'BMP P Tracking Table'!$Z114-216.711*'BMP P Tracking Table'!$Y114-83.853*'BMP P Tracking Table'!$X114-42.834*'BMP P Tracking Table'!$W114)^2-(4*(149.919*'BMP P Tracking Table'!$W114+236.676*'BMP P Tracking Table'!$X114+726*'BMP P Tracking Table'!$Y114+996.798*'BMP P Tracking Table'!$Z114)*-'BMP P Tracking Table'!$AB114)))/(2*(149.919*'BMP P Tracking Table'!$W114+236.676*'BMP P Tracking Table'!$X114+726*'BMP P Tracking Table'!$Y114+996.798*'BMP P Tracking Table'!$Z114))))),"")</f>
        <v/>
      </c>
      <c r="AF114" s="107" t="str" cm="1">
        <f t="array" ref="AF114">IFERROR((VLOOKUP(CONCATENATE('BMP P Tracking Table'!$T114," ",'BMP P Tracking Table'!$AC114),'Performance Curves'!$C$1:$L$45,_xlfn.SINGLE(MATCH('BMP P Tracking Table'!$AE114,'Performance Curves'!$D$1:$L$1,1))+2,FALSE)-VLOOKUP(CONCATENATE('BMP P Tracking Table'!$T114," ",'BMP P Tracking Table'!$AC114),'Performance Curves'!$C$1:$L$45,_xlfn.SINGLE(MATCH('BMP P Tracking Table'!$AE114,'Performance Curves'!$D$1:$L$1,1))+1,FALSE)),"")</f>
        <v/>
      </c>
      <c r="AG114" s="107" t="str">
        <f>IFERROR(('BMP P Tracking Table'!$AE114-INDEX('Performance Curves'!$E$1:$L$1,1,MATCH('BMP P Tracking Table'!$AE114,'Performance Curves'!$E$1:$L$1,1)))/(INDEX('Performance Curves'!$E$1:$L$1,1,MATCH('BMP P Tracking Table'!$AE114,'Performance Curves'!$E$1:$L$1,1)+1)-INDEX('Performance Curves'!$E$1:$L$1,1,MATCH('BMP P Tracking Table'!$AE114,'Performance Curves'!$E$1:$L$1,1))),"")</f>
        <v/>
      </c>
      <c r="AH114" s="106" t="str" cm="1">
        <f t="array" ref="AH114">IFERROR(IF('BMP P Tracking Table'!$AE114=2,VLOOKUP(CONCATENATE('BMP P Tracking Table'!$T114," ",'BMP P Tracking Table'!$AC114),'Performance Curves'!$C$1:$L$45,_xlfn.SINGLE(MATCH('BMP P Tracking Table'!$AE114,'Performance Curves'!$D$1:$L$1,1))+1,FALSE),'BMP P Tracking Table'!$AF114*'BMP P Tracking Table'!$AG114+VLOOKUP(CONCATENATE('BMP P Tracking Table'!$T114," ",'BMP P Tracking Table'!$AC114),'Performance Curves'!$C$1:$L$45,_xlfn.SINGLE(MATCH('BMP P Tracking Table'!$AE114,'Performance Curves'!$D$1:$L$1,1))+1,FALSE)),"")</f>
        <v/>
      </c>
      <c r="AI114" s="107" t="str">
        <f>IFERROR('BMP P Tracking Table'!$AH114*'BMP P Tracking Table'!$AD114,"")</f>
        <v/>
      </c>
      <c r="AJ114" s="65"/>
      <c r="AK114" s="101"/>
      <c r="AL114" s="101"/>
      <c r="AM114" s="64">
        <v>1</v>
      </c>
      <c r="AN114" s="105" t="str">
        <f t="shared" si="3"/>
        <v/>
      </c>
      <c r="AO114" s="101"/>
      <c r="AP114" s="101"/>
      <c r="AQ114" s="101"/>
      <c r="AR114" s="101"/>
      <c r="AS114" s="101"/>
      <c r="AT114" s="101"/>
      <c r="AU114" s="101"/>
      <c r="AV114" s="65"/>
      <c r="AW114" s="102"/>
      <c r="AX114" s="102"/>
      <c r="AY114" s="107" t="str">
        <f>IF('BMP P Tracking Table'!$AK114="Yes",IF('BMP P Tracking Table'!$AL114="No",'BMP P Tracking Table'!$U114*VLOOKUP('BMP P Tracking Table'!$Q114,'Loading Rates'!$B$1:$L$24,4,FALSE)+IF('BMP P Tracking Table'!$V114="By HSG",'BMP P Tracking Table'!$W114*VLOOKUP('BMP P Tracking Table'!$Q114,'Loading Rates'!$B$1:$L$24,6,FALSE)+'BMP P Tracking Table'!$X114*VLOOKUP('BMP P Tracking Table'!$Q114,'Loading Rates'!$B$1:$L$24,7,FALSE)+'BMP P Tracking Table'!$Y114*VLOOKUP('BMP P Tracking Table'!$Q114,'Loading Rates'!$B$1:$L$24,8,FALSE)+'BMP P Tracking Table'!$Z114*VLOOKUP('BMP P Tracking Table'!$Q114,'Loading Rates'!$B$1:$L$24,9,FALSE),'BMP P Tracking Table'!$AA114*VLOOKUP('BMP P Tracking Table'!$Q114,'Loading Rates'!$B$1:$L$24,10,FALSE)),'BMP P Tracking Table'!$AO114*VLOOKUP('BMP P Tracking Table'!$Q114,'Loading Rates'!$B$1:$L$24,4,FALSE)+IF('BMP P Tracking Table'!$AP114="By HSG",'BMP P Tracking Table'!$AQ114*VLOOKUP('BMP P Tracking Table'!$Q114,'Loading Rates'!$B$1:$L$24,6,FALSE)+'BMP P Tracking Table'!$AR114*VLOOKUP('BMP P Tracking Table'!$Q114,'Loading Rates'!$B$1:$L$24,7,FALSE)+'BMP P Tracking Table'!$AS114*VLOOKUP('BMP P Tracking Table'!$Q114,'Loading Rates'!$B$1:$L$24,8,FALSE)+'BMP P Tracking Table'!$AT114*VLOOKUP('BMP P Tracking Table'!$Q114,'Loading Rates'!$B$1:$L$24,9,FALSE),'BMP P Tracking Table'!$AU114*VLOOKUP('BMP P Tracking Table'!$Q114,'Loading Rates'!$B$1:$L$24,10,FALSE))),"")</f>
        <v/>
      </c>
      <c r="AZ114" s="107" t="str">
        <f>IFERROR(IF('BMP P Tracking Table'!$AL114="Yes",MIN(2,IF('BMP P Tracking Table'!$AP114="Total Pervious",(-(3630*'BMP P Tracking Table'!$AO114+20.691*'BMP P Tracking Table'!$AU114)+SQRT((3630*'BMP P Tracking Table'!$AO114+20.691*'BMP P Tracking Table'!$AU114)^2-(4*(996.798*'BMP P Tracking Table'!$AU114)*-'BMP P Tracking Table'!$AW114)))/(2*(996.798*'BMP P Tracking Table'!$AU114)),IF(SUM('BMP P Tracking Table'!$AQ114:$AT114)=0,'BMP P Tracking Table'!$AU114/(-3630*'BMP P Tracking Table'!$AO114),(-(3630*'BMP P Tracking Table'!$AO114+20.691*'BMP P Tracking Table'!$AT114-216.711*'BMP P Tracking Table'!$AS114-83.853*'BMP P Tracking Table'!$AR114-42.834*'BMP P Tracking Table'!$AQ114)+SQRT((3630*'BMP P Tracking Table'!$AO114+20.691*'BMP P Tracking Table'!$AT114-216.711*'BMP P Tracking Table'!$AS114-83.853*'BMP P Tracking Table'!$AR114-42.834*'BMP P Tracking Table'!$AQ114)^2-(4*(149.919*'BMP P Tracking Table'!$AQ114+236.676*'BMP P Tracking Table'!$AR114+726*'BMP P Tracking Table'!$AS114+996.798*'BMP P Tracking Table'!$AT114)*-'BMP P Tracking Table'!$AW114)))/(2*(149.919*'BMP P Tracking Table'!$AQ114+236.676*'BMP P Tracking Table'!$AR114+726*'BMP P Tracking Table'!$AS114+996.798*'BMP P Tracking Table'!$AT114))))),MIN(2,IF('BMP P Tracking Table'!$AP114="Total Pervious",(-(3630*'BMP P Tracking Table'!$U114+20.691*'BMP P Tracking Table'!$AA114)+SQRT((3630*'BMP P Tracking Table'!$U114+20.691*'BMP P Tracking Table'!$AA114)^2-(4*(996.798*'BMP P Tracking Table'!$AA114)*-'BMP P Tracking Table'!$AW114)))/(2*(996.798*'BMP P Tracking Table'!$AA114)),IF(SUM('BMP P Tracking Table'!$W114:$Z114)=0,'BMP P Tracking Table'!$AW114/(-3630*'BMP P Tracking Table'!$U114),(-(3630*'BMP P Tracking Table'!$U114+20.691*'BMP P Tracking Table'!$Z114-216.711*'BMP P Tracking Table'!$Y114-83.853*'BMP P Tracking Table'!$X114-42.834*'BMP P Tracking Table'!$W114)+SQRT((3630*'BMP P Tracking Table'!$U114+20.691*'BMP P Tracking Table'!$Z114-216.711*'BMP P Tracking Table'!$Y114-83.853*'BMP P Tracking Table'!$X114-42.834*'BMP P Tracking Table'!$W114)^2-(4*(149.919*'BMP P Tracking Table'!$W114+236.676*'BMP P Tracking Table'!$X114+726*'BMP P Tracking Table'!$Y114+996.798*'BMP P Tracking Table'!$Z114)*-'BMP P Tracking Table'!$AW114)))/(2*(149.919*'BMP P Tracking Table'!$W114+236.676*'BMP P Tracking Table'!$X114+726*'BMP P Tracking Table'!$Y114+996.798*'BMP P Tracking Table'!$Z114)))))),"")</f>
        <v/>
      </c>
      <c r="BA114" s="105" t="str" cm="1">
        <f t="array" ref="BA114">IFERROR((VLOOKUP(CONCATENATE('BMP P Tracking Table'!$AV114," ",'BMP P Tracking Table'!$AX114),'Performance Curves'!$C$1:$L$45,_xlfn.SINGLE(MATCH('BMP P Tracking Table'!$AZ114,'Performance Curves'!$D$1:$L$1,1))+2,FALSE)-VLOOKUP(CONCATENATE('BMP P Tracking Table'!$AV114," ",'BMP P Tracking Table'!$AX114),'Performance Curves'!$C$1:$L$45,_xlfn.SINGLE(MATCH('BMP P Tracking Table'!$AZ114,'Performance Curves'!$D$1:$L$1,1))+1,FALSE)),"")</f>
        <v/>
      </c>
      <c r="BB114" s="107" t="str">
        <f>IFERROR(('BMP P Tracking Table'!$AZ114-INDEX('Performance Curves'!$E$1:$L$1,1,MATCH('BMP P Tracking Table'!$AZ114,'Performance Curves'!$E$1:$L$1,1)))/(INDEX('Performance Curves'!$E$1:$L$1,1,MATCH('BMP P Tracking Table'!$AZ114,'Performance Curves'!$E$1:$L$1,1)+1)-INDEX('Performance Curves'!$E$1:$L$1,1,MATCH('BMP P Tracking Table'!$AZ114,'Performance Curves'!$E$1:$L$1,1))),"")</f>
        <v/>
      </c>
      <c r="BC114" s="106" t="str" cm="1">
        <f t="array" ref="BC114">IFERROR(IF('BMP P Tracking Table'!$AZ114=2,VLOOKUP(CONCATENATE('BMP P Tracking Table'!$AV114," ",'BMP P Tracking Table'!$AX114),'Performance Curves'!$C$1:$L$44,_xlfn.SINGLE(MATCH('BMP P Tracking Table'!$AZ114,'Performance Curves'!$D$1:$L$1,1))+1,FALSE),'BMP P Tracking Table'!$BA114*'BMP P Tracking Table'!$BB114+VLOOKUP(CONCATENATE('BMP P Tracking Table'!$AV114," ",'BMP P Tracking Table'!$AX114),'Performance Curves'!$C$1:$L$44,_xlfn.SINGLE(MATCH('BMP P Tracking Table'!$AZ114,'Performance Curves'!$D$1:$L$1,1))+1,FALSE)),"")</f>
        <v/>
      </c>
      <c r="BD114" s="107" t="str">
        <f>IFERROR('BMP P Tracking Table'!$BC114*'BMP P Tracking Table'!$AY114,"")</f>
        <v/>
      </c>
      <c r="BE114" s="101"/>
      <c r="BF114" s="37">
        <f t="shared" si="4"/>
        <v>0</v>
      </c>
    </row>
    <row r="115" spans="1:58" x14ac:dyDescent="0.25">
      <c r="A115" s="65"/>
      <c r="B115" s="65"/>
      <c r="C115" s="65"/>
      <c r="D115" s="65"/>
      <c r="E115" s="97"/>
      <c r="F115" s="97"/>
      <c r="G115" s="65"/>
      <c r="H115" s="65"/>
      <c r="I115" s="65"/>
      <c r="J115" s="98"/>
      <c r="K115" s="65"/>
      <c r="L115" s="65"/>
      <c r="M115" s="65"/>
      <c r="N115" s="65"/>
      <c r="O115" s="65"/>
      <c r="P115" s="65"/>
      <c r="Q115" s="65" t="str">
        <f>IFERROR(VLOOKUP('BMP P Tracking Table'!$P115,Dropdowns!$C$2:$E$15,3,FALSE),"")</f>
        <v/>
      </c>
      <c r="R115" s="65" t="str">
        <f>IFERROR(VLOOKUP('BMP P Tracking Table'!$Q115,Dropdowns!$P$3:$Q$23,2,FALSE),"")</f>
        <v/>
      </c>
      <c r="S115" s="65"/>
      <c r="T115" s="65"/>
      <c r="U115" s="65"/>
      <c r="V115" s="65"/>
      <c r="W115" s="65"/>
      <c r="X115" s="65"/>
      <c r="Y115" s="65"/>
      <c r="Z115" s="65"/>
      <c r="AA115" s="65"/>
      <c r="AB115" s="100"/>
      <c r="AC115" s="65"/>
      <c r="AD115" s="107" t="str">
        <f>IFERROR('BMP P Tracking Table'!$U115*VLOOKUP('BMP P Tracking Table'!$Q115,'Loading Rates'!$B$1:$L$24,4,FALSE)+IF('BMP P Tracking Table'!$V115="By HSG",'BMP P Tracking Table'!$W115*VLOOKUP('BMP P Tracking Table'!$Q115,'Loading Rates'!$B$1:$L$24,6,FALSE)+'BMP P Tracking Table'!$X115*VLOOKUP('BMP P Tracking Table'!$Q115,'Loading Rates'!$B$1:$L$24,7,FALSE)+'BMP P Tracking Table'!$Y115*VLOOKUP('BMP P Tracking Table'!$Q115,'Loading Rates'!$B$1:$L$24,8,FALSE)+'BMP P Tracking Table'!$Z115*VLOOKUP('BMP P Tracking Table'!$Q115,'Loading Rates'!$B$1:$L$24,9,FALSE),'BMP P Tracking Table'!$AA115*VLOOKUP('BMP P Tracking Table'!$Q115,'Loading Rates'!$B$1:$L$24,10,FALSE)),"")</f>
        <v/>
      </c>
      <c r="AE115" s="107" t="str">
        <f>IFERROR(MIN(2,IF('BMP P Tracking Table'!$V115="Total Pervious",(-(3630*'BMP P Tracking Table'!$U115+20.691*'BMP P Tracking Table'!$AA115)+SQRT((3630*'BMP P Tracking Table'!$U115+20.691*'BMP P Tracking Table'!$AA115)^2-(4*(996.798*'BMP P Tracking Table'!$AA115)*-'BMP P Tracking Table'!$AB115)))/(2*(996.798*'BMP P Tracking Table'!$AA115)),IF(SUM('BMP P Tracking Table'!$W115:$Z115)=0,'BMP P Tracking Table'!$AB115/(-3630*'BMP P Tracking Table'!$U115),(-(3630*'BMP P Tracking Table'!$U115+20.691*'BMP P Tracking Table'!$Z115-216.711*'BMP P Tracking Table'!$Y115-83.853*'BMP P Tracking Table'!$X115-42.834*'BMP P Tracking Table'!$W115)+SQRT((3630*'BMP P Tracking Table'!$U115+20.691*'BMP P Tracking Table'!$Z115-216.711*'BMP P Tracking Table'!$Y115-83.853*'BMP P Tracking Table'!$X115-42.834*'BMP P Tracking Table'!$W115)^2-(4*(149.919*'BMP P Tracking Table'!$W115+236.676*'BMP P Tracking Table'!$X115+726*'BMP P Tracking Table'!$Y115+996.798*'BMP P Tracking Table'!$Z115)*-'BMP P Tracking Table'!$AB115)))/(2*(149.919*'BMP P Tracking Table'!$W115+236.676*'BMP P Tracking Table'!$X115+726*'BMP P Tracking Table'!$Y115+996.798*'BMP P Tracking Table'!$Z115))))),"")</f>
        <v/>
      </c>
      <c r="AF115" s="107" t="str" cm="1">
        <f t="array" ref="AF115">IFERROR((VLOOKUP(CONCATENATE('BMP P Tracking Table'!$T115," ",'BMP P Tracking Table'!$AC115),'Performance Curves'!$C$1:$L$45,_xlfn.SINGLE(MATCH('BMP P Tracking Table'!$AE115,'Performance Curves'!$D$1:$L$1,1))+2,FALSE)-VLOOKUP(CONCATENATE('BMP P Tracking Table'!$T115," ",'BMP P Tracking Table'!$AC115),'Performance Curves'!$C$1:$L$45,_xlfn.SINGLE(MATCH('BMP P Tracking Table'!$AE115,'Performance Curves'!$D$1:$L$1,1))+1,FALSE)),"")</f>
        <v/>
      </c>
      <c r="AG115" s="107" t="str">
        <f>IFERROR(('BMP P Tracking Table'!$AE115-INDEX('Performance Curves'!$E$1:$L$1,1,MATCH('BMP P Tracking Table'!$AE115,'Performance Curves'!$E$1:$L$1,1)))/(INDEX('Performance Curves'!$E$1:$L$1,1,MATCH('BMP P Tracking Table'!$AE115,'Performance Curves'!$E$1:$L$1,1)+1)-INDEX('Performance Curves'!$E$1:$L$1,1,MATCH('BMP P Tracking Table'!$AE115,'Performance Curves'!$E$1:$L$1,1))),"")</f>
        <v/>
      </c>
      <c r="AH115" s="106" t="str" cm="1">
        <f t="array" ref="AH115">IFERROR(IF('BMP P Tracking Table'!$AE115=2,VLOOKUP(CONCATENATE('BMP P Tracking Table'!$T115," ",'BMP P Tracking Table'!$AC115),'Performance Curves'!$C$1:$L$45,_xlfn.SINGLE(MATCH('BMP P Tracking Table'!$AE115,'Performance Curves'!$D$1:$L$1,1))+1,FALSE),'BMP P Tracking Table'!$AF115*'BMP P Tracking Table'!$AG115+VLOOKUP(CONCATENATE('BMP P Tracking Table'!$T115," ",'BMP P Tracking Table'!$AC115),'Performance Curves'!$C$1:$L$45,_xlfn.SINGLE(MATCH('BMP P Tracking Table'!$AE115,'Performance Curves'!$D$1:$L$1,1))+1,FALSE)),"")</f>
        <v/>
      </c>
      <c r="AI115" s="107" t="str">
        <f>IFERROR('BMP P Tracking Table'!$AH115*'BMP P Tracking Table'!$AD115,"")</f>
        <v/>
      </c>
      <c r="AJ115" s="65"/>
      <c r="AK115" s="101"/>
      <c r="AL115" s="101"/>
      <c r="AM115" s="64">
        <v>1</v>
      </c>
      <c r="AN115" s="105" t="str">
        <f t="shared" si="3"/>
        <v/>
      </c>
      <c r="AO115" s="101"/>
      <c r="AP115" s="101"/>
      <c r="AQ115" s="101"/>
      <c r="AR115" s="101"/>
      <c r="AS115" s="101"/>
      <c r="AT115" s="101"/>
      <c r="AU115" s="101"/>
      <c r="AV115" s="65"/>
      <c r="AW115" s="102"/>
      <c r="AX115" s="102"/>
      <c r="AY115" s="107" t="str">
        <f>IF('BMP P Tracking Table'!$AK115="Yes",IF('BMP P Tracking Table'!$AL115="No",'BMP P Tracking Table'!$U115*VLOOKUP('BMP P Tracking Table'!$Q115,'Loading Rates'!$B$1:$L$24,4,FALSE)+IF('BMP P Tracking Table'!$V115="By HSG",'BMP P Tracking Table'!$W115*VLOOKUP('BMP P Tracking Table'!$Q115,'Loading Rates'!$B$1:$L$24,6,FALSE)+'BMP P Tracking Table'!$X115*VLOOKUP('BMP P Tracking Table'!$Q115,'Loading Rates'!$B$1:$L$24,7,FALSE)+'BMP P Tracking Table'!$Y115*VLOOKUP('BMP P Tracking Table'!$Q115,'Loading Rates'!$B$1:$L$24,8,FALSE)+'BMP P Tracking Table'!$Z115*VLOOKUP('BMP P Tracking Table'!$Q115,'Loading Rates'!$B$1:$L$24,9,FALSE),'BMP P Tracking Table'!$AA115*VLOOKUP('BMP P Tracking Table'!$Q115,'Loading Rates'!$B$1:$L$24,10,FALSE)),'BMP P Tracking Table'!$AO115*VLOOKUP('BMP P Tracking Table'!$Q115,'Loading Rates'!$B$1:$L$24,4,FALSE)+IF('BMP P Tracking Table'!$AP115="By HSG",'BMP P Tracking Table'!$AQ115*VLOOKUP('BMP P Tracking Table'!$Q115,'Loading Rates'!$B$1:$L$24,6,FALSE)+'BMP P Tracking Table'!$AR115*VLOOKUP('BMP P Tracking Table'!$Q115,'Loading Rates'!$B$1:$L$24,7,FALSE)+'BMP P Tracking Table'!$AS115*VLOOKUP('BMP P Tracking Table'!$Q115,'Loading Rates'!$B$1:$L$24,8,FALSE)+'BMP P Tracking Table'!$AT115*VLOOKUP('BMP P Tracking Table'!$Q115,'Loading Rates'!$B$1:$L$24,9,FALSE),'BMP P Tracking Table'!$AU115*VLOOKUP('BMP P Tracking Table'!$Q115,'Loading Rates'!$B$1:$L$24,10,FALSE))),"")</f>
        <v/>
      </c>
      <c r="AZ115" s="107" t="str">
        <f>IFERROR(IF('BMP P Tracking Table'!$AL115="Yes",MIN(2,IF('BMP P Tracking Table'!$AP115="Total Pervious",(-(3630*'BMP P Tracking Table'!$AO115+20.691*'BMP P Tracking Table'!$AU115)+SQRT((3630*'BMP P Tracking Table'!$AO115+20.691*'BMP P Tracking Table'!$AU115)^2-(4*(996.798*'BMP P Tracking Table'!$AU115)*-'BMP P Tracking Table'!$AW115)))/(2*(996.798*'BMP P Tracking Table'!$AU115)),IF(SUM('BMP P Tracking Table'!$AQ115:$AT115)=0,'BMP P Tracking Table'!$AU115/(-3630*'BMP P Tracking Table'!$AO115),(-(3630*'BMP P Tracking Table'!$AO115+20.691*'BMP P Tracking Table'!$AT115-216.711*'BMP P Tracking Table'!$AS115-83.853*'BMP P Tracking Table'!$AR115-42.834*'BMP P Tracking Table'!$AQ115)+SQRT((3630*'BMP P Tracking Table'!$AO115+20.691*'BMP P Tracking Table'!$AT115-216.711*'BMP P Tracking Table'!$AS115-83.853*'BMP P Tracking Table'!$AR115-42.834*'BMP P Tracking Table'!$AQ115)^2-(4*(149.919*'BMP P Tracking Table'!$AQ115+236.676*'BMP P Tracking Table'!$AR115+726*'BMP P Tracking Table'!$AS115+996.798*'BMP P Tracking Table'!$AT115)*-'BMP P Tracking Table'!$AW115)))/(2*(149.919*'BMP P Tracking Table'!$AQ115+236.676*'BMP P Tracking Table'!$AR115+726*'BMP P Tracking Table'!$AS115+996.798*'BMP P Tracking Table'!$AT115))))),MIN(2,IF('BMP P Tracking Table'!$AP115="Total Pervious",(-(3630*'BMP P Tracking Table'!$U115+20.691*'BMP P Tracking Table'!$AA115)+SQRT((3630*'BMP P Tracking Table'!$U115+20.691*'BMP P Tracking Table'!$AA115)^2-(4*(996.798*'BMP P Tracking Table'!$AA115)*-'BMP P Tracking Table'!$AW115)))/(2*(996.798*'BMP P Tracking Table'!$AA115)),IF(SUM('BMP P Tracking Table'!$W115:$Z115)=0,'BMP P Tracking Table'!$AW115/(-3630*'BMP P Tracking Table'!$U115),(-(3630*'BMP P Tracking Table'!$U115+20.691*'BMP P Tracking Table'!$Z115-216.711*'BMP P Tracking Table'!$Y115-83.853*'BMP P Tracking Table'!$X115-42.834*'BMP P Tracking Table'!$W115)+SQRT((3630*'BMP P Tracking Table'!$U115+20.691*'BMP P Tracking Table'!$Z115-216.711*'BMP P Tracking Table'!$Y115-83.853*'BMP P Tracking Table'!$X115-42.834*'BMP P Tracking Table'!$W115)^2-(4*(149.919*'BMP P Tracking Table'!$W115+236.676*'BMP P Tracking Table'!$X115+726*'BMP P Tracking Table'!$Y115+996.798*'BMP P Tracking Table'!$Z115)*-'BMP P Tracking Table'!$AW115)))/(2*(149.919*'BMP P Tracking Table'!$W115+236.676*'BMP P Tracking Table'!$X115+726*'BMP P Tracking Table'!$Y115+996.798*'BMP P Tracking Table'!$Z115)))))),"")</f>
        <v/>
      </c>
      <c r="BA115" s="105" t="str" cm="1">
        <f t="array" ref="BA115">IFERROR((VLOOKUP(CONCATENATE('BMP P Tracking Table'!$AV115," ",'BMP P Tracking Table'!$AX115),'Performance Curves'!$C$1:$L$45,_xlfn.SINGLE(MATCH('BMP P Tracking Table'!$AZ115,'Performance Curves'!$D$1:$L$1,1))+2,FALSE)-VLOOKUP(CONCATENATE('BMP P Tracking Table'!$AV115," ",'BMP P Tracking Table'!$AX115),'Performance Curves'!$C$1:$L$45,_xlfn.SINGLE(MATCH('BMP P Tracking Table'!$AZ115,'Performance Curves'!$D$1:$L$1,1))+1,FALSE)),"")</f>
        <v/>
      </c>
      <c r="BB115" s="107" t="str">
        <f>IFERROR(('BMP P Tracking Table'!$AZ115-INDEX('Performance Curves'!$E$1:$L$1,1,MATCH('BMP P Tracking Table'!$AZ115,'Performance Curves'!$E$1:$L$1,1)))/(INDEX('Performance Curves'!$E$1:$L$1,1,MATCH('BMP P Tracking Table'!$AZ115,'Performance Curves'!$E$1:$L$1,1)+1)-INDEX('Performance Curves'!$E$1:$L$1,1,MATCH('BMP P Tracking Table'!$AZ115,'Performance Curves'!$E$1:$L$1,1))),"")</f>
        <v/>
      </c>
      <c r="BC115" s="106" t="str" cm="1">
        <f t="array" ref="BC115">IFERROR(IF('BMP P Tracking Table'!$AZ115=2,VLOOKUP(CONCATENATE('BMP P Tracking Table'!$AV115," ",'BMP P Tracking Table'!$AX115),'Performance Curves'!$C$1:$L$44,_xlfn.SINGLE(MATCH('BMP P Tracking Table'!$AZ115,'Performance Curves'!$D$1:$L$1,1))+1,FALSE),'BMP P Tracking Table'!$BA115*'BMP P Tracking Table'!$BB115+VLOOKUP(CONCATENATE('BMP P Tracking Table'!$AV115," ",'BMP P Tracking Table'!$AX115),'Performance Curves'!$C$1:$L$44,_xlfn.SINGLE(MATCH('BMP P Tracking Table'!$AZ115,'Performance Curves'!$D$1:$L$1,1))+1,FALSE)),"")</f>
        <v/>
      </c>
      <c r="BD115" s="107" t="str">
        <f>IFERROR('BMP P Tracking Table'!$BC115*'BMP P Tracking Table'!$AY115,"")</f>
        <v/>
      </c>
      <c r="BE115" s="101"/>
      <c r="BF115" s="37">
        <f t="shared" si="4"/>
        <v>0</v>
      </c>
    </row>
    <row r="116" spans="1:58" x14ac:dyDescent="0.25">
      <c r="A116" s="65"/>
      <c r="B116" s="65"/>
      <c r="C116" s="65"/>
      <c r="D116" s="65"/>
      <c r="E116" s="97"/>
      <c r="F116" s="97"/>
      <c r="G116" s="65"/>
      <c r="H116" s="65"/>
      <c r="I116" s="65"/>
      <c r="J116" s="98"/>
      <c r="K116" s="65"/>
      <c r="L116" s="65"/>
      <c r="M116" s="65"/>
      <c r="N116" s="65"/>
      <c r="O116" s="65"/>
      <c r="P116" s="65"/>
      <c r="Q116" s="65" t="str">
        <f>IFERROR(VLOOKUP('BMP P Tracking Table'!$P116,Dropdowns!$C$2:$E$15,3,FALSE),"")</f>
        <v/>
      </c>
      <c r="R116" s="65" t="str">
        <f>IFERROR(VLOOKUP('BMP P Tracking Table'!$Q116,Dropdowns!$P$3:$Q$23,2,FALSE),"")</f>
        <v/>
      </c>
      <c r="S116" s="65"/>
      <c r="T116" s="65"/>
      <c r="U116" s="65"/>
      <c r="V116" s="65"/>
      <c r="W116" s="65"/>
      <c r="X116" s="65"/>
      <c r="Y116" s="65"/>
      <c r="Z116" s="65"/>
      <c r="AA116" s="65"/>
      <c r="AB116" s="100"/>
      <c r="AC116" s="65"/>
      <c r="AD116" s="107" t="str">
        <f>IFERROR('BMP P Tracking Table'!$U116*VLOOKUP('BMP P Tracking Table'!$Q116,'Loading Rates'!$B$1:$L$24,4,FALSE)+IF('BMP P Tracking Table'!$V116="By HSG",'BMP P Tracking Table'!$W116*VLOOKUP('BMP P Tracking Table'!$Q116,'Loading Rates'!$B$1:$L$24,6,FALSE)+'BMP P Tracking Table'!$X116*VLOOKUP('BMP P Tracking Table'!$Q116,'Loading Rates'!$B$1:$L$24,7,FALSE)+'BMP P Tracking Table'!$Y116*VLOOKUP('BMP P Tracking Table'!$Q116,'Loading Rates'!$B$1:$L$24,8,FALSE)+'BMP P Tracking Table'!$Z116*VLOOKUP('BMP P Tracking Table'!$Q116,'Loading Rates'!$B$1:$L$24,9,FALSE),'BMP P Tracking Table'!$AA116*VLOOKUP('BMP P Tracking Table'!$Q116,'Loading Rates'!$B$1:$L$24,10,FALSE)),"")</f>
        <v/>
      </c>
      <c r="AE116" s="107" t="str">
        <f>IFERROR(MIN(2,IF('BMP P Tracking Table'!$V116="Total Pervious",(-(3630*'BMP P Tracking Table'!$U116+20.691*'BMP P Tracking Table'!$AA116)+SQRT((3630*'BMP P Tracking Table'!$U116+20.691*'BMP P Tracking Table'!$AA116)^2-(4*(996.798*'BMP P Tracking Table'!$AA116)*-'BMP P Tracking Table'!$AB116)))/(2*(996.798*'BMP P Tracking Table'!$AA116)),IF(SUM('BMP P Tracking Table'!$W116:$Z116)=0,'BMP P Tracking Table'!$AB116/(-3630*'BMP P Tracking Table'!$U116),(-(3630*'BMP P Tracking Table'!$U116+20.691*'BMP P Tracking Table'!$Z116-216.711*'BMP P Tracking Table'!$Y116-83.853*'BMP P Tracking Table'!$X116-42.834*'BMP P Tracking Table'!$W116)+SQRT((3630*'BMP P Tracking Table'!$U116+20.691*'BMP P Tracking Table'!$Z116-216.711*'BMP P Tracking Table'!$Y116-83.853*'BMP P Tracking Table'!$X116-42.834*'BMP P Tracking Table'!$W116)^2-(4*(149.919*'BMP P Tracking Table'!$W116+236.676*'BMP P Tracking Table'!$X116+726*'BMP P Tracking Table'!$Y116+996.798*'BMP P Tracking Table'!$Z116)*-'BMP P Tracking Table'!$AB116)))/(2*(149.919*'BMP P Tracking Table'!$W116+236.676*'BMP P Tracking Table'!$X116+726*'BMP P Tracking Table'!$Y116+996.798*'BMP P Tracking Table'!$Z116))))),"")</f>
        <v/>
      </c>
      <c r="AF116" s="107" t="str" cm="1">
        <f t="array" ref="AF116">IFERROR((VLOOKUP(CONCATENATE('BMP P Tracking Table'!$T116," ",'BMP P Tracking Table'!$AC116),'Performance Curves'!$C$1:$L$45,_xlfn.SINGLE(MATCH('BMP P Tracking Table'!$AE116,'Performance Curves'!$D$1:$L$1,1))+2,FALSE)-VLOOKUP(CONCATENATE('BMP P Tracking Table'!$T116," ",'BMP P Tracking Table'!$AC116),'Performance Curves'!$C$1:$L$45,_xlfn.SINGLE(MATCH('BMP P Tracking Table'!$AE116,'Performance Curves'!$D$1:$L$1,1))+1,FALSE)),"")</f>
        <v/>
      </c>
      <c r="AG116" s="107" t="str">
        <f>IFERROR(('BMP P Tracking Table'!$AE116-INDEX('Performance Curves'!$E$1:$L$1,1,MATCH('BMP P Tracking Table'!$AE116,'Performance Curves'!$E$1:$L$1,1)))/(INDEX('Performance Curves'!$E$1:$L$1,1,MATCH('BMP P Tracking Table'!$AE116,'Performance Curves'!$E$1:$L$1,1)+1)-INDEX('Performance Curves'!$E$1:$L$1,1,MATCH('BMP P Tracking Table'!$AE116,'Performance Curves'!$E$1:$L$1,1))),"")</f>
        <v/>
      </c>
      <c r="AH116" s="106" t="str" cm="1">
        <f t="array" ref="AH116">IFERROR(IF('BMP P Tracking Table'!$AE116=2,VLOOKUP(CONCATENATE('BMP P Tracking Table'!$T116," ",'BMP P Tracking Table'!$AC116),'Performance Curves'!$C$1:$L$45,_xlfn.SINGLE(MATCH('BMP P Tracking Table'!$AE116,'Performance Curves'!$D$1:$L$1,1))+1,FALSE),'BMP P Tracking Table'!$AF116*'BMP P Tracking Table'!$AG116+VLOOKUP(CONCATENATE('BMP P Tracking Table'!$T116," ",'BMP P Tracking Table'!$AC116),'Performance Curves'!$C$1:$L$45,_xlfn.SINGLE(MATCH('BMP P Tracking Table'!$AE116,'Performance Curves'!$D$1:$L$1,1))+1,FALSE)),"")</f>
        <v/>
      </c>
      <c r="AI116" s="107" t="str">
        <f>IFERROR('BMP P Tracking Table'!$AH116*'BMP P Tracking Table'!$AD116,"")</f>
        <v/>
      </c>
      <c r="AJ116" s="65"/>
      <c r="AK116" s="101"/>
      <c r="AL116" s="101"/>
      <c r="AM116" s="64">
        <v>1</v>
      </c>
      <c r="AN116" s="105" t="str">
        <f t="shared" si="3"/>
        <v/>
      </c>
      <c r="AO116" s="101"/>
      <c r="AP116" s="101"/>
      <c r="AQ116" s="101"/>
      <c r="AR116" s="101"/>
      <c r="AS116" s="101"/>
      <c r="AT116" s="101"/>
      <c r="AU116" s="101"/>
      <c r="AV116" s="65"/>
      <c r="AW116" s="102"/>
      <c r="AX116" s="102"/>
      <c r="AY116" s="107" t="str">
        <f>IF('BMP P Tracking Table'!$AK116="Yes",IF('BMP P Tracking Table'!$AL116="No",'BMP P Tracking Table'!$U116*VLOOKUP('BMP P Tracking Table'!$Q116,'Loading Rates'!$B$1:$L$24,4,FALSE)+IF('BMP P Tracking Table'!$V116="By HSG",'BMP P Tracking Table'!$W116*VLOOKUP('BMP P Tracking Table'!$Q116,'Loading Rates'!$B$1:$L$24,6,FALSE)+'BMP P Tracking Table'!$X116*VLOOKUP('BMP P Tracking Table'!$Q116,'Loading Rates'!$B$1:$L$24,7,FALSE)+'BMP P Tracking Table'!$Y116*VLOOKUP('BMP P Tracking Table'!$Q116,'Loading Rates'!$B$1:$L$24,8,FALSE)+'BMP P Tracking Table'!$Z116*VLOOKUP('BMP P Tracking Table'!$Q116,'Loading Rates'!$B$1:$L$24,9,FALSE),'BMP P Tracking Table'!$AA116*VLOOKUP('BMP P Tracking Table'!$Q116,'Loading Rates'!$B$1:$L$24,10,FALSE)),'BMP P Tracking Table'!$AO116*VLOOKUP('BMP P Tracking Table'!$Q116,'Loading Rates'!$B$1:$L$24,4,FALSE)+IF('BMP P Tracking Table'!$AP116="By HSG",'BMP P Tracking Table'!$AQ116*VLOOKUP('BMP P Tracking Table'!$Q116,'Loading Rates'!$B$1:$L$24,6,FALSE)+'BMP P Tracking Table'!$AR116*VLOOKUP('BMP P Tracking Table'!$Q116,'Loading Rates'!$B$1:$L$24,7,FALSE)+'BMP P Tracking Table'!$AS116*VLOOKUP('BMP P Tracking Table'!$Q116,'Loading Rates'!$B$1:$L$24,8,FALSE)+'BMP P Tracking Table'!$AT116*VLOOKUP('BMP P Tracking Table'!$Q116,'Loading Rates'!$B$1:$L$24,9,FALSE),'BMP P Tracking Table'!$AU116*VLOOKUP('BMP P Tracking Table'!$Q116,'Loading Rates'!$B$1:$L$24,10,FALSE))),"")</f>
        <v/>
      </c>
      <c r="AZ116" s="107" t="str">
        <f>IFERROR(IF('BMP P Tracking Table'!$AL116="Yes",MIN(2,IF('BMP P Tracking Table'!$AP116="Total Pervious",(-(3630*'BMP P Tracking Table'!$AO116+20.691*'BMP P Tracking Table'!$AU116)+SQRT((3630*'BMP P Tracking Table'!$AO116+20.691*'BMP P Tracking Table'!$AU116)^2-(4*(996.798*'BMP P Tracking Table'!$AU116)*-'BMP P Tracking Table'!$AW116)))/(2*(996.798*'BMP P Tracking Table'!$AU116)),IF(SUM('BMP P Tracking Table'!$AQ116:$AT116)=0,'BMP P Tracking Table'!$AU116/(-3630*'BMP P Tracking Table'!$AO116),(-(3630*'BMP P Tracking Table'!$AO116+20.691*'BMP P Tracking Table'!$AT116-216.711*'BMP P Tracking Table'!$AS116-83.853*'BMP P Tracking Table'!$AR116-42.834*'BMP P Tracking Table'!$AQ116)+SQRT((3630*'BMP P Tracking Table'!$AO116+20.691*'BMP P Tracking Table'!$AT116-216.711*'BMP P Tracking Table'!$AS116-83.853*'BMP P Tracking Table'!$AR116-42.834*'BMP P Tracking Table'!$AQ116)^2-(4*(149.919*'BMP P Tracking Table'!$AQ116+236.676*'BMP P Tracking Table'!$AR116+726*'BMP P Tracking Table'!$AS116+996.798*'BMP P Tracking Table'!$AT116)*-'BMP P Tracking Table'!$AW116)))/(2*(149.919*'BMP P Tracking Table'!$AQ116+236.676*'BMP P Tracking Table'!$AR116+726*'BMP P Tracking Table'!$AS116+996.798*'BMP P Tracking Table'!$AT116))))),MIN(2,IF('BMP P Tracking Table'!$AP116="Total Pervious",(-(3630*'BMP P Tracking Table'!$U116+20.691*'BMP P Tracking Table'!$AA116)+SQRT((3630*'BMP P Tracking Table'!$U116+20.691*'BMP P Tracking Table'!$AA116)^2-(4*(996.798*'BMP P Tracking Table'!$AA116)*-'BMP P Tracking Table'!$AW116)))/(2*(996.798*'BMP P Tracking Table'!$AA116)),IF(SUM('BMP P Tracking Table'!$W116:$Z116)=0,'BMP P Tracking Table'!$AW116/(-3630*'BMP P Tracking Table'!$U116),(-(3630*'BMP P Tracking Table'!$U116+20.691*'BMP P Tracking Table'!$Z116-216.711*'BMP P Tracking Table'!$Y116-83.853*'BMP P Tracking Table'!$X116-42.834*'BMP P Tracking Table'!$W116)+SQRT((3630*'BMP P Tracking Table'!$U116+20.691*'BMP P Tracking Table'!$Z116-216.711*'BMP P Tracking Table'!$Y116-83.853*'BMP P Tracking Table'!$X116-42.834*'BMP P Tracking Table'!$W116)^2-(4*(149.919*'BMP P Tracking Table'!$W116+236.676*'BMP P Tracking Table'!$X116+726*'BMP P Tracking Table'!$Y116+996.798*'BMP P Tracking Table'!$Z116)*-'BMP P Tracking Table'!$AW116)))/(2*(149.919*'BMP P Tracking Table'!$W116+236.676*'BMP P Tracking Table'!$X116+726*'BMP P Tracking Table'!$Y116+996.798*'BMP P Tracking Table'!$Z116)))))),"")</f>
        <v/>
      </c>
      <c r="BA116" s="105" t="str" cm="1">
        <f t="array" ref="BA116">IFERROR((VLOOKUP(CONCATENATE('BMP P Tracking Table'!$AV116," ",'BMP P Tracking Table'!$AX116),'Performance Curves'!$C$1:$L$45,_xlfn.SINGLE(MATCH('BMP P Tracking Table'!$AZ116,'Performance Curves'!$D$1:$L$1,1))+2,FALSE)-VLOOKUP(CONCATENATE('BMP P Tracking Table'!$AV116," ",'BMP P Tracking Table'!$AX116),'Performance Curves'!$C$1:$L$45,_xlfn.SINGLE(MATCH('BMP P Tracking Table'!$AZ116,'Performance Curves'!$D$1:$L$1,1))+1,FALSE)),"")</f>
        <v/>
      </c>
      <c r="BB116" s="107" t="str">
        <f>IFERROR(('BMP P Tracking Table'!$AZ116-INDEX('Performance Curves'!$E$1:$L$1,1,MATCH('BMP P Tracking Table'!$AZ116,'Performance Curves'!$E$1:$L$1,1)))/(INDEX('Performance Curves'!$E$1:$L$1,1,MATCH('BMP P Tracking Table'!$AZ116,'Performance Curves'!$E$1:$L$1,1)+1)-INDEX('Performance Curves'!$E$1:$L$1,1,MATCH('BMP P Tracking Table'!$AZ116,'Performance Curves'!$E$1:$L$1,1))),"")</f>
        <v/>
      </c>
      <c r="BC116" s="106" t="str" cm="1">
        <f t="array" ref="BC116">IFERROR(IF('BMP P Tracking Table'!$AZ116=2,VLOOKUP(CONCATENATE('BMP P Tracking Table'!$AV116," ",'BMP P Tracking Table'!$AX116),'Performance Curves'!$C$1:$L$44,_xlfn.SINGLE(MATCH('BMP P Tracking Table'!$AZ116,'Performance Curves'!$D$1:$L$1,1))+1,FALSE),'BMP P Tracking Table'!$BA116*'BMP P Tracking Table'!$BB116+VLOOKUP(CONCATENATE('BMP P Tracking Table'!$AV116," ",'BMP P Tracking Table'!$AX116),'Performance Curves'!$C$1:$L$44,_xlfn.SINGLE(MATCH('BMP P Tracking Table'!$AZ116,'Performance Curves'!$D$1:$L$1,1))+1,FALSE)),"")</f>
        <v/>
      </c>
      <c r="BD116" s="107" t="str">
        <f>IFERROR('BMP P Tracking Table'!$BC116*'BMP P Tracking Table'!$AY116,"")</f>
        <v/>
      </c>
      <c r="BE116" s="101"/>
      <c r="BF116" s="37">
        <f t="shared" si="4"/>
        <v>0</v>
      </c>
    </row>
    <row r="117" spans="1:58" x14ac:dyDescent="0.25">
      <c r="A117" s="65"/>
      <c r="B117" s="65"/>
      <c r="C117" s="65"/>
      <c r="D117" s="65"/>
      <c r="E117" s="97"/>
      <c r="F117" s="97"/>
      <c r="G117" s="65"/>
      <c r="H117" s="65"/>
      <c r="I117" s="65"/>
      <c r="J117" s="98"/>
      <c r="K117" s="65"/>
      <c r="L117" s="65"/>
      <c r="M117" s="65"/>
      <c r="N117" s="65"/>
      <c r="O117" s="65"/>
      <c r="P117" s="65"/>
      <c r="Q117" s="65" t="str">
        <f>IFERROR(VLOOKUP('BMP P Tracking Table'!$P117,Dropdowns!$C$2:$E$15,3,FALSE),"")</f>
        <v/>
      </c>
      <c r="R117" s="65" t="str">
        <f>IFERROR(VLOOKUP('BMP P Tracking Table'!$Q117,Dropdowns!$P$3:$Q$23,2,FALSE),"")</f>
        <v/>
      </c>
      <c r="S117" s="65"/>
      <c r="T117" s="65"/>
      <c r="U117" s="65"/>
      <c r="V117" s="65"/>
      <c r="W117" s="65"/>
      <c r="X117" s="65"/>
      <c r="Y117" s="65"/>
      <c r="Z117" s="65"/>
      <c r="AA117" s="65"/>
      <c r="AB117" s="100"/>
      <c r="AC117" s="65"/>
      <c r="AD117" s="107" t="str">
        <f>IFERROR('BMP P Tracking Table'!$U117*VLOOKUP('BMP P Tracking Table'!$Q117,'Loading Rates'!$B$1:$L$24,4,FALSE)+IF('BMP P Tracking Table'!$V117="By HSG",'BMP P Tracking Table'!$W117*VLOOKUP('BMP P Tracking Table'!$Q117,'Loading Rates'!$B$1:$L$24,6,FALSE)+'BMP P Tracking Table'!$X117*VLOOKUP('BMP P Tracking Table'!$Q117,'Loading Rates'!$B$1:$L$24,7,FALSE)+'BMP P Tracking Table'!$Y117*VLOOKUP('BMP P Tracking Table'!$Q117,'Loading Rates'!$B$1:$L$24,8,FALSE)+'BMP P Tracking Table'!$Z117*VLOOKUP('BMP P Tracking Table'!$Q117,'Loading Rates'!$B$1:$L$24,9,FALSE),'BMP P Tracking Table'!$AA117*VLOOKUP('BMP P Tracking Table'!$Q117,'Loading Rates'!$B$1:$L$24,10,FALSE)),"")</f>
        <v/>
      </c>
      <c r="AE117" s="107" t="str">
        <f>IFERROR(MIN(2,IF('BMP P Tracking Table'!$V117="Total Pervious",(-(3630*'BMP P Tracking Table'!$U117+20.691*'BMP P Tracking Table'!$AA117)+SQRT((3630*'BMP P Tracking Table'!$U117+20.691*'BMP P Tracking Table'!$AA117)^2-(4*(996.798*'BMP P Tracking Table'!$AA117)*-'BMP P Tracking Table'!$AB117)))/(2*(996.798*'BMP P Tracking Table'!$AA117)),IF(SUM('BMP P Tracking Table'!$W117:$Z117)=0,'BMP P Tracking Table'!$AB117/(-3630*'BMP P Tracking Table'!$U117),(-(3630*'BMP P Tracking Table'!$U117+20.691*'BMP P Tracking Table'!$Z117-216.711*'BMP P Tracking Table'!$Y117-83.853*'BMP P Tracking Table'!$X117-42.834*'BMP P Tracking Table'!$W117)+SQRT((3630*'BMP P Tracking Table'!$U117+20.691*'BMP P Tracking Table'!$Z117-216.711*'BMP P Tracking Table'!$Y117-83.853*'BMP P Tracking Table'!$X117-42.834*'BMP P Tracking Table'!$W117)^2-(4*(149.919*'BMP P Tracking Table'!$W117+236.676*'BMP P Tracking Table'!$X117+726*'BMP P Tracking Table'!$Y117+996.798*'BMP P Tracking Table'!$Z117)*-'BMP P Tracking Table'!$AB117)))/(2*(149.919*'BMP P Tracking Table'!$W117+236.676*'BMP P Tracking Table'!$X117+726*'BMP P Tracking Table'!$Y117+996.798*'BMP P Tracking Table'!$Z117))))),"")</f>
        <v/>
      </c>
      <c r="AF117" s="107" t="str" cm="1">
        <f t="array" ref="AF117">IFERROR((VLOOKUP(CONCATENATE('BMP P Tracking Table'!$T117," ",'BMP P Tracking Table'!$AC117),'Performance Curves'!$C$1:$L$45,_xlfn.SINGLE(MATCH('BMP P Tracking Table'!$AE117,'Performance Curves'!$D$1:$L$1,1))+2,FALSE)-VLOOKUP(CONCATENATE('BMP P Tracking Table'!$T117," ",'BMP P Tracking Table'!$AC117),'Performance Curves'!$C$1:$L$45,_xlfn.SINGLE(MATCH('BMP P Tracking Table'!$AE117,'Performance Curves'!$D$1:$L$1,1))+1,FALSE)),"")</f>
        <v/>
      </c>
      <c r="AG117" s="107" t="str">
        <f>IFERROR(('BMP P Tracking Table'!$AE117-INDEX('Performance Curves'!$E$1:$L$1,1,MATCH('BMP P Tracking Table'!$AE117,'Performance Curves'!$E$1:$L$1,1)))/(INDEX('Performance Curves'!$E$1:$L$1,1,MATCH('BMP P Tracking Table'!$AE117,'Performance Curves'!$E$1:$L$1,1)+1)-INDEX('Performance Curves'!$E$1:$L$1,1,MATCH('BMP P Tracking Table'!$AE117,'Performance Curves'!$E$1:$L$1,1))),"")</f>
        <v/>
      </c>
      <c r="AH117" s="106" t="str" cm="1">
        <f t="array" ref="AH117">IFERROR(IF('BMP P Tracking Table'!$AE117=2,VLOOKUP(CONCATENATE('BMP P Tracking Table'!$T117," ",'BMP P Tracking Table'!$AC117),'Performance Curves'!$C$1:$L$45,_xlfn.SINGLE(MATCH('BMP P Tracking Table'!$AE117,'Performance Curves'!$D$1:$L$1,1))+1,FALSE),'BMP P Tracking Table'!$AF117*'BMP P Tracking Table'!$AG117+VLOOKUP(CONCATENATE('BMP P Tracking Table'!$T117," ",'BMP P Tracking Table'!$AC117),'Performance Curves'!$C$1:$L$45,_xlfn.SINGLE(MATCH('BMP P Tracking Table'!$AE117,'Performance Curves'!$D$1:$L$1,1))+1,FALSE)),"")</f>
        <v/>
      </c>
      <c r="AI117" s="107" t="str">
        <f>IFERROR('BMP P Tracking Table'!$AH117*'BMP P Tracking Table'!$AD117,"")</f>
        <v/>
      </c>
      <c r="AJ117" s="65"/>
      <c r="AK117" s="101"/>
      <c r="AL117" s="101"/>
      <c r="AM117" s="64">
        <v>1</v>
      </c>
      <c r="AN117" s="105" t="str">
        <f t="shared" si="3"/>
        <v/>
      </c>
      <c r="AO117" s="101"/>
      <c r="AP117" s="101"/>
      <c r="AQ117" s="101"/>
      <c r="AR117" s="101"/>
      <c r="AS117" s="101"/>
      <c r="AT117" s="101"/>
      <c r="AU117" s="101"/>
      <c r="AV117" s="65"/>
      <c r="AW117" s="102"/>
      <c r="AX117" s="102"/>
      <c r="AY117" s="107" t="str">
        <f>IF('BMP P Tracking Table'!$AK117="Yes",IF('BMP P Tracking Table'!$AL117="No",'BMP P Tracking Table'!$U117*VLOOKUP('BMP P Tracking Table'!$Q117,'Loading Rates'!$B$1:$L$24,4,FALSE)+IF('BMP P Tracking Table'!$V117="By HSG",'BMP P Tracking Table'!$W117*VLOOKUP('BMP P Tracking Table'!$Q117,'Loading Rates'!$B$1:$L$24,6,FALSE)+'BMP P Tracking Table'!$X117*VLOOKUP('BMP P Tracking Table'!$Q117,'Loading Rates'!$B$1:$L$24,7,FALSE)+'BMP P Tracking Table'!$Y117*VLOOKUP('BMP P Tracking Table'!$Q117,'Loading Rates'!$B$1:$L$24,8,FALSE)+'BMP P Tracking Table'!$Z117*VLOOKUP('BMP P Tracking Table'!$Q117,'Loading Rates'!$B$1:$L$24,9,FALSE),'BMP P Tracking Table'!$AA117*VLOOKUP('BMP P Tracking Table'!$Q117,'Loading Rates'!$B$1:$L$24,10,FALSE)),'BMP P Tracking Table'!$AO117*VLOOKUP('BMP P Tracking Table'!$Q117,'Loading Rates'!$B$1:$L$24,4,FALSE)+IF('BMP P Tracking Table'!$AP117="By HSG",'BMP P Tracking Table'!$AQ117*VLOOKUP('BMP P Tracking Table'!$Q117,'Loading Rates'!$B$1:$L$24,6,FALSE)+'BMP P Tracking Table'!$AR117*VLOOKUP('BMP P Tracking Table'!$Q117,'Loading Rates'!$B$1:$L$24,7,FALSE)+'BMP P Tracking Table'!$AS117*VLOOKUP('BMP P Tracking Table'!$Q117,'Loading Rates'!$B$1:$L$24,8,FALSE)+'BMP P Tracking Table'!$AT117*VLOOKUP('BMP P Tracking Table'!$Q117,'Loading Rates'!$B$1:$L$24,9,FALSE),'BMP P Tracking Table'!$AU117*VLOOKUP('BMP P Tracking Table'!$Q117,'Loading Rates'!$B$1:$L$24,10,FALSE))),"")</f>
        <v/>
      </c>
      <c r="AZ117" s="107" t="str">
        <f>IFERROR(IF('BMP P Tracking Table'!$AL117="Yes",MIN(2,IF('BMP P Tracking Table'!$AP117="Total Pervious",(-(3630*'BMP P Tracking Table'!$AO117+20.691*'BMP P Tracking Table'!$AU117)+SQRT((3630*'BMP P Tracking Table'!$AO117+20.691*'BMP P Tracking Table'!$AU117)^2-(4*(996.798*'BMP P Tracking Table'!$AU117)*-'BMP P Tracking Table'!$AW117)))/(2*(996.798*'BMP P Tracking Table'!$AU117)),IF(SUM('BMP P Tracking Table'!$AQ117:$AT117)=0,'BMP P Tracking Table'!$AU117/(-3630*'BMP P Tracking Table'!$AO117),(-(3630*'BMP P Tracking Table'!$AO117+20.691*'BMP P Tracking Table'!$AT117-216.711*'BMP P Tracking Table'!$AS117-83.853*'BMP P Tracking Table'!$AR117-42.834*'BMP P Tracking Table'!$AQ117)+SQRT((3630*'BMP P Tracking Table'!$AO117+20.691*'BMP P Tracking Table'!$AT117-216.711*'BMP P Tracking Table'!$AS117-83.853*'BMP P Tracking Table'!$AR117-42.834*'BMP P Tracking Table'!$AQ117)^2-(4*(149.919*'BMP P Tracking Table'!$AQ117+236.676*'BMP P Tracking Table'!$AR117+726*'BMP P Tracking Table'!$AS117+996.798*'BMP P Tracking Table'!$AT117)*-'BMP P Tracking Table'!$AW117)))/(2*(149.919*'BMP P Tracking Table'!$AQ117+236.676*'BMP P Tracking Table'!$AR117+726*'BMP P Tracking Table'!$AS117+996.798*'BMP P Tracking Table'!$AT117))))),MIN(2,IF('BMP P Tracking Table'!$AP117="Total Pervious",(-(3630*'BMP P Tracking Table'!$U117+20.691*'BMP P Tracking Table'!$AA117)+SQRT((3630*'BMP P Tracking Table'!$U117+20.691*'BMP P Tracking Table'!$AA117)^2-(4*(996.798*'BMP P Tracking Table'!$AA117)*-'BMP P Tracking Table'!$AW117)))/(2*(996.798*'BMP P Tracking Table'!$AA117)),IF(SUM('BMP P Tracking Table'!$W117:$Z117)=0,'BMP P Tracking Table'!$AW117/(-3630*'BMP P Tracking Table'!$U117),(-(3630*'BMP P Tracking Table'!$U117+20.691*'BMP P Tracking Table'!$Z117-216.711*'BMP P Tracking Table'!$Y117-83.853*'BMP P Tracking Table'!$X117-42.834*'BMP P Tracking Table'!$W117)+SQRT((3630*'BMP P Tracking Table'!$U117+20.691*'BMP P Tracking Table'!$Z117-216.711*'BMP P Tracking Table'!$Y117-83.853*'BMP P Tracking Table'!$X117-42.834*'BMP P Tracking Table'!$W117)^2-(4*(149.919*'BMP P Tracking Table'!$W117+236.676*'BMP P Tracking Table'!$X117+726*'BMP P Tracking Table'!$Y117+996.798*'BMP P Tracking Table'!$Z117)*-'BMP P Tracking Table'!$AW117)))/(2*(149.919*'BMP P Tracking Table'!$W117+236.676*'BMP P Tracking Table'!$X117+726*'BMP P Tracking Table'!$Y117+996.798*'BMP P Tracking Table'!$Z117)))))),"")</f>
        <v/>
      </c>
      <c r="BA117" s="105" t="str" cm="1">
        <f t="array" ref="BA117">IFERROR((VLOOKUP(CONCATENATE('BMP P Tracking Table'!$AV117," ",'BMP P Tracking Table'!$AX117),'Performance Curves'!$C$1:$L$45,_xlfn.SINGLE(MATCH('BMP P Tracking Table'!$AZ117,'Performance Curves'!$D$1:$L$1,1))+2,FALSE)-VLOOKUP(CONCATENATE('BMP P Tracking Table'!$AV117," ",'BMP P Tracking Table'!$AX117),'Performance Curves'!$C$1:$L$45,_xlfn.SINGLE(MATCH('BMP P Tracking Table'!$AZ117,'Performance Curves'!$D$1:$L$1,1))+1,FALSE)),"")</f>
        <v/>
      </c>
      <c r="BB117" s="107" t="str">
        <f>IFERROR(('BMP P Tracking Table'!$AZ117-INDEX('Performance Curves'!$E$1:$L$1,1,MATCH('BMP P Tracking Table'!$AZ117,'Performance Curves'!$E$1:$L$1,1)))/(INDEX('Performance Curves'!$E$1:$L$1,1,MATCH('BMP P Tracking Table'!$AZ117,'Performance Curves'!$E$1:$L$1,1)+1)-INDEX('Performance Curves'!$E$1:$L$1,1,MATCH('BMP P Tracking Table'!$AZ117,'Performance Curves'!$E$1:$L$1,1))),"")</f>
        <v/>
      </c>
      <c r="BC117" s="106" t="str" cm="1">
        <f t="array" ref="BC117">IFERROR(IF('BMP P Tracking Table'!$AZ117=2,VLOOKUP(CONCATENATE('BMP P Tracking Table'!$AV117," ",'BMP P Tracking Table'!$AX117),'Performance Curves'!$C$1:$L$44,_xlfn.SINGLE(MATCH('BMP P Tracking Table'!$AZ117,'Performance Curves'!$D$1:$L$1,1))+1,FALSE),'BMP P Tracking Table'!$BA117*'BMP P Tracking Table'!$BB117+VLOOKUP(CONCATENATE('BMP P Tracking Table'!$AV117," ",'BMP P Tracking Table'!$AX117),'Performance Curves'!$C$1:$L$44,_xlfn.SINGLE(MATCH('BMP P Tracking Table'!$AZ117,'Performance Curves'!$D$1:$L$1,1))+1,FALSE)),"")</f>
        <v/>
      </c>
      <c r="BD117" s="107" t="str">
        <f>IFERROR('BMP P Tracking Table'!$BC117*'BMP P Tracking Table'!$AY117,"")</f>
        <v/>
      </c>
      <c r="BE117" s="101"/>
      <c r="BF117" s="37">
        <f t="shared" si="4"/>
        <v>0</v>
      </c>
    </row>
    <row r="118" spans="1:58" x14ac:dyDescent="0.25">
      <c r="A118" s="65"/>
      <c r="B118" s="65"/>
      <c r="C118" s="65"/>
      <c r="D118" s="65"/>
      <c r="E118" s="97"/>
      <c r="F118" s="97"/>
      <c r="G118" s="65"/>
      <c r="H118" s="65"/>
      <c r="I118" s="65"/>
      <c r="J118" s="98"/>
      <c r="K118" s="65"/>
      <c r="L118" s="65"/>
      <c r="M118" s="65"/>
      <c r="N118" s="65"/>
      <c r="O118" s="65"/>
      <c r="P118" s="65"/>
      <c r="Q118" s="65" t="str">
        <f>IFERROR(VLOOKUP('BMP P Tracking Table'!$P118,Dropdowns!$C$2:$E$15,3,FALSE),"")</f>
        <v/>
      </c>
      <c r="R118" s="65" t="str">
        <f>IFERROR(VLOOKUP('BMP P Tracking Table'!$Q118,Dropdowns!$P$3:$Q$23,2,FALSE),"")</f>
        <v/>
      </c>
      <c r="S118" s="65"/>
      <c r="T118" s="65"/>
      <c r="U118" s="65"/>
      <c r="V118" s="65"/>
      <c r="W118" s="65"/>
      <c r="X118" s="65"/>
      <c r="Y118" s="65"/>
      <c r="Z118" s="65"/>
      <c r="AA118" s="65"/>
      <c r="AB118" s="100"/>
      <c r="AC118" s="65"/>
      <c r="AD118" s="107" t="str">
        <f>IFERROR('BMP P Tracking Table'!$U118*VLOOKUP('BMP P Tracking Table'!$Q118,'Loading Rates'!$B$1:$L$24,4,FALSE)+IF('BMP P Tracking Table'!$V118="By HSG",'BMP P Tracking Table'!$W118*VLOOKUP('BMP P Tracking Table'!$Q118,'Loading Rates'!$B$1:$L$24,6,FALSE)+'BMP P Tracking Table'!$X118*VLOOKUP('BMP P Tracking Table'!$Q118,'Loading Rates'!$B$1:$L$24,7,FALSE)+'BMP P Tracking Table'!$Y118*VLOOKUP('BMP P Tracking Table'!$Q118,'Loading Rates'!$B$1:$L$24,8,FALSE)+'BMP P Tracking Table'!$Z118*VLOOKUP('BMP P Tracking Table'!$Q118,'Loading Rates'!$B$1:$L$24,9,FALSE),'BMP P Tracking Table'!$AA118*VLOOKUP('BMP P Tracking Table'!$Q118,'Loading Rates'!$B$1:$L$24,10,FALSE)),"")</f>
        <v/>
      </c>
      <c r="AE118" s="107" t="str">
        <f>IFERROR(MIN(2,IF('BMP P Tracking Table'!$V118="Total Pervious",(-(3630*'BMP P Tracking Table'!$U118+20.691*'BMP P Tracking Table'!$AA118)+SQRT((3630*'BMP P Tracking Table'!$U118+20.691*'BMP P Tracking Table'!$AA118)^2-(4*(996.798*'BMP P Tracking Table'!$AA118)*-'BMP P Tracking Table'!$AB118)))/(2*(996.798*'BMP P Tracking Table'!$AA118)),IF(SUM('BMP P Tracking Table'!$W118:$Z118)=0,'BMP P Tracking Table'!$AB118/(-3630*'BMP P Tracking Table'!$U118),(-(3630*'BMP P Tracking Table'!$U118+20.691*'BMP P Tracking Table'!$Z118-216.711*'BMP P Tracking Table'!$Y118-83.853*'BMP P Tracking Table'!$X118-42.834*'BMP P Tracking Table'!$W118)+SQRT((3630*'BMP P Tracking Table'!$U118+20.691*'BMP P Tracking Table'!$Z118-216.711*'BMP P Tracking Table'!$Y118-83.853*'BMP P Tracking Table'!$X118-42.834*'BMP P Tracking Table'!$W118)^2-(4*(149.919*'BMP P Tracking Table'!$W118+236.676*'BMP P Tracking Table'!$X118+726*'BMP P Tracking Table'!$Y118+996.798*'BMP P Tracking Table'!$Z118)*-'BMP P Tracking Table'!$AB118)))/(2*(149.919*'BMP P Tracking Table'!$W118+236.676*'BMP P Tracking Table'!$X118+726*'BMP P Tracking Table'!$Y118+996.798*'BMP P Tracking Table'!$Z118))))),"")</f>
        <v/>
      </c>
      <c r="AF118" s="107" t="str" cm="1">
        <f t="array" ref="AF118">IFERROR((VLOOKUP(CONCATENATE('BMP P Tracking Table'!$T118," ",'BMP P Tracking Table'!$AC118),'Performance Curves'!$C$1:$L$45,_xlfn.SINGLE(MATCH('BMP P Tracking Table'!$AE118,'Performance Curves'!$D$1:$L$1,1))+2,FALSE)-VLOOKUP(CONCATENATE('BMP P Tracking Table'!$T118," ",'BMP P Tracking Table'!$AC118),'Performance Curves'!$C$1:$L$45,_xlfn.SINGLE(MATCH('BMP P Tracking Table'!$AE118,'Performance Curves'!$D$1:$L$1,1))+1,FALSE)),"")</f>
        <v/>
      </c>
      <c r="AG118" s="107" t="str">
        <f>IFERROR(('BMP P Tracking Table'!$AE118-INDEX('Performance Curves'!$E$1:$L$1,1,MATCH('BMP P Tracking Table'!$AE118,'Performance Curves'!$E$1:$L$1,1)))/(INDEX('Performance Curves'!$E$1:$L$1,1,MATCH('BMP P Tracking Table'!$AE118,'Performance Curves'!$E$1:$L$1,1)+1)-INDEX('Performance Curves'!$E$1:$L$1,1,MATCH('BMP P Tracking Table'!$AE118,'Performance Curves'!$E$1:$L$1,1))),"")</f>
        <v/>
      </c>
      <c r="AH118" s="106" t="str" cm="1">
        <f t="array" ref="AH118">IFERROR(IF('BMP P Tracking Table'!$AE118=2,VLOOKUP(CONCATENATE('BMP P Tracking Table'!$T118," ",'BMP P Tracking Table'!$AC118),'Performance Curves'!$C$1:$L$45,_xlfn.SINGLE(MATCH('BMP P Tracking Table'!$AE118,'Performance Curves'!$D$1:$L$1,1))+1,FALSE),'BMP P Tracking Table'!$AF118*'BMP P Tracking Table'!$AG118+VLOOKUP(CONCATENATE('BMP P Tracking Table'!$T118," ",'BMP P Tracking Table'!$AC118),'Performance Curves'!$C$1:$L$45,_xlfn.SINGLE(MATCH('BMP P Tracking Table'!$AE118,'Performance Curves'!$D$1:$L$1,1))+1,FALSE)),"")</f>
        <v/>
      </c>
      <c r="AI118" s="107" t="str">
        <f>IFERROR('BMP P Tracking Table'!$AH118*'BMP P Tracking Table'!$AD118,"")</f>
        <v/>
      </c>
      <c r="AJ118" s="65"/>
      <c r="AK118" s="101"/>
      <c r="AL118" s="101"/>
      <c r="AM118" s="64">
        <v>1</v>
      </c>
      <c r="AN118" s="105" t="str">
        <f t="shared" si="3"/>
        <v/>
      </c>
      <c r="AO118" s="101"/>
      <c r="AP118" s="101"/>
      <c r="AQ118" s="101"/>
      <c r="AR118" s="101"/>
      <c r="AS118" s="101"/>
      <c r="AT118" s="101"/>
      <c r="AU118" s="101"/>
      <c r="AV118" s="65"/>
      <c r="AW118" s="102"/>
      <c r="AX118" s="102"/>
      <c r="AY118" s="107" t="str">
        <f>IF('BMP P Tracking Table'!$AK118="Yes",IF('BMP P Tracking Table'!$AL118="No",'BMP P Tracking Table'!$U118*VLOOKUP('BMP P Tracking Table'!$Q118,'Loading Rates'!$B$1:$L$24,4,FALSE)+IF('BMP P Tracking Table'!$V118="By HSG",'BMP P Tracking Table'!$W118*VLOOKUP('BMP P Tracking Table'!$Q118,'Loading Rates'!$B$1:$L$24,6,FALSE)+'BMP P Tracking Table'!$X118*VLOOKUP('BMP P Tracking Table'!$Q118,'Loading Rates'!$B$1:$L$24,7,FALSE)+'BMP P Tracking Table'!$Y118*VLOOKUP('BMP P Tracking Table'!$Q118,'Loading Rates'!$B$1:$L$24,8,FALSE)+'BMP P Tracking Table'!$Z118*VLOOKUP('BMP P Tracking Table'!$Q118,'Loading Rates'!$B$1:$L$24,9,FALSE),'BMP P Tracking Table'!$AA118*VLOOKUP('BMP P Tracking Table'!$Q118,'Loading Rates'!$B$1:$L$24,10,FALSE)),'BMP P Tracking Table'!$AO118*VLOOKUP('BMP P Tracking Table'!$Q118,'Loading Rates'!$B$1:$L$24,4,FALSE)+IF('BMP P Tracking Table'!$AP118="By HSG",'BMP P Tracking Table'!$AQ118*VLOOKUP('BMP P Tracking Table'!$Q118,'Loading Rates'!$B$1:$L$24,6,FALSE)+'BMP P Tracking Table'!$AR118*VLOOKUP('BMP P Tracking Table'!$Q118,'Loading Rates'!$B$1:$L$24,7,FALSE)+'BMP P Tracking Table'!$AS118*VLOOKUP('BMP P Tracking Table'!$Q118,'Loading Rates'!$B$1:$L$24,8,FALSE)+'BMP P Tracking Table'!$AT118*VLOOKUP('BMP P Tracking Table'!$Q118,'Loading Rates'!$B$1:$L$24,9,FALSE),'BMP P Tracking Table'!$AU118*VLOOKUP('BMP P Tracking Table'!$Q118,'Loading Rates'!$B$1:$L$24,10,FALSE))),"")</f>
        <v/>
      </c>
      <c r="AZ118" s="107" t="str">
        <f>IFERROR(IF('BMP P Tracking Table'!$AL118="Yes",MIN(2,IF('BMP P Tracking Table'!$AP118="Total Pervious",(-(3630*'BMP P Tracking Table'!$AO118+20.691*'BMP P Tracking Table'!$AU118)+SQRT((3630*'BMP P Tracking Table'!$AO118+20.691*'BMP P Tracking Table'!$AU118)^2-(4*(996.798*'BMP P Tracking Table'!$AU118)*-'BMP P Tracking Table'!$AW118)))/(2*(996.798*'BMP P Tracking Table'!$AU118)),IF(SUM('BMP P Tracking Table'!$AQ118:$AT118)=0,'BMP P Tracking Table'!$AU118/(-3630*'BMP P Tracking Table'!$AO118),(-(3630*'BMP P Tracking Table'!$AO118+20.691*'BMP P Tracking Table'!$AT118-216.711*'BMP P Tracking Table'!$AS118-83.853*'BMP P Tracking Table'!$AR118-42.834*'BMP P Tracking Table'!$AQ118)+SQRT((3630*'BMP P Tracking Table'!$AO118+20.691*'BMP P Tracking Table'!$AT118-216.711*'BMP P Tracking Table'!$AS118-83.853*'BMP P Tracking Table'!$AR118-42.834*'BMP P Tracking Table'!$AQ118)^2-(4*(149.919*'BMP P Tracking Table'!$AQ118+236.676*'BMP P Tracking Table'!$AR118+726*'BMP P Tracking Table'!$AS118+996.798*'BMP P Tracking Table'!$AT118)*-'BMP P Tracking Table'!$AW118)))/(2*(149.919*'BMP P Tracking Table'!$AQ118+236.676*'BMP P Tracking Table'!$AR118+726*'BMP P Tracking Table'!$AS118+996.798*'BMP P Tracking Table'!$AT118))))),MIN(2,IF('BMP P Tracking Table'!$AP118="Total Pervious",(-(3630*'BMP P Tracking Table'!$U118+20.691*'BMP P Tracking Table'!$AA118)+SQRT((3630*'BMP P Tracking Table'!$U118+20.691*'BMP P Tracking Table'!$AA118)^2-(4*(996.798*'BMP P Tracking Table'!$AA118)*-'BMP P Tracking Table'!$AW118)))/(2*(996.798*'BMP P Tracking Table'!$AA118)),IF(SUM('BMP P Tracking Table'!$W118:$Z118)=0,'BMP P Tracking Table'!$AW118/(-3630*'BMP P Tracking Table'!$U118),(-(3630*'BMP P Tracking Table'!$U118+20.691*'BMP P Tracking Table'!$Z118-216.711*'BMP P Tracking Table'!$Y118-83.853*'BMP P Tracking Table'!$X118-42.834*'BMP P Tracking Table'!$W118)+SQRT((3630*'BMP P Tracking Table'!$U118+20.691*'BMP P Tracking Table'!$Z118-216.711*'BMP P Tracking Table'!$Y118-83.853*'BMP P Tracking Table'!$X118-42.834*'BMP P Tracking Table'!$W118)^2-(4*(149.919*'BMP P Tracking Table'!$W118+236.676*'BMP P Tracking Table'!$X118+726*'BMP P Tracking Table'!$Y118+996.798*'BMP P Tracking Table'!$Z118)*-'BMP P Tracking Table'!$AW118)))/(2*(149.919*'BMP P Tracking Table'!$W118+236.676*'BMP P Tracking Table'!$X118+726*'BMP P Tracking Table'!$Y118+996.798*'BMP P Tracking Table'!$Z118)))))),"")</f>
        <v/>
      </c>
      <c r="BA118" s="105" t="str" cm="1">
        <f t="array" ref="BA118">IFERROR((VLOOKUP(CONCATENATE('BMP P Tracking Table'!$AV118," ",'BMP P Tracking Table'!$AX118),'Performance Curves'!$C$1:$L$45,_xlfn.SINGLE(MATCH('BMP P Tracking Table'!$AZ118,'Performance Curves'!$D$1:$L$1,1))+2,FALSE)-VLOOKUP(CONCATENATE('BMP P Tracking Table'!$AV118," ",'BMP P Tracking Table'!$AX118),'Performance Curves'!$C$1:$L$45,_xlfn.SINGLE(MATCH('BMP P Tracking Table'!$AZ118,'Performance Curves'!$D$1:$L$1,1))+1,FALSE)),"")</f>
        <v/>
      </c>
      <c r="BB118" s="107" t="str">
        <f>IFERROR(('BMP P Tracking Table'!$AZ118-INDEX('Performance Curves'!$E$1:$L$1,1,MATCH('BMP P Tracking Table'!$AZ118,'Performance Curves'!$E$1:$L$1,1)))/(INDEX('Performance Curves'!$E$1:$L$1,1,MATCH('BMP P Tracking Table'!$AZ118,'Performance Curves'!$E$1:$L$1,1)+1)-INDEX('Performance Curves'!$E$1:$L$1,1,MATCH('BMP P Tracking Table'!$AZ118,'Performance Curves'!$E$1:$L$1,1))),"")</f>
        <v/>
      </c>
      <c r="BC118" s="106" t="str" cm="1">
        <f t="array" ref="BC118">IFERROR(IF('BMP P Tracking Table'!$AZ118=2,VLOOKUP(CONCATENATE('BMP P Tracking Table'!$AV118," ",'BMP P Tracking Table'!$AX118),'Performance Curves'!$C$1:$L$44,_xlfn.SINGLE(MATCH('BMP P Tracking Table'!$AZ118,'Performance Curves'!$D$1:$L$1,1))+1,FALSE),'BMP P Tracking Table'!$BA118*'BMP P Tracking Table'!$BB118+VLOOKUP(CONCATENATE('BMP P Tracking Table'!$AV118," ",'BMP P Tracking Table'!$AX118),'Performance Curves'!$C$1:$L$44,_xlfn.SINGLE(MATCH('BMP P Tracking Table'!$AZ118,'Performance Curves'!$D$1:$L$1,1))+1,FALSE)),"")</f>
        <v/>
      </c>
      <c r="BD118" s="107" t="str">
        <f>IFERROR('BMP P Tracking Table'!$BC118*'BMP P Tracking Table'!$AY118,"")</f>
        <v/>
      </c>
      <c r="BE118" s="101"/>
      <c r="BF118" s="37">
        <f t="shared" si="4"/>
        <v>0</v>
      </c>
    </row>
    <row r="119" spans="1:58" x14ac:dyDescent="0.25">
      <c r="A119" s="65"/>
      <c r="B119" s="65"/>
      <c r="C119" s="65"/>
      <c r="D119" s="65"/>
      <c r="E119" s="97"/>
      <c r="F119" s="97"/>
      <c r="G119" s="65"/>
      <c r="H119" s="65"/>
      <c r="I119" s="65"/>
      <c r="J119" s="98"/>
      <c r="K119" s="65"/>
      <c r="L119" s="65"/>
      <c r="M119" s="65"/>
      <c r="N119" s="65"/>
      <c r="O119" s="65"/>
      <c r="P119" s="65"/>
      <c r="Q119" s="65" t="str">
        <f>IFERROR(VLOOKUP('BMP P Tracking Table'!$P119,Dropdowns!$C$2:$E$15,3,FALSE),"")</f>
        <v/>
      </c>
      <c r="R119" s="65" t="str">
        <f>IFERROR(VLOOKUP('BMP P Tracking Table'!$Q119,Dropdowns!$P$3:$Q$23,2,FALSE),"")</f>
        <v/>
      </c>
      <c r="S119" s="65"/>
      <c r="T119" s="65"/>
      <c r="U119" s="65"/>
      <c r="V119" s="65"/>
      <c r="W119" s="65"/>
      <c r="X119" s="65"/>
      <c r="Y119" s="65"/>
      <c r="Z119" s="65"/>
      <c r="AA119" s="65"/>
      <c r="AB119" s="100"/>
      <c r="AC119" s="65"/>
      <c r="AD119" s="107" t="str">
        <f>IFERROR('BMP P Tracking Table'!$U119*VLOOKUP('BMP P Tracking Table'!$Q119,'Loading Rates'!$B$1:$L$24,4,FALSE)+IF('BMP P Tracking Table'!$V119="By HSG",'BMP P Tracking Table'!$W119*VLOOKUP('BMP P Tracking Table'!$Q119,'Loading Rates'!$B$1:$L$24,6,FALSE)+'BMP P Tracking Table'!$X119*VLOOKUP('BMP P Tracking Table'!$Q119,'Loading Rates'!$B$1:$L$24,7,FALSE)+'BMP P Tracking Table'!$Y119*VLOOKUP('BMP P Tracking Table'!$Q119,'Loading Rates'!$B$1:$L$24,8,FALSE)+'BMP P Tracking Table'!$Z119*VLOOKUP('BMP P Tracking Table'!$Q119,'Loading Rates'!$B$1:$L$24,9,FALSE),'BMP P Tracking Table'!$AA119*VLOOKUP('BMP P Tracking Table'!$Q119,'Loading Rates'!$B$1:$L$24,10,FALSE)),"")</f>
        <v/>
      </c>
      <c r="AE119" s="107" t="str">
        <f>IFERROR(MIN(2,IF('BMP P Tracking Table'!$V119="Total Pervious",(-(3630*'BMP P Tracking Table'!$U119+20.691*'BMP P Tracking Table'!$AA119)+SQRT((3630*'BMP P Tracking Table'!$U119+20.691*'BMP P Tracking Table'!$AA119)^2-(4*(996.798*'BMP P Tracking Table'!$AA119)*-'BMP P Tracking Table'!$AB119)))/(2*(996.798*'BMP P Tracking Table'!$AA119)),IF(SUM('BMP P Tracking Table'!$W119:$Z119)=0,'BMP P Tracking Table'!$AB119/(-3630*'BMP P Tracking Table'!$U119),(-(3630*'BMP P Tracking Table'!$U119+20.691*'BMP P Tracking Table'!$Z119-216.711*'BMP P Tracking Table'!$Y119-83.853*'BMP P Tracking Table'!$X119-42.834*'BMP P Tracking Table'!$W119)+SQRT((3630*'BMP P Tracking Table'!$U119+20.691*'BMP P Tracking Table'!$Z119-216.711*'BMP P Tracking Table'!$Y119-83.853*'BMP P Tracking Table'!$X119-42.834*'BMP P Tracking Table'!$W119)^2-(4*(149.919*'BMP P Tracking Table'!$W119+236.676*'BMP P Tracking Table'!$X119+726*'BMP P Tracking Table'!$Y119+996.798*'BMP P Tracking Table'!$Z119)*-'BMP P Tracking Table'!$AB119)))/(2*(149.919*'BMP P Tracking Table'!$W119+236.676*'BMP P Tracking Table'!$X119+726*'BMP P Tracking Table'!$Y119+996.798*'BMP P Tracking Table'!$Z119))))),"")</f>
        <v/>
      </c>
      <c r="AF119" s="107" t="str" cm="1">
        <f t="array" ref="AF119">IFERROR((VLOOKUP(CONCATENATE('BMP P Tracking Table'!$T119," ",'BMP P Tracking Table'!$AC119),'Performance Curves'!$C$1:$L$45,_xlfn.SINGLE(MATCH('BMP P Tracking Table'!$AE119,'Performance Curves'!$D$1:$L$1,1))+2,FALSE)-VLOOKUP(CONCATENATE('BMP P Tracking Table'!$T119," ",'BMP P Tracking Table'!$AC119),'Performance Curves'!$C$1:$L$45,_xlfn.SINGLE(MATCH('BMP P Tracking Table'!$AE119,'Performance Curves'!$D$1:$L$1,1))+1,FALSE)),"")</f>
        <v/>
      </c>
      <c r="AG119" s="107" t="str">
        <f>IFERROR(('BMP P Tracking Table'!$AE119-INDEX('Performance Curves'!$E$1:$L$1,1,MATCH('BMP P Tracking Table'!$AE119,'Performance Curves'!$E$1:$L$1,1)))/(INDEX('Performance Curves'!$E$1:$L$1,1,MATCH('BMP P Tracking Table'!$AE119,'Performance Curves'!$E$1:$L$1,1)+1)-INDEX('Performance Curves'!$E$1:$L$1,1,MATCH('BMP P Tracking Table'!$AE119,'Performance Curves'!$E$1:$L$1,1))),"")</f>
        <v/>
      </c>
      <c r="AH119" s="106" t="str" cm="1">
        <f t="array" ref="AH119">IFERROR(IF('BMP P Tracking Table'!$AE119=2,VLOOKUP(CONCATENATE('BMP P Tracking Table'!$T119," ",'BMP P Tracking Table'!$AC119),'Performance Curves'!$C$1:$L$45,_xlfn.SINGLE(MATCH('BMP P Tracking Table'!$AE119,'Performance Curves'!$D$1:$L$1,1))+1,FALSE),'BMP P Tracking Table'!$AF119*'BMP P Tracking Table'!$AG119+VLOOKUP(CONCATENATE('BMP P Tracking Table'!$T119," ",'BMP P Tracking Table'!$AC119),'Performance Curves'!$C$1:$L$45,_xlfn.SINGLE(MATCH('BMP P Tracking Table'!$AE119,'Performance Curves'!$D$1:$L$1,1))+1,FALSE)),"")</f>
        <v/>
      </c>
      <c r="AI119" s="107" t="str">
        <f>IFERROR('BMP P Tracking Table'!$AH119*'BMP P Tracking Table'!$AD119,"")</f>
        <v/>
      </c>
      <c r="AJ119" s="65"/>
      <c r="AK119" s="101"/>
      <c r="AL119" s="101"/>
      <c r="AM119" s="64">
        <v>1</v>
      </c>
      <c r="AN119" s="105" t="str">
        <f t="shared" si="3"/>
        <v/>
      </c>
      <c r="AO119" s="101"/>
      <c r="AP119" s="101"/>
      <c r="AQ119" s="101"/>
      <c r="AR119" s="101"/>
      <c r="AS119" s="101"/>
      <c r="AT119" s="101"/>
      <c r="AU119" s="101"/>
      <c r="AV119" s="65"/>
      <c r="AW119" s="102"/>
      <c r="AX119" s="102"/>
      <c r="AY119" s="107" t="str">
        <f>IF('BMP P Tracking Table'!$AK119="Yes",IF('BMP P Tracking Table'!$AL119="No",'BMP P Tracking Table'!$U119*VLOOKUP('BMP P Tracking Table'!$Q119,'Loading Rates'!$B$1:$L$24,4,FALSE)+IF('BMP P Tracking Table'!$V119="By HSG",'BMP P Tracking Table'!$W119*VLOOKUP('BMP P Tracking Table'!$Q119,'Loading Rates'!$B$1:$L$24,6,FALSE)+'BMP P Tracking Table'!$X119*VLOOKUP('BMP P Tracking Table'!$Q119,'Loading Rates'!$B$1:$L$24,7,FALSE)+'BMP P Tracking Table'!$Y119*VLOOKUP('BMP P Tracking Table'!$Q119,'Loading Rates'!$B$1:$L$24,8,FALSE)+'BMP P Tracking Table'!$Z119*VLOOKUP('BMP P Tracking Table'!$Q119,'Loading Rates'!$B$1:$L$24,9,FALSE),'BMP P Tracking Table'!$AA119*VLOOKUP('BMP P Tracking Table'!$Q119,'Loading Rates'!$B$1:$L$24,10,FALSE)),'BMP P Tracking Table'!$AO119*VLOOKUP('BMP P Tracking Table'!$Q119,'Loading Rates'!$B$1:$L$24,4,FALSE)+IF('BMP P Tracking Table'!$AP119="By HSG",'BMP P Tracking Table'!$AQ119*VLOOKUP('BMP P Tracking Table'!$Q119,'Loading Rates'!$B$1:$L$24,6,FALSE)+'BMP P Tracking Table'!$AR119*VLOOKUP('BMP P Tracking Table'!$Q119,'Loading Rates'!$B$1:$L$24,7,FALSE)+'BMP P Tracking Table'!$AS119*VLOOKUP('BMP P Tracking Table'!$Q119,'Loading Rates'!$B$1:$L$24,8,FALSE)+'BMP P Tracking Table'!$AT119*VLOOKUP('BMP P Tracking Table'!$Q119,'Loading Rates'!$B$1:$L$24,9,FALSE),'BMP P Tracking Table'!$AU119*VLOOKUP('BMP P Tracking Table'!$Q119,'Loading Rates'!$B$1:$L$24,10,FALSE))),"")</f>
        <v/>
      </c>
      <c r="AZ119" s="107" t="str">
        <f>IFERROR(IF('BMP P Tracking Table'!$AL119="Yes",MIN(2,IF('BMP P Tracking Table'!$AP119="Total Pervious",(-(3630*'BMP P Tracking Table'!$AO119+20.691*'BMP P Tracking Table'!$AU119)+SQRT((3630*'BMP P Tracking Table'!$AO119+20.691*'BMP P Tracking Table'!$AU119)^2-(4*(996.798*'BMP P Tracking Table'!$AU119)*-'BMP P Tracking Table'!$AW119)))/(2*(996.798*'BMP P Tracking Table'!$AU119)),IF(SUM('BMP P Tracking Table'!$AQ119:$AT119)=0,'BMP P Tracking Table'!$AU119/(-3630*'BMP P Tracking Table'!$AO119),(-(3630*'BMP P Tracking Table'!$AO119+20.691*'BMP P Tracking Table'!$AT119-216.711*'BMP P Tracking Table'!$AS119-83.853*'BMP P Tracking Table'!$AR119-42.834*'BMP P Tracking Table'!$AQ119)+SQRT((3630*'BMP P Tracking Table'!$AO119+20.691*'BMP P Tracking Table'!$AT119-216.711*'BMP P Tracking Table'!$AS119-83.853*'BMP P Tracking Table'!$AR119-42.834*'BMP P Tracking Table'!$AQ119)^2-(4*(149.919*'BMP P Tracking Table'!$AQ119+236.676*'BMP P Tracking Table'!$AR119+726*'BMP P Tracking Table'!$AS119+996.798*'BMP P Tracking Table'!$AT119)*-'BMP P Tracking Table'!$AW119)))/(2*(149.919*'BMP P Tracking Table'!$AQ119+236.676*'BMP P Tracking Table'!$AR119+726*'BMP P Tracking Table'!$AS119+996.798*'BMP P Tracking Table'!$AT119))))),MIN(2,IF('BMP P Tracking Table'!$AP119="Total Pervious",(-(3630*'BMP P Tracking Table'!$U119+20.691*'BMP P Tracking Table'!$AA119)+SQRT((3630*'BMP P Tracking Table'!$U119+20.691*'BMP P Tracking Table'!$AA119)^2-(4*(996.798*'BMP P Tracking Table'!$AA119)*-'BMP P Tracking Table'!$AW119)))/(2*(996.798*'BMP P Tracking Table'!$AA119)),IF(SUM('BMP P Tracking Table'!$W119:$Z119)=0,'BMP P Tracking Table'!$AW119/(-3630*'BMP P Tracking Table'!$U119),(-(3630*'BMP P Tracking Table'!$U119+20.691*'BMP P Tracking Table'!$Z119-216.711*'BMP P Tracking Table'!$Y119-83.853*'BMP P Tracking Table'!$X119-42.834*'BMP P Tracking Table'!$W119)+SQRT((3630*'BMP P Tracking Table'!$U119+20.691*'BMP P Tracking Table'!$Z119-216.711*'BMP P Tracking Table'!$Y119-83.853*'BMP P Tracking Table'!$X119-42.834*'BMP P Tracking Table'!$W119)^2-(4*(149.919*'BMP P Tracking Table'!$W119+236.676*'BMP P Tracking Table'!$X119+726*'BMP P Tracking Table'!$Y119+996.798*'BMP P Tracking Table'!$Z119)*-'BMP P Tracking Table'!$AW119)))/(2*(149.919*'BMP P Tracking Table'!$W119+236.676*'BMP P Tracking Table'!$X119+726*'BMP P Tracking Table'!$Y119+996.798*'BMP P Tracking Table'!$Z119)))))),"")</f>
        <v/>
      </c>
      <c r="BA119" s="105" t="str" cm="1">
        <f t="array" ref="BA119">IFERROR((VLOOKUP(CONCATENATE('BMP P Tracking Table'!$AV119," ",'BMP P Tracking Table'!$AX119),'Performance Curves'!$C$1:$L$45,_xlfn.SINGLE(MATCH('BMP P Tracking Table'!$AZ119,'Performance Curves'!$D$1:$L$1,1))+2,FALSE)-VLOOKUP(CONCATENATE('BMP P Tracking Table'!$AV119," ",'BMP P Tracking Table'!$AX119),'Performance Curves'!$C$1:$L$45,_xlfn.SINGLE(MATCH('BMP P Tracking Table'!$AZ119,'Performance Curves'!$D$1:$L$1,1))+1,FALSE)),"")</f>
        <v/>
      </c>
      <c r="BB119" s="107" t="str">
        <f>IFERROR(('BMP P Tracking Table'!$AZ119-INDEX('Performance Curves'!$E$1:$L$1,1,MATCH('BMP P Tracking Table'!$AZ119,'Performance Curves'!$E$1:$L$1,1)))/(INDEX('Performance Curves'!$E$1:$L$1,1,MATCH('BMP P Tracking Table'!$AZ119,'Performance Curves'!$E$1:$L$1,1)+1)-INDEX('Performance Curves'!$E$1:$L$1,1,MATCH('BMP P Tracking Table'!$AZ119,'Performance Curves'!$E$1:$L$1,1))),"")</f>
        <v/>
      </c>
      <c r="BC119" s="106" t="str" cm="1">
        <f t="array" ref="BC119">IFERROR(IF('BMP P Tracking Table'!$AZ119=2,VLOOKUP(CONCATENATE('BMP P Tracking Table'!$AV119," ",'BMP P Tracking Table'!$AX119),'Performance Curves'!$C$1:$L$44,_xlfn.SINGLE(MATCH('BMP P Tracking Table'!$AZ119,'Performance Curves'!$D$1:$L$1,1))+1,FALSE),'BMP P Tracking Table'!$BA119*'BMP P Tracking Table'!$BB119+VLOOKUP(CONCATENATE('BMP P Tracking Table'!$AV119," ",'BMP P Tracking Table'!$AX119),'Performance Curves'!$C$1:$L$44,_xlfn.SINGLE(MATCH('BMP P Tracking Table'!$AZ119,'Performance Curves'!$D$1:$L$1,1))+1,FALSE)),"")</f>
        <v/>
      </c>
      <c r="BD119" s="107" t="str">
        <f>IFERROR('BMP P Tracking Table'!$BC119*'BMP P Tracking Table'!$AY119,"")</f>
        <v/>
      </c>
      <c r="BE119" s="101"/>
      <c r="BF119" s="37">
        <f t="shared" si="4"/>
        <v>0</v>
      </c>
    </row>
    <row r="120" spans="1:58" x14ac:dyDescent="0.25">
      <c r="A120" s="65"/>
      <c r="B120" s="65"/>
      <c r="C120" s="65"/>
      <c r="D120" s="65"/>
      <c r="E120" s="97"/>
      <c r="F120" s="97"/>
      <c r="G120" s="65"/>
      <c r="H120" s="65"/>
      <c r="I120" s="65"/>
      <c r="J120" s="98"/>
      <c r="K120" s="65"/>
      <c r="L120" s="65"/>
      <c r="M120" s="65"/>
      <c r="N120" s="65"/>
      <c r="O120" s="65"/>
      <c r="P120" s="65"/>
      <c r="Q120" s="65" t="str">
        <f>IFERROR(VLOOKUP('BMP P Tracking Table'!$P120,Dropdowns!$C$2:$E$15,3,FALSE),"")</f>
        <v/>
      </c>
      <c r="R120" s="65" t="str">
        <f>IFERROR(VLOOKUP('BMP P Tracking Table'!$Q120,Dropdowns!$P$3:$Q$23,2,FALSE),"")</f>
        <v/>
      </c>
      <c r="S120" s="65"/>
      <c r="T120" s="65"/>
      <c r="U120" s="65"/>
      <c r="V120" s="65"/>
      <c r="W120" s="65"/>
      <c r="X120" s="65"/>
      <c r="Y120" s="65"/>
      <c r="Z120" s="65"/>
      <c r="AA120" s="65"/>
      <c r="AB120" s="100"/>
      <c r="AC120" s="65"/>
      <c r="AD120" s="107" t="str">
        <f>IFERROR('BMP P Tracking Table'!$U120*VLOOKUP('BMP P Tracking Table'!$Q120,'Loading Rates'!$B$1:$L$24,4,FALSE)+IF('BMP P Tracking Table'!$V120="By HSG",'BMP P Tracking Table'!$W120*VLOOKUP('BMP P Tracking Table'!$Q120,'Loading Rates'!$B$1:$L$24,6,FALSE)+'BMP P Tracking Table'!$X120*VLOOKUP('BMP P Tracking Table'!$Q120,'Loading Rates'!$B$1:$L$24,7,FALSE)+'BMP P Tracking Table'!$Y120*VLOOKUP('BMP P Tracking Table'!$Q120,'Loading Rates'!$B$1:$L$24,8,FALSE)+'BMP P Tracking Table'!$Z120*VLOOKUP('BMP P Tracking Table'!$Q120,'Loading Rates'!$B$1:$L$24,9,FALSE),'BMP P Tracking Table'!$AA120*VLOOKUP('BMP P Tracking Table'!$Q120,'Loading Rates'!$B$1:$L$24,10,FALSE)),"")</f>
        <v/>
      </c>
      <c r="AE120" s="107" t="str">
        <f>IFERROR(MIN(2,IF('BMP P Tracking Table'!$V120="Total Pervious",(-(3630*'BMP P Tracking Table'!$U120+20.691*'BMP P Tracking Table'!$AA120)+SQRT((3630*'BMP P Tracking Table'!$U120+20.691*'BMP P Tracking Table'!$AA120)^2-(4*(996.798*'BMP P Tracking Table'!$AA120)*-'BMP P Tracking Table'!$AB120)))/(2*(996.798*'BMP P Tracking Table'!$AA120)),IF(SUM('BMP P Tracking Table'!$W120:$Z120)=0,'BMP P Tracking Table'!$AB120/(-3630*'BMP P Tracking Table'!$U120),(-(3630*'BMP P Tracking Table'!$U120+20.691*'BMP P Tracking Table'!$Z120-216.711*'BMP P Tracking Table'!$Y120-83.853*'BMP P Tracking Table'!$X120-42.834*'BMP P Tracking Table'!$W120)+SQRT((3630*'BMP P Tracking Table'!$U120+20.691*'BMP P Tracking Table'!$Z120-216.711*'BMP P Tracking Table'!$Y120-83.853*'BMP P Tracking Table'!$X120-42.834*'BMP P Tracking Table'!$W120)^2-(4*(149.919*'BMP P Tracking Table'!$W120+236.676*'BMP P Tracking Table'!$X120+726*'BMP P Tracking Table'!$Y120+996.798*'BMP P Tracking Table'!$Z120)*-'BMP P Tracking Table'!$AB120)))/(2*(149.919*'BMP P Tracking Table'!$W120+236.676*'BMP P Tracking Table'!$X120+726*'BMP P Tracking Table'!$Y120+996.798*'BMP P Tracking Table'!$Z120))))),"")</f>
        <v/>
      </c>
      <c r="AF120" s="107" t="str" cm="1">
        <f t="array" ref="AF120">IFERROR((VLOOKUP(CONCATENATE('BMP P Tracking Table'!$T120," ",'BMP P Tracking Table'!$AC120),'Performance Curves'!$C$1:$L$45,_xlfn.SINGLE(MATCH('BMP P Tracking Table'!$AE120,'Performance Curves'!$D$1:$L$1,1))+2,FALSE)-VLOOKUP(CONCATENATE('BMP P Tracking Table'!$T120," ",'BMP P Tracking Table'!$AC120),'Performance Curves'!$C$1:$L$45,_xlfn.SINGLE(MATCH('BMP P Tracking Table'!$AE120,'Performance Curves'!$D$1:$L$1,1))+1,FALSE)),"")</f>
        <v/>
      </c>
      <c r="AG120" s="107" t="str">
        <f>IFERROR(('BMP P Tracking Table'!$AE120-INDEX('Performance Curves'!$E$1:$L$1,1,MATCH('BMP P Tracking Table'!$AE120,'Performance Curves'!$E$1:$L$1,1)))/(INDEX('Performance Curves'!$E$1:$L$1,1,MATCH('BMP P Tracking Table'!$AE120,'Performance Curves'!$E$1:$L$1,1)+1)-INDEX('Performance Curves'!$E$1:$L$1,1,MATCH('BMP P Tracking Table'!$AE120,'Performance Curves'!$E$1:$L$1,1))),"")</f>
        <v/>
      </c>
      <c r="AH120" s="106" t="str" cm="1">
        <f t="array" ref="AH120">IFERROR(IF('BMP P Tracking Table'!$AE120=2,VLOOKUP(CONCATENATE('BMP P Tracking Table'!$T120," ",'BMP P Tracking Table'!$AC120),'Performance Curves'!$C$1:$L$45,_xlfn.SINGLE(MATCH('BMP P Tracking Table'!$AE120,'Performance Curves'!$D$1:$L$1,1))+1,FALSE),'BMP P Tracking Table'!$AF120*'BMP P Tracking Table'!$AG120+VLOOKUP(CONCATENATE('BMP P Tracking Table'!$T120," ",'BMP P Tracking Table'!$AC120),'Performance Curves'!$C$1:$L$45,_xlfn.SINGLE(MATCH('BMP P Tracking Table'!$AE120,'Performance Curves'!$D$1:$L$1,1))+1,FALSE)),"")</f>
        <v/>
      </c>
      <c r="AI120" s="107" t="str">
        <f>IFERROR('BMP P Tracking Table'!$AH120*'BMP P Tracking Table'!$AD120,"")</f>
        <v/>
      </c>
      <c r="AJ120" s="65"/>
      <c r="AK120" s="101"/>
      <c r="AL120" s="101"/>
      <c r="AM120" s="64">
        <v>1</v>
      </c>
      <c r="AN120" s="105" t="str">
        <f t="shared" si="3"/>
        <v/>
      </c>
      <c r="AO120" s="101"/>
      <c r="AP120" s="101"/>
      <c r="AQ120" s="101"/>
      <c r="AR120" s="101"/>
      <c r="AS120" s="101"/>
      <c r="AT120" s="101"/>
      <c r="AU120" s="101"/>
      <c r="AV120" s="65"/>
      <c r="AW120" s="102"/>
      <c r="AX120" s="102"/>
      <c r="AY120" s="107" t="str">
        <f>IF('BMP P Tracking Table'!$AK120="Yes",IF('BMP P Tracking Table'!$AL120="No",'BMP P Tracking Table'!$U120*VLOOKUP('BMP P Tracking Table'!$Q120,'Loading Rates'!$B$1:$L$24,4,FALSE)+IF('BMP P Tracking Table'!$V120="By HSG",'BMP P Tracking Table'!$W120*VLOOKUP('BMP P Tracking Table'!$Q120,'Loading Rates'!$B$1:$L$24,6,FALSE)+'BMP P Tracking Table'!$X120*VLOOKUP('BMP P Tracking Table'!$Q120,'Loading Rates'!$B$1:$L$24,7,FALSE)+'BMP P Tracking Table'!$Y120*VLOOKUP('BMP P Tracking Table'!$Q120,'Loading Rates'!$B$1:$L$24,8,FALSE)+'BMP P Tracking Table'!$Z120*VLOOKUP('BMP P Tracking Table'!$Q120,'Loading Rates'!$B$1:$L$24,9,FALSE),'BMP P Tracking Table'!$AA120*VLOOKUP('BMP P Tracking Table'!$Q120,'Loading Rates'!$B$1:$L$24,10,FALSE)),'BMP P Tracking Table'!$AO120*VLOOKUP('BMP P Tracking Table'!$Q120,'Loading Rates'!$B$1:$L$24,4,FALSE)+IF('BMP P Tracking Table'!$AP120="By HSG",'BMP P Tracking Table'!$AQ120*VLOOKUP('BMP P Tracking Table'!$Q120,'Loading Rates'!$B$1:$L$24,6,FALSE)+'BMP P Tracking Table'!$AR120*VLOOKUP('BMP P Tracking Table'!$Q120,'Loading Rates'!$B$1:$L$24,7,FALSE)+'BMP P Tracking Table'!$AS120*VLOOKUP('BMP P Tracking Table'!$Q120,'Loading Rates'!$B$1:$L$24,8,FALSE)+'BMP P Tracking Table'!$AT120*VLOOKUP('BMP P Tracking Table'!$Q120,'Loading Rates'!$B$1:$L$24,9,FALSE),'BMP P Tracking Table'!$AU120*VLOOKUP('BMP P Tracking Table'!$Q120,'Loading Rates'!$B$1:$L$24,10,FALSE))),"")</f>
        <v/>
      </c>
      <c r="AZ120" s="107" t="str">
        <f>IFERROR(IF('BMP P Tracking Table'!$AL120="Yes",MIN(2,IF('BMP P Tracking Table'!$AP120="Total Pervious",(-(3630*'BMP P Tracking Table'!$AO120+20.691*'BMP P Tracking Table'!$AU120)+SQRT((3630*'BMP P Tracking Table'!$AO120+20.691*'BMP P Tracking Table'!$AU120)^2-(4*(996.798*'BMP P Tracking Table'!$AU120)*-'BMP P Tracking Table'!$AW120)))/(2*(996.798*'BMP P Tracking Table'!$AU120)),IF(SUM('BMP P Tracking Table'!$AQ120:$AT120)=0,'BMP P Tracking Table'!$AU120/(-3630*'BMP P Tracking Table'!$AO120),(-(3630*'BMP P Tracking Table'!$AO120+20.691*'BMP P Tracking Table'!$AT120-216.711*'BMP P Tracking Table'!$AS120-83.853*'BMP P Tracking Table'!$AR120-42.834*'BMP P Tracking Table'!$AQ120)+SQRT((3630*'BMP P Tracking Table'!$AO120+20.691*'BMP P Tracking Table'!$AT120-216.711*'BMP P Tracking Table'!$AS120-83.853*'BMP P Tracking Table'!$AR120-42.834*'BMP P Tracking Table'!$AQ120)^2-(4*(149.919*'BMP P Tracking Table'!$AQ120+236.676*'BMP P Tracking Table'!$AR120+726*'BMP P Tracking Table'!$AS120+996.798*'BMP P Tracking Table'!$AT120)*-'BMP P Tracking Table'!$AW120)))/(2*(149.919*'BMP P Tracking Table'!$AQ120+236.676*'BMP P Tracking Table'!$AR120+726*'BMP P Tracking Table'!$AS120+996.798*'BMP P Tracking Table'!$AT120))))),MIN(2,IF('BMP P Tracking Table'!$AP120="Total Pervious",(-(3630*'BMP P Tracking Table'!$U120+20.691*'BMP P Tracking Table'!$AA120)+SQRT((3630*'BMP P Tracking Table'!$U120+20.691*'BMP P Tracking Table'!$AA120)^2-(4*(996.798*'BMP P Tracking Table'!$AA120)*-'BMP P Tracking Table'!$AW120)))/(2*(996.798*'BMP P Tracking Table'!$AA120)),IF(SUM('BMP P Tracking Table'!$W120:$Z120)=0,'BMP P Tracking Table'!$AW120/(-3630*'BMP P Tracking Table'!$U120),(-(3630*'BMP P Tracking Table'!$U120+20.691*'BMP P Tracking Table'!$Z120-216.711*'BMP P Tracking Table'!$Y120-83.853*'BMP P Tracking Table'!$X120-42.834*'BMP P Tracking Table'!$W120)+SQRT((3630*'BMP P Tracking Table'!$U120+20.691*'BMP P Tracking Table'!$Z120-216.711*'BMP P Tracking Table'!$Y120-83.853*'BMP P Tracking Table'!$X120-42.834*'BMP P Tracking Table'!$W120)^2-(4*(149.919*'BMP P Tracking Table'!$W120+236.676*'BMP P Tracking Table'!$X120+726*'BMP P Tracking Table'!$Y120+996.798*'BMP P Tracking Table'!$Z120)*-'BMP P Tracking Table'!$AW120)))/(2*(149.919*'BMP P Tracking Table'!$W120+236.676*'BMP P Tracking Table'!$X120+726*'BMP P Tracking Table'!$Y120+996.798*'BMP P Tracking Table'!$Z120)))))),"")</f>
        <v/>
      </c>
      <c r="BA120" s="105" t="str" cm="1">
        <f t="array" ref="BA120">IFERROR((VLOOKUP(CONCATENATE('BMP P Tracking Table'!$AV120," ",'BMP P Tracking Table'!$AX120),'Performance Curves'!$C$1:$L$45,_xlfn.SINGLE(MATCH('BMP P Tracking Table'!$AZ120,'Performance Curves'!$D$1:$L$1,1))+2,FALSE)-VLOOKUP(CONCATENATE('BMP P Tracking Table'!$AV120," ",'BMP P Tracking Table'!$AX120),'Performance Curves'!$C$1:$L$45,_xlfn.SINGLE(MATCH('BMP P Tracking Table'!$AZ120,'Performance Curves'!$D$1:$L$1,1))+1,FALSE)),"")</f>
        <v/>
      </c>
      <c r="BB120" s="107" t="str">
        <f>IFERROR(('BMP P Tracking Table'!$AZ120-INDEX('Performance Curves'!$E$1:$L$1,1,MATCH('BMP P Tracking Table'!$AZ120,'Performance Curves'!$E$1:$L$1,1)))/(INDEX('Performance Curves'!$E$1:$L$1,1,MATCH('BMP P Tracking Table'!$AZ120,'Performance Curves'!$E$1:$L$1,1)+1)-INDEX('Performance Curves'!$E$1:$L$1,1,MATCH('BMP P Tracking Table'!$AZ120,'Performance Curves'!$E$1:$L$1,1))),"")</f>
        <v/>
      </c>
      <c r="BC120" s="106" t="str" cm="1">
        <f t="array" ref="BC120">IFERROR(IF('BMP P Tracking Table'!$AZ120=2,VLOOKUP(CONCATENATE('BMP P Tracking Table'!$AV120," ",'BMP P Tracking Table'!$AX120),'Performance Curves'!$C$1:$L$44,_xlfn.SINGLE(MATCH('BMP P Tracking Table'!$AZ120,'Performance Curves'!$D$1:$L$1,1))+1,FALSE),'BMP P Tracking Table'!$BA120*'BMP P Tracking Table'!$BB120+VLOOKUP(CONCATENATE('BMP P Tracking Table'!$AV120," ",'BMP P Tracking Table'!$AX120),'Performance Curves'!$C$1:$L$44,_xlfn.SINGLE(MATCH('BMP P Tracking Table'!$AZ120,'Performance Curves'!$D$1:$L$1,1))+1,FALSE)),"")</f>
        <v/>
      </c>
      <c r="BD120" s="107" t="str">
        <f>IFERROR('BMP P Tracking Table'!$BC120*'BMP P Tracking Table'!$AY120,"")</f>
        <v/>
      </c>
      <c r="BE120" s="101"/>
      <c r="BF120" s="37">
        <f t="shared" si="4"/>
        <v>0</v>
      </c>
    </row>
    <row r="121" spans="1:58" x14ac:dyDescent="0.25">
      <c r="A121" s="65"/>
      <c r="B121" s="65"/>
      <c r="C121" s="65"/>
      <c r="D121" s="65"/>
      <c r="E121" s="97"/>
      <c r="F121" s="97"/>
      <c r="G121" s="65"/>
      <c r="H121" s="65"/>
      <c r="I121" s="65"/>
      <c r="J121" s="98"/>
      <c r="K121" s="65"/>
      <c r="L121" s="65"/>
      <c r="M121" s="65"/>
      <c r="N121" s="65"/>
      <c r="O121" s="65"/>
      <c r="P121" s="65"/>
      <c r="Q121" s="65" t="str">
        <f>IFERROR(VLOOKUP('BMP P Tracking Table'!$P121,Dropdowns!$C$2:$E$15,3,FALSE),"")</f>
        <v/>
      </c>
      <c r="R121" s="65" t="str">
        <f>IFERROR(VLOOKUP('BMP P Tracking Table'!$Q121,Dropdowns!$P$3:$Q$23,2,FALSE),"")</f>
        <v/>
      </c>
      <c r="S121" s="65"/>
      <c r="T121" s="65"/>
      <c r="U121" s="65"/>
      <c r="V121" s="65"/>
      <c r="W121" s="65"/>
      <c r="X121" s="65"/>
      <c r="Y121" s="65"/>
      <c r="Z121" s="65"/>
      <c r="AA121" s="65"/>
      <c r="AB121" s="100"/>
      <c r="AC121" s="65"/>
      <c r="AD121" s="107" t="str">
        <f>IFERROR('BMP P Tracking Table'!$U121*VLOOKUP('BMP P Tracking Table'!$Q121,'Loading Rates'!$B$1:$L$24,4,FALSE)+IF('BMP P Tracking Table'!$V121="By HSG",'BMP P Tracking Table'!$W121*VLOOKUP('BMP P Tracking Table'!$Q121,'Loading Rates'!$B$1:$L$24,6,FALSE)+'BMP P Tracking Table'!$X121*VLOOKUP('BMP P Tracking Table'!$Q121,'Loading Rates'!$B$1:$L$24,7,FALSE)+'BMP P Tracking Table'!$Y121*VLOOKUP('BMP P Tracking Table'!$Q121,'Loading Rates'!$B$1:$L$24,8,FALSE)+'BMP P Tracking Table'!$Z121*VLOOKUP('BMP P Tracking Table'!$Q121,'Loading Rates'!$B$1:$L$24,9,FALSE),'BMP P Tracking Table'!$AA121*VLOOKUP('BMP P Tracking Table'!$Q121,'Loading Rates'!$B$1:$L$24,10,FALSE)),"")</f>
        <v/>
      </c>
      <c r="AE121" s="107" t="str">
        <f>IFERROR(MIN(2,IF('BMP P Tracking Table'!$V121="Total Pervious",(-(3630*'BMP P Tracking Table'!$U121+20.691*'BMP P Tracking Table'!$AA121)+SQRT((3630*'BMP P Tracking Table'!$U121+20.691*'BMP P Tracking Table'!$AA121)^2-(4*(996.798*'BMP P Tracking Table'!$AA121)*-'BMP P Tracking Table'!$AB121)))/(2*(996.798*'BMP P Tracking Table'!$AA121)),IF(SUM('BMP P Tracking Table'!$W121:$Z121)=0,'BMP P Tracking Table'!$AB121/(-3630*'BMP P Tracking Table'!$U121),(-(3630*'BMP P Tracking Table'!$U121+20.691*'BMP P Tracking Table'!$Z121-216.711*'BMP P Tracking Table'!$Y121-83.853*'BMP P Tracking Table'!$X121-42.834*'BMP P Tracking Table'!$W121)+SQRT((3630*'BMP P Tracking Table'!$U121+20.691*'BMP P Tracking Table'!$Z121-216.711*'BMP P Tracking Table'!$Y121-83.853*'BMP P Tracking Table'!$X121-42.834*'BMP P Tracking Table'!$W121)^2-(4*(149.919*'BMP P Tracking Table'!$W121+236.676*'BMP P Tracking Table'!$X121+726*'BMP P Tracking Table'!$Y121+996.798*'BMP P Tracking Table'!$Z121)*-'BMP P Tracking Table'!$AB121)))/(2*(149.919*'BMP P Tracking Table'!$W121+236.676*'BMP P Tracking Table'!$X121+726*'BMP P Tracking Table'!$Y121+996.798*'BMP P Tracking Table'!$Z121))))),"")</f>
        <v/>
      </c>
      <c r="AF121" s="107" t="str" cm="1">
        <f t="array" ref="AF121">IFERROR((VLOOKUP(CONCATENATE('BMP P Tracking Table'!$T121," ",'BMP P Tracking Table'!$AC121),'Performance Curves'!$C$1:$L$45,_xlfn.SINGLE(MATCH('BMP P Tracking Table'!$AE121,'Performance Curves'!$D$1:$L$1,1))+2,FALSE)-VLOOKUP(CONCATENATE('BMP P Tracking Table'!$T121," ",'BMP P Tracking Table'!$AC121),'Performance Curves'!$C$1:$L$45,_xlfn.SINGLE(MATCH('BMP P Tracking Table'!$AE121,'Performance Curves'!$D$1:$L$1,1))+1,FALSE)),"")</f>
        <v/>
      </c>
      <c r="AG121" s="107" t="str">
        <f>IFERROR(('BMP P Tracking Table'!$AE121-INDEX('Performance Curves'!$E$1:$L$1,1,MATCH('BMP P Tracking Table'!$AE121,'Performance Curves'!$E$1:$L$1,1)))/(INDEX('Performance Curves'!$E$1:$L$1,1,MATCH('BMP P Tracking Table'!$AE121,'Performance Curves'!$E$1:$L$1,1)+1)-INDEX('Performance Curves'!$E$1:$L$1,1,MATCH('BMP P Tracking Table'!$AE121,'Performance Curves'!$E$1:$L$1,1))),"")</f>
        <v/>
      </c>
      <c r="AH121" s="106" t="str" cm="1">
        <f t="array" ref="AH121">IFERROR(IF('BMP P Tracking Table'!$AE121=2,VLOOKUP(CONCATENATE('BMP P Tracking Table'!$T121," ",'BMP P Tracking Table'!$AC121),'Performance Curves'!$C$1:$L$45,_xlfn.SINGLE(MATCH('BMP P Tracking Table'!$AE121,'Performance Curves'!$D$1:$L$1,1))+1,FALSE),'BMP P Tracking Table'!$AF121*'BMP P Tracking Table'!$AG121+VLOOKUP(CONCATENATE('BMP P Tracking Table'!$T121," ",'BMP P Tracking Table'!$AC121),'Performance Curves'!$C$1:$L$45,_xlfn.SINGLE(MATCH('BMP P Tracking Table'!$AE121,'Performance Curves'!$D$1:$L$1,1))+1,FALSE)),"")</f>
        <v/>
      </c>
      <c r="AI121" s="107" t="str">
        <f>IFERROR('BMP P Tracking Table'!$AH121*'BMP P Tracking Table'!$AD121,"")</f>
        <v/>
      </c>
      <c r="AJ121" s="65"/>
      <c r="AK121" s="101"/>
      <c r="AL121" s="101"/>
      <c r="AM121" s="64">
        <v>1</v>
      </c>
      <c r="AN121" s="105" t="str">
        <f t="shared" si="3"/>
        <v/>
      </c>
      <c r="AO121" s="101"/>
      <c r="AP121" s="101"/>
      <c r="AQ121" s="101"/>
      <c r="AR121" s="101"/>
      <c r="AS121" s="101"/>
      <c r="AT121" s="101"/>
      <c r="AU121" s="101"/>
      <c r="AV121" s="65"/>
      <c r="AW121" s="102"/>
      <c r="AX121" s="102"/>
      <c r="AY121" s="107" t="str">
        <f>IF('BMP P Tracking Table'!$AK121="Yes",IF('BMP P Tracking Table'!$AL121="No",'BMP P Tracking Table'!$U121*VLOOKUP('BMP P Tracking Table'!$Q121,'Loading Rates'!$B$1:$L$24,4,FALSE)+IF('BMP P Tracking Table'!$V121="By HSG",'BMP P Tracking Table'!$W121*VLOOKUP('BMP P Tracking Table'!$Q121,'Loading Rates'!$B$1:$L$24,6,FALSE)+'BMP P Tracking Table'!$X121*VLOOKUP('BMP P Tracking Table'!$Q121,'Loading Rates'!$B$1:$L$24,7,FALSE)+'BMP P Tracking Table'!$Y121*VLOOKUP('BMP P Tracking Table'!$Q121,'Loading Rates'!$B$1:$L$24,8,FALSE)+'BMP P Tracking Table'!$Z121*VLOOKUP('BMP P Tracking Table'!$Q121,'Loading Rates'!$B$1:$L$24,9,FALSE),'BMP P Tracking Table'!$AA121*VLOOKUP('BMP P Tracking Table'!$Q121,'Loading Rates'!$B$1:$L$24,10,FALSE)),'BMP P Tracking Table'!$AO121*VLOOKUP('BMP P Tracking Table'!$Q121,'Loading Rates'!$B$1:$L$24,4,FALSE)+IF('BMP P Tracking Table'!$AP121="By HSG",'BMP P Tracking Table'!$AQ121*VLOOKUP('BMP P Tracking Table'!$Q121,'Loading Rates'!$B$1:$L$24,6,FALSE)+'BMP P Tracking Table'!$AR121*VLOOKUP('BMP P Tracking Table'!$Q121,'Loading Rates'!$B$1:$L$24,7,FALSE)+'BMP P Tracking Table'!$AS121*VLOOKUP('BMP P Tracking Table'!$Q121,'Loading Rates'!$B$1:$L$24,8,FALSE)+'BMP P Tracking Table'!$AT121*VLOOKUP('BMP P Tracking Table'!$Q121,'Loading Rates'!$B$1:$L$24,9,FALSE),'BMP P Tracking Table'!$AU121*VLOOKUP('BMP P Tracking Table'!$Q121,'Loading Rates'!$B$1:$L$24,10,FALSE))),"")</f>
        <v/>
      </c>
      <c r="AZ121" s="107" t="str">
        <f>IFERROR(IF('BMP P Tracking Table'!$AL121="Yes",MIN(2,IF('BMP P Tracking Table'!$AP121="Total Pervious",(-(3630*'BMP P Tracking Table'!$AO121+20.691*'BMP P Tracking Table'!$AU121)+SQRT((3630*'BMP P Tracking Table'!$AO121+20.691*'BMP P Tracking Table'!$AU121)^2-(4*(996.798*'BMP P Tracking Table'!$AU121)*-'BMP P Tracking Table'!$AW121)))/(2*(996.798*'BMP P Tracking Table'!$AU121)),IF(SUM('BMP P Tracking Table'!$AQ121:$AT121)=0,'BMP P Tracking Table'!$AU121/(-3630*'BMP P Tracking Table'!$AO121),(-(3630*'BMP P Tracking Table'!$AO121+20.691*'BMP P Tracking Table'!$AT121-216.711*'BMP P Tracking Table'!$AS121-83.853*'BMP P Tracking Table'!$AR121-42.834*'BMP P Tracking Table'!$AQ121)+SQRT((3630*'BMP P Tracking Table'!$AO121+20.691*'BMP P Tracking Table'!$AT121-216.711*'BMP P Tracking Table'!$AS121-83.853*'BMP P Tracking Table'!$AR121-42.834*'BMP P Tracking Table'!$AQ121)^2-(4*(149.919*'BMP P Tracking Table'!$AQ121+236.676*'BMP P Tracking Table'!$AR121+726*'BMP P Tracking Table'!$AS121+996.798*'BMP P Tracking Table'!$AT121)*-'BMP P Tracking Table'!$AW121)))/(2*(149.919*'BMP P Tracking Table'!$AQ121+236.676*'BMP P Tracking Table'!$AR121+726*'BMP P Tracking Table'!$AS121+996.798*'BMP P Tracking Table'!$AT121))))),MIN(2,IF('BMP P Tracking Table'!$AP121="Total Pervious",(-(3630*'BMP P Tracking Table'!$U121+20.691*'BMP P Tracking Table'!$AA121)+SQRT((3630*'BMP P Tracking Table'!$U121+20.691*'BMP P Tracking Table'!$AA121)^2-(4*(996.798*'BMP P Tracking Table'!$AA121)*-'BMP P Tracking Table'!$AW121)))/(2*(996.798*'BMP P Tracking Table'!$AA121)),IF(SUM('BMP P Tracking Table'!$W121:$Z121)=0,'BMP P Tracking Table'!$AW121/(-3630*'BMP P Tracking Table'!$U121),(-(3630*'BMP P Tracking Table'!$U121+20.691*'BMP P Tracking Table'!$Z121-216.711*'BMP P Tracking Table'!$Y121-83.853*'BMP P Tracking Table'!$X121-42.834*'BMP P Tracking Table'!$W121)+SQRT((3630*'BMP P Tracking Table'!$U121+20.691*'BMP P Tracking Table'!$Z121-216.711*'BMP P Tracking Table'!$Y121-83.853*'BMP P Tracking Table'!$X121-42.834*'BMP P Tracking Table'!$W121)^2-(4*(149.919*'BMP P Tracking Table'!$W121+236.676*'BMP P Tracking Table'!$X121+726*'BMP P Tracking Table'!$Y121+996.798*'BMP P Tracking Table'!$Z121)*-'BMP P Tracking Table'!$AW121)))/(2*(149.919*'BMP P Tracking Table'!$W121+236.676*'BMP P Tracking Table'!$X121+726*'BMP P Tracking Table'!$Y121+996.798*'BMP P Tracking Table'!$Z121)))))),"")</f>
        <v/>
      </c>
      <c r="BA121" s="105" t="str" cm="1">
        <f t="array" ref="BA121">IFERROR((VLOOKUP(CONCATENATE('BMP P Tracking Table'!$AV121," ",'BMP P Tracking Table'!$AX121),'Performance Curves'!$C$1:$L$45,_xlfn.SINGLE(MATCH('BMP P Tracking Table'!$AZ121,'Performance Curves'!$D$1:$L$1,1))+2,FALSE)-VLOOKUP(CONCATENATE('BMP P Tracking Table'!$AV121," ",'BMP P Tracking Table'!$AX121),'Performance Curves'!$C$1:$L$45,_xlfn.SINGLE(MATCH('BMP P Tracking Table'!$AZ121,'Performance Curves'!$D$1:$L$1,1))+1,FALSE)),"")</f>
        <v/>
      </c>
      <c r="BB121" s="107" t="str">
        <f>IFERROR(('BMP P Tracking Table'!$AZ121-INDEX('Performance Curves'!$E$1:$L$1,1,MATCH('BMP P Tracking Table'!$AZ121,'Performance Curves'!$E$1:$L$1,1)))/(INDEX('Performance Curves'!$E$1:$L$1,1,MATCH('BMP P Tracking Table'!$AZ121,'Performance Curves'!$E$1:$L$1,1)+1)-INDEX('Performance Curves'!$E$1:$L$1,1,MATCH('BMP P Tracking Table'!$AZ121,'Performance Curves'!$E$1:$L$1,1))),"")</f>
        <v/>
      </c>
      <c r="BC121" s="106" t="str" cm="1">
        <f t="array" ref="BC121">IFERROR(IF('BMP P Tracking Table'!$AZ121=2,VLOOKUP(CONCATENATE('BMP P Tracking Table'!$AV121," ",'BMP P Tracking Table'!$AX121),'Performance Curves'!$C$1:$L$44,_xlfn.SINGLE(MATCH('BMP P Tracking Table'!$AZ121,'Performance Curves'!$D$1:$L$1,1))+1,FALSE),'BMP P Tracking Table'!$BA121*'BMP P Tracking Table'!$BB121+VLOOKUP(CONCATENATE('BMP P Tracking Table'!$AV121," ",'BMP P Tracking Table'!$AX121),'Performance Curves'!$C$1:$L$44,_xlfn.SINGLE(MATCH('BMP P Tracking Table'!$AZ121,'Performance Curves'!$D$1:$L$1,1))+1,FALSE)),"")</f>
        <v/>
      </c>
      <c r="BD121" s="107" t="str">
        <f>IFERROR('BMP P Tracking Table'!$BC121*'BMP P Tracking Table'!$AY121,"")</f>
        <v/>
      </c>
      <c r="BE121" s="101"/>
      <c r="BF121" s="37">
        <f t="shared" si="4"/>
        <v>0</v>
      </c>
    </row>
    <row r="122" spans="1:58" x14ac:dyDescent="0.25">
      <c r="A122" s="65"/>
      <c r="B122" s="65"/>
      <c r="C122" s="65"/>
      <c r="D122" s="65"/>
      <c r="E122" s="97"/>
      <c r="F122" s="97"/>
      <c r="G122" s="65"/>
      <c r="H122" s="65"/>
      <c r="I122" s="65"/>
      <c r="J122" s="98"/>
      <c r="K122" s="65"/>
      <c r="L122" s="65"/>
      <c r="M122" s="65"/>
      <c r="N122" s="65"/>
      <c r="O122" s="65"/>
      <c r="P122" s="65"/>
      <c r="Q122" s="65" t="str">
        <f>IFERROR(VLOOKUP('BMP P Tracking Table'!$P122,Dropdowns!$C$2:$E$15,3,FALSE),"")</f>
        <v/>
      </c>
      <c r="R122" s="65" t="str">
        <f>IFERROR(VLOOKUP('BMP P Tracking Table'!$Q122,Dropdowns!$P$3:$Q$23,2,FALSE),"")</f>
        <v/>
      </c>
      <c r="S122" s="65"/>
      <c r="T122" s="65"/>
      <c r="U122" s="65"/>
      <c r="V122" s="65"/>
      <c r="W122" s="65"/>
      <c r="X122" s="65"/>
      <c r="Y122" s="65"/>
      <c r="Z122" s="65"/>
      <c r="AA122" s="65"/>
      <c r="AB122" s="100"/>
      <c r="AC122" s="65"/>
      <c r="AD122" s="107" t="str">
        <f>IFERROR('BMP P Tracking Table'!$U122*VLOOKUP('BMP P Tracking Table'!$Q122,'Loading Rates'!$B$1:$L$24,4,FALSE)+IF('BMP P Tracking Table'!$V122="By HSG",'BMP P Tracking Table'!$W122*VLOOKUP('BMP P Tracking Table'!$Q122,'Loading Rates'!$B$1:$L$24,6,FALSE)+'BMP P Tracking Table'!$X122*VLOOKUP('BMP P Tracking Table'!$Q122,'Loading Rates'!$B$1:$L$24,7,FALSE)+'BMP P Tracking Table'!$Y122*VLOOKUP('BMP P Tracking Table'!$Q122,'Loading Rates'!$B$1:$L$24,8,FALSE)+'BMP P Tracking Table'!$Z122*VLOOKUP('BMP P Tracking Table'!$Q122,'Loading Rates'!$B$1:$L$24,9,FALSE),'BMP P Tracking Table'!$AA122*VLOOKUP('BMP P Tracking Table'!$Q122,'Loading Rates'!$B$1:$L$24,10,FALSE)),"")</f>
        <v/>
      </c>
      <c r="AE122" s="107" t="str">
        <f>IFERROR(MIN(2,IF('BMP P Tracking Table'!$V122="Total Pervious",(-(3630*'BMP P Tracking Table'!$U122+20.691*'BMP P Tracking Table'!$AA122)+SQRT((3630*'BMP P Tracking Table'!$U122+20.691*'BMP P Tracking Table'!$AA122)^2-(4*(996.798*'BMP P Tracking Table'!$AA122)*-'BMP P Tracking Table'!$AB122)))/(2*(996.798*'BMP P Tracking Table'!$AA122)),IF(SUM('BMP P Tracking Table'!$W122:$Z122)=0,'BMP P Tracking Table'!$AB122/(-3630*'BMP P Tracking Table'!$U122),(-(3630*'BMP P Tracking Table'!$U122+20.691*'BMP P Tracking Table'!$Z122-216.711*'BMP P Tracking Table'!$Y122-83.853*'BMP P Tracking Table'!$X122-42.834*'BMP P Tracking Table'!$W122)+SQRT((3630*'BMP P Tracking Table'!$U122+20.691*'BMP P Tracking Table'!$Z122-216.711*'BMP P Tracking Table'!$Y122-83.853*'BMP P Tracking Table'!$X122-42.834*'BMP P Tracking Table'!$W122)^2-(4*(149.919*'BMP P Tracking Table'!$W122+236.676*'BMP P Tracking Table'!$X122+726*'BMP P Tracking Table'!$Y122+996.798*'BMP P Tracking Table'!$Z122)*-'BMP P Tracking Table'!$AB122)))/(2*(149.919*'BMP P Tracking Table'!$W122+236.676*'BMP P Tracking Table'!$X122+726*'BMP P Tracking Table'!$Y122+996.798*'BMP P Tracking Table'!$Z122))))),"")</f>
        <v/>
      </c>
      <c r="AF122" s="107" t="str" cm="1">
        <f t="array" ref="AF122">IFERROR((VLOOKUP(CONCATENATE('BMP P Tracking Table'!$T122," ",'BMP P Tracking Table'!$AC122),'Performance Curves'!$C$1:$L$45,_xlfn.SINGLE(MATCH('BMP P Tracking Table'!$AE122,'Performance Curves'!$D$1:$L$1,1))+2,FALSE)-VLOOKUP(CONCATENATE('BMP P Tracking Table'!$T122," ",'BMP P Tracking Table'!$AC122),'Performance Curves'!$C$1:$L$45,_xlfn.SINGLE(MATCH('BMP P Tracking Table'!$AE122,'Performance Curves'!$D$1:$L$1,1))+1,FALSE)),"")</f>
        <v/>
      </c>
      <c r="AG122" s="107" t="str">
        <f>IFERROR(('BMP P Tracking Table'!$AE122-INDEX('Performance Curves'!$E$1:$L$1,1,MATCH('BMP P Tracking Table'!$AE122,'Performance Curves'!$E$1:$L$1,1)))/(INDEX('Performance Curves'!$E$1:$L$1,1,MATCH('BMP P Tracking Table'!$AE122,'Performance Curves'!$E$1:$L$1,1)+1)-INDEX('Performance Curves'!$E$1:$L$1,1,MATCH('BMP P Tracking Table'!$AE122,'Performance Curves'!$E$1:$L$1,1))),"")</f>
        <v/>
      </c>
      <c r="AH122" s="106" t="str" cm="1">
        <f t="array" ref="AH122">IFERROR(IF('BMP P Tracking Table'!$AE122=2,VLOOKUP(CONCATENATE('BMP P Tracking Table'!$T122," ",'BMP P Tracking Table'!$AC122),'Performance Curves'!$C$1:$L$45,_xlfn.SINGLE(MATCH('BMP P Tracking Table'!$AE122,'Performance Curves'!$D$1:$L$1,1))+1,FALSE),'BMP P Tracking Table'!$AF122*'BMP P Tracking Table'!$AG122+VLOOKUP(CONCATENATE('BMP P Tracking Table'!$T122," ",'BMP P Tracking Table'!$AC122),'Performance Curves'!$C$1:$L$45,_xlfn.SINGLE(MATCH('BMP P Tracking Table'!$AE122,'Performance Curves'!$D$1:$L$1,1))+1,FALSE)),"")</f>
        <v/>
      </c>
      <c r="AI122" s="107" t="str">
        <f>IFERROR('BMP P Tracking Table'!$AH122*'BMP P Tracking Table'!$AD122,"")</f>
        <v/>
      </c>
      <c r="AJ122" s="65"/>
      <c r="AK122" s="101"/>
      <c r="AL122" s="101"/>
      <c r="AM122" s="64">
        <v>1</v>
      </c>
      <c r="AN122" s="105" t="str">
        <f t="shared" si="3"/>
        <v/>
      </c>
      <c r="AO122" s="101"/>
      <c r="AP122" s="101"/>
      <c r="AQ122" s="101"/>
      <c r="AR122" s="101"/>
      <c r="AS122" s="101"/>
      <c r="AT122" s="101"/>
      <c r="AU122" s="101"/>
      <c r="AV122" s="65"/>
      <c r="AW122" s="102"/>
      <c r="AX122" s="102"/>
      <c r="AY122" s="107" t="str">
        <f>IF('BMP P Tracking Table'!$AK122="Yes",IF('BMP P Tracking Table'!$AL122="No",'BMP P Tracking Table'!$U122*VLOOKUP('BMP P Tracking Table'!$Q122,'Loading Rates'!$B$1:$L$24,4,FALSE)+IF('BMP P Tracking Table'!$V122="By HSG",'BMP P Tracking Table'!$W122*VLOOKUP('BMP P Tracking Table'!$Q122,'Loading Rates'!$B$1:$L$24,6,FALSE)+'BMP P Tracking Table'!$X122*VLOOKUP('BMP P Tracking Table'!$Q122,'Loading Rates'!$B$1:$L$24,7,FALSE)+'BMP P Tracking Table'!$Y122*VLOOKUP('BMP P Tracking Table'!$Q122,'Loading Rates'!$B$1:$L$24,8,FALSE)+'BMP P Tracking Table'!$Z122*VLOOKUP('BMP P Tracking Table'!$Q122,'Loading Rates'!$B$1:$L$24,9,FALSE),'BMP P Tracking Table'!$AA122*VLOOKUP('BMP P Tracking Table'!$Q122,'Loading Rates'!$B$1:$L$24,10,FALSE)),'BMP P Tracking Table'!$AO122*VLOOKUP('BMP P Tracking Table'!$Q122,'Loading Rates'!$B$1:$L$24,4,FALSE)+IF('BMP P Tracking Table'!$AP122="By HSG",'BMP P Tracking Table'!$AQ122*VLOOKUP('BMP P Tracking Table'!$Q122,'Loading Rates'!$B$1:$L$24,6,FALSE)+'BMP P Tracking Table'!$AR122*VLOOKUP('BMP P Tracking Table'!$Q122,'Loading Rates'!$B$1:$L$24,7,FALSE)+'BMP P Tracking Table'!$AS122*VLOOKUP('BMP P Tracking Table'!$Q122,'Loading Rates'!$B$1:$L$24,8,FALSE)+'BMP P Tracking Table'!$AT122*VLOOKUP('BMP P Tracking Table'!$Q122,'Loading Rates'!$B$1:$L$24,9,FALSE),'BMP P Tracking Table'!$AU122*VLOOKUP('BMP P Tracking Table'!$Q122,'Loading Rates'!$B$1:$L$24,10,FALSE))),"")</f>
        <v/>
      </c>
      <c r="AZ122" s="107" t="str">
        <f>IFERROR(IF('BMP P Tracking Table'!$AL122="Yes",MIN(2,IF('BMP P Tracking Table'!$AP122="Total Pervious",(-(3630*'BMP P Tracking Table'!$AO122+20.691*'BMP P Tracking Table'!$AU122)+SQRT((3630*'BMP P Tracking Table'!$AO122+20.691*'BMP P Tracking Table'!$AU122)^2-(4*(996.798*'BMP P Tracking Table'!$AU122)*-'BMP P Tracking Table'!$AW122)))/(2*(996.798*'BMP P Tracking Table'!$AU122)),IF(SUM('BMP P Tracking Table'!$AQ122:$AT122)=0,'BMP P Tracking Table'!$AU122/(-3630*'BMP P Tracking Table'!$AO122),(-(3630*'BMP P Tracking Table'!$AO122+20.691*'BMP P Tracking Table'!$AT122-216.711*'BMP P Tracking Table'!$AS122-83.853*'BMP P Tracking Table'!$AR122-42.834*'BMP P Tracking Table'!$AQ122)+SQRT((3630*'BMP P Tracking Table'!$AO122+20.691*'BMP P Tracking Table'!$AT122-216.711*'BMP P Tracking Table'!$AS122-83.853*'BMP P Tracking Table'!$AR122-42.834*'BMP P Tracking Table'!$AQ122)^2-(4*(149.919*'BMP P Tracking Table'!$AQ122+236.676*'BMP P Tracking Table'!$AR122+726*'BMP P Tracking Table'!$AS122+996.798*'BMP P Tracking Table'!$AT122)*-'BMP P Tracking Table'!$AW122)))/(2*(149.919*'BMP P Tracking Table'!$AQ122+236.676*'BMP P Tracking Table'!$AR122+726*'BMP P Tracking Table'!$AS122+996.798*'BMP P Tracking Table'!$AT122))))),MIN(2,IF('BMP P Tracking Table'!$AP122="Total Pervious",(-(3630*'BMP P Tracking Table'!$U122+20.691*'BMP P Tracking Table'!$AA122)+SQRT((3630*'BMP P Tracking Table'!$U122+20.691*'BMP P Tracking Table'!$AA122)^2-(4*(996.798*'BMP P Tracking Table'!$AA122)*-'BMP P Tracking Table'!$AW122)))/(2*(996.798*'BMP P Tracking Table'!$AA122)),IF(SUM('BMP P Tracking Table'!$W122:$Z122)=0,'BMP P Tracking Table'!$AW122/(-3630*'BMP P Tracking Table'!$U122),(-(3630*'BMP P Tracking Table'!$U122+20.691*'BMP P Tracking Table'!$Z122-216.711*'BMP P Tracking Table'!$Y122-83.853*'BMP P Tracking Table'!$X122-42.834*'BMP P Tracking Table'!$W122)+SQRT((3630*'BMP P Tracking Table'!$U122+20.691*'BMP P Tracking Table'!$Z122-216.711*'BMP P Tracking Table'!$Y122-83.853*'BMP P Tracking Table'!$X122-42.834*'BMP P Tracking Table'!$W122)^2-(4*(149.919*'BMP P Tracking Table'!$W122+236.676*'BMP P Tracking Table'!$X122+726*'BMP P Tracking Table'!$Y122+996.798*'BMP P Tracking Table'!$Z122)*-'BMP P Tracking Table'!$AW122)))/(2*(149.919*'BMP P Tracking Table'!$W122+236.676*'BMP P Tracking Table'!$X122+726*'BMP P Tracking Table'!$Y122+996.798*'BMP P Tracking Table'!$Z122)))))),"")</f>
        <v/>
      </c>
      <c r="BA122" s="105" t="str" cm="1">
        <f t="array" ref="BA122">IFERROR((VLOOKUP(CONCATENATE('BMP P Tracking Table'!$AV122," ",'BMP P Tracking Table'!$AX122),'Performance Curves'!$C$1:$L$45,_xlfn.SINGLE(MATCH('BMP P Tracking Table'!$AZ122,'Performance Curves'!$D$1:$L$1,1))+2,FALSE)-VLOOKUP(CONCATENATE('BMP P Tracking Table'!$AV122," ",'BMP P Tracking Table'!$AX122),'Performance Curves'!$C$1:$L$45,_xlfn.SINGLE(MATCH('BMP P Tracking Table'!$AZ122,'Performance Curves'!$D$1:$L$1,1))+1,FALSE)),"")</f>
        <v/>
      </c>
      <c r="BB122" s="107" t="str">
        <f>IFERROR(('BMP P Tracking Table'!$AZ122-INDEX('Performance Curves'!$E$1:$L$1,1,MATCH('BMP P Tracking Table'!$AZ122,'Performance Curves'!$E$1:$L$1,1)))/(INDEX('Performance Curves'!$E$1:$L$1,1,MATCH('BMP P Tracking Table'!$AZ122,'Performance Curves'!$E$1:$L$1,1)+1)-INDEX('Performance Curves'!$E$1:$L$1,1,MATCH('BMP P Tracking Table'!$AZ122,'Performance Curves'!$E$1:$L$1,1))),"")</f>
        <v/>
      </c>
      <c r="BC122" s="106" t="str" cm="1">
        <f t="array" ref="BC122">IFERROR(IF('BMP P Tracking Table'!$AZ122=2,VLOOKUP(CONCATENATE('BMP P Tracking Table'!$AV122," ",'BMP P Tracking Table'!$AX122),'Performance Curves'!$C$1:$L$44,_xlfn.SINGLE(MATCH('BMP P Tracking Table'!$AZ122,'Performance Curves'!$D$1:$L$1,1))+1,FALSE),'BMP P Tracking Table'!$BA122*'BMP P Tracking Table'!$BB122+VLOOKUP(CONCATENATE('BMP P Tracking Table'!$AV122," ",'BMP P Tracking Table'!$AX122),'Performance Curves'!$C$1:$L$44,_xlfn.SINGLE(MATCH('BMP P Tracking Table'!$AZ122,'Performance Curves'!$D$1:$L$1,1))+1,FALSE)),"")</f>
        <v/>
      </c>
      <c r="BD122" s="107" t="str">
        <f>IFERROR('BMP P Tracking Table'!$BC122*'BMP P Tracking Table'!$AY122,"")</f>
        <v/>
      </c>
      <c r="BE122" s="101"/>
      <c r="BF122" s="37">
        <f t="shared" si="4"/>
        <v>0</v>
      </c>
    </row>
    <row r="123" spans="1:58" x14ac:dyDescent="0.25">
      <c r="A123" s="65"/>
      <c r="B123" s="65"/>
      <c r="C123" s="65"/>
      <c r="D123" s="65"/>
      <c r="E123" s="97"/>
      <c r="F123" s="97"/>
      <c r="G123" s="65"/>
      <c r="H123" s="65"/>
      <c r="I123" s="65"/>
      <c r="J123" s="98"/>
      <c r="K123" s="65"/>
      <c r="L123" s="65"/>
      <c r="M123" s="65"/>
      <c r="N123" s="65"/>
      <c r="O123" s="65"/>
      <c r="P123" s="65"/>
      <c r="Q123" s="65" t="str">
        <f>IFERROR(VLOOKUP('BMP P Tracking Table'!$P123,Dropdowns!$C$2:$E$15,3,FALSE),"")</f>
        <v/>
      </c>
      <c r="R123" s="65" t="str">
        <f>IFERROR(VLOOKUP('BMP P Tracking Table'!$Q123,Dropdowns!$P$3:$Q$23,2,FALSE),"")</f>
        <v/>
      </c>
      <c r="S123" s="65"/>
      <c r="T123" s="65"/>
      <c r="U123" s="65"/>
      <c r="V123" s="65"/>
      <c r="W123" s="65"/>
      <c r="X123" s="65"/>
      <c r="Y123" s="65"/>
      <c r="Z123" s="65"/>
      <c r="AA123" s="65"/>
      <c r="AB123" s="100"/>
      <c r="AC123" s="65"/>
      <c r="AD123" s="107" t="str">
        <f>IFERROR('BMP P Tracking Table'!$U123*VLOOKUP('BMP P Tracking Table'!$Q123,'Loading Rates'!$B$1:$L$24,4,FALSE)+IF('BMP P Tracking Table'!$V123="By HSG",'BMP P Tracking Table'!$W123*VLOOKUP('BMP P Tracking Table'!$Q123,'Loading Rates'!$B$1:$L$24,6,FALSE)+'BMP P Tracking Table'!$X123*VLOOKUP('BMP P Tracking Table'!$Q123,'Loading Rates'!$B$1:$L$24,7,FALSE)+'BMP P Tracking Table'!$Y123*VLOOKUP('BMP P Tracking Table'!$Q123,'Loading Rates'!$B$1:$L$24,8,FALSE)+'BMP P Tracking Table'!$Z123*VLOOKUP('BMP P Tracking Table'!$Q123,'Loading Rates'!$B$1:$L$24,9,FALSE),'BMP P Tracking Table'!$AA123*VLOOKUP('BMP P Tracking Table'!$Q123,'Loading Rates'!$B$1:$L$24,10,FALSE)),"")</f>
        <v/>
      </c>
      <c r="AE123" s="107" t="str">
        <f>IFERROR(MIN(2,IF('BMP P Tracking Table'!$V123="Total Pervious",(-(3630*'BMP P Tracking Table'!$U123+20.691*'BMP P Tracking Table'!$AA123)+SQRT((3630*'BMP P Tracking Table'!$U123+20.691*'BMP P Tracking Table'!$AA123)^2-(4*(996.798*'BMP P Tracking Table'!$AA123)*-'BMP P Tracking Table'!$AB123)))/(2*(996.798*'BMP P Tracking Table'!$AA123)),IF(SUM('BMP P Tracking Table'!$W123:$Z123)=0,'BMP P Tracking Table'!$AB123/(-3630*'BMP P Tracking Table'!$U123),(-(3630*'BMP P Tracking Table'!$U123+20.691*'BMP P Tracking Table'!$Z123-216.711*'BMP P Tracking Table'!$Y123-83.853*'BMP P Tracking Table'!$X123-42.834*'BMP P Tracking Table'!$W123)+SQRT((3630*'BMP P Tracking Table'!$U123+20.691*'BMP P Tracking Table'!$Z123-216.711*'BMP P Tracking Table'!$Y123-83.853*'BMP P Tracking Table'!$X123-42.834*'BMP P Tracking Table'!$W123)^2-(4*(149.919*'BMP P Tracking Table'!$W123+236.676*'BMP P Tracking Table'!$X123+726*'BMP P Tracking Table'!$Y123+996.798*'BMP P Tracking Table'!$Z123)*-'BMP P Tracking Table'!$AB123)))/(2*(149.919*'BMP P Tracking Table'!$W123+236.676*'BMP P Tracking Table'!$X123+726*'BMP P Tracking Table'!$Y123+996.798*'BMP P Tracking Table'!$Z123))))),"")</f>
        <v/>
      </c>
      <c r="AF123" s="107" t="str" cm="1">
        <f t="array" ref="AF123">IFERROR((VLOOKUP(CONCATENATE('BMP P Tracking Table'!$T123," ",'BMP P Tracking Table'!$AC123),'Performance Curves'!$C$1:$L$45,_xlfn.SINGLE(MATCH('BMP P Tracking Table'!$AE123,'Performance Curves'!$D$1:$L$1,1))+2,FALSE)-VLOOKUP(CONCATENATE('BMP P Tracking Table'!$T123," ",'BMP P Tracking Table'!$AC123),'Performance Curves'!$C$1:$L$45,_xlfn.SINGLE(MATCH('BMP P Tracking Table'!$AE123,'Performance Curves'!$D$1:$L$1,1))+1,FALSE)),"")</f>
        <v/>
      </c>
      <c r="AG123" s="107" t="str">
        <f>IFERROR(('BMP P Tracking Table'!$AE123-INDEX('Performance Curves'!$E$1:$L$1,1,MATCH('BMP P Tracking Table'!$AE123,'Performance Curves'!$E$1:$L$1,1)))/(INDEX('Performance Curves'!$E$1:$L$1,1,MATCH('BMP P Tracking Table'!$AE123,'Performance Curves'!$E$1:$L$1,1)+1)-INDEX('Performance Curves'!$E$1:$L$1,1,MATCH('BMP P Tracking Table'!$AE123,'Performance Curves'!$E$1:$L$1,1))),"")</f>
        <v/>
      </c>
      <c r="AH123" s="106" t="str" cm="1">
        <f t="array" ref="AH123">IFERROR(IF('BMP P Tracking Table'!$AE123=2,VLOOKUP(CONCATENATE('BMP P Tracking Table'!$T123," ",'BMP P Tracking Table'!$AC123),'Performance Curves'!$C$1:$L$45,_xlfn.SINGLE(MATCH('BMP P Tracking Table'!$AE123,'Performance Curves'!$D$1:$L$1,1))+1,FALSE),'BMP P Tracking Table'!$AF123*'BMP P Tracking Table'!$AG123+VLOOKUP(CONCATENATE('BMP P Tracking Table'!$T123," ",'BMP P Tracking Table'!$AC123),'Performance Curves'!$C$1:$L$45,_xlfn.SINGLE(MATCH('BMP P Tracking Table'!$AE123,'Performance Curves'!$D$1:$L$1,1))+1,FALSE)),"")</f>
        <v/>
      </c>
      <c r="AI123" s="107" t="str">
        <f>IFERROR('BMP P Tracking Table'!$AH123*'BMP P Tracking Table'!$AD123,"")</f>
        <v/>
      </c>
      <c r="AJ123" s="65"/>
      <c r="AK123" s="101"/>
      <c r="AL123" s="101"/>
      <c r="AM123" s="64">
        <v>1</v>
      </c>
      <c r="AN123" s="105" t="str">
        <f t="shared" si="3"/>
        <v/>
      </c>
      <c r="AO123" s="101"/>
      <c r="AP123" s="101"/>
      <c r="AQ123" s="101"/>
      <c r="AR123" s="101"/>
      <c r="AS123" s="101"/>
      <c r="AT123" s="101"/>
      <c r="AU123" s="101"/>
      <c r="AV123" s="65"/>
      <c r="AW123" s="102"/>
      <c r="AX123" s="102"/>
      <c r="AY123" s="107" t="str">
        <f>IF('BMP P Tracking Table'!$AK123="Yes",IF('BMP P Tracking Table'!$AL123="No",'BMP P Tracking Table'!$U123*VLOOKUP('BMP P Tracking Table'!$Q123,'Loading Rates'!$B$1:$L$24,4,FALSE)+IF('BMP P Tracking Table'!$V123="By HSG",'BMP P Tracking Table'!$W123*VLOOKUP('BMP P Tracking Table'!$Q123,'Loading Rates'!$B$1:$L$24,6,FALSE)+'BMP P Tracking Table'!$X123*VLOOKUP('BMP P Tracking Table'!$Q123,'Loading Rates'!$B$1:$L$24,7,FALSE)+'BMP P Tracking Table'!$Y123*VLOOKUP('BMP P Tracking Table'!$Q123,'Loading Rates'!$B$1:$L$24,8,FALSE)+'BMP P Tracking Table'!$Z123*VLOOKUP('BMP P Tracking Table'!$Q123,'Loading Rates'!$B$1:$L$24,9,FALSE),'BMP P Tracking Table'!$AA123*VLOOKUP('BMP P Tracking Table'!$Q123,'Loading Rates'!$B$1:$L$24,10,FALSE)),'BMP P Tracking Table'!$AO123*VLOOKUP('BMP P Tracking Table'!$Q123,'Loading Rates'!$B$1:$L$24,4,FALSE)+IF('BMP P Tracking Table'!$AP123="By HSG",'BMP P Tracking Table'!$AQ123*VLOOKUP('BMP P Tracking Table'!$Q123,'Loading Rates'!$B$1:$L$24,6,FALSE)+'BMP P Tracking Table'!$AR123*VLOOKUP('BMP P Tracking Table'!$Q123,'Loading Rates'!$B$1:$L$24,7,FALSE)+'BMP P Tracking Table'!$AS123*VLOOKUP('BMP P Tracking Table'!$Q123,'Loading Rates'!$B$1:$L$24,8,FALSE)+'BMP P Tracking Table'!$AT123*VLOOKUP('BMP P Tracking Table'!$Q123,'Loading Rates'!$B$1:$L$24,9,FALSE),'BMP P Tracking Table'!$AU123*VLOOKUP('BMP P Tracking Table'!$Q123,'Loading Rates'!$B$1:$L$24,10,FALSE))),"")</f>
        <v/>
      </c>
      <c r="AZ123" s="107" t="str">
        <f>IFERROR(IF('BMP P Tracking Table'!$AL123="Yes",MIN(2,IF('BMP P Tracking Table'!$AP123="Total Pervious",(-(3630*'BMP P Tracking Table'!$AO123+20.691*'BMP P Tracking Table'!$AU123)+SQRT((3630*'BMP P Tracking Table'!$AO123+20.691*'BMP P Tracking Table'!$AU123)^2-(4*(996.798*'BMP P Tracking Table'!$AU123)*-'BMP P Tracking Table'!$AW123)))/(2*(996.798*'BMP P Tracking Table'!$AU123)),IF(SUM('BMP P Tracking Table'!$AQ123:$AT123)=0,'BMP P Tracking Table'!$AU123/(-3630*'BMP P Tracking Table'!$AO123),(-(3630*'BMP P Tracking Table'!$AO123+20.691*'BMP P Tracking Table'!$AT123-216.711*'BMP P Tracking Table'!$AS123-83.853*'BMP P Tracking Table'!$AR123-42.834*'BMP P Tracking Table'!$AQ123)+SQRT((3630*'BMP P Tracking Table'!$AO123+20.691*'BMP P Tracking Table'!$AT123-216.711*'BMP P Tracking Table'!$AS123-83.853*'BMP P Tracking Table'!$AR123-42.834*'BMP P Tracking Table'!$AQ123)^2-(4*(149.919*'BMP P Tracking Table'!$AQ123+236.676*'BMP P Tracking Table'!$AR123+726*'BMP P Tracking Table'!$AS123+996.798*'BMP P Tracking Table'!$AT123)*-'BMP P Tracking Table'!$AW123)))/(2*(149.919*'BMP P Tracking Table'!$AQ123+236.676*'BMP P Tracking Table'!$AR123+726*'BMP P Tracking Table'!$AS123+996.798*'BMP P Tracking Table'!$AT123))))),MIN(2,IF('BMP P Tracking Table'!$AP123="Total Pervious",(-(3630*'BMP P Tracking Table'!$U123+20.691*'BMP P Tracking Table'!$AA123)+SQRT((3630*'BMP P Tracking Table'!$U123+20.691*'BMP P Tracking Table'!$AA123)^2-(4*(996.798*'BMP P Tracking Table'!$AA123)*-'BMP P Tracking Table'!$AW123)))/(2*(996.798*'BMP P Tracking Table'!$AA123)),IF(SUM('BMP P Tracking Table'!$W123:$Z123)=0,'BMP P Tracking Table'!$AW123/(-3630*'BMP P Tracking Table'!$U123),(-(3630*'BMP P Tracking Table'!$U123+20.691*'BMP P Tracking Table'!$Z123-216.711*'BMP P Tracking Table'!$Y123-83.853*'BMP P Tracking Table'!$X123-42.834*'BMP P Tracking Table'!$W123)+SQRT((3630*'BMP P Tracking Table'!$U123+20.691*'BMP P Tracking Table'!$Z123-216.711*'BMP P Tracking Table'!$Y123-83.853*'BMP P Tracking Table'!$X123-42.834*'BMP P Tracking Table'!$W123)^2-(4*(149.919*'BMP P Tracking Table'!$W123+236.676*'BMP P Tracking Table'!$X123+726*'BMP P Tracking Table'!$Y123+996.798*'BMP P Tracking Table'!$Z123)*-'BMP P Tracking Table'!$AW123)))/(2*(149.919*'BMP P Tracking Table'!$W123+236.676*'BMP P Tracking Table'!$X123+726*'BMP P Tracking Table'!$Y123+996.798*'BMP P Tracking Table'!$Z123)))))),"")</f>
        <v/>
      </c>
      <c r="BA123" s="105" t="str" cm="1">
        <f t="array" ref="BA123">IFERROR((VLOOKUP(CONCATENATE('BMP P Tracking Table'!$AV123," ",'BMP P Tracking Table'!$AX123),'Performance Curves'!$C$1:$L$45,_xlfn.SINGLE(MATCH('BMP P Tracking Table'!$AZ123,'Performance Curves'!$D$1:$L$1,1))+2,FALSE)-VLOOKUP(CONCATENATE('BMP P Tracking Table'!$AV123," ",'BMP P Tracking Table'!$AX123),'Performance Curves'!$C$1:$L$45,_xlfn.SINGLE(MATCH('BMP P Tracking Table'!$AZ123,'Performance Curves'!$D$1:$L$1,1))+1,FALSE)),"")</f>
        <v/>
      </c>
      <c r="BB123" s="107" t="str">
        <f>IFERROR(('BMP P Tracking Table'!$AZ123-INDEX('Performance Curves'!$E$1:$L$1,1,MATCH('BMP P Tracking Table'!$AZ123,'Performance Curves'!$E$1:$L$1,1)))/(INDEX('Performance Curves'!$E$1:$L$1,1,MATCH('BMP P Tracking Table'!$AZ123,'Performance Curves'!$E$1:$L$1,1)+1)-INDEX('Performance Curves'!$E$1:$L$1,1,MATCH('BMP P Tracking Table'!$AZ123,'Performance Curves'!$E$1:$L$1,1))),"")</f>
        <v/>
      </c>
      <c r="BC123" s="106" t="str" cm="1">
        <f t="array" ref="BC123">IFERROR(IF('BMP P Tracking Table'!$AZ123=2,VLOOKUP(CONCATENATE('BMP P Tracking Table'!$AV123," ",'BMP P Tracking Table'!$AX123),'Performance Curves'!$C$1:$L$44,_xlfn.SINGLE(MATCH('BMP P Tracking Table'!$AZ123,'Performance Curves'!$D$1:$L$1,1))+1,FALSE),'BMP P Tracking Table'!$BA123*'BMP P Tracking Table'!$BB123+VLOOKUP(CONCATENATE('BMP P Tracking Table'!$AV123," ",'BMP P Tracking Table'!$AX123),'Performance Curves'!$C$1:$L$44,_xlfn.SINGLE(MATCH('BMP P Tracking Table'!$AZ123,'Performance Curves'!$D$1:$L$1,1))+1,FALSE)),"")</f>
        <v/>
      </c>
      <c r="BD123" s="107" t="str">
        <f>IFERROR('BMP P Tracking Table'!$BC123*'BMP P Tracking Table'!$AY123,"")</f>
        <v/>
      </c>
      <c r="BE123" s="95"/>
      <c r="BF123" s="37">
        <f t="shared" si="4"/>
        <v>0</v>
      </c>
    </row>
    <row r="124" spans="1:58" x14ac:dyDescent="0.25">
      <c r="A124" s="65"/>
      <c r="B124" s="65"/>
      <c r="C124" s="65"/>
      <c r="D124" s="65"/>
      <c r="E124" s="97"/>
      <c r="F124" s="97"/>
      <c r="G124" s="65"/>
      <c r="H124" s="65"/>
      <c r="I124" s="65"/>
      <c r="J124" s="98"/>
      <c r="K124" s="65"/>
      <c r="L124" s="65"/>
      <c r="M124" s="65"/>
      <c r="N124" s="65"/>
      <c r="O124" s="65"/>
      <c r="P124" s="65"/>
      <c r="Q124" s="65" t="str">
        <f>IFERROR(VLOOKUP('BMP P Tracking Table'!$P124,Dropdowns!$C$2:$E$15,3,FALSE),"")</f>
        <v/>
      </c>
      <c r="R124" s="65" t="str">
        <f>IFERROR(VLOOKUP('BMP P Tracking Table'!$Q124,Dropdowns!$P$3:$Q$23,2,FALSE),"")</f>
        <v/>
      </c>
      <c r="S124" s="65"/>
      <c r="T124" s="65"/>
      <c r="U124" s="65"/>
      <c r="V124" s="65"/>
      <c r="W124" s="65"/>
      <c r="X124" s="65"/>
      <c r="Y124" s="65"/>
      <c r="Z124" s="65"/>
      <c r="AA124" s="65"/>
      <c r="AB124" s="100"/>
      <c r="AC124" s="65"/>
      <c r="AD124" s="107" t="str">
        <f>IFERROR('BMP P Tracking Table'!$U124*VLOOKUP('BMP P Tracking Table'!$Q124,'Loading Rates'!$B$1:$L$24,4,FALSE)+IF('BMP P Tracking Table'!$V124="By HSG",'BMP P Tracking Table'!$W124*VLOOKUP('BMP P Tracking Table'!$Q124,'Loading Rates'!$B$1:$L$24,6,FALSE)+'BMP P Tracking Table'!$X124*VLOOKUP('BMP P Tracking Table'!$Q124,'Loading Rates'!$B$1:$L$24,7,FALSE)+'BMP P Tracking Table'!$Y124*VLOOKUP('BMP P Tracking Table'!$Q124,'Loading Rates'!$B$1:$L$24,8,FALSE)+'BMP P Tracking Table'!$Z124*VLOOKUP('BMP P Tracking Table'!$Q124,'Loading Rates'!$B$1:$L$24,9,FALSE),'BMP P Tracking Table'!$AA124*VLOOKUP('BMP P Tracking Table'!$Q124,'Loading Rates'!$B$1:$L$24,10,FALSE)),"")</f>
        <v/>
      </c>
      <c r="AE124" s="107" t="str">
        <f>IFERROR(MIN(2,IF('BMP P Tracking Table'!$V124="Total Pervious",(-(3630*'BMP P Tracking Table'!$U124+20.691*'BMP P Tracking Table'!$AA124)+SQRT((3630*'BMP P Tracking Table'!$U124+20.691*'BMP P Tracking Table'!$AA124)^2-(4*(996.798*'BMP P Tracking Table'!$AA124)*-'BMP P Tracking Table'!$AB124)))/(2*(996.798*'BMP P Tracking Table'!$AA124)),IF(SUM('BMP P Tracking Table'!$W124:$Z124)=0,'BMP P Tracking Table'!$AB124/(-3630*'BMP P Tracking Table'!$U124),(-(3630*'BMP P Tracking Table'!$U124+20.691*'BMP P Tracking Table'!$Z124-216.711*'BMP P Tracking Table'!$Y124-83.853*'BMP P Tracking Table'!$X124-42.834*'BMP P Tracking Table'!$W124)+SQRT((3630*'BMP P Tracking Table'!$U124+20.691*'BMP P Tracking Table'!$Z124-216.711*'BMP P Tracking Table'!$Y124-83.853*'BMP P Tracking Table'!$X124-42.834*'BMP P Tracking Table'!$W124)^2-(4*(149.919*'BMP P Tracking Table'!$W124+236.676*'BMP P Tracking Table'!$X124+726*'BMP P Tracking Table'!$Y124+996.798*'BMP P Tracking Table'!$Z124)*-'BMP P Tracking Table'!$AB124)))/(2*(149.919*'BMP P Tracking Table'!$W124+236.676*'BMP P Tracking Table'!$X124+726*'BMP P Tracking Table'!$Y124+996.798*'BMP P Tracking Table'!$Z124))))),"")</f>
        <v/>
      </c>
      <c r="AF124" s="107" t="str" cm="1">
        <f t="array" ref="AF124">IFERROR((VLOOKUP(CONCATENATE('BMP P Tracking Table'!$T124," ",'BMP P Tracking Table'!$AC124),'Performance Curves'!$C$1:$L$45,_xlfn.SINGLE(MATCH('BMP P Tracking Table'!$AE124,'Performance Curves'!$D$1:$L$1,1))+2,FALSE)-VLOOKUP(CONCATENATE('BMP P Tracking Table'!$T124," ",'BMP P Tracking Table'!$AC124),'Performance Curves'!$C$1:$L$45,_xlfn.SINGLE(MATCH('BMP P Tracking Table'!$AE124,'Performance Curves'!$D$1:$L$1,1))+1,FALSE)),"")</f>
        <v/>
      </c>
      <c r="AG124" s="107" t="str">
        <f>IFERROR(('BMP P Tracking Table'!$AE124-INDEX('Performance Curves'!$E$1:$L$1,1,MATCH('BMP P Tracking Table'!$AE124,'Performance Curves'!$E$1:$L$1,1)))/(INDEX('Performance Curves'!$E$1:$L$1,1,MATCH('BMP P Tracking Table'!$AE124,'Performance Curves'!$E$1:$L$1,1)+1)-INDEX('Performance Curves'!$E$1:$L$1,1,MATCH('BMP P Tracking Table'!$AE124,'Performance Curves'!$E$1:$L$1,1))),"")</f>
        <v/>
      </c>
      <c r="AH124" s="106" t="str" cm="1">
        <f t="array" ref="AH124">IFERROR(IF('BMP P Tracking Table'!$AE124=2,VLOOKUP(CONCATENATE('BMP P Tracking Table'!$T124," ",'BMP P Tracking Table'!$AC124),'Performance Curves'!$C$1:$L$45,_xlfn.SINGLE(MATCH('BMP P Tracking Table'!$AE124,'Performance Curves'!$D$1:$L$1,1))+1,FALSE),'BMP P Tracking Table'!$AF124*'BMP P Tracking Table'!$AG124+VLOOKUP(CONCATENATE('BMP P Tracking Table'!$T124," ",'BMP P Tracking Table'!$AC124),'Performance Curves'!$C$1:$L$45,_xlfn.SINGLE(MATCH('BMP P Tracking Table'!$AE124,'Performance Curves'!$D$1:$L$1,1))+1,FALSE)),"")</f>
        <v/>
      </c>
      <c r="AI124" s="107" t="str">
        <f>IFERROR('BMP P Tracking Table'!$AH124*'BMP P Tracking Table'!$AD124,"")</f>
        <v/>
      </c>
      <c r="AJ124" s="65"/>
      <c r="AK124" s="101"/>
      <c r="AL124" s="101"/>
      <c r="AM124" s="64">
        <v>1</v>
      </c>
      <c r="AN124" s="105" t="str">
        <f t="shared" si="3"/>
        <v/>
      </c>
      <c r="AO124" s="101"/>
      <c r="AP124" s="101"/>
      <c r="AQ124" s="101"/>
      <c r="AR124" s="101"/>
      <c r="AS124" s="101"/>
      <c r="AT124" s="101"/>
      <c r="AU124" s="101"/>
      <c r="AV124" s="65"/>
      <c r="AW124" s="102"/>
      <c r="AX124" s="102"/>
      <c r="AY124" s="107" t="str">
        <f>IF('BMP P Tracking Table'!$AK124="Yes",IF('BMP P Tracking Table'!$AL124="No",'BMP P Tracking Table'!$U124*VLOOKUP('BMP P Tracking Table'!$Q124,'Loading Rates'!$B$1:$L$24,4,FALSE)+IF('BMP P Tracking Table'!$V124="By HSG",'BMP P Tracking Table'!$W124*VLOOKUP('BMP P Tracking Table'!$Q124,'Loading Rates'!$B$1:$L$24,6,FALSE)+'BMP P Tracking Table'!$X124*VLOOKUP('BMP P Tracking Table'!$Q124,'Loading Rates'!$B$1:$L$24,7,FALSE)+'BMP P Tracking Table'!$Y124*VLOOKUP('BMP P Tracking Table'!$Q124,'Loading Rates'!$B$1:$L$24,8,FALSE)+'BMP P Tracking Table'!$Z124*VLOOKUP('BMP P Tracking Table'!$Q124,'Loading Rates'!$B$1:$L$24,9,FALSE),'BMP P Tracking Table'!$AA124*VLOOKUP('BMP P Tracking Table'!$Q124,'Loading Rates'!$B$1:$L$24,10,FALSE)),'BMP P Tracking Table'!$AO124*VLOOKUP('BMP P Tracking Table'!$Q124,'Loading Rates'!$B$1:$L$24,4,FALSE)+IF('BMP P Tracking Table'!$AP124="By HSG",'BMP P Tracking Table'!$AQ124*VLOOKUP('BMP P Tracking Table'!$Q124,'Loading Rates'!$B$1:$L$24,6,FALSE)+'BMP P Tracking Table'!$AR124*VLOOKUP('BMP P Tracking Table'!$Q124,'Loading Rates'!$B$1:$L$24,7,FALSE)+'BMP P Tracking Table'!$AS124*VLOOKUP('BMP P Tracking Table'!$Q124,'Loading Rates'!$B$1:$L$24,8,FALSE)+'BMP P Tracking Table'!$AT124*VLOOKUP('BMP P Tracking Table'!$Q124,'Loading Rates'!$B$1:$L$24,9,FALSE),'BMP P Tracking Table'!$AU124*VLOOKUP('BMP P Tracking Table'!$Q124,'Loading Rates'!$B$1:$L$24,10,FALSE))),"")</f>
        <v/>
      </c>
      <c r="AZ124" s="107" t="str">
        <f>IFERROR(IF('BMP P Tracking Table'!$AL124="Yes",MIN(2,IF('BMP P Tracking Table'!$AP124="Total Pervious",(-(3630*'BMP P Tracking Table'!$AO124+20.691*'BMP P Tracking Table'!$AU124)+SQRT((3630*'BMP P Tracking Table'!$AO124+20.691*'BMP P Tracking Table'!$AU124)^2-(4*(996.798*'BMP P Tracking Table'!$AU124)*-'BMP P Tracking Table'!$AW124)))/(2*(996.798*'BMP P Tracking Table'!$AU124)),IF(SUM('BMP P Tracking Table'!$AQ124:$AT124)=0,'BMP P Tracking Table'!$AU124/(-3630*'BMP P Tracking Table'!$AO124),(-(3630*'BMP P Tracking Table'!$AO124+20.691*'BMP P Tracking Table'!$AT124-216.711*'BMP P Tracking Table'!$AS124-83.853*'BMP P Tracking Table'!$AR124-42.834*'BMP P Tracking Table'!$AQ124)+SQRT((3630*'BMP P Tracking Table'!$AO124+20.691*'BMP P Tracking Table'!$AT124-216.711*'BMP P Tracking Table'!$AS124-83.853*'BMP P Tracking Table'!$AR124-42.834*'BMP P Tracking Table'!$AQ124)^2-(4*(149.919*'BMP P Tracking Table'!$AQ124+236.676*'BMP P Tracking Table'!$AR124+726*'BMP P Tracking Table'!$AS124+996.798*'BMP P Tracking Table'!$AT124)*-'BMP P Tracking Table'!$AW124)))/(2*(149.919*'BMP P Tracking Table'!$AQ124+236.676*'BMP P Tracking Table'!$AR124+726*'BMP P Tracking Table'!$AS124+996.798*'BMP P Tracking Table'!$AT124))))),MIN(2,IF('BMP P Tracking Table'!$AP124="Total Pervious",(-(3630*'BMP P Tracking Table'!$U124+20.691*'BMP P Tracking Table'!$AA124)+SQRT((3630*'BMP P Tracking Table'!$U124+20.691*'BMP P Tracking Table'!$AA124)^2-(4*(996.798*'BMP P Tracking Table'!$AA124)*-'BMP P Tracking Table'!$AW124)))/(2*(996.798*'BMP P Tracking Table'!$AA124)),IF(SUM('BMP P Tracking Table'!$W124:$Z124)=0,'BMP P Tracking Table'!$AW124/(-3630*'BMP P Tracking Table'!$U124),(-(3630*'BMP P Tracking Table'!$U124+20.691*'BMP P Tracking Table'!$Z124-216.711*'BMP P Tracking Table'!$Y124-83.853*'BMP P Tracking Table'!$X124-42.834*'BMP P Tracking Table'!$W124)+SQRT((3630*'BMP P Tracking Table'!$U124+20.691*'BMP P Tracking Table'!$Z124-216.711*'BMP P Tracking Table'!$Y124-83.853*'BMP P Tracking Table'!$X124-42.834*'BMP P Tracking Table'!$W124)^2-(4*(149.919*'BMP P Tracking Table'!$W124+236.676*'BMP P Tracking Table'!$X124+726*'BMP P Tracking Table'!$Y124+996.798*'BMP P Tracking Table'!$Z124)*-'BMP P Tracking Table'!$AW124)))/(2*(149.919*'BMP P Tracking Table'!$W124+236.676*'BMP P Tracking Table'!$X124+726*'BMP P Tracking Table'!$Y124+996.798*'BMP P Tracking Table'!$Z124)))))),"")</f>
        <v/>
      </c>
      <c r="BA124" s="105" t="str" cm="1">
        <f t="array" ref="BA124">IFERROR((VLOOKUP(CONCATENATE('BMP P Tracking Table'!$AV124," ",'BMP P Tracking Table'!$AX124),'Performance Curves'!$C$1:$L$45,_xlfn.SINGLE(MATCH('BMP P Tracking Table'!$AZ124,'Performance Curves'!$D$1:$L$1,1))+2,FALSE)-VLOOKUP(CONCATENATE('BMP P Tracking Table'!$AV124," ",'BMP P Tracking Table'!$AX124),'Performance Curves'!$C$1:$L$45,_xlfn.SINGLE(MATCH('BMP P Tracking Table'!$AZ124,'Performance Curves'!$D$1:$L$1,1))+1,FALSE)),"")</f>
        <v/>
      </c>
      <c r="BB124" s="107" t="str">
        <f>IFERROR(('BMP P Tracking Table'!$AZ124-INDEX('Performance Curves'!$E$1:$L$1,1,MATCH('BMP P Tracking Table'!$AZ124,'Performance Curves'!$E$1:$L$1,1)))/(INDEX('Performance Curves'!$E$1:$L$1,1,MATCH('BMP P Tracking Table'!$AZ124,'Performance Curves'!$E$1:$L$1,1)+1)-INDEX('Performance Curves'!$E$1:$L$1,1,MATCH('BMP P Tracking Table'!$AZ124,'Performance Curves'!$E$1:$L$1,1))),"")</f>
        <v/>
      </c>
      <c r="BC124" s="106" t="str" cm="1">
        <f t="array" ref="BC124">IFERROR(IF('BMP P Tracking Table'!$AZ124=2,VLOOKUP(CONCATENATE('BMP P Tracking Table'!$AV124," ",'BMP P Tracking Table'!$AX124),'Performance Curves'!$C$1:$L$44,_xlfn.SINGLE(MATCH('BMP P Tracking Table'!$AZ124,'Performance Curves'!$D$1:$L$1,1))+1,FALSE),'BMP P Tracking Table'!$BA124*'BMP P Tracking Table'!$BB124+VLOOKUP(CONCATENATE('BMP P Tracking Table'!$AV124," ",'BMP P Tracking Table'!$AX124),'Performance Curves'!$C$1:$L$44,_xlfn.SINGLE(MATCH('BMP P Tracking Table'!$AZ124,'Performance Curves'!$D$1:$L$1,1))+1,FALSE)),"")</f>
        <v/>
      </c>
      <c r="BD124" s="107" t="str">
        <f>IFERROR('BMP P Tracking Table'!$BC124*'BMP P Tracking Table'!$AY124,"")</f>
        <v/>
      </c>
      <c r="BE124" s="101"/>
      <c r="BF124" s="37">
        <f t="shared" si="4"/>
        <v>0</v>
      </c>
    </row>
    <row r="125" spans="1:58" x14ac:dyDescent="0.25">
      <c r="A125" s="65"/>
      <c r="B125" s="65"/>
      <c r="C125" s="65"/>
      <c r="D125" s="65"/>
      <c r="E125" s="97"/>
      <c r="F125" s="97"/>
      <c r="G125" s="65"/>
      <c r="H125" s="65"/>
      <c r="I125" s="65"/>
      <c r="J125" s="98"/>
      <c r="K125" s="65"/>
      <c r="L125" s="65"/>
      <c r="M125" s="65"/>
      <c r="N125" s="65"/>
      <c r="O125" s="65"/>
      <c r="P125" s="65"/>
      <c r="Q125" s="65" t="str">
        <f>IFERROR(VLOOKUP('BMP P Tracking Table'!$P125,Dropdowns!$C$2:$E$15,3,FALSE),"")</f>
        <v/>
      </c>
      <c r="R125" s="65" t="str">
        <f>IFERROR(VLOOKUP('BMP P Tracking Table'!$Q125,Dropdowns!$P$3:$Q$23,2,FALSE),"")</f>
        <v/>
      </c>
      <c r="S125" s="65"/>
      <c r="T125" s="65"/>
      <c r="U125" s="65"/>
      <c r="V125" s="65"/>
      <c r="W125" s="65"/>
      <c r="X125" s="65"/>
      <c r="Y125" s="65"/>
      <c r="Z125" s="65"/>
      <c r="AA125" s="65"/>
      <c r="AB125" s="100"/>
      <c r="AC125" s="65"/>
      <c r="AD125" s="107" t="str">
        <f>IFERROR('BMP P Tracking Table'!$U125*VLOOKUP('BMP P Tracking Table'!$Q125,'Loading Rates'!$B$1:$L$24,4,FALSE)+IF('BMP P Tracking Table'!$V125="By HSG",'BMP P Tracking Table'!$W125*VLOOKUP('BMP P Tracking Table'!$Q125,'Loading Rates'!$B$1:$L$24,6,FALSE)+'BMP P Tracking Table'!$X125*VLOOKUP('BMP P Tracking Table'!$Q125,'Loading Rates'!$B$1:$L$24,7,FALSE)+'BMP P Tracking Table'!$Y125*VLOOKUP('BMP P Tracking Table'!$Q125,'Loading Rates'!$B$1:$L$24,8,FALSE)+'BMP P Tracking Table'!$Z125*VLOOKUP('BMP P Tracking Table'!$Q125,'Loading Rates'!$B$1:$L$24,9,FALSE),'BMP P Tracking Table'!$AA125*VLOOKUP('BMP P Tracking Table'!$Q125,'Loading Rates'!$B$1:$L$24,10,FALSE)),"")</f>
        <v/>
      </c>
      <c r="AE125" s="107" t="str">
        <f>IFERROR(MIN(2,IF('BMP P Tracking Table'!$V125="Total Pervious",(-(3630*'BMP P Tracking Table'!$U125+20.691*'BMP P Tracking Table'!$AA125)+SQRT((3630*'BMP P Tracking Table'!$U125+20.691*'BMP P Tracking Table'!$AA125)^2-(4*(996.798*'BMP P Tracking Table'!$AA125)*-'BMP P Tracking Table'!$AB125)))/(2*(996.798*'BMP P Tracking Table'!$AA125)),IF(SUM('BMP P Tracking Table'!$W125:$Z125)=0,'BMP P Tracking Table'!$AB125/(-3630*'BMP P Tracking Table'!$U125),(-(3630*'BMP P Tracking Table'!$U125+20.691*'BMP P Tracking Table'!$Z125-216.711*'BMP P Tracking Table'!$Y125-83.853*'BMP P Tracking Table'!$X125-42.834*'BMP P Tracking Table'!$W125)+SQRT((3630*'BMP P Tracking Table'!$U125+20.691*'BMP P Tracking Table'!$Z125-216.711*'BMP P Tracking Table'!$Y125-83.853*'BMP P Tracking Table'!$X125-42.834*'BMP P Tracking Table'!$W125)^2-(4*(149.919*'BMP P Tracking Table'!$W125+236.676*'BMP P Tracking Table'!$X125+726*'BMP P Tracking Table'!$Y125+996.798*'BMP P Tracking Table'!$Z125)*-'BMP P Tracking Table'!$AB125)))/(2*(149.919*'BMP P Tracking Table'!$W125+236.676*'BMP P Tracking Table'!$X125+726*'BMP P Tracking Table'!$Y125+996.798*'BMP P Tracking Table'!$Z125))))),"")</f>
        <v/>
      </c>
      <c r="AF125" s="107" t="str" cm="1">
        <f t="array" ref="AF125">IFERROR((VLOOKUP(CONCATENATE('BMP P Tracking Table'!$T125," ",'BMP P Tracking Table'!$AC125),'Performance Curves'!$C$1:$L$45,_xlfn.SINGLE(MATCH('BMP P Tracking Table'!$AE125,'Performance Curves'!$D$1:$L$1,1))+2,FALSE)-VLOOKUP(CONCATENATE('BMP P Tracking Table'!$T125," ",'BMP P Tracking Table'!$AC125),'Performance Curves'!$C$1:$L$45,_xlfn.SINGLE(MATCH('BMP P Tracking Table'!$AE125,'Performance Curves'!$D$1:$L$1,1))+1,FALSE)),"")</f>
        <v/>
      </c>
      <c r="AG125" s="107" t="str">
        <f>IFERROR(('BMP P Tracking Table'!$AE125-INDEX('Performance Curves'!$E$1:$L$1,1,MATCH('BMP P Tracking Table'!$AE125,'Performance Curves'!$E$1:$L$1,1)))/(INDEX('Performance Curves'!$E$1:$L$1,1,MATCH('BMP P Tracking Table'!$AE125,'Performance Curves'!$E$1:$L$1,1)+1)-INDEX('Performance Curves'!$E$1:$L$1,1,MATCH('BMP P Tracking Table'!$AE125,'Performance Curves'!$E$1:$L$1,1))),"")</f>
        <v/>
      </c>
      <c r="AH125" s="106" t="str" cm="1">
        <f t="array" ref="AH125">IFERROR(IF('BMP P Tracking Table'!$AE125=2,VLOOKUP(CONCATENATE('BMP P Tracking Table'!$T125," ",'BMP P Tracking Table'!$AC125),'Performance Curves'!$C$1:$L$45,_xlfn.SINGLE(MATCH('BMP P Tracking Table'!$AE125,'Performance Curves'!$D$1:$L$1,1))+1,FALSE),'BMP P Tracking Table'!$AF125*'BMP P Tracking Table'!$AG125+VLOOKUP(CONCATENATE('BMP P Tracking Table'!$T125," ",'BMP P Tracking Table'!$AC125),'Performance Curves'!$C$1:$L$45,_xlfn.SINGLE(MATCH('BMP P Tracking Table'!$AE125,'Performance Curves'!$D$1:$L$1,1))+1,FALSE)),"")</f>
        <v/>
      </c>
      <c r="AI125" s="107" t="str">
        <f>IFERROR('BMP P Tracking Table'!$AH125*'BMP P Tracking Table'!$AD125,"")</f>
        <v/>
      </c>
      <c r="AJ125" s="65"/>
      <c r="AK125" s="101"/>
      <c r="AL125" s="101"/>
      <c r="AM125" s="64">
        <v>1</v>
      </c>
      <c r="AN125" s="105" t="str">
        <f t="shared" si="3"/>
        <v/>
      </c>
      <c r="AO125" s="101"/>
      <c r="AP125" s="101"/>
      <c r="AQ125" s="101"/>
      <c r="AR125" s="101"/>
      <c r="AS125" s="101"/>
      <c r="AT125" s="101"/>
      <c r="AU125" s="101"/>
      <c r="AV125" s="65"/>
      <c r="AW125" s="102"/>
      <c r="AX125" s="102"/>
      <c r="AY125" s="107" t="str">
        <f>IF('BMP P Tracking Table'!$AK125="Yes",IF('BMP P Tracking Table'!$AL125="No",'BMP P Tracking Table'!$U125*VLOOKUP('BMP P Tracking Table'!$Q125,'Loading Rates'!$B$1:$L$24,4,FALSE)+IF('BMP P Tracking Table'!$V125="By HSG",'BMP P Tracking Table'!$W125*VLOOKUP('BMP P Tracking Table'!$Q125,'Loading Rates'!$B$1:$L$24,6,FALSE)+'BMP P Tracking Table'!$X125*VLOOKUP('BMP P Tracking Table'!$Q125,'Loading Rates'!$B$1:$L$24,7,FALSE)+'BMP P Tracking Table'!$Y125*VLOOKUP('BMP P Tracking Table'!$Q125,'Loading Rates'!$B$1:$L$24,8,FALSE)+'BMP P Tracking Table'!$Z125*VLOOKUP('BMP P Tracking Table'!$Q125,'Loading Rates'!$B$1:$L$24,9,FALSE),'BMP P Tracking Table'!$AA125*VLOOKUP('BMP P Tracking Table'!$Q125,'Loading Rates'!$B$1:$L$24,10,FALSE)),'BMP P Tracking Table'!$AO125*VLOOKUP('BMP P Tracking Table'!$Q125,'Loading Rates'!$B$1:$L$24,4,FALSE)+IF('BMP P Tracking Table'!$AP125="By HSG",'BMP P Tracking Table'!$AQ125*VLOOKUP('BMP P Tracking Table'!$Q125,'Loading Rates'!$B$1:$L$24,6,FALSE)+'BMP P Tracking Table'!$AR125*VLOOKUP('BMP P Tracking Table'!$Q125,'Loading Rates'!$B$1:$L$24,7,FALSE)+'BMP P Tracking Table'!$AS125*VLOOKUP('BMP P Tracking Table'!$Q125,'Loading Rates'!$B$1:$L$24,8,FALSE)+'BMP P Tracking Table'!$AT125*VLOOKUP('BMP P Tracking Table'!$Q125,'Loading Rates'!$B$1:$L$24,9,FALSE),'BMP P Tracking Table'!$AU125*VLOOKUP('BMP P Tracking Table'!$Q125,'Loading Rates'!$B$1:$L$24,10,FALSE))),"")</f>
        <v/>
      </c>
      <c r="AZ125" s="107" t="str">
        <f>IFERROR(IF('BMP P Tracking Table'!$AL125="Yes",MIN(2,IF('BMP P Tracking Table'!$AP125="Total Pervious",(-(3630*'BMP P Tracking Table'!$AO125+20.691*'BMP P Tracking Table'!$AU125)+SQRT((3630*'BMP P Tracking Table'!$AO125+20.691*'BMP P Tracking Table'!$AU125)^2-(4*(996.798*'BMP P Tracking Table'!$AU125)*-'BMP P Tracking Table'!$AW125)))/(2*(996.798*'BMP P Tracking Table'!$AU125)),IF(SUM('BMP P Tracking Table'!$AQ125:$AT125)=0,'BMP P Tracking Table'!$AU125/(-3630*'BMP P Tracking Table'!$AO125),(-(3630*'BMP P Tracking Table'!$AO125+20.691*'BMP P Tracking Table'!$AT125-216.711*'BMP P Tracking Table'!$AS125-83.853*'BMP P Tracking Table'!$AR125-42.834*'BMP P Tracking Table'!$AQ125)+SQRT((3630*'BMP P Tracking Table'!$AO125+20.691*'BMP P Tracking Table'!$AT125-216.711*'BMP P Tracking Table'!$AS125-83.853*'BMP P Tracking Table'!$AR125-42.834*'BMP P Tracking Table'!$AQ125)^2-(4*(149.919*'BMP P Tracking Table'!$AQ125+236.676*'BMP P Tracking Table'!$AR125+726*'BMP P Tracking Table'!$AS125+996.798*'BMP P Tracking Table'!$AT125)*-'BMP P Tracking Table'!$AW125)))/(2*(149.919*'BMP P Tracking Table'!$AQ125+236.676*'BMP P Tracking Table'!$AR125+726*'BMP P Tracking Table'!$AS125+996.798*'BMP P Tracking Table'!$AT125))))),MIN(2,IF('BMP P Tracking Table'!$AP125="Total Pervious",(-(3630*'BMP P Tracking Table'!$U125+20.691*'BMP P Tracking Table'!$AA125)+SQRT((3630*'BMP P Tracking Table'!$U125+20.691*'BMP P Tracking Table'!$AA125)^2-(4*(996.798*'BMP P Tracking Table'!$AA125)*-'BMP P Tracking Table'!$AW125)))/(2*(996.798*'BMP P Tracking Table'!$AA125)),IF(SUM('BMP P Tracking Table'!$W125:$Z125)=0,'BMP P Tracking Table'!$AW125/(-3630*'BMP P Tracking Table'!$U125),(-(3630*'BMP P Tracking Table'!$U125+20.691*'BMP P Tracking Table'!$Z125-216.711*'BMP P Tracking Table'!$Y125-83.853*'BMP P Tracking Table'!$X125-42.834*'BMP P Tracking Table'!$W125)+SQRT((3630*'BMP P Tracking Table'!$U125+20.691*'BMP P Tracking Table'!$Z125-216.711*'BMP P Tracking Table'!$Y125-83.853*'BMP P Tracking Table'!$X125-42.834*'BMP P Tracking Table'!$W125)^2-(4*(149.919*'BMP P Tracking Table'!$W125+236.676*'BMP P Tracking Table'!$X125+726*'BMP P Tracking Table'!$Y125+996.798*'BMP P Tracking Table'!$Z125)*-'BMP P Tracking Table'!$AW125)))/(2*(149.919*'BMP P Tracking Table'!$W125+236.676*'BMP P Tracking Table'!$X125+726*'BMP P Tracking Table'!$Y125+996.798*'BMP P Tracking Table'!$Z125)))))),"")</f>
        <v/>
      </c>
      <c r="BA125" s="105" t="str" cm="1">
        <f t="array" ref="BA125">IFERROR((VLOOKUP(CONCATENATE('BMP P Tracking Table'!$AV125," ",'BMP P Tracking Table'!$AX125),'Performance Curves'!$C$1:$L$45,_xlfn.SINGLE(MATCH('BMP P Tracking Table'!$AZ125,'Performance Curves'!$D$1:$L$1,1))+2,FALSE)-VLOOKUP(CONCATENATE('BMP P Tracking Table'!$AV125," ",'BMP P Tracking Table'!$AX125),'Performance Curves'!$C$1:$L$45,_xlfn.SINGLE(MATCH('BMP P Tracking Table'!$AZ125,'Performance Curves'!$D$1:$L$1,1))+1,FALSE)),"")</f>
        <v/>
      </c>
      <c r="BB125" s="107" t="str">
        <f>IFERROR(('BMP P Tracking Table'!$AZ125-INDEX('Performance Curves'!$E$1:$L$1,1,MATCH('BMP P Tracking Table'!$AZ125,'Performance Curves'!$E$1:$L$1,1)))/(INDEX('Performance Curves'!$E$1:$L$1,1,MATCH('BMP P Tracking Table'!$AZ125,'Performance Curves'!$E$1:$L$1,1)+1)-INDEX('Performance Curves'!$E$1:$L$1,1,MATCH('BMP P Tracking Table'!$AZ125,'Performance Curves'!$E$1:$L$1,1))),"")</f>
        <v/>
      </c>
      <c r="BC125" s="106" t="str" cm="1">
        <f t="array" ref="BC125">IFERROR(IF('BMP P Tracking Table'!$AZ125=2,VLOOKUP(CONCATENATE('BMP P Tracking Table'!$AV125," ",'BMP P Tracking Table'!$AX125),'Performance Curves'!$C$1:$L$44,_xlfn.SINGLE(MATCH('BMP P Tracking Table'!$AZ125,'Performance Curves'!$D$1:$L$1,1))+1,FALSE),'BMP P Tracking Table'!$BA125*'BMP P Tracking Table'!$BB125+VLOOKUP(CONCATENATE('BMP P Tracking Table'!$AV125," ",'BMP P Tracking Table'!$AX125),'Performance Curves'!$C$1:$L$44,_xlfn.SINGLE(MATCH('BMP P Tracking Table'!$AZ125,'Performance Curves'!$D$1:$L$1,1))+1,FALSE)),"")</f>
        <v/>
      </c>
      <c r="BD125" s="107" t="str">
        <f>IFERROR('BMP P Tracking Table'!$BC125*'BMP P Tracking Table'!$AY125,"")</f>
        <v/>
      </c>
      <c r="BE125" s="101"/>
      <c r="BF125" s="37">
        <f t="shared" si="4"/>
        <v>0</v>
      </c>
    </row>
    <row r="126" spans="1:58" x14ac:dyDescent="0.25">
      <c r="A126" s="65"/>
      <c r="B126" s="65"/>
      <c r="C126" s="65"/>
      <c r="D126" s="65"/>
      <c r="E126" s="97"/>
      <c r="F126" s="97"/>
      <c r="G126" s="65"/>
      <c r="H126" s="65"/>
      <c r="I126" s="65"/>
      <c r="J126" s="98"/>
      <c r="K126" s="65"/>
      <c r="L126" s="65"/>
      <c r="M126" s="65"/>
      <c r="N126" s="65"/>
      <c r="O126" s="65"/>
      <c r="P126" s="65"/>
      <c r="Q126" s="65" t="str">
        <f>IFERROR(VLOOKUP('BMP P Tracking Table'!$P126,Dropdowns!$C$2:$E$15,3,FALSE),"")</f>
        <v/>
      </c>
      <c r="R126" s="65" t="str">
        <f>IFERROR(VLOOKUP('BMP P Tracking Table'!$Q126,Dropdowns!$P$3:$Q$23,2,FALSE),"")</f>
        <v/>
      </c>
      <c r="S126" s="65"/>
      <c r="T126" s="65"/>
      <c r="U126" s="65"/>
      <c r="V126" s="65"/>
      <c r="W126" s="65"/>
      <c r="X126" s="65"/>
      <c r="Y126" s="65"/>
      <c r="Z126" s="65"/>
      <c r="AA126" s="65"/>
      <c r="AB126" s="100"/>
      <c r="AC126" s="65"/>
      <c r="AD126" s="107" t="str">
        <f>IFERROR('BMP P Tracking Table'!$U126*VLOOKUP('BMP P Tracking Table'!$Q126,'Loading Rates'!$B$1:$L$24,4,FALSE)+IF('BMP P Tracking Table'!$V126="By HSG",'BMP P Tracking Table'!$W126*VLOOKUP('BMP P Tracking Table'!$Q126,'Loading Rates'!$B$1:$L$24,6,FALSE)+'BMP P Tracking Table'!$X126*VLOOKUP('BMP P Tracking Table'!$Q126,'Loading Rates'!$B$1:$L$24,7,FALSE)+'BMP P Tracking Table'!$Y126*VLOOKUP('BMP P Tracking Table'!$Q126,'Loading Rates'!$B$1:$L$24,8,FALSE)+'BMP P Tracking Table'!$Z126*VLOOKUP('BMP P Tracking Table'!$Q126,'Loading Rates'!$B$1:$L$24,9,FALSE),'BMP P Tracking Table'!$AA126*VLOOKUP('BMP P Tracking Table'!$Q126,'Loading Rates'!$B$1:$L$24,10,FALSE)),"")</f>
        <v/>
      </c>
      <c r="AE126" s="107" t="str">
        <f>IFERROR(MIN(2,IF('BMP P Tracking Table'!$V126="Total Pervious",(-(3630*'BMP P Tracking Table'!$U126+20.691*'BMP P Tracking Table'!$AA126)+SQRT((3630*'BMP P Tracking Table'!$U126+20.691*'BMP P Tracking Table'!$AA126)^2-(4*(996.798*'BMP P Tracking Table'!$AA126)*-'BMP P Tracking Table'!$AB126)))/(2*(996.798*'BMP P Tracking Table'!$AA126)),IF(SUM('BMP P Tracking Table'!$W126:$Z126)=0,'BMP P Tracking Table'!$AB126/(-3630*'BMP P Tracking Table'!$U126),(-(3630*'BMP P Tracking Table'!$U126+20.691*'BMP P Tracking Table'!$Z126-216.711*'BMP P Tracking Table'!$Y126-83.853*'BMP P Tracking Table'!$X126-42.834*'BMP P Tracking Table'!$W126)+SQRT((3630*'BMP P Tracking Table'!$U126+20.691*'BMP P Tracking Table'!$Z126-216.711*'BMP P Tracking Table'!$Y126-83.853*'BMP P Tracking Table'!$X126-42.834*'BMP P Tracking Table'!$W126)^2-(4*(149.919*'BMP P Tracking Table'!$W126+236.676*'BMP P Tracking Table'!$X126+726*'BMP P Tracking Table'!$Y126+996.798*'BMP P Tracking Table'!$Z126)*-'BMP P Tracking Table'!$AB126)))/(2*(149.919*'BMP P Tracking Table'!$W126+236.676*'BMP P Tracking Table'!$X126+726*'BMP P Tracking Table'!$Y126+996.798*'BMP P Tracking Table'!$Z126))))),"")</f>
        <v/>
      </c>
      <c r="AF126" s="107" t="str" cm="1">
        <f t="array" ref="AF126">IFERROR((VLOOKUP(CONCATENATE('BMP P Tracking Table'!$T126," ",'BMP P Tracking Table'!$AC126),'Performance Curves'!$C$1:$L$45,_xlfn.SINGLE(MATCH('BMP P Tracking Table'!$AE126,'Performance Curves'!$D$1:$L$1,1))+2,FALSE)-VLOOKUP(CONCATENATE('BMP P Tracking Table'!$T126," ",'BMP P Tracking Table'!$AC126),'Performance Curves'!$C$1:$L$45,_xlfn.SINGLE(MATCH('BMP P Tracking Table'!$AE126,'Performance Curves'!$D$1:$L$1,1))+1,FALSE)),"")</f>
        <v/>
      </c>
      <c r="AG126" s="107" t="str">
        <f>IFERROR(('BMP P Tracking Table'!$AE126-INDEX('Performance Curves'!$E$1:$L$1,1,MATCH('BMP P Tracking Table'!$AE126,'Performance Curves'!$E$1:$L$1,1)))/(INDEX('Performance Curves'!$E$1:$L$1,1,MATCH('BMP P Tracking Table'!$AE126,'Performance Curves'!$E$1:$L$1,1)+1)-INDEX('Performance Curves'!$E$1:$L$1,1,MATCH('BMP P Tracking Table'!$AE126,'Performance Curves'!$E$1:$L$1,1))),"")</f>
        <v/>
      </c>
      <c r="AH126" s="106" t="str" cm="1">
        <f t="array" ref="AH126">IFERROR(IF('BMP P Tracking Table'!$AE126=2,VLOOKUP(CONCATENATE('BMP P Tracking Table'!$T126," ",'BMP P Tracking Table'!$AC126),'Performance Curves'!$C$1:$L$45,_xlfn.SINGLE(MATCH('BMP P Tracking Table'!$AE126,'Performance Curves'!$D$1:$L$1,1))+1,FALSE),'BMP P Tracking Table'!$AF126*'BMP P Tracking Table'!$AG126+VLOOKUP(CONCATENATE('BMP P Tracking Table'!$T126," ",'BMP P Tracking Table'!$AC126),'Performance Curves'!$C$1:$L$45,_xlfn.SINGLE(MATCH('BMP P Tracking Table'!$AE126,'Performance Curves'!$D$1:$L$1,1))+1,FALSE)),"")</f>
        <v/>
      </c>
      <c r="AI126" s="107" t="str">
        <f>IFERROR('BMP P Tracking Table'!$AH126*'BMP P Tracking Table'!$AD126,"")</f>
        <v/>
      </c>
      <c r="AJ126" s="65"/>
      <c r="AK126" s="101"/>
      <c r="AL126" s="101"/>
      <c r="AM126" s="64">
        <v>1</v>
      </c>
      <c r="AN126" s="105" t="str">
        <f t="shared" si="3"/>
        <v/>
      </c>
      <c r="AO126" s="101"/>
      <c r="AP126" s="101"/>
      <c r="AQ126" s="101"/>
      <c r="AR126" s="101"/>
      <c r="AS126" s="101"/>
      <c r="AT126" s="101"/>
      <c r="AU126" s="101"/>
      <c r="AV126" s="65"/>
      <c r="AW126" s="102"/>
      <c r="AX126" s="102"/>
      <c r="AY126" s="107" t="str">
        <f>IF('BMP P Tracking Table'!$AK126="Yes",IF('BMP P Tracking Table'!$AL126="No",'BMP P Tracking Table'!$U126*VLOOKUP('BMP P Tracking Table'!$Q126,'Loading Rates'!$B$1:$L$24,4,FALSE)+IF('BMP P Tracking Table'!$V126="By HSG",'BMP P Tracking Table'!$W126*VLOOKUP('BMP P Tracking Table'!$Q126,'Loading Rates'!$B$1:$L$24,6,FALSE)+'BMP P Tracking Table'!$X126*VLOOKUP('BMP P Tracking Table'!$Q126,'Loading Rates'!$B$1:$L$24,7,FALSE)+'BMP P Tracking Table'!$Y126*VLOOKUP('BMP P Tracking Table'!$Q126,'Loading Rates'!$B$1:$L$24,8,FALSE)+'BMP P Tracking Table'!$Z126*VLOOKUP('BMP P Tracking Table'!$Q126,'Loading Rates'!$B$1:$L$24,9,FALSE),'BMP P Tracking Table'!$AA126*VLOOKUP('BMP P Tracking Table'!$Q126,'Loading Rates'!$B$1:$L$24,10,FALSE)),'BMP P Tracking Table'!$AO126*VLOOKUP('BMP P Tracking Table'!$Q126,'Loading Rates'!$B$1:$L$24,4,FALSE)+IF('BMP P Tracking Table'!$AP126="By HSG",'BMP P Tracking Table'!$AQ126*VLOOKUP('BMP P Tracking Table'!$Q126,'Loading Rates'!$B$1:$L$24,6,FALSE)+'BMP P Tracking Table'!$AR126*VLOOKUP('BMP P Tracking Table'!$Q126,'Loading Rates'!$B$1:$L$24,7,FALSE)+'BMP P Tracking Table'!$AS126*VLOOKUP('BMP P Tracking Table'!$Q126,'Loading Rates'!$B$1:$L$24,8,FALSE)+'BMP P Tracking Table'!$AT126*VLOOKUP('BMP P Tracking Table'!$Q126,'Loading Rates'!$B$1:$L$24,9,FALSE),'BMP P Tracking Table'!$AU126*VLOOKUP('BMP P Tracking Table'!$Q126,'Loading Rates'!$B$1:$L$24,10,FALSE))),"")</f>
        <v/>
      </c>
      <c r="AZ126" s="107" t="str">
        <f>IFERROR(IF('BMP P Tracking Table'!$AL126="Yes",MIN(2,IF('BMP P Tracking Table'!$AP126="Total Pervious",(-(3630*'BMP P Tracking Table'!$AO126+20.691*'BMP P Tracking Table'!$AU126)+SQRT((3630*'BMP P Tracking Table'!$AO126+20.691*'BMP P Tracking Table'!$AU126)^2-(4*(996.798*'BMP P Tracking Table'!$AU126)*-'BMP P Tracking Table'!$AW126)))/(2*(996.798*'BMP P Tracking Table'!$AU126)),IF(SUM('BMP P Tracking Table'!$AQ126:$AT126)=0,'BMP P Tracking Table'!$AU126/(-3630*'BMP P Tracking Table'!$AO126),(-(3630*'BMP P Tracking Table'!$AO126+20.691*'BMP P Tracking Table'!$AT126-216.711*'BMP P Tracking Table'!$AS126-83.853*'BMP P Tracking Table'!$AR126-42.834*'BMP P Tracking Table'!$AQ126)+SQRT((3630*'BMP P Tracking Table'!$AO126+20.691*'BMP P Tracking Table'!$AT126-216.711*'BMP P Tracking Table'!$AS126-83.853*'BMP P Tracking Table'!$AR126-42.834*'BMP P Tracking Table'!$AQ126)^2-(4*(149.919*'BMP P Tracking Table'!$AQ126+236.676*'BMP P Tracking Table'!$AR126+726*'BMP P Tracking Table'!$AS126+996.798*'BMP P Tracking Table'!$AT126)*-'BMP P Tracking Table'!$AW126)))/(2*(149.919*'BMP P Tracking Table'!$AQ126+236.676*'BMP P Tracking Table'!$AR126+726*'BMP P Tracking Table'!$AS126+996.798*'BMP P Tracking Table'!$AT126))))),MIN(2,IF('BMP P Tracking Table'!$AP126="Total Pervious",(-(3630*'BMP P Tracking Table'!$U126+20.691*'BMP P Tracking Table'!$AA126)+SQRT((3630*'BMP P Tracking Table'!$U126+20.691*'BMP P Tracking Table'!$AA126)^2-(4*(996.798*'BMP P Tracking Table'!$AA126)*-'BMP P Tracking Table'!$AW126)))/(2*(996.798*'BMP P Tracking Table'!$AA126)),IF(SUM('BMP P Tracking Table'!$W126:$Z126)=0,'BMP P Tracking Table'!$AW126/(-3630*'BMP P Tracking Table'!$U126),(-(3630*'BMP P Tracking Table'!$U126+20.691*'BMP P Tracking Table'!$Z126-216.711*'BMP P Tracking Table'!$Y126-83.853*'BMP P Tracking Table'!$X126-42.834*'BMP P Tracking Table'!$W126)+SQRT((3630*'BMP P Tracking Table'!$U126+20.691*'BMP P Tracking Table'!$Z126-216.711*'BMP P Tracking Table'!$Y126-83.853*'BMP P Tracking Table'!$X126-42.834*'BMP P Tracking Table'!$W126)^2-(4*(149.919*'BMP P Tracking Table'!$W126+236.676*'BMP P Tracking Table'!$X126+726*'BMP P Tracking Table'!$Y126+996.798*'BMP P Tracking Table'!$Z126)*-'BMP P Tracking Table'!$AW126)))/(2*(149.919*'BMP P Tracking Table'!$W126+236.676*'BMP P Tracking Table'!$X126+726*'BMP P Tracking Table'!$Y126+996.798*'BMP P Tracking Table'!$Z126)))))),"")</f>
        <v/>
      </c>
      <c r="BA126" s="105" t="str" cm="1">
        <f t="array" ref="BA126">IFERROR((VLOOKUP(CONCATENATE('BMP P Tracking Table'!$AV126," ",'BMP P Tracking Table'!$AX126),'Performance Curves'!$C$1:$L$45,_xlfn.SINGLE(MATCH('BMP P Tracking Table'!$AZ126,'Performance Curves'!$D$1:$L$1,1))+2,FALSE)-VLOOKUP(CONCATENATE('BMP P Tracking Table'!$AV126," ",'BMP P Tracking Table'!$AX126),'Performance Curves'!$C$1:$L$45,_xlfn.SINGLE(MATCH('BMP P Tracking Table'!$AZ126,'Performance Curves'!$D$1:$L$1,1))+1,FALSE)),"")</f>
        <v/>
      </c>
      <c r="BB126" s="107" t="str">
        <f>IFERROR(('BMP P Tracking Table'!$AZ126-INDEX('Performance Curves'!$E$1:$L$1,1,MATCH('BMP P Tracking Table'!$AZ126,'Performance Curves'!$E$1:$L$1,1)))/(INDEX('Performance Curves'!$E$1:$L$1,1,MATCH('BMP P Tracking Table'!$AZ126,'Performance Curves'!$E$1:$L$1,1)+1)-INDEX('Performance Curves'!$E$1:$L$1,1,MATCH('BMP P Tracking Table'!$AZ126,'Performance Curves'!$E$1:$L$1,1))),"")</f>
        <v/>
      </c>
      <c r="BC126" s="106" t="str" cm="1">
        <f t="array" ref="BC126">IFERROR(IF('BMP P Tracking Table'!$AZ126=2,VLOOKUP(CONCATENATE('BMP P Tracking Table'!$AV126," ",'BMP P Tracking Table'!$AX126),'Performance Curves'!$C$1:$L$44,_xlfn.SINGLE(MATCH('BMP P Tracking Table'!$AZ126,'Performance Curves'!$D$1:$L$1,1))+1,FALSE),'BMP P Tracking Table'!$BA126*'BMP P Tracking Table'!$BB126+VLOOKUP(CONCATENATE('BMP P Tracking Table'!$AV126," ",'BMP P Tracking Table'!$AX126),'Performance Curves'!$C$1:$L$44,_xlfn.SINGLE(MATCH('BMP P Tracking Table'!$AZ126,'Performance Curves'!$D$1:$L$1,1))+1,FALSE)),"")</f>
        <v/>
      </c>
      <c r="BD126" s="107" t="str">
        <f>IFERROR('BMP P Tracking Table'!$BC126*'BMP P Tracking Table'!$AY126,"")</f>
        <v/>
      </c>
      <c r="BE126" s="101"/>
      <c r="BF126" s="37">
        <f t="shared" si="4"/>
        <v>0</v>
      </c>
    </row>
    <row r="127" spans="1:58" x14ac:dyDescent="0.25">
      <c r="A127" s="65"/>
      <c r="B127" s="65"/>
      <c r="C127" s="65"/>
      <c r="D127" s="65"/>
      <c r="E127" s="97"/>
      <c r="F127" s="97"/>
      <c r="G127" s="65"/>
      <c r="H127" s="65"/>
      <c r="I127" s="65"/>
      <c r="J127" s="98"/>
      <c r="K127" s="65"/>
      <c r="L127" s="65"/>
      <c r="M127" s="65"/>
      <c r="N127" s="65"/>
      <c r="O127" s="65"/>
      <c r="P127" s="65"/>
      <c r="Q127" s="65" t="str">
        <f>IFERROR(VLOOKUP('BMP P Tracking Table'!$P127,Dropdowns!$C$2:$E$15,3,FALSE),"")</f>
        <v/>
      </c>
      <c r="R127" s="65" t="str">
        <f>IFERROR(VLOOKUP('BMP P Tracking Table'!$Q127,Dropdowns!$P$3:$Q$23,2,FALSE),"")</f>
        <v/>
      </c>
      <c r="S127" s="65"/>
      <c r="T127" s="65"/>
      <c r="U127" s="65"/>
      <c r="V127" s="65"/>
      <c r="W127" s="65"/>
      <c r="X127" s="65"/>
      <c r="Y127" s="65"/>
      <c r="Z127" s="65"/>
      <c r="AA127" s="65"/>
      <c r="AB127" s="100"/>
      <c r="AC127" s="65"/>
      <c r="AD127" s="107" t="str">
        <f>IFERROR('BMP P Tracking Table'!$U127*VLOOKUP('BMP P Tracking Table'!$Q127,'Loading Rates'!$B$1:$L$24,4,FALSE)+IF('BMP P Tracking Table'!$V127="By HSG",'BMP P Tracking Table'!$W127*VLOOKUP('BMP P Tracking Table'!$Q127,'Loading Rates'!$B$1:$L$24,6,FALSE)+'BMP P Tracking Table'!$X127*VLOOKUP('BMP P Tracking Table'!$Q127,'Loading Rates'!$B$1:$L$24,7,FALSE)+'BMP P Tracking Table'!$Y127*VLOOKUP('BMP P Tracking Table'!$Q127,'Loading Rates'!$B$1:$L$24,8,FALSE)+'BMP P Tracking Table'!$Z127*VLOOKUP('BMP P Tracking Table'!$Q127,'Loading Rates'!$B$1:$L$24,9,FALSE),'BMP P Tracking Table'!$AA127*VLOOKUP('BMP P Tracking Table'!$Q127,'Loading Rates'!$B$1:$L$24,10,FALSE)),"")</f>
        <v/>
      </c>
      <c r="AE127" s="107" t="str">
        <f>IFERROR(MIN(2,IF('BMP P Tracking Table'!$V127="Total Pervious",(-(3630*'BMP P Tracking Table'!$U127+20.691*'BMP P Tracking Table'!$AA127)+SQRT((3630*'BMP P Tracking Table'!$U127+20.691*'BMP P Tracking Table'!$AA127)^2-(4*(996.798*'BMP P Tracking Table'!$AA127)*-'BMP P Tracking Table'!$AB127)))/(2*(996.798*'BMP P Tracking Table'!$AA127)),IF(SUM('BMP P Tracking Table'!$W127:$Z127)=0,'BMP P Tracking Table'!$AB127/(-3630*'BMP P Tracking Table'!$U127),(-(3630*'BMP P Tracking Table'!$U127+20.691*'BMP P Tracking Table'!$Z127-216.711*'BMP P Tracking Table'!$Y127-83.853*'BMP P Tracking Table'!$X127-42.834*'BMP P Tracking Table'!$W127)+SQRT((3630*'BMP P Tracking Table'!$U127+20.691*'BMP P Tracking Table'!$Z127-216.711*'BMP P Tracking Table'!$Y127-83.853*'BMP P Tracking Table'!$X127-42.834*'BMP P Tracking Table'!$W127)^2-(4*(149.919*'BMP P Tracking Table'!$W127+236.676*'BMP P Tracking Table'!$X127+726*'BMP P Tracking Table'!$Y127+996.798*'BMP P Tracking Table'!$Z127)*-'BMP P Tracking Table'!$AB127)))/(2*(149.919*'BMP P Tracking Table'!$W127+236.676*'BMP P Tracking Table'!$X127+726*'BMP P Tracking Table'!$Y127+996.798*'BMP P Tracking Table'!$Z127))))),"")</f>
        <v/>
      </c>
      <c r="AF127" s="107" t="str" cm="1">
        <f t="array" ref="AF127">IFERROR((VLOOKUP(CONCATENATE('BMP P Tracking Table'!$T127," ",'BMP P Tracking Table'!$AC127),'Performance Curves'!$C$1:$L$45,_xlfn.SINGLE(MATCH('BMP P Tracking Table'!$AE127,'Performance Curves'!$D$1:$L$1,1))+2,FALSE)-VLOOKUP(CONCATENATE('BMP P Tracking Table'!$T127," ",'BMP P Tracking Table'!$AC127),'Performance Curves'!$C$1:$L$45,_xlfn.SINGLE(MATCH('BMP P Tracking Table'!$AE127,'Performance Curves'!$D$1:$L$1,1))+1,FALSE)),"")</f>
        <v/>
      </c>
      <c r="AG127" s="107" t="str">
        <f>IFERROR(('BMP P Tracking Table'!$AE127-INDEX('Performance Curves'!$E$1:$L$1,1,MATCH('BMP P Tracking Table'!$AE127,'Performance Curves'!$E$1:$L$1,1)))/(INDEX('Performance Curves'!$E$1:$L$1,1,MATCH('BMP P Tracking Table'!$AE127,'Performance Curves'!$E$1:$L$1,1)+1)-INDEX('Performance Curves'!$E$1:$L$1,1,MATCH('BMP P Tracking Table'!$AE127,'Performance Curves'!$E$1:$L$1,1))),"")</f>
        <v/>
      </c>
      <c r="AH127" s="106" t="str" cm="1">
        <f t="array" ref="AH127">IFERROR(IF('BMP P Tracking Table'!$AE127=2,VLOOKUP(CONCATENATE('BMP P Tracking Table'!$T127," ",'BMP P Tracking Table'!$AC127),'Performance Curves'!$C$1:$L$45,_xlfn.SINGLE(MATCH('BMP P Tracking Table'!$AE127,'Performance Curves'!$D$1:$L$1,1))+1,FALSE),'BMP P Tracking Table'!$AF127*'BMP P Tracking Table'!$AG127+VLOOKUP(CONCATENATE('BMP P Tracking Table'!$T127," ",'BMP P Tracking Table'!$AC127),'Performance Curves'!$C$1:$L$45,_xlfn.SINGLE(MATCH('BMP P Tracking Table'!$AE127,'Performance Curves'!$D$1:$L$1,1))+1,FALSE)),"")</f>
        <v/>
      </c>
      <c r="AI127" s="107" t="str">
        <f>IFERROR('BMP P Tracking Table'!$AH127*'BMP P Tracking Table'!$AD127,"")</f>
        <v/>
      </c>
      <c r="AJ127" s="65"/>
      <c r="AK127" s="101"/>
      <c r="AL127" s="101"/>
      <c r="AM127" s="64">
        <v>1</v>
      </c>
      <c r="AN127" s="105" t="str">
        <f t="shared" si="3"/>
        <v/>
      </c>
      <c r="AO127" s="101"/>
      <c r="AP127" s="101"/>
      <c r="AQ127" s="101"/>
      <c r="AR127" s="101"/>
      <c r="AS127" s="101"/>
      <c r="AT127" s="101"/>
      <c r="AU127" s="101"/>
      <c r="AV127" s="65"/>
      <c r="AW127" s="102"/>
      <c r="AX127" s="102"/>
      <c r="AY127" s="107" t="str">
        <f>IF('BMP P Tracking Table'!$AK127="Yes",IF('BMP P Tracking Table'!$AL127="No",'BMP P Tracking Table'!$U127*VLOOKUP('BMP P Tracking Table'!$Q127,'Loading Rates'!$B$1:$L$24,4,FALSE)+IF('BMP P Tracking Table'!$V127="By HSG",'BMP P Tracking Table'!$W127*VLOOKUP('BMP P Tracking Table'!$Q127,'Loading Rates'!$B$1:$L$24,6,FALSE)+'BMP P Tracking Table'!$X127*VLOOKUP('BMP P Tracking Table'!$Q127,'Loading Rates'!$B$1:$L$24,7,FALSE)+'BMP P Tracking Table'!$Y127*VLOOKUP('BMP P Tracking Table'!$Q127,'Loading Rates'!$B$1:$L$24,8,FALSE)+'BMP P Tracking Table'!$Z127*VLOOKUP('BMP P Tracking Table'!$Q127,'Loading Rates'!$B$1:$L$24,9,FALSE),'BMP P Tracking Table'!$AA127*VLOOKUP('BMP P Tracking Table'!$Q127,'Loading Rates'!$B$1:$L$24,10,FALSE)),'BMP P Tracking Table'!$AO127*VLOOKUP('BMP P Tracking Table'!$Q127,'Loading Rates'!$B$1:$L$24,4,FALSE)+IF('BMP P Tracking Table'!$AP127="By HSG",'BMP P Tracking Table'!$AQ127*VLOOKUP('BMP P Tracking Table'!$Q127,'Loading Rates'!$B$1:$L$24,6,FALSE)+'BMP P Tracking Table'!$AR127*VLOOKUP('BMP P Tracking Table'!$Q127,'Loading Rates'!$B$1:$L$24,7,FALSE)+'BMP P Tracking Table'!$AS127*VLOOKUP('BMP P Tracking Table'!$Q127,'Loading Rates'!$B$1:$L$24,8,FALSE)+'BMP P Tracking Table'!$AT127*VLOOKUP('BMP P Tracking Table'!$Q127,'Loading Rates'!$B$1:$L$24,9,FALSE),'BMP P Tracking Table'!$AU127*VLOOKUP('BMP P Tracking Table'!$Q127,'Loading Rates'!$B$1:$L$24,10,FALSE))),"")</f>
        <v/>
      </c>
      <c r="AZ127" s="107" t="str">
        <f>IFERROR(IF('BMP P Tracking Table'!$AL127="Yes",MIN(2,IF('BMP P Tracking Table'!$AP127="Total Pervious",(-(3630*'BMP P Tracking Table'!$AO127+20.691*'BMP P Tracking Table'!$AU127)+SQRT((3630*'BMP P Tracking Table'!$AO127+20.691*'BMP P Tracking Table'!$AU127)^2-(4*(996.798*'BMP P Tracking Table'!$AU127)*-'BMP P Tracking Table'!$AW127)))/(2*(996.798*'BMP P Tracking Table'!$AU127)),IF(SUM('BMP P Tracking Table'!$AQ127:$AT127)=0,'BMP P Tracking Table'!$AU127/(-3630*'BMP P Tracking Table'!$AO127),(-(3630*'BMP P Tracking Table'!$AO127+20.691*'BMP P Tracking Table'!$AT127-216.711*'BMP P Tracking Table'!$AS127-83.853*'BMP P Tracking Table'!$AR127-42.834*'BMP P Tracking Table'!$AQ127)+SQRT((3630*'BMP P Tracking Table'!$AO127+20.691*'BMP P Tracking Table'!$AT127-216.711*'BMP P Tracking Table'!$AS127-83.853*'BMP P Tracking Table'!$AR127-42.834*'BMP P Tracking Table'!$AQ127)^2-(4*(149.919*'BMP P Tracking Table'!$AQ127+236.676*'BMP P Tracking Table'!$AR127+726*'BMP P Tracking Table'!$AS127+996.798*'BMP P Tracking Table'!$AT127)*-'BMP P Tracking Table'!$AW127)))/(2*(149.919*'BMP P Tracking Table'!$AQ127+236.676*'BMP P Tracking Table'!$AR127+726*'BMP P Tracking Table'!$AS127+996.798*'BMP P Tracking Table'!$AT127))))),MIN(2,IF('BMP P Tracking Table'!$AP127="Total Pervious",(-(3630*'BMP P Tracking Table'!$U127+20.691*'BMP P Tracking Table'!$AA127)+SQRT((3630*'BMP P Tracking Table'!$U127+20.691*'BMP P Tracking Table'!$AA127)^2-(4*(996.798*'BMP P Tracking Table'!$AA127)*-'BMP P Tracking Table'!$AW127)))/(2*(996.798*'BMP P Tracking Table'!$AA127)),IF(SUM('BMP P Tracking Table'!$W127:$Z127)=0,'BMP P Tracking Table'!$AW127/(-3630*'BMP P Tracking Table'!$U127),(-(3630*'BMP P Tracking Table'!$U127+20.691*'BMP P Tracking Table'!$Z127-216.711*'BMP P Tracking Table'!$Y127-83.853*'BMP P Tracking Table'!$X127-42.834*'BMP P Tracking Table'!$W127)+SQRT((3630*'BMP P Tracking Table'!$U127+20.691*'BMP P Tracking Table'!$Z127-216.711*'BMP P Tracking Table'!$Y127-83.853*'BMP P Tracking Table'!$X127-42.834*'BMP P Tracking Table'!$W127)^2-(4*(149.919*'BMP P Tracking Table'!$W127+236.676*'BMP P Tracking Table'!$X127+726*'BMP P Tracking Table'!$Y127+996.798*'BMP P Tracking Table'!$Z127)*-'BMP P Tracking Table'!$AW127)))/(2*(149.919*'BMP P Tracking Table'!$W127+236.676*'BMP P Tracking Table'!$X127+726*'BMP P Tracking Table'!$Y127+996.798*'BMP P Tracking Table'!$Z127)))))),"")</f>
        <v/>
      </c>
      <c r="BA127" s="105" t="str" cm="1">
        <f t="array" ref="BA127">IFERROR((VLOOKUP(CONCATENATE('BMP P Tracking Table'!$AV127," ",'BMP P Tracking Table'!$AX127),'Performance Curves'!$C$1:$L$45,_xlfn.SINGLE(MATCH('BMP P Tracking Table'!$AZ127,'Performance Curves'!$D$1:$L$1,1))+2,FALSE)-VLOOKUP(CONCATENATE('BMP P Tracking Table'!$AV127," ",'BMP P Tracking Table'!$AX127),'Performance Curves'!$C$1:$L$45,_xlfn.SINGLE(MATCH('BMP P Tracking Table'!$AZ127,'Performance Curves'!$D$1:$L$1,1))+1,FALSE)),"")</f>
        <v/>
      </c>
      <c r="BB127" s="107" t="str">
        <f>IFERROR(('BMP P Tracking Table'!$AZ127-INDEX('Performance Curves'!$E$1:$L$1,1,MATCH('BMP P Tracking Table'!$AZ127,'Performance Curves'!$E$1:$L$1,1)))/(INDEX('Performance Curves'!$E$1:$L$1,1,MATCH('BMP P Tracking Table'!$AZ127,'Performance Curves'!$E$1:$L$1,1)+1)-INDEX('Performance Curves'!$E$1:$L$1,1,MATCH('BMP P Tracking Table'!$AZ127,'Performance Curves'!$E$1:$L$1,1))),"")</f>
        <v/>
      </c>
      <c r="BC127" s="106" t="str" cm="1">
        <f t="array" ref="BC127">IFERROR(IF('BMP P Tracking Table'!$AZ127=2,VLOOKUP(CONCATENATE('BMP P Tracking Table'!$AV127," ",'BMP P Tracking Table'!$AX127),'Performance Curves'!$C$1:$L$44,_xlfn.SINGLE(MATCH('BMP P Tracking Table'!$AZ127,'Performance Curves'!$D$1:$L$1,1))+1,FALSE),'BMP P Tracking Table'!$BA127*'BMP P Tracking Table'!$BB127+VLOOKUP(CONCATENATE('BMP P Tracking Table'!$AV127," ",'BMP P Tracking Table'!$AX127),'Performance Curves'!$C$1:$L$44,_xlfn.SINGLE(MATCH('BMP P Tracking Table'!$AZ127,'Performance Curves'!$D$1:$L$1,1))+1,FALSE)),"")</f>
        <v/>
      </c>
      <c r="BD127" s="107" t="str">
        <f>IFERROR('BMP P Tracking Table'!$BC127*'BMP P Tracking Table'!$AY127,"")</f>
        <v/>
      </c>
      <c r="BE127" s="101"/>
      <c r="BF127" s="37">
        <f t="shared" si="4"/>
        <v>0</v>
      </c>
    </row>
    <row r="128" spans="1:58" x14ac:dyDescent="0.25">
      <c r="A128" s="65"/>
      <c r="B128" s="65"/>
      <c r="C128" s="65"/>
      <c r="D128" s="65"/>
      <c r="E128" s="97"/>
      <c r="F128" s="97"/>
      <c r="G128" s="65"/>
      <c r="H128" s="65"/>
      <c r="I128" s="65"/>
      <c r="J128" s="98"/>
      <c r="K128" s="65"/>
      <c r="L128" s="65"/>
      <c r="M128" s="65"/>
      <c r="N128" s="65"/>
      <c r="O128" s="65"/>
      <c r="P128" s="65"/>
      <c r="Q128" s="65" t="str">
        <f>IFERROR(VLOOKUP('BMP P Tracking Table'!$P128,Dropdowns!$C$2:$E$15,3,FALSE),"")</f>
        <v/>
      </c>
      <c r="R128" s="65" t="str">
        <f>IFERROR(VLOOKUP('BMP P Tracking Table'!$Q128,Dropdowns!$P$3:$Q$23,2,FALSE),"")</f>
        <v/>
      </c>
      <c r="S128" s="65"/>
      <c r="T128" s="65"/>
      <c r="U128" s="65"/>
      <c r="V128" s="65"/>
      <c r="W128" s="65"/>
      <c r="X128" s="65"/>
      <c r="Y128" s="65"/>
      <c r="Z128" s="65"/>
      <c r="AA128" s="65"/>
      <c r="AB128" s="100"/>
      <c r="AC128" s="65"/>
      <c r="AD128" s="107" t="str">
        <f>IFERROR('BMP P Tracking Table'!$U128*VLOOKUP('BMP P Tracking Table'!$Q128,'Loading Rates'!$B$1:$L$24,4,FALSE)+IF('BMP P Tracking Table'!$V128="By HSG",'BMP P Tracking Table'!$W128*VLOOKUP('BMP P Tracking Table'!$Q128,'Loading Rates'!$B$1:$L$24,6,FALSE)+'BMP P Tracking Table'!$X128*VLOOKUP('BMP P Tracking Table'!$Q128,'Loading Rates'!$B$1:$L$24,7,FALSE)+'BMP P Tracking Table'!$Y128*VLOOKUP('BMP P Tracking Table'!$Q128,'Loading Rates'!$B$1:$L$24,8,FALSE)+'BMP P Tracking Table'!$Z128*VLOOKUP('BMP P Tracking Table'!$Q128,'Loading Rates'!$B$1:$L$24,9,FALSE),'BMP P Tracking Table'!$AA128*VLOOKUP('BMP P Tracking Table'!$Q128,'Loading Rates'!$B$1:$L$24,10,FALSE)),"")</f>
        <v/>
      </c>
      <c r="AE128" s="107" t="str">
        <f>IFERROR(MIN(2,IF('BMP P Tracking Table'!$V128="Total Pervious",(-(3630*'BMP P Tracking Table'!$U128+20.691*'BMP P Tracking Table'!$AA128)+SQRT((3630*'BMP P Tracking Table'!$U128+20.691*'BMP P Tracking Table'!$AA128)^2-(4*(996.798*'BMP P Tracking Table'!$AA128)*-'BMP P Tracking Table'!$AB128)))/(2*(996.798*'BMP P Tracking Table'!$AA128)),IF(SUM('BMP P Tracking Table'!$W128:$Z128)=0,'BMP P Tracking Table'!$AB128/(-3630*'BMP P Tracking Table'!$U128),(-(3630*'BMP P Tracking Table'!$U128+20.691*'BMP P Tracking Table'!$Z128-216.711*'BMP P Tracking Table'!$Y128-83.853*'BMP P Tracking Table'!$X128-42.834*'BMP P Tracking Table'!$W128)+SQRT((3630*'BMP P Tracking Table'!$U128+20.691*'BMP P Tracking Table'!$Z128-216.711*'BMP P Tracking Table'!$Y128-83.853*'BMP P Tracking Table'!$X128-42.834*'BMP P Tracking Table'!$W128)^2-(4*(149.919*'BMP P Tracking Table'!$W128+236.676*'BMP P Tracking Table'!$X128+726*'BMP P Tracking Table'!$Y128+996.798*'BMP P Tracking Table'!$Z128)*-'BMP P Tracking Table'!$AB128)))/(2*(149.919*'BMP P Tracking Table'!$W128+236.676*'BMP P Tracking Table'!$X128+726*'BMP P Tracking Table'!$Y128+996.798*'BMP P Tracking Table'!$Z128))))),"")</f>
        <v/>
      </c>
      <c r="AF128" s="107" t="str" cm="1">
        <f t="array" ref="AF128">IFERROR((VLOOKUP(CONCATENATE('BMP P Tracking Table'!$T128," ",'BMP P Tracking Table'!$AC128),'Performance Curves'!$C$1:$L$45,_xlfn.SINGLE(MATCH('BMP P Tracking Table'!$AE128,'Performance Curves'!$D$1:$L$1,1))+2,FALSE)-VLOOKUP(CONCATENATE('BMP P Tracking Table'!$T128," ",'BMP P Tracking Table'!$AC128),'Performance Curves'!$C$1:$L$45,_xlfn.SINGLE(MATCH('BMP P Tracking Table'!$AE128,'Performance Curves'!$D$1:$L$1,1))+1,FALSE)),"")</f>
        <v/>
      </c>
      <c r="AG128" s="107" t="str">
        <f>IFERROR(('BMP P Tracking Table'!$AE128-INDEX('Performance Curves'!$E$1:$L$1,1,MATCH('BMP P Tracking Table'!$AE128,'Performance Curves'!$E$1:$L$1,1)))/(INDEX('Performance Curves'!$E$1:$L$1,1,MATCH('BMP P Tracking Table'!$AE128,'Performance Curves'!$E$1:$L$1,1)+1)-INDEX('Performance Curves'!$E$1:$L$1,1,MATCH('BMP P Tracking Table'!$AE128,'Performance Curves'!$E$1:$L$1,1))),"")</f>
        <v/>
      </c>
      <c r="AH128" s="106" t="str" cm="1">
        <f t="array" ref="AH128">IFERROR(IF('BMP P Tracking Table'!$AE128=2,VLOOKUP(CONCATENATE('BMP P Tracking Table'!$T128," ",'BMP P Tracking Table'!$AC128),'Performance Curves'!$C$1:$L$45,_xlfn.SINGLE(MATCH('BMP P Tracking Table'!$AE128,'Performance Curves'!$D$1:$L$1,1))+1,FALSE),'BMP P Tracking Table'!$AF128*'BMP P Tracking Table'!$AG128+VLOOKUP(CONCATENATE('BMP P Tracking Table'!$T128," ",'BMP P Tracking Table'!$AC128),'Performance Curves'!$C$1:$L$45,_xlfn.SINGLE(MATCH('BMP P Tracking Table'!$AE128,'Performance Curves'!$D$1:$L$1,1))+1,FALSE)),"")</f>
        <v/>
      </c>
      <c r="AI128" s="107" t="str">
        <f>IFERROR('BMP P Tracking Table'!$AH128*'BMP P Tracking Table'!$AD128,"")</f>
        <v/>
      </c>
      <c r="AJ128" s="65"/>
      <c r="AK128" s="101"/>
      <c r="AL128" s="101"/>
      <c r="AM128" s="64">
        <v>1</v>
      </c>
      <c r="AN128" s="105" t="str">
        <f t="shared" si="3"/>
        <v/>
      </c>
      <c r="AO128" s="101"/>
      <c r="AP128" s="101"/>
      <c r="AQ128" s="101"/>
      <c r="AR128" s="101"/>
      <c r="AS128" s="101"/>
      <c r="AT128" s="101"/>
      <c r="AU128" s="101"/>
      <c r="AV128" s="65"/>
      <c r="AW128" s="102"/>
      <c r="AX128" s="102"/>
      <c r="AY128" s="107" t="str">
        <f>IF('BMP P Tracking Table'!$AK128="Yes",IF('BMP P Tracking Table'!$AL128="No",'BMP P Tracking Table'!$U128*VLOOKUP('BMP P Tracking Table'!$Q128,'Loading Rates'!$B$1:$L$24,4,FALSE)+IF('BMP P Tracking Table'!$V128="By HSG",'BMP P Tracking Table'!$W128*VLOOKUP('BMP P Tracking Table'!$Q128,'Loading Rates'!$B$1:$L$24,6,FALSE)+'BMP P Tracking Table'!$X128*VLOOKUP('BMP P Tracking Table'!$Q128,'Loading Rates'!$B$1:$L$24,7,FALSE)+'BMP P Tracking Table'!$Y128*VLOOKUP('BMP P Tracking Table'!$Q128,'Loading Rates'!$B$1:$L$24,8,FALSE)+'BMP P Tracking Table'!$Z128*VLOOKUP('BMP P Tracking Table'!$Q128,'Loading Rates'!$B$1:$L$24,9,FALSE),'BMP P Tracking Table'!$AA128*VLOOKUP('BMP P Tracking Table'!$Q128,'Loading Rates'!$B$1:$L$24,10,FALSE)),'BMP P Tracking Table'!$AO128*VLOOKUP('BMP P Tracking Table'!$Q128,'Loading Rates'!$B$1:$L$24,4,FALSE)+IF('BMP P Tracking Table'!$AP128="By HSG",'BMP P Tracking Table'!$AQ128*VLOOKUP('BMP P Tracking Table'!$Q128,'Loading Rates'!$B$1:$L$24,6,FALSE)+'BMP P Tracking Table'!$AR128*VLOOKUP('BMP P Tracking Table'!$Q128,'Loading Rates'!$B$1:$L$24,7,FALSE)+'BMP P Tracking Table'!$AS128*VLOOKUP('BMP P Tracking Table'!$Q128,'Loading Rates'!$B$1:$L$24,8,FALSE)+'BMP P Tracking Table'!$AT128*VLOOKUP('BMP P Tracking Table'!$Q128,'Loading Rates'!$B$1:$L$24,9,FALSE),'BMP P Tracking Table'!$AU128*VLOOKUP('BMP P Tracking Table'!$Q128,'Loading Rates'!$B$1:$L$24,10,FALSE))),"")</f>
        <v/>
      </c>
      <c r="AZ128" s="107" t="str">
        <f>IFERROR(IF('BMP P Tracking Table'!$AL128="Yes",MIN(2,IF('BMP P Tracking Table'!$AP128="Total Pervious",(-(3630*'BMP P Tracking Table'!$AO128+20.691*'BMP P Tracking Table'!$AU128)+SQRT((3630*'BMP P Tracking Table'!$AO128+20.691*'BMP P Tracking Table'!$AU128)^2-(4*(996.798*'BMP P Tracking Table'!$AU128)*-'BMP P Tracking Table'!$AW128)))/(2*(996.798*'BMP P Tracking Table'!$AU128)),IF(SUM('BMP P Tracking Table'!$AQ128:$AT128)=0,'BMP P Tracking Table'!$AU128/(-3630*'BMP P Tracking Table'!$AO128),(-(3630*'BMP P Tracking Table'!$AO128+20.691*'BMP P Tracking Table'!$AT128-216.711*'BMP P Tracking Table'!$AS128-83.853*'BMP P Tracking Table'!$AR128-42.834*'BMP P Tracking Table'!$AQ128)+SQRT((3630*'BMP P Tracking Table'!$AO128+20.691*'BMP P Tracking Table'!$AT128-216.711*'BMP P Tracking Table'!$AS128-83.853*'BMP P Tracking Table'!$AR128-42.834*'BMP P Tracking Table'!$AQ128)^2-(4*(149.919*'BMP P Tracking Table'!$AQ128+236.676*'BMP P Tracking Table'!$AR128+726*'BMP P Tracking Table'!$AS128+996.798*'BMP P Tracking Table'!$AT128)*-'BMP P Tracking Table'!$AW128)))/(2*(149.919*'BMP P Tracking Table'!$AQ128+236.676*'BMP P Tracking Table'!$AR128+726*'BMP P Tracking Table'!$AS128+996.798*'BMP P Tracking Table'!$AT128))))),MIN(2,IF('BMP P Tracking Table'!$AP128="Total Pervious",(-(3630*'BMP P Tracking Table'!$U128+20.691*'BMP P Tracking Table'!$AA128)+SQRT((3630*'BMP P Tracking Table'!$U128+20.691*'BMP P Tracking Table'!$AA128)^2-(4*(996.798*'BMP P Tracking Table'!$AA128)*-'BMP P Tracking Table'!$AW128)))/(2*(996.798*'BMP P Tracking Table'!$AA128)),IF(SUM('BMP P Tracking Table'!$W128:$Z128)=0,'BMP P Tracking Table'!$AW128/(-3630*'BMP P Tracking Table'!$U128),(-(3630*'BMP P Tracking Table'!$U128+20.691*'BMP P Tracking Table'!$Z128-216.711*'BMP P Tracking Table'!$Y128-83.853*'BMP P Tracking Table'!$X128-42.834*'BMP P Tracking Table'!$W128)+SQRT((3630*'BMP P Tracking Table'!$U128+20.691*'BMP P Tracking Table'!$Z128-216.711*'BMP P Tracking Table'!$Y128-83.853*'BMP P Tracking Table'!$X128-42.834*'BMP P Tracking Table'!$W128)^2-(4*(149.919*'BMP P Tracking Table'!$W128+236.676*'BMP P Tracking Table'!$X128+726*'BMP P Tracking Table'!$Y128+996.798*'BMP P Tracking Table'!$Z128)*-'BMP P Tracking Table'!$AW128)))/(2*(149.919*'BMP P Tracking Table'!$W128+236.676*'BMP P Tracking Table'!$X128+726*'BMP P Tracking Table'!$Y128+996.798*'BMP P Tracking Table'!$Z128)))))),"")</f>
        <v/>
      </c>
      <c r="BA128" s="105" t="str" cm="1">
        <f t="array" ref="BA128">IFERROR((VLOOKUP(CONCATENATE('BMP P Tracking Table'!$AV128," ",'BMP P Tracking Table'!$AX128),'Performance Curves'!$C$1:$L$45,_xlfn.SINGLE(MATCH('BMP P Tracking Table'!$AZ128,'Performance Curves'!$D$1:$L$1,1))+2,FALSE)-VLOOKUP(CONCATENATE('BMP P Tracking Table'!$AV128," ",'BMP P Tracking Table'!$AX128),'Performance Curves'!$C$1:$L$45,_xlfn.SINGLE(MATCH('BMP P Tracking Table'!$AZ128,'Performance Curves'!$D$1:$L$1,1))+1,FALSE)),"")</f>
        <v/>
      </c>
      <c r="BB128" s="107" t="str">
        <f>IFERROR(('BMP P Tracking Table'!$AZ128-INDEX('Performance Curves'!$E$1:$L$1,1,MATCH('BMP P Tracking Table'!$AZ128,'Performance Curves'!$E$1:$L$1,1)))/(INDEX('Performance Curves'!$E$1:$L$1,1,MATCH('BMP P Tracking Table'!$AZ128,'Performance Curves'!$E$1:$L$1,1)+1)-INDEX('Performance Curves'!$E$1:$L$1,1,MATCH('BMP P Tracking Table'!$AZ128,'Performance Curves'!$E$1:$L$1,1))),"")</f>
        <v/>
      </c>
      <c r="BC128" s="106" t="str" cm="1">
        <f t="array" ref="BC128">IFERROR(IF('BMP P Tracking Table'!$AZ128=2,VLOOKUP(CONCATENATE('BMP P Tracking Table'!$AV128," ",'BMP P Tracking Table'!$AX128),'Performance Curves'!$C$1:$L$44,_xlfn.SINGLE(MATCH('BMP P Tracking Table'!$AZ128,'Performance Curves'!$D$1:$L$1,1))+1,FALSE),'BMP P Tracking Table'!$BA128*'BMP P Tracking Table'!$BB128+VLOOKUP(CONCATENATE('BMP P Tracking Table'!$AV128," ",'BMP P Tracking Table'!$AX128),'Performance Curves'!$C$1:$L$44,_xlfn.SINGLE(MATCH('BMP P Tracking Table'!$AZ128,'Performance Curves'!$D$1:$L$1,1))+1,FALSE)),"")</f>
        <v/>
      </c>
      <c r="BD128" s="107" t="str">
        <f>IFERROR('BMP P Tracking Table'!$BC128*'BMP P Tracking Table'!$AY128,"")</f>
        <v/>
      </c>
      <c r="BE128" s="101"/>
      <c r="BF128" s="37">
        <f t="shared" si="4"/>
        <v>0</v>
      </c>
    </row>
    <row r="129" spans="1:58" x14ac:dyDescent="0.25">
      <c r="A129" s="65"/>
      <c r="B129" s="65"/>
      <c r="C129" s="65"/>
      <c r="D129" s="65"/>
      <c r="E129" s="97"/>
      <c r="F129" s="97"/>
      <c r="G129" s="65"/>
      <c r="H129" s="65"/>
      <c r="I129" s="65"/>
      <c r="J129" s="98"/>
      <c r="K129" s="65"/>
      <c r="L129" s="65"/>
      <c r="M129" s="65"/>
      <c r="N129" s="65"/>
      <c r="O129" s="65"/>
      <c r="P129" s="65"/>
      <c r="Q129" s="65" t="str">
        <f>IFERROR(VLOOKUP('BMP P Tracking Table'!$P129,Dropdowns!$C$2:$E$15,3,FALSE),"")</f>
        <v/>
      </c>
      <c r="R129" s="65" t="str">
        <f>IFERROR(VLOOKUP('BMP P Tracking Table'!$Q129,Dropdowns!$P$3:$Q$23,2,FALSE),"")</f>
        <v/>
      </c>
      <c r="S129" s="65"/>
      <c r="T129" s="65"/>
      <c r="U129" s="65"/>
      <c r="V129" s="65"/>
      <c r="W129" s="65"/>
      <c r="X129" s="65"/>
      <c r="Y129" s="65"/>
      <c r="Z129" s="65"/>
      <c r="AA129" s="65"/>
      <c r="AB129" s="100"/>
      <c r="AC129" s="65"/>
      <c r="AD129" s="107" t="str">
        <f>IFERROR('BMP P Tracking Table'!$U129*VLOOKUP('BMP P Tracking Table'!$Q129,'Loading Rates'!$B$1:$L$24,4,FALSE)+IF('BMP P Tracking Table'!$V129="By HSG",'BMP P Tracking Table'!$W129*VLOOKUP('BMP P Tracking Table'!$Q129,'Loading Rates'!$B$1:$L$24,6,FALSE)+'BMP P Tracking Table'!$X129*VLOOKUP('BMP P Tracking Table'!$Q129,'Loading Rates'!$B$1:$L$24,7,FALSE)+'BMP P Tracking Table'!$Y129*VLOOKUP('BMP P Tracking Table'!$Q129,'Loading Rates'!$B$1:$L$24,8,FALSE)+'BMP P Tracking Table'!$Z129*VLOOKUP('BMP P Tracking Table'!$Q129,'Loading Rates'!$B$1:$L$24,9,FALSE),'BMP P Tracking Table'!$AA129*VLOOKUP('BMP P Tracking Table'!$Q129,'Loading Rates'!$B$1:$L$24,10,FALSE)),"")</f>
        <v/>
      </c>
      <c r="AE129" s="107" t="str">
        <f>IFERROR(MIN(2,IF('BMP P Tracking Table'!$V129="Total Pervious",(-(3630*'BMP P Tracking Table'!$U129+20.691*'BMP P Tracking Table'!$AA129)+SQRT((3630*'BMP P Tracking Table'!$U129+20.691*'BMP P Tracking Table'!$AA129)^2-(4*(996.798*'BMP P Tracking Table'!$AA129)*-'BMP P Tracking Table'!$AB129)))/(2*(996.798*'BMP P Tracking Table'!$AA129)),IF(SUM('BMP P Tracking Table'!$W129:$Z129)=0,'BMP P Tracking Table'!$AB129/(-3630*'BMP P Tracking Table'!$U129),(-(3630*'BMP P Tracking Table'!$U129+20.691*'BMP P Tracking Table'!$Z129-216.711*'BMP P Tracking Table'!$Y129-83.853*'BMP P Tracking Table'!$X129-42.834*'BMP P Tracking Table'!$W129)+SQRT((3630*'BMP P Tracking Table'!$U129+20.691*'BMP P Tracking Table'!$Z129-216.711*'BMP P Tracking Table'!$Y129-83.853*'BMP P Tracking Table'!$X129-42.834*'BMP P Tracking Table'!$W129)^2-(4*(149.919*'BMP P Tracking Table'!$W129+236.676*'BMP P Tracking Table'!$X129+726*'BMP P Tracking Table'!$Y129+996.798*'BMP P Tracking Table'!$Z129)*-'BMP P Tracking Table'!$AB129)))/(2*(149.919*'BMP P Tracking Table'!$W129+236.676*'BMP P Tracking Table'!$X129+726*'BMP P Tracking Table'!$Y129+996.798*'BMP P Tracking Table'!$Z129))))),"")</f>
        <v/>
      </c>
      <c r="AF129" s="107" t="str" cm="1">
        <f t="array" ref="AF129">IFERROR((VLOOKUP(CONCATENATE('BMP P Tracking Table'!$T129," ",'BMP P Tracking Table'!$AC129),'Performance Curves'!$C$1:$L$45,_xlfn.SINGLE(MATCH('BMP P Tracking Table'!$AE129,'Performance Curves'!$D$1:$L$1,1))+2,FALSE)-VLOOKUP(CONCATENATE('BMP P Tracking Table'!$T129," ",'BMP P Tracking Table'!$AC129),'Performance Curves'!$C$1:$L$45,_xlfn.SINGLE(MATCH('BMP P Tracking Table'!$AE129,'Performance Curves'!$D$1:$L$1,1))+1,FALSE)),"")</f>
        <v/>
      </c>
      <c r="AG129" s="107" t="str">
        <f>IFERROR(('BMP P Tracking Table'!$AE129-INDEX('Performance Curves'!$E$1:$L$1,1,MATCH('BMP P Tracking Table'!$AE129,'Performance Curves'!$E$1:$L$1,1)))/(INDEX('Performance Curves'!$E$1:$L$1,1,MATCH('BMP P Tracking Table'!$AE129,'Performance Curves'!$E$1:$L$1,1)+1)-INDEX('Performance Curves'!$E$1:$L$1,1,MATCH('BMP P Tracking Table'!$AE129,'Performance Curves'!$E$1:$L$1,1))),"")</f>
        <v/>
      </c>
      <c r="AH129" s="106" t="str" cm="1">
        <f t="array" ref="AH129">IFERROR(IF('BMP P Tracking Table'!$AE129=2,VLOOKUP(CONCATENATE('BMP P Tracking Table'!$T129," ",'BMP P Tracking Table'!$AC129),'Performance Curves'!$C$1:$L$45,_xlfn.SINGLE(MATCH('BMP P Tracking Table'!$AE129,'Performance Curves'!$D$1:$L$1,1))+1,FALSE),'BMP P Tracking Table'!$AF129*'BMP P Tracking Table'!$AG129+VLOOKUP(CONCATENATE('BMP P Tracking Table'!$T129," ",'BMP P Tracking Table'!$AC129),'Performance Curves'!$C$1:$L$45,_xlfn.SINGLE(MATCH('BMP P Tracking Table'!$AE129,'Performance Curves'!$D$1:$L$1,1))+1,FALSE)),"")</f>
        <v/>
      </c>
      <c r="AI129" s="107" t="str">
        <f>IFERROR('BMP P Tracking Table'!$AH129*'BMP P Tracking Table'!$AD129,"")</f>
        <v/>
      </c>
      <c r="AJ129" s="65"/>
      <c r="AK129" s="101"/>
      <c r="AL129" s="101"/>
      <c r="AM129" s="64">
        <v>1</v>
      </c>
      <c r="AN129" s="105" t="str">
        <f t="shared" si="3"/>
        <v/>
      </c>
      <c r="AO129" s="101"/>
      <c r="AP129" s="101"/>
      <c r="AQ129" s="101"/>
      <c r="AR129" s="101"/>
      <c r="AS129" s="101"/>
      <c r="AT129" s="101"/>
      <c r="AU129" s="101"/>
      <c r="AV129" s="65"/>
      <c r="AW129" s="102"/>
      <c r="AX129" s="102"/>
      <c r="AY129" s="107" t="str">
        <f>IF('BMP P Tracking Table'!$AK129="Yes",IF('BMP P Tracking Table'!$AL129="No",'BMP P Tracking Table'!$U129*VLOOKUP('BMP P Tracking Table'!$Q129,'Loading Rates'!$B$1:$L$24,4,FALSE)+IF('BMP P Tracking Table'!$V129="By HSG",'BMP P Tracking Table'!$W129*VLOOKUP('BMP P Tracking Table'!$Q129,'Loading Rates'!$B$1:$L$24,6,FALSE)+'BMP P Tracking Table'!$X129*VLOOKUP('BMP P Tracking Table'!$Q129,'Loading Rates'!$B$1:$L$24,7,FALSE)+'BMP P Tracking Table'!$Y129*VLOOKUP('BMP P Tracking Table'!$Q129,'Loading Rates'!$B$1:$L$24,8,FALSE)+'BMP P Tracking Table'!$Z129*VLOOKUP('BMP P Tracking Table'!$Q129,'Loading Rates'!$B$1:$L$24,9,FALSE),'BMP P Tracking Table'!$AA129*VLOOKUP('BMP P Tracking Table'!$Q129,'Loading Rates'!$B$1:$L$24,10,FALSE)),'BMP P Tracking Table'!$AO129*VLOOKUP('BMP P Tracking Table'!$Q129,'Loading Rates'!$B$1:$L$24,4,FALSE)+IF('BMP P Tracking Table'!$AP129="By HSG",'BMP P Tracking Table'!$AQ129*VLOOKUP('BMP P Tracking Table'!$Q129,'Loading Rates'!$B$1:$L$24,6,FALSE)+'BMP P Tracking Table'!$AR129*VLOOKUP('BMP P Tracking Table'!$Q129,'Loading Rates'!$B$1:$L$24,7,FALSE)+'BMP P Tracking Table'!$AS129*VLOOKUP('BMP P Tracking Table'!$Q129,'Loading Rates'!$B$1:$L$24,8,FALSE)+'BMP P Tracking Table'!$AT129*VLOOKUP('BMP P Tracking Table'!$Q129,'Loading Rates'!$B$1:$L$24,9,FALSE),'BMP P Tracking Table'!$AU129*VLOOKUP('BMP P Tracking Table'!$Q129,'Loading Rates'!$B$1:$L$24,10,FALSE))),"")</f>
        <v/>
      </c>
      <c r="AZ129" s="107" t="str">
        <f>IFERROR(IF('BMP P Tracking Table'!$AL129="Yes",MIN(2,IF('BMP P Tracking Table'!$AP129="Total Pervious",(-(3630*'BMP P Tracking Table'!$AO129+20.691*'BMP P Tracking Table'!$AU129)+SQRT((3630*'BMP P Tracking Table'!$AO129+20.691*'BMP P Tracking Table'!$AU129)^2-(4*(996.798*'BMP P Tracking Table'!$AU129)*-'BMP P Tracking Table'!$AW129)))/(2*(996.798*'BMP P Tracking Table'!$AU129)),IF(SUM('BMP P Tracking Table'!$AQ129:$AT129)=0,'BMP P Tracking Table'!$AU129/(-3630*'BMP P Tracking Table'!$AO129),(-(3630*'BMP P Tracking Table'!$AO129+20.691*'BMP P Tracking Table'!$AT129-216.711*'BMP P Tracking Table'!$AS129-83.853*'BMP P Tracking Table'!$AR129-42.834*'BMP P Tracking Table'!$AQ129)+SQRT((3630*'BMP P Tracking Table'!$AO129+20.691*'BMP P Tracking Table'!$AT129-216.711*'BMP P Tracking Table'!$AS129-83.853*'BMP P Tracking Table'!$AR129-42.834*'BMP P Tracking Table'!$AQ129)^2-(4*(149.919*'BMP P Tracking Table'!$AQ129+236.676*'BMP P Tracking Table'!$AR129+726*'BMP P Tracking Table'!$AS129+996.798*'BMP P Tracking Table'!$AT129)*-'BMP P Tracking Table'!$AW129)))/(2*(149.919*'BMP P Tracking Table'!$AQ129+236.676*'BMP P Tracking Table'!$AR129+726*'BMP P Tracking Table'!$AS129+996.798*'BMP P Tracking Table'!$AT129))))),MIN(2,IF('BMP P Tracking Table'!$AP129="Total Pervious",(-(3630*'BMP P Tracking Table'!$U129+20.691*'BMP P Tracking Table'!$AA129)+SQRT((3630*'BMP P Tracking Table'!$U129+20.691*'BMP P Tracking Table'!$AA129)^2-(4*(996.798*'BMP P Tracking Table'!$AA129)*-'BMP P Tracking Table'!$AW129)))/(2*(996.798*'BMP P Tracking Table'!$AA129)),IF(SUM('BMP P Tracking Table'!$W129:$Z129)=0,'BMP P Tracking Table'!$AW129/(-3630*'BMP P Tracking Table'!$U129),(-(3630*'BMP P Tracking Table'!$U129+20.691*'BMP P Tracking Table'!$Z129-216.711*'BMP P Tracking Table'!$Y129-83.853*'BMP P Tracking Table'!$X129-42.834*'BMP P Tracking Table'!$W129)+SQRT((3630*'BMP P Tracking Table'!$U129+20.691*'BMP P Tracking Table'!$Z129-216.711*'BMP P Tracking Table'!$Y129-83.853*'BMP P Tracking Table'!$X129-42.834*'BMP P Tracking Table'!$W129)^2-(4*(149.919*'BMP P Tracking Table'!$W129+236.676*'BMP P Tracking Table'!$X129+726*'BMP P Tracking Table'!$Y129+996.798*'BMP P Tracking Table'!$Z129)*-'BMP P Tracking Table'!$AW129)))/(2*(149.919*'BMP P Tracking Table'!$W129+236.676*'BMP P Tracking Table'!$X129+726*'BMP P Tracking Table'!$Y129+996.798*'BMP P Tracking Table'!$Z129)))))),"")</f>
        <v/>
      </c>
      <c r="BA129" s="105" t="str" cm="1">
        <f t="array" ref="BA129">IFERROR((VLOOKUP(CONCATENATE('BMP P Tracking Table'!$AV129," ",'BMP P Tracking Table'!$AX129),'Performance Curves'!$C$1:$L$45,_xlfn.SINGLE(MATCH('BMP P Tracking Table'!$AZ129,'Performance Curves'!$D$1:$L$1,1))+2,FALSE)-VLOOKUP(CONCATENATE('BMP P Tracking Table'!$AV129," ",'BMP P Tracking Table'!$AX129),'Performance Curves'!$C$1:$L$45,_xlfn.SINGLE(MATCH('BMP P Tracking Table'!$AZ129,'Performance Curves'!$D$1:$L$1,1))+1,FALSE)),"")</f>
        <v/>
      </c>
      <c r="BB129" s="107" t="str">
        <f>IFERROR(('BMP P Tracking Table'!$AZ129-INDEX('Performance Curves'!$E$1:$L$1,1,MATCH('BMP P Tracking Table'!$AZ129,'Performance Curves'!$E$1:$L$1,1)))/(INDEX('Performance Curves'!$E$1:$L$1,1,MATCH('BMP P Tracking Table'!$AZ129,'Performance Curves'!$E$1:$L$1,1)+1)-INDEX('Performance Curves'!$E$1:$L$1,1,MATCH('BMP P Tracking Table'!$AZ129,'Performance Curves'!$E$1:$L$1,1))),"")</f>
        <v/>
      </c>
      <c r="BC129" s="106" t="str" cm="1">
        <f t="array" ref="BC129">IFERROR(IF('BMP P Tracking Table'!$AZ129=2,VLOOKUP(CONCATENATE('BMP P Tracking Table'!$AV129," ",'BMP P Tracking Table'!$AX129),'Performance Curves'!$C$1:$L$44,_xlfn.SINGLE(MATCH('BMP P Tracking Table'!$AZ129,'Performance Curves'!$D$1:$L$1,1))+1,FALSE),'BMP P Tracking Table'!$BA129*'BMP P Tracking Table'!$BB129+VLOOKUP(CONCATENATE('BMP P Tracking Table'!$AV129," ",'BMP P Tracking Table'!$AX129),'Performance Curves'!$C$1:$L$44,_xlfn.SINGLE(MATCH('BMP P Tracking Table'!$AZ129,'Performance Curves'!$D$1:$L$1,1))+1,FALSE)),"")</f>
        <v/>
      </c>
      <c r="BD129" s="107" t="str">
        <f>IFERROR('BMP P Tracking Table'!$BC129*'BMP P Tracking Table'!$AY129,"")</f>
        <v/>
      </c>
      <c r="BE129" s="101"/>
      <c r="BF129" s="37">
        <f t="shared" si="4"/>
        <v>0</v>
      </c>
    </row>
    <row r="130" spans="1:58" x14ac:dyDescent="0.25">
      <c r="A130" s="65"/>
      <c r="B130" s="65"/>
      <c r="C130" s="65"/>
      <c r="D130" s="65"/>
      <c r="E130" s="97"/>
      <c r="F130" s="97"/>
      <c r="G130" s="65"/>
      <c r="H130" s="65"/>
      <c r="I130" s="65"/>
      <c r="J130" s="98"/>
      <c r="K130" s="65"/>
      <c r="L130" s="65"/>
      <c r="M130" s="65"/>
      <c r="N130" s="65"/>
      <c r="O130" s="65"/>
      <c r="P130" s="65"/>
      <c r="Q130" s="65" t="str">
        <f>IFERROR(VLOOKUP('BMP P Tracking Table'!$P130,Dropdowns!$C$2:$E$15,3,FALSE),"")</f>
        <v/>
      </c>
      <c r="R130" s="65" t="str">
        <f>IFERROR(VLOOKUP('BMP P Tracking Table'!$Q130,Dropdowns!$P$3:$Q$23,2,FALSE),"")</f>
        <v/>
      </c>
      <c r="S130" s="65"/>
      <c r="T130" s="65"/>
      <c r="U130" s="65"/>
      <c r="V130" s="65"/>
      <c r="W130" s="65"/>
      <c r="X130" s="65"/>
      <c r="Y130" s="65"/>
      <c r="Z130" s="65"/>
      <c r="AA130" s="65"/>
      <c r="AB130" s="100"/>
      <c r="AC130" s="65"/>
      <c r="AD130" s="107" t="str">
        <f>IFERROR('BMP P Tracking Table'!$U130*VLOOKUP('BMP P Tracking Table'!$Q130,'Loading Rates'!$B$1:$L$24,4,FALSE)+IF('BMP P Tracking Table'!$V130="By HSG",'BMP P Tracking Table'!$W130*VLOOKUP('BMP P Tracking Table'!$Q130,'Loading Rates'!$B$1:$L$24,6,FALSE)+'BMP P Tracking Table'!$X130*VLOOKUP('BMP P Tracking Table'!$Q130,'Loading Rates'!$B$1:$L$24,7,FALSE)+'BMP P Tracking Table'!$Y130*VLOOKUP('BMP P Tracking Table'!$Q130,'Loading Rates'!$B$1:$L$24,8,FALSE)+'BMP P Tracking Table'!$Z130*VLOOKUP('BMP P Tracking Table'!$Q130,'Loading Rates'!$B$1:$L$24,9,FALSE),'BMP P Tracking Table'!$AA130*VLOOKUP('BMP P Tracking Table'!$Q130,'Loading Rates'!$B$1:$L$24,10,FALSE)),"")</f>
        <v/>
      </c>
      <c r="AE130" s="107" t="str">
        <f>IFERROR(MIN(2,IF('BMP P Tracking Table'!$V130="Total Pervious",(-(3630*'BMP P Tracking Table'!$U130+20.691*'BMP P Tracking Table'!$AA130)+SQRT((3630*'BMP P Tracking Table'!$U130+20.691*'BMP P Tracking Table'!$AA130)^2-(4*(996.798*'BMP P Tracking Table'!$AA130)*-'BMP P Tracking Table'!$AB130)))/(2*(996.798*'BMP P Tracking Table'!$AA130)),IF(SUM('BMP P Tracking Table'!$W130:$Z130)=0,'BMP P Tracking Table'!$AB130/(-3630*'BMP P Tracking Table'!$U130),(-(3630*'BMP P Tracking Table'!$U130+20.691*'BMP P Tracking Table'!$Z130-216.711*'BMP P Tracking Table'!$Y130-83.853*'BMP P Tracking Table'!$X130-42.834*'BMP P Tracking Table'!$W130)+SQRT((3630*'BMP P Tracking Table'!$U130+20.691*'BMP P Tracking Table'!$Z130-216.711*'BMP P Tracking Table'!$Y130-83.853*'BMP P Tracking Table'!$X130-42.834*'BMP P Tracking Table'!$W130)^2-(4*(149.919*'BMP P Tracking Table'!$W130+236.676*'BMP P Tracking Table'!$X130+726*'BMP P Tracking Table'!$Y130+996.798*'BMP P Tracking Table'!$Z130)*-'BMP P Tracking Table'!$AB130)))/(2*(149.919*'BMP P Tracking Table'!$W130+236.676*'BMP P Tracking Table'!$X130+726*'BMP P Tracking Table'!$Y130+996.798*'BMP P Tracking Table'!$Z130))))),"")</f>
        <v/>
      </c>
      <c r="AF130" s="107" t="str" cm="1">
        <f t="array" ref="AF130">IFERROR((VLOOKUP(CONCATENATE('BMP P Tracking Table'!$T130," ",'BMP P Tracking Table'!$AC130),'Performance Curves'!$C$1:$L$45,_xlfn.SINGLE(MATCH('BMP P Tracking Table'!$AE130,'Performance Curves'!$D$1:$L$1,1))+2,FALSE)-VLOOKUP(CONCATENATE('BMP P Tracking Table'!$T130," ",'BMP P Tracking Table'!$AC130),'Performance Curves'!$C$1:$L$45,_xlfn.SINGLE(MATCH('BMP P Tracking Table'!$AE130,'Performance Curves'!$D$1:$L$1,1))+1,FALSE)),"")</f>
        <v/>
      </c>
      <c r="AG130" s="107" t="str">
        <f>IFERROR(('BMP P Tracking Table'!$AE130-INDEX('Performance Curves'!$E$1:$L$1,1,MATCH('BMP P Tracking Table'!$AE130,'Performance Curves'!$E$1:$L$1,1)))/(INDEX('Performance Curves'!$E$1:$L$1,1,MATCH('BMP P Tracking Table'!$AE130,'Performance Curves'!$E$1:$L$1,1)+1)-INDEX('Performance Curves'!$E$1:$L$1,1,MATCH('BMP P Tracking Table'!$AE130,'Performance Curves'!$E$1:$L$1,1))),"")</f>
        <v/>
      </c>
      <c r="AH130" s="106" t="str" cm="1">
        <f t="array" ref="AH130">IFERROR(IF('BMP P Tracking Table'!$AE130=2,VLOOKUP(CONCATENATE('BMP P Tracking Table'!$T130," ",'BMP P Tracking Table'!$AC130),'Performance Curves'!$C$1:$L$45,_xlfn.SINGLE(MATCH('BMP P Tracking Table'!$AE130,'Performance Curves'!$D$1:$L$1,1))+1,FALSE),'BMP P Tracking Table'!$AF130*'BMP P Tracking Table'!$AG130+VLOOKUP(CONCATENATE('BMP P Tracking Table'!$T130," ",'BMP P Tracking Table'!$AC130),'Performance Curves'!$C$1:$L$45,_xlfn.SINGLE(MATCH('BMP P Tracking Table'!$AE130,'Performance Curves'!$D$1:$L$1,1))+1,FALSE)),"")</f>
        <v/>
      </c>
      <c r="AI130" s="107" t="str">
        <f>IFERROR('BMP P Tracking Table'!$AH130*'BMP P Tracking Table'!$AD130,"")</f>
        <v/>
      </c>
      <c r="AJ130" s="65"/>
      <c r="AK130" s="101"/>
      <c r="AL130" s="101"/>
      <c r="AM130" s="64">
        <v>1</v>
      </c>
      <c r="AN130" s="105" t="str">
        <f t="shared" si="3"/>
        <v/>
      </c>
      <c r="AO130" s="101"/>
      <c r="AP130" s="101"/>
      <c r="AQ130" s="101"/>
      <c r="AR130" s="101"/>
      <c r="AS130" s="101"/>
      <c r="AT130" s="101"/>
      <c r="AU130" s="101"/>
      <c r="AV130" s="65"/>
      <c r="AW130" s="102"/>
      <c r="AX130" s="102"/>
      <c r="AY130" s="107" t="str">
        <f>IF('BMP P Tracking Table'!$AK130="Yes",IF('BMP P Tracking Table'!$AL130="No",'BMP P Tracking Table'!$U130*VLOOKUP('BMP P Tracking Table'!$Q130,'Loading Rates'!$B$1:$L$24,4,FALSE)+IF('BMP P Tracking Table'!$V130="By HSG",'BMP P Tracking Table'!$W130*VLOOKUP('BMP P Tracking Table'!$Q130,'Loading Rates'!$B$1:$L$24,6,FALSE)+'BMP P Tracking Table'!$X130*VLOOKUP('BMP P Tracking Table'!$Q130,'Loading Rates'!$B$1:$L$24,7,FALSE)+'BMP P Tracking Table'!$Y130*VLOOKUP('BMP P Tracking Table'!$Q130,'Loading Rates'!$B$1:$L$24,8,FALSE)+'BMP P Tracking Table'!$Z130*VLOOKUP('BMP P Tracking Table'!$Q130,'Loading Rates'!$B$1:$L$24,9,FALSE),'BMP P Tracking Table'!$AA130*VLOOKUP('BMP P Tracking Table'!$Q130,'Loading Rates'!$B$1:$L$24,10,FALSE)),'BMP P Tracking Table'!$AO130*VLOOKUP('BMP P Tracking Table'!$Q130,'Loading Rates'!$B$1:$L$24,4,FALSE)+IF('BMP P Tracking Table'!$AP130="By HSG",'BMP P Tracking Table'!$AQ130*VLOOKUP('BMP P Tracking Table'!$Q130,'Loading Rates'!$B$1:$L$24,6,FALSE)+'BMP P Tracking Table'!$AR130*VLOOKUP('BMP P Tracking Table'!$Q130,'Loading Rates'!$B$1:$L$24,7,FALSE)+'BMP P Tracking Table'!$AS130*VLOOKUP('BMP P Tracking Table'!$Q130,'Loading Rates'!$B$1:$L$24,8,FALSE)+'BMP P Tracking Table'!$AT130*VLOOKUP('BMP P Tracking Table'!$Q130,'Loading Rates'!$B$1:$L$24,9,FALSE),'BMP P Tracking Table'!$AU130*VLOOKUP('BMP P Tracking Table'!$Q130,'Loading Rates'!$B$1:$L$24,10,FALSE))),"")</f>
        <v/>
      </c>
      <c r="AZ130" s="107" t="str">
        <f>IFERROR(IF('BMP P Tracking Table'!$AL130="Yes",MIN(2,IF('BMP P Tracking Table'!$AP130="Total Pervious",(-(3630*'BMP P Tracking Table'!$AO130+20.691*'BMP P Tracking Table'!$AU130)+SQRT((3630*'BMP P Tracking Table'!$AO130+20.691*'BMP P Tracking Table'!$AU130)^2-(4*(996.798*'BMP P Tracking Table'!$AU130)*-'BMP P Tracking Table'!$AW130)))/(2*(996.798*'BMP P Tracking Table'!$AU130)),IF(SUM('BMP P Tracking Table'!$AQ130:$AT130)=0,'BMP P Tracking Table'!$AU130/(-3630*'BMP P Tracking Table'!$AO130),(-(3630*'BMP P Tracking Table'!$AO130+20.691*'BMP P Tracking Table'!$AT130-216.711*'BMP P Tracking Table'!$AS130-83.853*'BMP P Tracking Table'!$AR130-42.834*'BMP P Tracking Table'!$AQ130)+SQRT((3630*'BMP P Tracking Table'!$AO130+20.691*'BMP P Tracking Table'!$AT130-216.711*'BMP P Tracking Table'!$AS130-83.853*'BMP P Tracking Table'!$AR130-42.834*'BMP P Tracking Table'!$AQ130)^2-(4*(149.919*'BMP P Tracking Table'!$AQ130+236.676*'BMP P Tracking Table'!$AR130+726*'BMP P Tracking Table'!$AS130+996.798*'BMP P Tracking Table'!$AT130)*-'BMP P Tracking Table'!$AW130)))/(2*(149.919*'BMP P Tracking Table'!$AQ130+236.676*'BMP P Tracking Table'!$AR130+726*'BMP P Tracking Table'!$AS130+996.798*'BMP P Tracking Table'!$AT130))))),MIN(2,IF('BMP P Tracking Table'!$AP130="Total Pervious",(-(3630*'BMP P Tracking Table'!$U130+20.691*'BMP P Tracking Table'!$AA130)+SQRT((3630*'BMP P Tracking Table'!$U130+20.691*'BMP P Tracking Table'!$AA130)^2-(4*(996.798*'BMP P Tracking Table'!$AA130)*-'BMP P Tracking Table'!$AW130)))/(2*(996.798*'BMP P Tracking Table'!$AA130)),IF(SUM('BMP P Tracking Table'!$W130:$Z130)=0,'BMP P Tracking Table'!$AW130/(-3630*'BMP P Tracking Table'!$U130),(-(3630*'BMP P Tracking Table'!$U130+20.691*'BMP P Tracking Table'!$Z130-216.711*'BMP P Tracking Table'!$Y130-83.853*'BMP P Tracking Table'!$X130-42.834*'BMP P Tracking Table'!$W130)+SQRT((3630*'BMP P Tracking Table'!$U130+20.691*'BMP P Tracking Table'!$Z130-216.711*'BMP P Tracking Table'!$Y130-83.853*'BMP P Tracking Table'!$X130-42.834*'BMP P Tracking Table'!$W130)^2-(4*(149.919*'BMP P Tracking Table'!$W130+236.676*'BMP P Tracking Table'!$X130+726*'BMP P Tracking Table'!$Y130+996.798*'BMP P Tracking Table'!$Z130)*-'BMP P Tracking Table'!$AW130)))/(2*(149.919*'BMP P Tracking Table'!$W130+236.676*'BMP P Tracking Table'!$X130+726*'BMP P Tracking Table'!$Y130+996.798*'BMP P Tracking Table'!$Z130)))))),"")</f>
        <v/>
      </c>
      <c r="BA130" s="105" t="str" cm="1">
        <f t="array" ref="BA130">IFERROR((VLOOKUP(CONCATENATE('BMP P Tracking Table'!$AV130," ",'BMP P Tracking Table'!$AX130),'Performance Curves'!$C$1:$L$45,_xlfn.SINGLE(MATCH('BMP P Tracking Table'!$AZ130,'Performance Curves'!$D$1:$L$1,1))+2,FALSE)-VLOOKUP(CONCATENATE('BMP P Tracking Table'!$AV130," ",'BMP P Tracking Table'!$AX130),'Performance Curves'!$C$1:$L$45,_xlfn.SINGLE(MATCH('BMP P Tracking Table'!$AZ130,'Performance Curves'!$D$1:$L$1,1))+1,FALSE)),"")</f>
        <v/>
      </c>
      <c r="BB130" s="107" t="str">
        <f>IFERROR(('BMP P Tracking Table'!$AZ130-INDEX('Performance Curves'!$E$1:$L$1,1,MATCH('BMP P Tracking Table'!$AZ130,'Performance Curves'!$E$1:$L$1,1)))/(INDEX('Performance Curves'!$E$1:$L$1,1,MATCH('BMP P Tracking Table'!$AZ130,'Performance Curves'!$E$1:$L$1,1)+1)-INDEX('Performance Curves'!$E$1:$L$1,1,MATCH('BMP P Tracking Table'!$AZ130,'Performance Curves'!$E$1:$L$1,1))),"")</f>
        <v/>
      </c>
      <c r="BC130" s="106" t="str" cm="1">
        <f t="array" ref="BC130">IFERROR(IF('BMP P Tracking Table'!$AZ130=2,VLOOKUP(CONCATENATE('BMP P Tracking Table'!$AV130," ",'BMP P Tracking Table'!$AX130),'Performance Curves'!$C$1:$L$44,_xlfn.SINGLE(MATCH('BMP P Tracking Table'!$AZ130,'Performance Curves'!$D$1:$L$1,1))+1,FALSE),'BMP P Tracking Table'!$BA130*'BMP P Tracking Table'!$BB130+VLOOKUP(CONCATENATE('BMP P Tracking Table'!$AV130," ",'BMP P Tracking Table'!$AX130),'Performance Curves'!$C$1:$L$44,_xlfn.SINGLE(MATCH('BMP P Tracking Table'!$AZ130,'Performance Curves'!$D$1:$L$1,1))+1,FALSE)),"")</f>
        <v/>
      </c>
      <c r="BD130" s="107" t="str">
        <f>IFERROR('BMP P Tracking Table'!$BC130*'BMP P Tracking Table'!$AY130,"")</f>
        <v/>
      </c>
      <c r="BE130" s="101"/>
      <c r="BF130" s="37">
        <f t="shared" si="4"/>
        <v>0</v>
      </c>
    </row>
    <row r="131" spans="1:58" x14ac:dyDescent="0.25">
      <c r="A131" s="65"/>
      <c r="B131" s="65"/>
      <c r="C131" s="65"/>
      <c r="D131" s="65"/>
      <c r="E131" s="97"/>
      <c r="F131" s="97"/>
      <c r="G131" s="65"/>
      <c r="H131" s="65"/>
      <c r="I131" s="65"/>
      <c r="J131" s="98"/>
      <c r="K131" s="65"/>
      <c r="L131" s="65"/>
      <c r="M131" s="65"/>
      <c r="N131" s="65"/>
      <c r="O131" s="65"/>
      <c r="P131" s="65"/>
      <c r="Q131" s="65" t="str">
        <f>IFERROR(VLOOKUP('BMP P Tracking Table'!$P131,Dropdowns!$C$2:$E$15,3,FALSE),"")</f>
        <v/>
      </c>
      <c r="R131" s="65" t="str">
        <f>IFERROR(VLOOKUP('BMP P Tracking Table'!$Q131,Dropdowns!$P$3:$Q$23,2,FALSE),"")</f>
        <v/>
      </c>
      <c r="S131" s="65"/>
      <c r="T131" s="65"/>
      <c r="U131" s="65"/>
      <c r="V131" s="65"/>
      <c r="W131" s="65"/>
      <c r="X131" s="65"/>
      <c r="Y131" s="65"/>
      <c r="Z131" s="65"/>
      <c r="AA131" s="65"/>
      <c r="AB131" s="100"/>
      <c r="AC131" s="65"/>
      <c r="AD131" s="107" t="str">
        <f>IFERROR('BMP P Tracking Table'!$U131*VLOOKUP('BMP P Tracking Table'!$Q131,'Loading Rates'!$B$1:$L$24,4,FALSE)+IF('BMP P Tracking Table'!$V131="By HSG",'BMP P Tracking Table'!$W131*VLOOKUP('BMP P Tracking Table'!$Q131,'Loading Rates'!$B$1:$L$24,6,FALSE)+'BMP P Tracking Table'!$X131*VLOOKUP('BMP P Tracking Table'!$Q131,'Loading Rates'!$B$1:$L$24,7,FALSE)+'BMP P Tracking Table'!$Y131*VLOOKUP('BMP P Tracking Table'!$Q131,'Loading Rates'!$B$1:$L$24,8,FALSE)+'BMP P Tracking Table'!$Z131*VLOOKUP('BMP P Tracking Table'!$Q131,'Loading Rates'!$B$1:$L$24,9,FALSE),'BMP P Tracking Table'!$AA131*VLOOKUP('BMP P Tracking Table'!$Q131,'Loading Rates'!$B$1:$L$24,10,FALSE)),"")</f>
        <v/>
      </c>
      <c r="AE131" s="107" t="str">
        <f>IFERROR(MIN(2,IF('BMP P Tracking Table'!$V131="Total Pervious",(-(3630*'BMP P Tracking Table'!$U131+20.691*'BMP P Tracking Table'!$AA131)+SQRT((3630*'BMP P Tracking Table'!$U131+20.691*'BMP P Tracking Table'!$AA131)^2-(4*(996.798*'BMP P Tracking Table'!$AA131)*-'BMP P Tracking Table'!$AB131)))/(2*(996.798*'BMP P Tracking Table'!$AA131)),IF(SUM('BMP P Tracking Table'!$W131:$Z131)=0,'BMP P Tracking Table'!$AB131/(-3630*'BMP P Tracking Table'!$U131),(-(3630*'BMP P Tracking Table'!$U131+20.691*'BMP P Tracking Table'!$Z131-216.711*'BMP P Tracking Table'!$Y131-83.853*'BMP P Tracking Table'!$X131-42.834*'BMP P Tracking Table'!$W131)+SQRT((3630*'BMP P Tracking Table'!$U131+20.691*'BMP P Tracking Table'!$Z131-216.711*'BMP P Tracking Table'!$Y131-83.853*'BMP P Tracking Table'!$X131-42.834*'BMP P Tracking Table'!$W131)^2-(4*(149.919*'BMP P Tracking Table'!$W131+236.676*'BMP P Tracking Table'!$X131+726*'BMP P Tracking Table'!$Y131+996.798*'BMP P Tracking Table'!$Z131)*-'BMP P Tracking Table'!$AB131)))/(2*(149.919*'BMP P Tracking Table'!$W131+236.676*'BMP P Tracking Table'!$X131+726*'BMP P Tracking Table'!$Y131+996.798*'BMP P Tracking Table'!$Z131))))),"")</f>
        <v/>
      </c>
      <c r="AF131" s="107" t="str" cm="1">
        <f t="array" ref="AF131">IFERROR((VLOOKUP(CONCATENATE('BMP P Tracking Table'!$T131," ",'BMP P Tracking Table'!$AC131),'Performance Curves'!$C$1:$L$45,_xlfn.SINGLE(MATCH('BMP P Tracking Table'!$AE131,'Performance Curves'!$D$1:$L$1,1))+2,FALSE)-VLOOKUP(CONCATENATE('BMP P Tracking Table'!$T131," ",'BMP P Tracking Table'!$AC131),'Performance Curves'!$C$1:$L$45,_xlfn.SINGLE(MATCH('BMP P Tracking Table'!$AE131,'Performance Curves'!$D$1:$L$1,1))+1,FALSE)),"")</f>
        <v/>
      </c>
      <c r="AG131" s="107" t="str">
        <f>IFERROR(('BMP P Tracking Table'!$AE131-INDEX('Performance Curves'!$E$1:$L$1,1,MATCH('BMP P Tracking Table'!$AE131,'Performance Curves'!$E$1:$L$1,1)))/(INDEX('Performance Curves'!$E$1:$L$1,1,MATCH('BMP P Tracking Table'!$AE131,'Performance Curves'!$E$1:$L$1,1)+1)-INDEX('Performance Curves'!$E$1:$L$1,1,MATCH('BMP P Tracking Table'!$AE131,'Performance Curves'!$E$1:$L$1,1))),"")</f>
        <v/>
      </c>
      <c r="AH131" s="106" t="str" cm="1">
        <f t="array" ref="AH131">IFERROR(IF('BMP P Tracking Table'!$AE131=2,VLOOKUP(CONCATENATE('BMP P Tracking Table'!$T131," ",'BMP P Tracking Table'!$AC131),'Performance Curves'!$C$1:$L$45,_xlfn.SINGLE(MATCH('BMP P Tracking Table'!$AE131,'Performance Curves'!$D$1:$L$1,1))+1,FALSE),'BMP P Tracking Table'!$AF131*'BMP P Tracking Table'!$AG131+VLOOKUP(CONCATENATE('BMP P Tracking Table'!$T131," ",'BMP P Tracking Table'!$AC131),'Performance Curves'!$C$1:$L$45,_xlfn.SINGLE(MATCH('BMP P Tracking Table'!$AE131,'Performance Curves'!$D$1:$L$1,1))+1,FALSE)),"")</f>
        <v/>
      </c>
      <c r="AI131" s="107" t="str">
        <f>IFERROR('BMP P Tracking Table'!$AH131*'BMP P Tracking Table'!$AD131,"")</f>
        <v/>
      </c>
      <c r="AJ131" s="65"/>
      <c r="AK131" s="101"/>
      <c r="AL131" s="101"/>
      <c r="AM131" s="64">
        <v>1</v>
      </c>
      <c r="AN131" s="105" t="str">
        <f t="shared" si="3"/>
        <v/>
      </c>
      <c r="AO131" s="101"/>
      <c r="AP131" s="101"/>
      <c r="AQ131" s="101"/>
      <c r="AR131" s="101"/>
      <c r="AS131" s="101"/>
      <c r="AT131" s="101"/>
      <c r="AU131" s="101"/>
      <c r="AV131" s="65"/>
      <c r="AW131" s="102"/>
      <c r="AX131" s="102"/>
      <c r="AY131" s="107" t="str">
        <f>IF('BMP P Tracking Table'!$AK131="Yes",IF('BMP P Tracking Table'!$AL131="No",'BMP P Tracking Table'!$U131*VLOOKUP('BMP P Tracking Table'!$Q131,'Loading Rates'!$B$1:$L$24,4,FALSE)+IF('BMP P Tracking Table'!$V131="By HSG",'BMP P Tracking Table'!$W131*VLOOKUP('BMP P Tracking Table'!$Q131,'Loading Rates'!$B$1:$L$24,6,FALSE)+'BMP P Tracking Table'!$X131*VLOOKUP('BMP P Tracking Table'!$Q131,'Loading Rates'!$B$1:$L$24,7,FALSE)+'BMP P Tracking Table'!$Y131*VLOOKUP('BMP P Tracking Table'!$Q131,'Loading Rates'!$B$1:$L$24,8,FALSE)+'BMP P Tracking Table'!$Z131*VLOOKUP('BMP P Tracking Table'!$Q131,'Loading Rates'!$B$1:$L$24,9,FALSE),'BMP P Tracking Table'!$AA131*VLOOKUP('BMP P Tracking Table'!$Q131,'Loading Rates'!$B$1:$L$24,10,FALSE)),'BMP P Tracking Table'!$AO131*VLOOKUP('BMP P Tracking Table'!$Q131,'Loading Rates'!$B$1:$L$24,4,FALSE)+IF('BMP P Tracking Table'!$AP131="By HSG",'BMP P Tracking Table'!$AQ131*VLOOKUP('BMP P Tracking Table'!$Q131,'Loading Rates'!$B$1:$L$24,6,FALSE)+'BMP P Tracking Table'!$AR131*VLOOKUP('BMP P Tracking Table'!$Q131,'Loading Rates'!$B$1:$L$24,7,FALSE)+'BMP P Tracking Table'!$AS131*VLOOKUP('BMP P Tracking Table'!$Q131,'Loading Rates'!$B$1:$L$24,8,FALSE)+'BMP P Tracking Table'!$AT131*VLOOKUP('BMP P Tracking Table'!$Q131,'Loading Rates'!$B$1:$L$24,9,FALSE),'BMP P Tracking Table'!$AU131*VLOOKUP('BMP P Tracking Table'!$Q131,'Loading Rates'!$B$1:$L$24,10,FALSE))),"")</f>
        <v/>
      </c>
      <c r="AZ131" s="107" t="str">
        <f>IFERROR(IF('BMP P Tracking Table'!$AL131="Yes",MIN(2,IF('BMP P Tracking Table'!$AP131="Total Pervious",(-(3630*'BMP P Tracking Table'!$AO131+20.691*'BMP P Tracking Table'!$AU131)+SQRT((3630*'BMP P Tracking Table'!$AO131+20.691*'BMP P Tracking Table'!$AU131)^2-(4*(996.798*'BMP P Tracking Table'!$AU131)*-'BMP P Tracking Table'!$AW131)))/(2*(996.798*'BMP P Tracking Table'!$AU131)),IF(SUM('BMP P Tracking Table'!$AQ131:$AT131)=0,'BMP P Tracking Table'!$AU131/(-3630*'BMP P Tracking Table'!$AO131),(-(3630*'BMP P Tracking Table'!$AO131+20.691*'BMP P Tracking Table'!$AT131-216.711*'BMP P Tracking Table'!$AS131-83.853*'BMP P Tracking Table'!$AR131-42.834*'BMP P Tracking Table'!$AQ131)+SQRT((3630*'BMP P Tracking Table'!$AO131+20.691*'BMP P Tracking Table'!$AT131-216.711*'BMP P Tracking Table'!$AS131-83.853*'BMP P Tracking Table'!$AR131-42.834*'BMP P Tracking Table'!$AQ131)^2-(4*(149.919*'BMP P Tracking Table'!$AQ131+236.676*'BMP P Tracking Table'!$AR131+726*'BMP P Tracking Table'!$AS131+996.798*'BMP P Tracking Table'!$AT131)*-'BMP P Tracking Table'!$AW131)))/(2*(149.919*'BMP P Tracking Table'!$AQ131+236.676*'BMP P Tracking Table'!$AR131+726*'BMP P Tracking Table'!$AS131+996.798*'BMP P Tracking Table'!$AT131))))),MIN(2,IF('BMP P Tracking Table'!$AP131="Total Pervious",(-(3630*'BMP P Tracking Table'!$U131+20.691*'BMP P Tracking Table'!$AA131)+SQRT((3630*'BMP P Tracking Table'!$U131+20.691*'BMP P Tracking Table'!$AA131)^2-(4*(996.798*'BMP P Tracking Table'!$AA131)*-'BMP P Tracking Table'!$AW131)))/(2*(996.798*'BMP P Tracking Table'!$AA131)),IF(SUM('BMP P Tracking Table'!$W131:$Z131)=0,'BMP P Tracking Table'!$AW131/(-3630*'BMP P Tracking Table'!$U131),(-(3630*'BMP P Tracking Table'!$U131+20.691*'BMP P Tracking Table'!$Z131-216.711*'BMP P Tracking Table'!$Y131-83.853*'BMP P Tracking Table'!$X131-42.834*'BMP P Tracking Table'!$W131)+SQRT((3630*'BMP P Tracking Table'!$U131+20.691*'BMP P Tracking Table'!$Z131-216.711*'BMP P Tracking Table'!$Y131-83.853*'BMP P Tracking Table'!$X131-42.834*'BMP P Tracking Table'!$W131)^2-(4*(149.919*'BMP P Tracking Table'!$W131+236.676*'BMP P Tracking Table'!$X131+726*'BMP P Tracking Table'!$Y131+996.798*'BMP P Tracking Table'!$Z131)*-'BMP P Tracking Table'!$AW131)))/(2*(149.919*'BMP P Tracking Table'!$W131+236.676*'BMP P Tracking Table'!$X131+726*'BMP P Tracking Table'!$Y131+996.798*'BMP P Tracking Table'!$Z131)))))),"")</f>
        <v/>
      </c>
      <c r="BA131" s="105" t="str" cm="1">
        <f t="array" ref="BA131">IFERROR((VLOOKUP(CONCATENATE('BMP P Tracking Table'!$AV131," ",'BMP P Tracking Table'!$AX131),'Performance Curves'!$C$1:$L$45,_xlfn.SINGLE(MATCH('BMP P Tracking Table'!$AZ131,'Performance Curves'!$D$1:$L$1,1))+2,FALSE)-VLOOKUP(CONCATENATE('BMP P Tracking Table'!$AV131," ",'BMP P Tracking Table'!$AX131),'Performance Curves'!$C$1:$L$45,_xlfn.SINGLE(MATCH('BMP P Tracking Table'!$AZ131,'Performance Curves'!$D$1:$L$1,1))+1,FALSE)),"")</f>
        <v/>
      </c>
      <c r="BB131" s="107" t="str">
        <f>IFERROR(('BMP P Tracking Table'!$AZ131-INDEX('Performance Curves'!$E$1:$L$1,1,MATCH('BMP P Tracking Table'!$AZ131,'Performance Curves'!$E$1:$L$1,1)))/(INDEX('Performance Curves'!$E$1:$L$1,1,MATCH('BMP P Tracking Table'!$AZ131,'Performance Curves'!$E$1:$L$1,1)+1)-INDEX('Performance Curves'!$E$1:$L$1,1,MATCH('BMP P Tracking Table'!$AZ131,'Performance Curves'!$E$1:$L$1,1))),"")</f>
        <v/>
      </c>
      <c r="BC131" s="106" t="str" cm="1">
        <f t="array" ref="BC131">IFERROR(IF('BMP P Tracking Table'!$AZ131=2,VLOOKUP(CONCATENATE('BMP P Tracking Table'!$AV131," ",'BMP P Tracking Table'!$AX131),'Performance Curves'!$C$1:$L$44,_xlfn.SINGLE(MATCH('BMP P Tracking Table'!$AZ131,'Performance Curves'!$D$1:$L$1,1))+1,FALSE),'BMP P Tracking Table'!$BA131*'BMP P Tracking Table'!$BB131+VLOOKUP(CONCATENATE('BMP P Tracking Table'!$AV131," ",'BMP P Tracking Table'!$AX131),'Performance Curves'!$C$1:$L$44,_xlfn.SINGLE(MATCH('BMP P Tracking Table'!$AZ131,'Performance Curves'!$D$1:$L$1,1))+1,FALSE)),"")</f>
        <v/>
      </c>
      <c r="BD131" s="107" t="str">
        <f>IFERROR('BMP P Tracking Table'!$BC131*'BMP P Tracking Table'!$AY131,"")</f>
        <v/>
      </c>
      <c r="BE131" s="101"/>
      <c r="BF131" s="37">
        <f t="shared" si="4"/>
        <v>0</v>
      </c>
    </row>
    <row r="132" spans="1:58" x14ac:dyDescent="0.25">
      <c r="A132" s="65"/>
      <c r="B132" s="65"/>
      <c r="C132" s="65"/>
      <c r="D132" s="65"/>
      <c r="E132" s="97"/>
      <c r="F132" s="97"/>
      <c r="G132" s="65"/>
      <c r="H132" s="65"/>
      <c r="I132" s="65"/>
      <c r="J132" s="98"/>
      <c r="K132" s="65"/>
      <c r="L132" s="65"/>
      <c r="M132" s="65"/>
      <c r="N132" s="65"/>
      <c r="O132" s="65"/>
      <c r="P132" s="65"/>
      <c r="Q132" s="65" t="str">
        <f>IFERROR(VLOOKUP('BMP P Tracking Table'!$P132,Dropdowns!$C$2:$E$15,3,FALSE),"")</f>
        <v/>
      </c>
      <c r="R132" s="65" t="str">
        <f>IFERROR(VLOOKUP('BMP P Tracking Table'!$Q132,Dropdowns!$P$3:$Q$23,2,FALSE),"")</f>
        <v/>
      </c>
      <c r="S132" s="65"/>
      <c r="T132" s="65"/>
      <c r="U132" s="65"/>
      <c r="V132" s="65"/>
      <c r="W132" s="65"/>
      <c r="X132" s="65"/>
      <c r="Y132" s="65"/>
      <c r="Z132" s="65"/>
      <c r="AA132" s="65"/>
      <c r="AB132" s="100"/>
      <c r="AC132" s="65"/>
      <c r="AD132" s="107" t="str">
        <f>IFERROR('BMP P Tracking Table'!$U132*VLOOKUP('BMP P Tracking Table'!$Q132,'Loading Rates'!$B$1:$L$24,4,FALSE)+IF('BMP P Tracking Table'!$V132="By HSG",'BMP P Tracking Table'!$W132*VLOOKUP('BMP P Tracking Table'!$Q132,'Loading Rates'!$B$1:$L$24,6,FALSE)+'BMP P Tracking Table'!$X132*VLOOKUP('BMP P Tracking Table'!$Q132,'Loading Rates'!$B$1:$L$24,7,FALSE)+'BMP P Tracking Table'!$Y132*VLOOKUP('BMP P Tracking Table'!$Q132,'Loading Rates'!$B$1:$L$24,8,FALSE)+'BMP P Tracking Table'!$Z132*VLOOKUP('BMP P Tracking Table'!$Q132,'Loading Rates'!$B$1:$L$24,9,FALSE),'BMP P Tracking Table'!$AA132*VLOOKUP('BMP P Tracking Table'!$Q132,'Loading Rates'!$B$1:$L$24,10,FALSE)),"")</f>
        <v/>
      </c>
      <c r="AE132" s="107" t="str">
        <f>IFERROR(MIN(2,IF('BMP P Tracking Table'!$V132="Total Pervious",(-(3630*'BMP P Tracking Table'!$U132+20.691*'BMP P Tracking Table'!$AA132)+SQRT((3630*'BMP P Tracking Table'!$U132+20.691*'BMP P Tracking Table'!$AA132)^2-(4*(996.798*'BMP P Tracking Table'!$AA132)*-'BMP P Tracking Table'!$AB132)))/(2*(996.798*'BMP P Tracking Table'!$AA132)),IF(SUM('BMP P Tracking Table'!$W132:$Z132)=0,'BMP P Tracking Table'!$AB132/(-3630*'BMP P Tracking Table'!$U132),(-(3630*'BMP P Tracking Table'!$U132+20.691*'BMP P Tracking Table'!$Z132-216.711*'BMP P Tracking Table'!$Y132-83.853*'BMP P Tracking Table'!$X132-42.834*'BMP P Tracking Table'!$W132)+SQRT((3630*'BMP P Tracking Table'!$U132+20.691*'BMP P Tracking Table'!$Z132-216.711*'BMP P Tracking Table'!$Y132-83.853*'BMP P Tracking Table'!$X132-42.834*'BMP P Tracking Table'!$W132)^2-(4*(149.919*'BMP P Tracking Table'!$W132+236.676*'BMP P Tracking Table'!$X132+726*'BMP P Tracking Table'!$Y132+996.798*'BMP P Tracking Table'!$Z132)*-'BMP P Tracking Table'!$AB132)))/(2*(149.919*'BMP P Tracking Table'!$W132+236.676*'BMP P Tracking Table'!$X132+726*'BMP P Tracking Table'!$Y132+996.798*'BMP P Tracking Table'!$Z132))))),"")</f>
        <v/>
      </c>
      <c r="AF132" s="107" t="str" cm="1">
        <f t="array" ref="AF132">IFERROR((VLOOKUP(CONCATENATE('BMP P Tracking Table'!$T132," ",'BMP P Tracking Table'!$AC132),'Performance Curves'!$C$1:$L$45,_xlfn.SINGLE(MATCH('BMP P Tracking Table'!$AE132,'Performance Curves'!$D$1:$L$1,1))+2,FALSE)-VLOOKUP(CONCATENATE('BMP P Tracking Table'!$T132," ",'BMP P Tracking Table'!$AC132),'Performance Curves'!$C$1:$L$45,_xlfn.SINGLE(MATCH('BMP P Tracking Table'!$AE132,'Performance Curves'!$D$1:$L$1,1))+1,FALSE)),"")</f>
        <v/>
      </c>
      <c r="AG132" s="107" t="str">
        <f>IFERROR(('BMP P Tracking Table'!$AE132-INDEX('Performance Curves'!$E$1:$L$1,1,MATCH('BMP P Tracking Table'!$AE132,'Performance Curves'!$E$1:$L$1,1)))/(INDEX('Performance Curves'!$E$1:$L$1,1,MATCH('BMP P Tracking Table'!$AE132,'Performance Curves'!$E$1:$L$1,1)+1)-INDEX('Performance Curves'!$E$1:$L$1,1,MATCH('BMP P Tracking Table'!$AE132,'Performance Curves'!$E$1:$L$1,1))),"")</f>
        <v/>
      </c>
      <c r="AH132" s="106" t="str" cm="1">
        <f t="array" ref="AH132">IFERROR(IF('BMP P Tracking Table'!$AE132=2,VLOOKUP(CONCATENATE('BMP P Tracking Table'!$T132," ",'BMP P Tracking Table'!$AC132),'Performance Curves'!$C$1:$L$45,_xlfn.SINGLE(MATCH('BMP P Tracking Table'!$AE132,'Performance Curves'!$D$1:$L$1,1))+1,FALSE),'BMP P Tracking Table'!$AF132*'BMP P Tracking Table'!$AG132+VLOOKUP(CONCATENATE('BMP P Tracking Table'!$T132," ",'BMP P Tracking Table'!$AC132),'Performance Curves'!$C$1:$L$45,_xlfn.SINGLE(MATCH('BMP P Tracking Table'!$AE132,'Performance Curves'!$D$1:$L$1,1))+1,FALSE)),"")</f>
        <v/>
      </c>
      <c r="AI132" s="107" t="str">
        <f>IFERROR('BMP P Tracking Table'!$AH132*'BMP P Tracking Table'!$AD132,"")</f>
        <v/>
      </c>
      <c r="AJ132" s="65"/>
      <c r="AK132" s="101"/>
      <c r="AL132" s="101"/>
      <c r="AM132" s="64">
        <v>1</v>
      </c>
      <c r="AN132" s="105" t="str">
        <f t="shared" ref="AN132:AN195" si="5">IF(AK132="Yes",IF(BF132&gt;0,IF(ISBLANK(AJ132),AI132,AJ132)-IF(ISBLANK(BE132),BD132,BE132),"Enter Info --&gt;"),IF(ISBLANK(AJ132),AI132,AJ132))</f>
        <v/>
      </c>
      <c r="AO132" s="101"/>
      <c r="AP132" s="101"/>
      <c r="AQ132" s="101"/>
      <c r="AR132" s="101"/>
      <c r="AS132" s="101"/>
      <c r="AT132" s="101"/>
      <c r="AU132" s="101"/>
      <c r="AV132" s="65"/>
      <c r="AW132" s="102"/>
      <c r="AX132" s="102"/>
      <c r="AY132" s="107" t="str">
        <f>IF('BMP P Tracking Table'!$AK132="Yes",IF('BMP P Tracking Table'!$AL132="No",'BMP P Tracking Table'!$U132*VLOOKUP('BMP P Tracking Table'!$Q132,'Loading Rates'!$B$1:$L$24,4,FALSE)+IF('BMP P Tracking Table'!$V132="By HSG",'BMP P Tracking Table'!$W132*VLOOKUP('BMP P Tracking Table'!$Q132,'Loading Rates'!$B$1:$L$24,6,FALSE)+'BMP P Tracking Table'!$X132*VLOOKUP('BMP P Tracking Table'!$Q132,'Loading Rates'!$B$1:$L$24,7,FALSE)+'BMP P Tracking Table'!$Y132*VLOOKUP('BMP P Tracking Table'!$Q132,'Loading Rates'!$B$1:$L$24,8,FALSE)+'BMP P Tracking Table'!$Z132*VLOOKUP('BMP P Tracking Table'!$Q132,'Loading Rates'!$B$1:$L$24,9,FALSE),'BMP P Tracking Table'!$AA132*VLOOKUP('BMP P Tracking Table'!$Q132,'Loading Rates'!$B$1:$L$24,10,FALSE)),'BMP P Tracking Table'!$AO132*VLOOKUP('BMP P Tracking Table'!$Q132,'Loading Rates'!$B$1:$L$24,4,FALSE)+IF('BMP P Tracking Table'!$AP132="By HSG",'BMP P Tracking Table'!$AQ132*VLOOKUP('BMP P Tracking Table'!$Q132,'Loading Rates'!$B$1:$L$24,6,FALSE)+'BMP P Tracking Table'!$AR132*VLOOKUP('BMP P Tracking Table'!$Q132,'Loading Rates'!$B$1:$L$24,7,FALSE)+'BMP P Tracking Table'!$AS132*VLOOKUP('BMP P Tracking Table'!$Q132,'Loading Rates'!$B$1:$L$24,8,FALSE)+'BMP P Tracking Table'!$AT132*VLOOKUP('BMP P Tracking Table'!$Q132,'Loading Rates'!$B$1:$L$24,9,FALSE),'BMP P Tracking Table'!$AU132*VLOOKUP('BMP P Tracking Table'!$Q132,'Loading Rates'!$B$1:$L$24,10,FALSE))),"")</f>
        <v/>
      </c>
      <c r="AZ132" s="107" t="str">
        <f>IFERROR(IF('BMP P Tracking Table'!$AL132="Yes",MIN(2,IF('BMP P Tracking Table'!$AP132="Total Pervious",(-(3630*'BMP P Tracking Table'!$AO132+20.691*'BMP P Tracking Table'!$AU132)+SQRT((3630*'BMP P Tracking Table'!$AO132+20.691*'BMP P Tracking Table'!$AU132)^2-(4*(996.798*'BMP P Tracking Table'!$AU132)*-'BMP P Tracking Table'!$AW132)))/(2*(996.798*'BMP P Tracking Table'!$AU132)),IF(SUM('BMP P Tracking Table'!$AQ132:$AT132)=0,'BMP P Tracking Table'!$AU132/(-3630*'BMP P Tracking Table'!$AO132),(-(3630*'BMP P Tracking Table'!$AO132+20.691*'BMP P Tracking Table'!$AT132-216.711*'BMP P Tracking Table'!$AS132-83.853*'BMP P Tracking Table'!$AR132-42.834*'BMP P Tracking Table'!$AQ132)+SQRT((3630*'BMP P Tracking Table'!$AO132+20.691*'BMP P Tracking Table'!$AT132-216.711*'BMP P Tracking Table'!$AS132-83.853*'BMP P Tracking Table'!$AR132-42.834*'BMP P Tracking Table'!$AQ132)^2-(4*(149.919*'BMP P Tracking Table'!$AQ132+236.676*'BMP P Tracking Table'!$AR132+726*'BMP P Tracking Table'!$AS132+996.798*'BMP P Tracking Table'!$AT132)*-'BMP P Tracking Table'!$AW132)))/(2*(149.919*'BMP P Tracking Table'!$AQ132+236.676*'BMP P Tracking Table'!$AR132+726*'BMP P Tracking Table'!$AS132+996.798*'BMP P Tracking Table'!$AT132))))),MIN(2,IF('BMP P Tracking Table'!$AP132="Total Pervious",(-(3630*'BMP P Tracking Table'!$U132+20.691*'BMP P Tracking Table'!$AA132)+SQRT((3630*'BMP P Tracking Table'!$U132+20.691*'BMP P Tracking Table'!$AA132)^2-(4*(996.798*'BMP P Tracking Table'!$AA132)*-'BMP P Tracking Table'!$AW132)))/(2*(996.798*'BMP P Tracking Table'!$AA132)),IF(SUM('BMP P Tracking Table'!$W132:$Z132)=0,'BMP P Tracking Table'!$AW132/(-3630*'BMP P Tracking Table'!$U132),(-(3630*'BMP P Tracking Table'!$U132+20.691*'BMP P Tracking Table'!$Z132-216.711*'BMP P Tracking Table'!$Y132-83.853*'BMP P Tracking Table'!$X132-42.834*'BMP P Tracking Table'!$W132)+SQRT((3630*'BMP P Tracking Table'!$U132+20.691*'BMP P Tracking Table'!$Z132-216.711*'BMP P Tracking Table'!$Y132-83.853*'BMP P Tracking Table'!$X132-42.834*'BMP P Tracking Table'!$W132)^2-(4*(149.919*'BMP P Tracking Table'!$W132+236.676*'BMP P Tracking Table'!$X132+726*'BMP P Tracking Table'!$Y132+996.798*'BMP P Tracking Table'!$Z132)*-'BMP P Tracking Table'!$AW132)))/(2*(149.919*'BMP P Tracking Table'!$W132+236.676*'BMP P Tracking Table'!$X132+726*'BMP P Tracking Table'!$Y132+996.798*'BMP P Tracking Table'!$Z132)))))),"")</f>
        <v/>
      </c>
      <c r="BA132" s="105" t="str" cm="1">
        <f t="array" ref="BA132">IFERROR((VLOOKUP(CONCATENATE('BMP P Tracking Table'!$AV132," ",'BMP P Tracking Table'!$AX132),'Performance Curves'!$C$1:$L$45,_xlfn.SINGLE(MATCH('BMP P Tracking Table'!$AZ132,'Performance Curves'!$D$1:$L$1,1))+2,FALSE)-VLOOKUP(CONCATENATE('BMP P Tracking Table'!$AV132," ",'BMP P Tracking Table'!$AX132),'Performance Curves'!$C$1:$L$45,_xlfn.SINGLE(MATCH('BMP P Tracking Table'!$AZ132,'Performance Curves'!$D$1:$L$1,1))+1,FALSE)),"")</f>
        <v/>
      </c>
      <c r="BB132" s="107" t="str">
        <f>IFERROR(('BMP P Tracking Table'!$AZ132-INDEX('Performance Curves'!$E$1:$L$1,1,MATCH('BMP P Tracking Table'!$AZ132,'Performance Curves'!$E$1:$L$1,1)))/(INDEX('Performance Curves'!$E$1:$L$1,1,MATCH('BMP P Tracking Table'!$AZ132,'Performance Curves'!$E$1:$L$1,1)+1)-INDEX('Performance Curves'!$E$1:$L$1,1,MATCH('BMP P Tracking Table'!$AZ132,'Performance Curves'!$E$1:$L$1,1))),"")</f>
        <v/>
      </c>
      <c r="BC132" s="106" t="str" cm="1">
        <f t="array" ref="BC132">IFERROR(IF('BMP P Tracking Table'!$AZ132=2,VLOOKUP(CONCATENATE('BMP P Tracking Table'!$AV132," ",'BMP P Tracking Table'!$AX132),'Performance Curves'!$C$1:$L$44,_xlfn.SINGLE(MATCH('BMP P Tracking Table'!$AZ132,'Performance Curves'!$D$1:$L$1,1))+1,FALSE),'BMP P Tracking Table'!$BA132*'BMP P Tracking Table'!$BB132+VLOOKUP(CONCATENATE('BMP P Tracking Table'!$AV132," ",'BMP P Tracking Table'!$AX132),'Performance Curves'!$C$1:$L$44,_xlfn.SINGLE(MATCH('BMP P Tracking Table'!$AZ132,'Performance Curves'!$D$1:$L$1,1))+1,FALSE)),"")</f>
        <v/>
      </c>
      <c r="BD132" s="107" t="str">
        <f>IFERROR('BMP P Tracking Table'!$BC132*'BMP P Tracking Table'!$AY132,"")</f>
        <v/>
      </c>
      <c r="BE132" s="101"/>
      <c r="BF132" s="37">
        <f t="shared" si="4"/>
        <v>0</v>
      </c>
    </row>
    <row r="133" spans="1:58" x14ac:dyDescent="0.25">
      <c r="A133" s="65"/>
      <c r="B133" s="65"/>
      <c r="C133" s="65"/>
      <c r="D133" s="65"/>
      <c r="E133" s="97"/>
      <c r="F133" s="97"/>
      <c r="G133" s="65"/>
      <c r="H133" s="65"/>
      <c r="I133" s="65"/>
      <c r="J133" s="98"/>
      <c r="K133" s="65"/>
      <c r="L133" s="65"/>
      <c r="M133" s="65"/>
      <c r="N133" s="65"/>
      <c r="O133" s="65"/>
      <c r="P133" s="65"/>
      <c r="Q133" s="65" t="str">
        <f>IFERROR(VLOOKUP('BMP P Tracking Table'!$P133,Dropdowns!$C$2:$E$15,3,FALSE),"")</f>
        <v/>
      </c>
      <c r="R133" s="65" t="str">
        <f>IFERROR(VLOOKUP('BMP P Tracking Table'!$Q133,Dropdowns!$P$3:$Q$23,2,FALSE),"")</f>
        <v/>
      </c>
      <c r="S133" s="65"/>
      <c r="T133" s="65"/>
      <c r="U133" s="65"/>
      <c r="V133" s="65"/>
      <c r="W133" s="65"/>
      <c r="X133" s="65"/>
      <c r="Y133" s="65"/>
      <c r="Z133" s="65"/>
      <c r="AA133" s="65"/>
      <c r="AB133" s="100"/>
      <c r="AC133" s="65"/>
      <c r="AD133" s="107" t="str">
        <f>IFERROR('BMP P Tracking Table'!$U133*VLOOKUP('BMP P Tracking Table'!$Q133,'Loading Rates'!$B$1:$L$24,4,FALSE)+IF('BMP P Tracking Table'!$V133="By HSG",'BMP P Tracking Table'!$W133*VLOOKUP('BMP P Tracking Table'!$Q133,'Loading Rates'!$B$1:$L$24,6,FALSE)+'BMP P Tracking Table'!$X133*VLOOKUP('BMP P Tracking Table'!$Q133,'Loading Rates'!$B$1:$L$24,7,FALSE)+'BMP P Tracking Table'!$Y133*VLOOKUP('BMP P Tracking Table'!$Q133,'Loading Rates'!$B$1:$L$24,8,FALSE)+'BMP P Tracking Table'!$Z133*VLOOKUP('BMP P Tracking Table'!$Q133,'Loading Rates'!$B$1:$L$24,9,FALSE),'BMP P Tracking Table'!$AA133*VLOOKUP('BMP P Tracking Table'!$Q133,'Loading Rates'!$B$1:$L$24,10,FALSE)),"")</f>
        <v/>
      </c>
      <c r="AE133" s="107" t="str">
        <f>IFERROR(MIN(2,IF('BMP P Tracking Table'!$V133="Total Pervious",(-(3630*'BMP P Tracking Table'!$U133+20.691*'BMP P Tracking Table'!$AA133)+SQRT((3630*'BMP P Tracking Table'!$U133+20.691*'BMP P Tracking Table'!$AA133)^2-(4*(996.798*'BMP P Tracking Table'!$AA133)*-'BMP P Tracking Table'!$AB133)))/(2*(996.798*'BMP P Tracking Table'!$AA133)),IF(SUM('BMP P Tracking Table'!$W133:$Z133)=0,'BMP P Tracking Table'!$AB133/(-3630*'BMP P Tracking Table'!$U133),(-(3630*'BMP P Tracking Table'!$U133+20.691*'BMP P Tracking Table'!$Z133-216.711*'BMP P Tracking Table'!$Y133-83.853*'BMP P Tracking Table'!$X133-42.834*'BMP P Tracking Table'!$W133)+SQRT((3630*'BMP P Tracking Table'!$U133+20.691*'BMP P Tracking Table'!$Z133-216.711*'BMP P Tracking Table'!$Y133-83.853*'BMP P Tracking Table'!$X133-42.834*'BMP P Tracking Table'!$W133)^2-(4*(149.919*'BMP P Tracking Table'!$W133+236.676*'BMP P Tracking Table'!$X133+726*'BMP P Tracking Table'!$Y133+996.798*'BMP P Tracking Table'!$Z133)*-'BMP P Tracking Table'!$AB133)))/(2*(149.919*'BMP P Tracking Table'!$W133+236.676*'BMP P Tracking Table'!$X133+726*'BMP P Tracking Table'!$Y133+996.798*'BMP P Tracking Table'!$Z133))))),"")</f>
        <v/>
      </c>
      <c r="AF133" s="107" t="str" cm="1">
        <f t="array" ref="AF133">IFERROR((VLOOKUP(CONCATENATE('BMP P Tracking Table'!$T133," ",'BMP P Tracking Table'!$AC133),'Performance Curves'!$C$1:$L$45,_xlfn.SINGLE(MATCH('BMP P Tracking Table'!$AE133,'Performance Curves'!$D$1:$L$1,1))+2,FALSE)-VLOOKUP(CONCATENATE('BMP P Tracking Table'!$T133," ",'BMP P Tracking Table'!$AC133),'Performance Curves'!$C$1:$L$45,_xlfn.SINGLE(MATCH('BMP P Tracking Table'!$AE133,'Performance Curves'!$D$1:$L$1,1))+1,FALSE)),"")</f>
        <v/>
      </c>
      <c r="AG133" s="107" t="str">
        <f>IFERROR(('BMP P Tracking Table'!$AE133-INDEX('Performance Curves'!$E$1:$L$1,1,MATCH('BMP P Tracking Table'!$AE133,'Performance Curves'!$E$1:$L$1,1)))/(INDEX('Performance Curves'!$E$1:$L$1,1,MATCH('BMP P Tracking Table'!$AE133,'Performance Curves'!$E$1:$L$1,1)+1)-INDEX('Performance Curves'!$E$1:$L$1,1,MATCH('BMP P Tracking Table'!$AE133,'Performance Curves'!$E$1:$L$1,1))),"")</f>
        <v/>
      </c>
      <c r="AH133" s="106" t="str" cm="1">
        <f t="array" ref="AH133">IFERROR(IF('BMP P Tracking Table'!$AE133=2,VLOOKUP(CONCATENATE('BMP P Tracking Table'!$T133," ",'BMP P Tracking Table'!$AC133),'Performance Curves'!$C$1:$L$45,_xlfn.SINGLE(MATCH('BMP P Tracking Table'!$AE133,'Performance Curves'!$D$1:$L$1,1))+1,FALSE),'BMP P Tracking Table'!$AF133*'BMP P Tracking Table'!$AG133+VLOOKUP(CONCATENATE('BMP P Tracking Table'!$T133," ",'BMP P Tracking Table'!$AC133),'Performance Curves'!$C$1:$L$45,_xlfn.SINGLE(MATCH('BMP P Tracking Table'!$AE133,'Performance Curves'!$D$1:$L$1,1))+1,FALSE)),"")</f>
        <v/>
      </c>
      <c r="AI133" s="107" t="str">
        <f>IFERROR('BMP P Tracking Table'!$AH133*'BMP P Tracking Table'!$AD133,"")</f>
        <v/>
      </c>
      <c r="AJ133" s="65"/>
      <c r="AK133" s="101"/>
      <c r="AL133" s="101"/>
      <c r="AM133" s="64">
        <v>1</v>
      </c>
      <c r="AN133" s="105" t="str">
        <f t="shared" si="5"/>
        <v/>
      </c>
      <c r="AO133" s="101"/>
      <c r="AP133" s="101"/>
      <c r="AQ133" s="101"/>
      <c r="AR133" s="101"/>
      <c r="AS133" s="101"/>
      <c r="AT133" s="101"/>
      <c r="AU133" s="101"/>
      <c r="AV133" s="65"/>
      <c r="AW133" s="102"/>
      <c r="AX133" s="102"/>
      <c r="AY133" s="107" t="str">
        <f>IF('BMP P Tracking Table'!$AK133="Yes",IF('BMP P Tracking Table'!$AL133="No",'BMP P Tracking Table'!$U133*VLOOKUP('BMP P Tracking Table'!$Q133,'Loading Rates'!$B$1:$L$24,4,FALSE)+IF('BMP P Tracking Table'!$V133="By HSG",'BMP P Tracking Table'!$W133*VLOOKUP('BMP P Tracking Table'!$Q133,'Loading Rates'!$B$1:$L$24,6,FALSE)+'BMP P Tracking Table'!$X133*VLOOKUP('BMP P Tracking Table'!$Q133,'Loading Rates'!$B$1:$L$24,7,FALSE)+'BMP P Tracking Table'!$Y133*VLOOKUP('BMP P Tracking Table'!$Q133,'Loading Rates'!$B$1:$L$24,8,FALSE)+'BMP P Tracking Table'!$Z133*VLOOKUP('BMP P Tracking Table'!$Q133,'Loading Rates'!$B$1:$L$24,9,FALSE),'BMP P Tracking Table'!$AA133*VLOOKUP('BMP P Tracking Table'!$Q133,'Loading Rates'!$B$1:$L$24,10,FALSE)),'BMP P Tracking Table'!$AO133*VLOOKUP('BMP P Tracking Table'!$Q133,'Loading Rates'!$B$1:$L$24,4,FALSE)+IF('BMP P Tracking Table'!$AP133="By HSG",'BMP P Tracking Table'!$AQ133*VLOOKUP('BMP P Tracking Table'!$Q133,'Loading Rates'!$B$1:$L$24,6,FALSE)+'BMP P Tracking Table'!$AR133*VLOOKUP('BMP P Tracking Table'!$Q133,'Loading Rates'!$B$1:$L$24,7,FALSE)+'BMP P Tracking Table'!$AS133*VLOOKUP('BMP P Tracking Table'!$Q133,'Loading Rates'!$B$1:$L$24,8,FALSE)+'BMP P Tracking Table'!$AT133*VLOOKUP('BMP P Tracking Table'!$Q133,'Loading Rates'!$B$1:$L$24,9,FALSE),'BMP P Tracking Table'!$AU133*VLOOKUP('BMP P Tracking Table'!$Q133,'Loading Rates'!$B$1:$L$24,10,FALSE))),"")</f>
        <v/>
      </c>
      <c r="AZ133" s="107" t="str">
        <f>IFERROR(IF('BMP P Tracking Table'!$AL133="Yes",MIN(2,IF('BMP P Tracking Table'!$AP133="Total Pervious",(-(3630*'BMP P Tracking Table'!$AO133+20.691*'BMP P Tracking Table'!$AU133)+SQRT((3630*'BMP P Tracking Table'!$AO133+20.691*'BMP P Tracking Table'!$AU133)^2-(4*(996.798*'BMP P Tracking Table'!$AU133)*-'BMP P Tracking Table'!$AW133)))/(2*(996.798*'BMP P Tracking Table'!$AU133)),IF(SUM('BMP P Tracking Table'!$AQ133:$AT133)=0,'BMP P Tracking Table'!$AU133/(-3630*'BMP P Tracking Table'!$AO133),(-(3630*'BMP P Tracking Table'!$AO133+20.691*'BMP P Tracking Table'!$AT133-216.711*'BMP P Tracking Table'!$AS133-83.853*'BMP P Tracking Table'!$AR133-42.834*'BMP P Tracking Table'!$AQ133)+SQRT((3630*'BMP P Tracking Table'!$AO133+20.691*'BMP P Tracking Table'!$AT133-216.711*'BMP P Tracking Table'!$AS133-83.853*'BMP P Tracking Table'!$AR133-42.834*'BMP P Tracking Table'!$AQ133)^2-(4*(149.919*'BMP P Tracking Table'!$AQ133+236.676*'BMP P Tracking Table'!$AR133+726*'BMP P Tracking Table'!$AS133+996.798*'BMP P Tracking Table'!$AT133)*-'BMP P Tracking Table'!$AW133)))/(2*(149.919*'BMP P Tracking Table'!$AQ133+236.676*'BMP P Tracking Table'!$AR133+726*'BMP P Tracking Table'!$AS133+996.798*'BMP P Tracking Table'!$AT133))))),MIN(2,IF('BMP P Tracking Table'!$AP133="Total Pervious",(-(3630*'BMP P Tracking Table'!$U133+20.691*'BMP P Tracking Table'!$AA133)+SQRT((3630*'BMP P Tracking Table'!$U133+20.691*'BMP P Tracking Table'!$AA133)^2-(4*(996.798*'BMP P Tracking Table'!$AA133)*-'BMP P Tracking Table'!$AW133)))/(2*(996.798*'BMP P Tracking Table'!$AA133)),IF(SUM('BMP P Tracking Table'!$W133:$Z133)=0,'BMP P Tracking Table'!$AW133/(-3630*'BMP P Tracking Table'!$U133),(-(3630*'BMP P Tracking Table'!$U133+20.691*'BMP P Tracking Table'!$Z133-216.711*'BMP P Tracking Table'!$Y133-83.853*'BMP P Tracking Table'!$X133-42.834*'BMP P Tracking Table'!$W133)+SQRT((3630*'BMP P Tracking Table'!$U133+20.691*'BMP P Tracking Table'!$Z133-216.711*'BMP P Tracking Table'!$Y133-83.853*'BMP P Tracking Table'!$X133-42.834*'BMP P Tracking Table'!$W133)^2-(4*(149.919*'BMP P Tracking Table'!$W133+236.676*'BMP P Tracking Table'!$X133+726*'BMP P Tracking Table'!$Y133+996.798*'BMP P Tracking Table'!$Z133)*-'BMP P Tracking Table'!$AW133)))/(2*(149.919*'BMP P Tracking Table'!$W133+236.676*'BMP P Tracking Table'!$X133+726*'BMP P Tracking Table'!$Y133+996.798*'BMP P Tracking Table'!$Z133)))))),"")</f>
        <v/>
      </c>
      <c r="BA133" s="105" t="str" cm="1">
        <f t="array" ref="BA133">IFERROR((VLOOKUP(CONCATENATE('BMP P Tracking Table'!$AV133," ",'BMP P Tracking Table'!$AX133),'Performance Curves'!$C$1:$L$45,_xlfn.SINGLE(MATCH('BMP P Tracking Table'!$AZ133,'Performance Curves'!$D$1:$L$1,1))+2,FALSE)-VLOOKUP(CONCATENATE('BMP P Tracking Table'!$AV133," ",'BMP P Tracking Table'!$AX133),'Performance Curves'!$C$1:$L$45,_xlfn.SINGLE(MATCH('BMP P Tracking Table'!$AZ133,'Performance Curves'!$D$1:$L$1,1))+1,FALSE)),"")</f>
        <v/>
      </c>
      <c r="BB133" s="107" t="str">
        <f>IFERROR(('BMP P Tracking Table'!$AZ133-INDEX('Performance Curves'!$E$1:$L$1,1,MATCH('BMP P Tracking Table'!$AZ133,'Performance Curves'!$E$1:$L$1,1)))/(INDEX('Performance Curves'!$E$1:$L$1,1,MATCH('BMP P Tracking Table'!$AZ133,'Performance Curves'!$E$1:$L$1,1)+1)-INDEX('Performance Curves'!$E$1:$L$1,1,MATCH('BMP P Tracking Table'!$AZ133,'Performance Curves'!$E$1:$L$1,1))),"")</f>
        <v/>
      </c>
      <c r="BC133" s="106" t="str" cm="1">
        <f t="array" ref="BC133">IFERROR(IF('BMP P Tracking Table'!$AZ133=2,VLOOKUP(CONCATENATE('BMP P Tracking Table'!$AV133," ",'BMP P Tracking Table'!$AX133),'Performance Curves'!$C$1:$L$44,_xlfn.SINGLE(MATCH('BMP P Tracking Table'!$AZ133,'Performance Curves'!$D$1:$L$1,1))+1,FALSE),'BMP P Tracking Table'!$BA133*'BMP P Tracking Table'!$BB133+VLOOKUP(CONCATENATE('BMP P Tracking Table'!$AV133," ",'BMP P Tracking Table'!$AX133),'Performance Curves'!$C$1:$L$44,_xlfn.SINGLE(MATCH('BMP P Tracking Table'!$AZ133,'Performance Curves'!$D$1:$L$1,1))+1,FALSE)),"")</f>
        <v/>
      </c>
      <c r="BD133" s="107" t="str">
        <f>IFERROR('BMP P Tracking Table'!$BC133*'BMP P Tracking Table'!$AY133,"")</f>
        <v/>
      </c>
      <c r="BE133" s="101"/>
      <c r="BF133" s="37">
        <f t="shared" ref="BF133:BF196" si="6">IFERROR(BD133+BE133,0)</f>
        <v>0</v>
      </c>
    </row>
    <row r="134" spans="1:58" x14ac:dyDescent="0.25">
      <c r="A134" s="65"/>
      <c r="B134" s="65"/>
      <c r="C134" s="65"/>
      <c r="D134" s="65"/>
      <c r="E134" s="97"/>
      <c r="F134" s="97"/>
      <c r="G134" s="65"/>
      <c r="H134" s="65"/>
      <c r="I134" s="65"/>
      <c r="J134" s="98"/>
      <c r="K134" s="65"/>
      <c r="L134" s="65"/>
      <c r="M134" s="65"/>
      <c r="N134" s="65"/>
      <c r="O134" s="65"/>
      <c r="P134" s="65"/>
      <c r="Q134" s="65" t="str">
        <f>IFERROR(VLOOKUP('BMP P Tracking Table'!$P134,Dropdowns!$C$2:$E$15,3,FALSE),"")</f>
        <v/>
      </c>
      <c r="R134" s="65" t="str">
        <f>IFERROR(VLOOKUP('BMP P Tracking Table'!$Q134,Dropdowns!$P$3:$Q$23,2,FALSE),"")</f>
        <v/>
      </c>
      <c r="S134" s="65"/>
      <c r="T134" s="65"/>
      <c r="U134" s="65"/>
      <c r="V134" s="65"/>
      <c r="W134" s="65"/>
      <c r="X134" s="65"/>
      <c r="Y134" s="65"/>
      <c r="Z134" s="65"/>
      <c r="AA134" s="65"/>
      <c r="AB134" s="100"/>
      <c r="AC134" s="65"/>
      <c r="AD134" s="107" t="str">
        <f>IFERROR('BMP P Tracking Table'!$U134*VLOOKUP('BMP P Tracking Table'!$Q134,'Loading Rates'!$B$1:$L$24,4,FALSE)+IF('BMP P Tracking Table'!$V134="By HSG",'BMP P Tracking Table'!$W134*VLOOKUP('BMP P Tracking Table'!$Q134,'Loading Rates'!$B$1:$L$24,6,FALSE)+'BMP P Tracking Table'!$X134*VLOOKUP('BMP P Tracking Table'!$Q134,'Loading Rates'!$B$1:$L$24,7,FALSE)+'BMP P Tracking Table'!$Y134*VLOOKUP('BMP P Tracking Table'!$Q134,'Loading Rates'!$B$1:$L$24,8,FALSE)+'BMP P Tracking Table'!$Z134*VLOOKUP('BMP P Tracking Table'!$Q134,'Loading Rates'!$B$1:$L$24,9,FALSE),'BMP P Tracking Table'!$AA134*VLOOKUP('BMP P Tracking Table'!$Q134,'Loading Rates'!$B$1:$L$24,10,FALSE)),"")</f>
        <v/>
      </c>
      <c r="AE134" s="107" t="str">
        <f>IFERROR(MIN(2,IF('BMP P Tracking Table'!$V134="Total Pervious",(-(3630*'BMP P Tracking Table'!$U134+20.691*'BMP P Tracking Table'!$AA134)+SQRT((3630*'BMP P Tracking Table'!$U134+20.691*'BMP P Tracking Table'!$AA134)^2-(4*(996.798*'BMP P Tracking Table'!$AA134)*-'BMP P Tracking Table'!$AB134)))/(2*(996.798*'BMP P Tracking Table'!$AA134)),IF(SUM('BMP P Tracking Table'!$W134:$Z134)=0,'BMP P Tracking Table'!$AB134/(-3630*'BMP P Tracking Table'!$U134),(-(3630*'BMP P Tracking Table'!$U134+20.691*'BMP P Tracking Table'!$Z134-216.711*'BMP P Tracking Table'!$Y134-83.853*'BMP P Tracking Table'!$X134-42.834*'BMP P Tracking Table'!$W134)+SQRT((3630*'BMP P Tracking Table'!$U134+20.691*'BMP P Tracking Table'!$Z134-216.711*'BMP P Tracking Table'!$Y134-83.853*'BMP P Tracking Table'!$X134-42.834*'BMP P Tracking Table'!$W134)^2-(4*(149.919*'BMP P Tracking Table'!$W134+236.676*'BMP P Tracking Table'!$X134+726*'BMP P Tracking Table'!$Y134+996.798*'BMP P Tracking Table'!$Z134)*-'BMP P Tracking Table'!$AB134)))/(2*(149.919*'BMP P Tracking Table'!$W134+236.676*'BMP P Tracking Table'!$X134+726*'BMP P Tracking Table'!$Y134+996.798*'BMP P Tracking Table'!$Z134))))),"")</f>
        <v/>
      </c>
      <c r="AF134" s="107" t="str" cm="1">
        <f t="array" ref="AF134">IFERROR((VLOOKUP(CONCATENATE('BMP P Tracking Table'!$T134," ",'BMP P Tracking Table'!$AC134),'Performance Curves'!$C$1:$L$45,_xlfn.SINGLE(MATCH('BMP P Tracking Table'!$AE134,'Performance Curves'!$D$1:$L$1,1))+2,FALSE)-VLOOKUP(CONCATENATE('BMP P Tracking Table'!$T134," ",'BMP P Tracking Table'!$AC134),'Performance Curves'!$C$1:$L$45,_xlfn.SINGLE(MATCH('BMP P Tracking Table'!$AE134,'Performance Curves'!$D$1:$L$1,1))+1,FALSE)),"")</f>
        <v/>
      </c>
      <c r="AG134" s="107" t="str">
        <f>IFERROR(('BMP P Tracking Table'!$AE134-INDEX('Performance Curves'!$E$1:$L$1,1,MATCH('BMP P Tracking Table'!$AE134,'Performance Curves'!$E$1:$L$1,1)))/(INDEX('Performance Curves'!$E$1:$L$1,1,MATCH('BMP P Tracking Table'!$AE134,'Performance Curves'!$E$1:$L$1,1)+1)-INDEX('Performance Curves'!$E$1:$L$1,1,MATCH('BMP P Tracking Table'!$AE134,'Performance Curves'!$E$1:$L$1,1))),"")</f>
        <v/>
      </c>
      <c r="AH134" s="106" t="str" cm="1">
        <f t="array" ref="AH134">IFERROR(IF('BMP P Tracking Table'!$AE134=2,VLOOKUP(CONCATENATE('BMP P Tracking Table'!$T134," ",'BMP P Tracking Table'!$AC134),'Performance Curves'!$C$1:$L$45,_xlfn.SINGLE(MATCH('BMP P Tracking Table'!$AE134,'Performance Curves'!$D$1:$L$1,1))+1,FALSE),'BMP P Tracking Table'!$AF134*'BMP P Tracking Table'!$AG134+VLOOKUP(CONCATENATE('BMP P Tracking Table'!$T134," ",'BMP P Tracking Table'!$AC134),'Performance Curves'!$C$1:$L$45,_xlfn.SINGLE(MATCH('BMP P Tracking Table'!$AE134,'Performance Curves'!$D$1:$L$1,1))+1,FALSE)),"")</f>
        <v/>
      </c>
      <c r="AI134" s="107" t="str">
        <f>IFERROR('BMP P Tracking Table'!$AH134*'BMP P Tracking Table'!$AD134,"")</f>
        <v/>
      </c>
      <c r="AJ134" s="65"/>
      <c r="AK134" s="101"/>
      <c r="AL134" s="101"/>
      <c r="AM134" s="64">
        <v>1</v>
      </c>
      <c r="AN134" s="105" t="str">
        <f t="shared" si="5"/>
        <v/>
      </c>
      <c r="AO134" s="101"/>
      <c r="AP134" s="101"/>
      <c r="AQ134" s="101"/>
      <c r="AR134" s="101"/>
      <c r="AS134" s="101"/>
      <c r="AT134" s="101"/>
      <c r="AU134" s="101"/>
      <c r="AV134" s="65"/>
      <c r="AW134" s="102"/>
      <c r="AX134" s="102"/>
      <c r="AY134" s="107" t="str">
        <f>IF('BMP P Tracking Table'!$AK134="Yes",IF('BMP P Tracking Table'!$AL134="No",'BMP P Tracking Table'!$U134*VLOOKUP('BMP P Tracking Table'!$Q134,'Loading Rates'!$B$1:$L$24,4,FALSE)+IF('BMP P Tracking Table'!$V134="By HSG",'BMP P Tracking Table'!$W134*VLOOKUP('BMP P Tracking Table'!$Q134,'Loading Rates'!$B$1:$L$24,6,FALSE)+'BMP P Tracking Table'!$X134*VLOOKUP('BMP P Tracking Table'!$Q134,'Loading Rates'!$B$1:$L$24,7,FALSE)+'BMP P Tracking Table'!$Y134*VLOOKUP('BMP P Tracking Table'!$Q134,'Loading Rates'!$B$1:$L$24,8,FALSE)+'BMP P Tracking Table'!$Z134*VLOOKUP('BMP P Tracking Table'!$Q134,'Loading Rates'!$B$1:$L$24,9,FALSE),'BMP P Tracking Table'!$AA134*VLOOKUP('BMP P Tracking Table'!$Q134,'Loading Rates'!$B$1:$L$24,10,FALSE)),'BMP P Tracking Table'!$AO134*VLOOKUP('BMP P Tracking Table'!$Q134,'Loading Rates'!$B$1:$L$24,4,FALSE)+IF('BMP P Tracking Table'!$AP134="By HSG",'BMP P Tracking Table'!$AQ134*VLOOKUP('BMP P Tracking Table'!$Q134,'Loading Rates'!$B$1:$L$24,6,FALSE)+'BMP P Tracking Table'!$AR134*VLOOKUP('BMP P Tracking Table'!$Q134,'Loading Rates'!$B$1:$L$24,7,FALSE)+'BMP P Tracking Table'!$AS134*VLOOKUP('BMP P Tracking Table'!$Q134,'Loading Rates'!$B$1:$L$24,8,FALSE)+'BMP P Tracking Table'!$AT134*VLOOKUP('BMP P Tracking Table'!$Q134,'Loading Rates'!$B$1:$L$24,9,FALSE),'BMP P Tracking Table'!$AU134*VLOOKUP('BMP P Tracking Table'!$Q134,'Loading Rates'!$B$1:$L$24,10,FALSE))),"")</f>
        <v/>
      </c>
      <c r="AZ134" s="107" t="str">
        <f>IFERROR(IF('BMP P Tracking Table'!$AL134="Yes",MIN(2,IF('BMP P Tracking Table'!$AP134="Total Pervious",(-(3630*'BMP P Tracking Table'!$AO134+20.691*'BMP P Tracking Table'!$AU134)+SQRT((3630*'BMP P Tracking Table'!$AO134+20.691*'BMP P Tracking Table'!$AU134)^2-(4*(996.798*'BMP P Tracking Table'!$AU134)*-'BMP P Tracking Table'!$AW134)))/(2*(996.798*'BMP P Tracking Table'!$AU134)),IF(SUM('BMP P Tracking Table'!$AQ134:$AT134)=0,'BMP P Tracking Table'!$AU134/(-3630*'BMP P Tracking Table'!$AO134),(-(3630*'BMP P Tracking Table'!$AO134+20.691*'BMP P Tracking Table'!$AT134-216.711*'BMP P Tracking Table'!$AS134-83.853*'BMP P Tracking Table'!$AR134-42.834*'BMP P Tracking Table'!$AQ134)+SQRT((3630*'BMP P Tracking Table'!$AO134+20.691*'BMP P Tracking Table'!$AT134-216.711*'BMP P Tracking Table'!$AS134-83.853*'BMP P Tracking Table'!$AR134-42.834*'BMP P Tracking Table'!$AQ134)^2-(4*(149.919*'BMP P Tracking Table'!$AQ134+236.676*'BMP P Tracking Table'!$AR134+726*'BMP P Tracking Table'!$AS134+996.798*'BMP P Tracking Table'!$AT134)*-'BMP P Tracking Table'!$AW134)))/(2*(149.919*'BMP P Tracking Table'!$AQ134+236.676*'BMP P Tracking Table'!$AR134+726*'BMP P Tracking Table'!$AS134+996.798*'BMP P Tracking Table'!$AT134))))),MIN(2,IF('BMP P Tracking Table'!$AP134="Total Pervious",(-(3630*'BMP P Tracking Table'!$U134+20.691*'BMP P Tracking Table'!$AA134)+SQRT((3630*'BMP P Tracking Table'!$U134+20.691*'BMP P Tracking Table'!$AA134)^2-(4*(996.798*'BMP P Tracking Table'!$AA134)*-'BMP P Tracking Table'!$AW134)))/(2*(996.798*'BMP P Tracking Table'!$AA134)),IF(SUM('BMP P Tracking Table'!$W134:$Z134)=0,'BMP P Tracking Table'!$AW134/(-3630*'BMP P Tracking Table'!$U134),(-(3630*'BMP P Tracking Table'!$U134+20.691*'BMP P Tracking Table'!$Z134-216.711*'BMP P Tracking Table'!$Y134-83.853*'BMP P Tracking Table'!$X134-42.834*'BMP P Tracking Table'!$W134)+SQRT((3630*'BMP P Tracking Table'!$U134+20.691*'BMP P Tracking Table'!$Z134-216.711*'BMP P Tracking Table'!$Y134-83.853*'BMP P Tracking Table'!$X134-42.834*'BMP P Tracking Table'!$W134)^2-(4*(149.919*'BMP P Tracking Table'!$W134+236.676*'BMP P Tracking Table'!$X134+726*'BMP P Tracking Table'!$Y134+996.798*'BMP P Tracking Table'!$Z134)*-'BMP P Tracking Table'!$AW134)))/(2*(149.919*'BMP P Tracking Table'!$W134+236.676*'BMP P Tracking Table'!$X134+726*'BMP P Tracking Table'!$Y134+996.798*'BMP P Tracking Table'!$Z134)))))),"")</f>
        <v/>
      </c>
      <c r="BA134" s="105" t="str" cm="1">
        <f t="array" ref="BA134">IFERROR((VLOOKUP(CONCATENATE('BMP P Tracking Table'!$AV134," ",'BMP P Tracking Table'!$AX134),'Performance Curves'!$C$1:$L$45,_xlfn.SINGLE(MATCH('BMP P Tracking Table'!$AZ134,'Performance Curves'!$D$1:$L$1,1))+2,FALSE)-VLOOKUP(CONCATENATE('BMP P Tracking Table'!$AV134," ",'BMP P Tracking Table'!$AX134),'Performance Curves'!$C$1:$L$45,_xlfn.SINGLE(MATCH('BMP P Tracking Table'!$AZ134,'Performance Curves'!$D$1:$L$1,1))+1,FALSE)),"")</f>
        <v/>
      </c>
      <c r="BB134" s="107" t="str">
        <f>IFERROR(('BMP P Tracking Table'!$AZ134-INDEX('Performance Curves'!$E$1:$L$1,1,MATCH('BMP P Tracking Table'!$AZ134,'Performance Curves'!$E$1:$L$1,1)))/(INDEX('Performance Curves'!$E$1:$L$1,1,MATCH('BMP P Tracking Table'!$AZ134,'Performance Curves'!$E$1:$L$1,1)+1)-INDEX('Performance Curves'!$E$1:$L$1,1,MATCH('BMP P Tracking Table'!$AZ134,'Performance Curves'!$E$1:$L$1,1))),"")</f>
        <v/>
      </c>
      <c r="BC134" s="106" t="str" cm="1">
        <f t="array" ref="BC134">IFERROR(IF('BMP P Tracking Table'!$AZ134=2,VLOOKUP(CONCATENATE('BMP P Tracking Table'!$AV134," ",'BMP P Tracking Table'!$AX134),'Performance Curves'!$C$1:$L$44,_xlfn.SINGLE(MATCH('BMP P Tracking Table'!$AZ134,'Performance Curves'!$D$1:$L$1,1))+1,FALSE),'BMP P Tracking Table'!$BA134*'BMP P Tracking Table'!$BB134+VLOOKUP(CONCATENATE('BMP P Tracking Table'!$AV134," ",'BMP P Tracking Table'!$AX134),'Performance Curves'!$C$1:$L$44,_xlfn.SINGLE(MATCH('BMP P Tracking Table'!$AZ134,'Performance Curves'!$D$1:$L$1,1))+1,FALSE)),"")</f>
        <v/>
      </c>
      <c r="BD134" s="107" t="str">
        <f>IFERROR('BMP P Tracking Table'!$BC134*'BMP P Tracking Table'!$AY134,"")</f>
        <v/>
      </c>
      <c r="BE134" s="101"/>
      <c r="BF134" s="37">
        <f t="shared" si="6"/>
        <v>0</v>
      </c>
    </row>
    <row r="135" spans="1:58" x14ac:dyDescent="0.25">
      <c r="A135" s="65"/>
      <c r="B135" s="65"/>
      <c r="C135" s="65"/>
      <c r="D135" s="65"/>
      <c r="E135" s="97"/>
      <c r="F135" s="97"/>
      <c r="G135" s="65"/>
      <c r="H135" s="65"/>
      <c r="I135" s="65"/>
      <c r="J135" s="98"/>
      <c r="K135" s="65"/>
      <c r="L135" s="65"/>
      <c r="M135" s="65"/>
      <c r="N135" s="65"/>
      <c r="O135" s="65"/>
      <c r="P135" s="65"/>
      <c r="Q135" s="65" t="str">
        <f>IFERROR(VLOOKUP('BMP P Tracking Table'!$P135,Dropdowns!$C$2:$E$15,3,FALSE),"")</f>
        <v/>
      </c>
      <c r="R135" s="65" t="str">
        <f>IFERROR(VLOOKUP('BMP P Tracking Table'!$Q135,Dropdowns!$P$3:$Q$23,2,FALSE),"")</f>
        <v/>
      </c>
      <c r="S135" s="65"/>
      <c r="T135" s="65"/>
      <c r="U135" s="65"/>
      <c r="V135" s="65"/>
      <c r="W135" s="65"/>
      <c r="X135" s="65"/>
      <c r="Y135" s="65"/>
      <c r="Z135" s="65"/>
      <c r="AA135" s="65"/>
      <c r="AB135" s="100"/>
      <c r="AC135" s="65"/>
      <c r="AD135" s="107" t="str">
        <f>IFERROR('BMP P Tracking Table'!$U135*VLOOKUP('BMP P Tracking Table'!$Q135,'Loading Rates'!$B$1:$L$24,4,FALSE)+IF('BMP P Tracking Table'!$V135="By HSG",'BMP P Tracking Table'!$W135*VLOOKUP('BMP P Tracking Table'!$Q135,'Loading Rates'!$B$1:$L$24,6,FALSE)+'BMP P Tracking Table'!$X135*VLOOKUP('BMP P Tracking Table'!$Q135,'Loading Rates'!$B$1:$L$24,7,FALSE)+'BMP P Tracking Table'!$Y135*VLOOKUP('BMP P Tracking Table'!$Q135,'Loading Rates'!$B$1:$L$24,8,FALSE)+'BMP P Tracking Table'!$Z135*VLOOKUP('BMP P Tracking Table'!$Q135,'Loading Rates'!$B$1:$L$24,9,FALSE),'BMP P Tracking Table'!$AA135*VLOOKUP('BMP P Tracking Table'!$Q135,'Loading Rates'!$B$1:$L$24,10,FALSE)),"")</f>
        <v/>
      </c>
      <c r="AE135" s="107" t="str">
        <f>IFERROR(MIN(2,IF('BMP P Tracking Table'!$V135="Total Pervious",(-(3630*'BMP P Tracking Table'!$U135+20.691*'BMP P Tracking Table'!$AA135)+SQRT((3630*'BMP P Tracking Table'!$U135+20.691*'BMP P Tracking Table'!$AA135)^2-(4*(996.798*'BMP P Tracking Table'!$AA135)*-'BMP P Tracking Table'!$AB135)))/(2*(996.798*'BMP P Tracking Table'!$AA135)),IF(SUM('BMP P Tracking Table'!$W135:$Z135)=0,'BMP P Tracking Table'!$AB135/(-3630*'BMP P Tracking Table'!$U135),(-(3630*'BMP P Tracking Table'!$U135+20.691*'BMP P Tracking Table'!$Z135-216.711*'BMP P Tracking Table'!$Y135-83.853*'BMP P Tracking Table'!$X135-42.834*'BMP P Tracking Table'!$W135)+SQRT((3630*'BMP P Tracking Table'!$U135+20.691*'BMP P Tracking Table'!$Z135-216.711*'BMP P Tracking Table'!$Y135-83.853*'BMP P Tracking Table'!$X135-42.834*'BMP P Tracking Table'!$W135)^2-(4*(149.919*'BMP P Tracking Table'!$W135+236.676*'BMP P Tracking Table'!$X135+726*'BMP P Tracking Table'!$Y135+996.798*'BMP P Tracking Table'!$Z135)*-'BMP P Tracking Table'!$AB135)))/(2*(149.919*'BMP P Tracking Table'!$W135+236.676*'BMP P Tracking Table'!$X135+726*'BMP P Tracking Table'!$Y135+996.798*'BMP P Tracking Table'!$Z135))))),"")</f>
        <v/>
      </c>
      <c r="AF135" s="107" t="str" cm="1">
        <f t="array" ref="AF135">IFERROR((VLOOKUP(CONCATENATE('BMP P Tracking Table'!$T135," ",'BMP P Tracking Table'!$AC135),'Performance Curves'!$C$1:$L$45,_xlfn.SINGLE(MATCH('BMP P Tracking Table'!$AE135,'Performance Curves'!$D$1:$L$1,1))+2,FALSE)-VLOOKUP(CONCATENATE('BMP P Tracking Table'!$T135," ",'BMP P Tracking Table'!$AC135),'Performance Curves'!$C$1:$L$45,_xlfn.SINGLE(MATCH('BMP P Tracking Table'!$AE135,'Performance Curves'!$D$1:$L$1,1))+1,FALSE)),"")</f>
        <v/>
      </c>
      <c r="AG135" s="107" t="str">
        <f>IFERROR(('BMP P Tracking Table'!$AE135-INDEX('Performance Curves'!$E$1:$L$1,1,MATCH('BMP P Tracking Table'!$AE135,'Performance Curves'!$E$1:$L$1,1)))/(INDEX('Performance Curves'!$E$1:$L$1,1,MATCH('BMP P Tracking Table'!$AE135,'Performance Curves'!$E$1:$L$1,1)+1)-INDEX('Performance Curves'!$E$1:$L$1,1,MATCH('BMP P Tracking Table'!$AE135,'Performance Curves'!$E$1:$L$1,1))),"")</f>
        <v/>
      </c>
      <c r="AH135" s="106" t="str" cm="1">
        <f t="array" ref="AH135">IFERROR(IF('BMP P Tracking Table'!$AE135=2,VLOOKUP(CONCATENATE('BMP P Tracking Table'!$T135," ",'BMP P Tracking Table'!$AC135),'Performance Curves'!$C$1:$L$45,_xlfn.SINGLE(MATCH('BMP P Tracking Table'!$AE135,'Performance Curves'!$D$1:$L$1,1))+1,FALSE),'BMP P Tracking Table'!$AF135*'BMP P Tracking Table'!$AG135+VLOOKUP(CONCATENATE('BMP P Tracking Table'!$T135," ",'BMP P Tracking Table'!$AC135),'Performance Curves'!$C$1:$L$45,_xlfn.SINGLE(MATCH('BMP P Tracking Table'!$AE135,'Performance Curves'!$D$1:$L$1,1))+1,FALSE)),"")</f>
        <v/>
      </c>
      <c r="AI135" s="107" t="str">
        <f>IFERROR('BMP P Tracking Table'!$AH135*'BMP P Tracking Table'!$AD135,"")</f>
        <v/>
      </c>
      <c r="AJ135" s="65"/>
      <c r="AK135" s="101"/>
      <c r="AL135" s="101"/>
      <c r="AM135" s="64">
        <v>1</v>
      </c>
      <c r="AN135" s="105" t="str">
        <f t="shared" si="5"/>
        <v/>
      </c>
      <c r="AO135" s="101"/>
      <c r="AP135" s="101"/>
      <c r="AQ135" s="101"/>
      <c r="AR135" s="101"/>
      <c r="AS135" s="101"/>
      <c r="AT135" s="101"/>
      <c r="AU135" s="101"/>
      <c r="AV135" s="65"/>
      <c r="AW135" s="102"/>
      <c r="AX135" s="102"/>
      <c r="AY135" s="107" t="str">
        <f>IF('BMP P Tracking Table'!$AK135="Yes",IF('BMP P Tracking Table'!$AL135="No",'BMP P Tracking Table'!$U135*VLOOKUP('BMP P Tracking Table'!$Q135,'Loading Rates'!$B$1:$L$24,4,FALSE)+IF('BMP P Tracking Table'!$V135="By HSG",'BMP P Tracking Table'!$W135*VLOOKUP('BMP P Tracking Table'!$Q135,'Loading Rates'!$B$1:$L$24,6,FALSE)+'BMP P Tracking Table'!$X135*VLOOKUP('BMP P Tracking Table'!$Q135,'Loading Rates'!$B$1:$L$24,7,FALSE)+'BMP P Tracking Table'!$Y135*VLOOKUP('BMP P Tracking Table'!$Q135,'Loading Rates'!$B$1:$L$24,8,FALSE)+'BMP P Tracking Table'!$Z135*VLOOKUP('BMP P Tracking Table'!$Q135,'Loading Rates'!$B$1:$L$24,9,FALSE),'BMP P Tracking Table'!$AA135*VLOOKUP('BMP P Tracking Table'!$Q135,'Loading Rates'!$B$1:$L$24,10,FALSE)),'BMP P Tracking Table'!$AO135*VLOOKUP('BMP P Tracking Table'!$Q135,'Loading Rates'!$B$1:$L$24,4,FALSE)+IF('BMP P Tracking Table'!$AP135="By HSG",'BMP P Tracking Table'!$AQ135*VLOOKUP('BMP P Tracking Table'!$Q135,'Loading Rates'!$B$1:$L$24,6,FALSE)+'BMP P Tracking Table'!$AR135*VLOOKUP('BMP P Tracking Table'!$Q135,'Loading Rates'!$B$1:$L$24,7,FALSE)+'BMP P Tracking Table'!$AS135*VLOOKUP('BMP P Tracking Table'!$Q135,'Loading Rates'!$B$1:$L$24,8,FALSE)+'BMP P Tracking Table'!$AT135*VLOOKUP('BMP P Tracking Table'!$Q135,'Loading Rates'!$B$1:$L$24,9,FALSE),'BMP P Tracking Table'!$AU135*VLOOKUP('BMP P Tracking Table'!$Q135,'Loading Rates'!$B$1:$L$24,10,FALSE))),"")</f>
        <v/>
      </c>
      <c r="AZ135" s="107" t="str">
        <f>IFERROR(IF('BMP P Tracking Table'!$AL135="Yes",MIN(2,IF('BMP P Tracking Table'!$AP135="Total Pervious",(-(3630*'BMP P Tracking Table'!$AO135+20.691*'BMP P Tracking Table'!$AU135)+SQRT((3630*'BMP P Tracking Table'!$AO135+20.691*'BMP P Tracking Table'!$AU135)^2-(4*(996.798*'BMP P Tracking Table'!$AU135)*-'BMP P Tracking Table'!$AW135)))/(2*(996.798*'BMP P Tracking Table'!$AU135)),IF(SUM('BMP P Tracking Table'!$AQ135:$AT135)=0,'BMP P Tracking Table'!$AU135/(-3630*'BMP P Tracking Table'!$AO135),(-(3630*'BMP P Tracking Table'!$AO135+20.691*'BMP P Tracking Table'!$AT135-216.711*'BMP P Tracking Table'!$AS135-83.853*'BMP P Tracking Table'!$AR135-42.834*'BMP P Tracking Table'!$AQ135)+SQRT((3630*'BMP P Tracking Table'!$AO135+20.691*'BMP P Tracking Table'!$AT135-216.711*'BMP P Tracking Table'!$AS135-83.853*'BMP P Tracking Table'!$AR135-42.834*'BMP P Tracking Table'!$AQ135)^2-(4*(149.919*'BMP P Tracking Table'!$AQ135+236.676*'BMP P Tracking Table'!$AR135+726*'BMP P Tracking Table'!$AS135+996.798*'BMP P Tracking Table'!$AT135)*-'BMP P Tracking Table'!$AW135)))/(2*(149.919*'BMP P Tracking Table'!$AQ135+236.676*'BMP P Tracking Table'!$AR135+726*'BMP P Tracking Table'!$AS135+996.798*'BMP P Tracking Table'!$AT135))))),MIN(2,IF('BMP P Tracking Table'!$AP135="Total Pervious",(-(3630*'BMP P Tracking Table'!$U135+20.691*'BMP P Tracking Table'!$AA135)+SQRT((3630*'BMP P Tracking Table'!$U135+20.691*'BMP P Tracking Table'!$AA135)^2-(4*(996.798*'BMP P Tracking Table'!$AA135)*-'BMP P Tracking Table'!$AW135)))/(2*(996.798*'BMP P Tracking Table'!$AA135)),IF(SUM('BMP P Tracking Table'!$W135:$Z135)=0,'BMP P Tracking Table'!$AW135/(-3630*'BMP P Tracking Table'!$U135),(-(3630*'BMP P Tracking Table'!$U135+20.691*'BMP P Tracking Table'!$Z135-216.711*'BMP P Tracking Table'!$Y135-83.853*'BMP P Tracking Table'!$X135-42.834*'BMP P Tracking Table'!$W135)+SQRT((3630*'BMP P Tracking Table'!$U135+20.691*'BMP P Tracking Table'!$Z135-216.711*'BMP P Tracking Table'!$Y135-83.853*'BMP P Tracking Table'!$X135-42.834*'BMP P Tracking Table'!$W135)^2-(4*(149.919*'BMP P Tracking Table'!$W135+236.676*'BMP P Tracking Table'!$X135+726*'BMP P Tracking Table'!$Y135+996.798*'BMP P Tracking Table'!$Z135)*-'BMP P Tracking Table'!$AW135)))/(2*(149.919*'BMP P Tracking Table'!$W135+236.676*'BMP P Tracking Table'!$X135+726*'BMP P Tracking Table'!$Y135+996.798*'BMP P Tracking Table'!$Z135)))))),"")</f>
        <v/>
      </c>
      <c r="BA135" s="105" t="str" cm="1">
        <f t="array" ref="BA135">IFERROR((VLOOKUP(CONCATENATE('BMP P Tracking Table'!$AV135," ",'BMP P Tracking Table'!$AX135),'Performance Curves'!$C$1:$L$45,_xlfn.SINGLE(MATCH('BMP P Tracking Table'!$AZ135,'Performance Curves'!$D$1:$L$1,1))+2,FALSE)-VLOOKUP(CONCATENATE('BMP P Tracking Table'!$AV135," ",'BMP P Tracking Table'!$AX135),'Performance Curves'!$C$1:$L$45,_xlfn.SINGLE(MATCH('BMP P Tracking Table'!$AZ135,'Performance Curves'!$D$1:$L$1,1))+1,FALSE)),"")</f>
        <v/>
      </c>
      <c r="BB135" s="107" t="str">
        <f>IFERROR(('BMP P Tracking Table'!$AZ135-INDEX('Performance Curves'!$E$1:$L$1,1,MATCH('BMP P Tracking Table'!$AZ135,'Performance Curves'!$E$1:$L$1,1)))/(INDEX('Performance Curves'!$E$1:$L$1,1,MATCH('BMP P Tracking Table'!$AZ135,'Performance Curves'!$E$1:$L$1,1)+1)-INDEX('Performance Curves'!$E$1:$L$1,1,MATCH('BMP P Tracking Table'!$AZ135,'Performance Curves'!$E$1:$L$1,1))),"")</f>
        <v/>
      </c>
      <c r="BC135" s="106" t="str" cm="1">
        <f t="array" ref="BC135">IFERROR(IF('BMP P Tracking Table'!$AZ135=2,VLOOKUP(CONCATENATE('BMP P Tracking Table'!$AV135," ",'BMP P Tracking Table'!$AX135),'Performance Curves'!$C$1:$L$44,_xlfn.SINGLE(MATCH('BMP P Tracking Table'!$AZ135,'Performance Curves'!$D$1:$L$1,1))+1,FALSE),'BMP P Tracking Table'!$BA135*'BMP P Tracking Table'!$BB135+VLOOKUP(CONCATENATE('BMP P Tracking Table'!$AV135," ",'BMP P Tracking Table'!$AX135),'Performance Curves'!$C$1:$L$44,_xlfn.SINGLE(MATCH('BMP P Tracking Table'!$AZ135,'Performance Curves'!$D$1:$L$1,1))+1,FALSE)),"")</f>
        <v/>
      </c>
      <c r="BD135" s="107" t="str">
        <f>IFERROR('BMP P Tracking Table'!$BC135*'BMP P Tracking Table'!$AY135,"")</f>
        <v/>
      </c>
      <c r="BE135" s="101"/>
      <c r="BF135" s="37">
        <f t="shared" si="6"/>
        <v>0</v>
      </c>
    </row>
    <row r="136" spans="1:58" x14ac:dyDescent="0.25">
      <c r="A136" s="65"/>
      <c r="B136" s="65"/>
      <c r="C136" s="65"/>
      <c r="D136" s="65"/>
      <c r="E136" s="97"/>
      <c r="F136" s="97"/>
      <c r="G136" s="65"/>
      <c r="H136" s="65"/>
      <c r="I136" s="65"/>
      <c r="J136" s="98"/>
      <c r="K136" s="65"/>
      <c r="L136" s="65"/>
      <c r="M136" s="65"/>
      <c r="N136" s="65"/>
      <c r="O136" s="65"/>
      <c r="P136" s="65"/>
      <c r="Q136" s="65" t="str">
        <f>IFERROR(VLOOKUP('BMP P Tracking Table'!$P136,Dropdowns!$C$2:$E$15,3,FALSE),"")</f>
        <v/>
      </c>
      <c r="R136" s="65" t="str">
        <f>IFERROR(VLOOKUP('BMP P Tracking Table'!$Q136,Dropdowns!$P$3:$Q$23,2,FALSE),"")</f>
        <v/>
      </c>
      <c r="S136" s="65"/>
      <c r="T136" s="65"/>
      <c r="U136" s="65"/>
      <c r="V136" s="65"/>
      <c r="W136" s="65"/>
      <c r="X136" s="65"/>
      <c r="Y136" s="65"/>
      <c r="Z136" s="65"/>
      <c r="AA136" s="65"/>
      <c r="AB136" s="100"/>
      <c r="AC136" s="65"/>
      <c r="AD136" s="107" t="str">
        <f>IFERROR('BMP P Tracking Table'!$U136*VLOOKUP('BMP P Tracking Table'!$Q136,'Loading Rates'!$B$1:$L$24,4,FALSE)+IF('BMP P Tracking Table'!$V136="By HSG",'BMP P Tracking Table'!$W136*VLOOKUP('BMP P Tracking Table'!$Q136,'Loading Rates'!$B$1:$L$24,6,FALSE)+'BMP P Tracking Table'!$X136*VLOOKUP('BMP P Tracking Table'!$Q136,'Loading Rates'!$B$1:$L$24,7,FALSE)+'BMP P Tracking Table'!$Y136*VLOOKUP('BMP P Tracking Table'!$Q136,'Loading Rates'!$B$1:$L$24,8,FALSE)+'BMP P Tracking Table'!$Z136*VLOOKUP('BMP P Tracking Table'!$Q136,'Loading Rates'!$B$1:$L$24,9,FALSE),'BMP P Tracking Table'!$AA136*VLOOKUP('BMP P Tracking Table'!$Q136,'Loading Rates'!$B$1:$L$24,10,FALSE)),"")</f>
        <v/>
      </c>
      <c r="AE136" s="107" t="str">
        <f>IFERROR(MIN(2,IF('BMP P Tracking Table'!$V136="Total Pervious",(-(3630*'BMP P Tracking Table'!$U136+20.691*'BMP P Tracking Table'!$AA136)+SQRT((3630*'BMP P Tracking Table'!$U136+20.691*'BMP P Tracking Table'!$AA136)^2-(4*(996.798*'BMP P Tracking Table'!$AA136)*-'BMP P Tracking Table'!$AB136)))/(2*(996.798*'BMP P Tracking Table'!$AA136)),IF(SUM('BMP P Tracking Table'!$W136:$Z136)=0,'BMP P Tracking Table'!$AB136/(-3630*'BMP P Tracking Table'!$U136),(-(3630*'BMP P Tracking Table'!$U136+20.691*'BMP P Tracking Table'!$Z136-216.711*'BMP P Tracking Table'!$Y136-83.853*'BMP P Tracking Table'!$X136-42.834*'BMP P Tracking Table'!$W136)+SQRT((3630*'BMP P Tracking Table'!$U136+20.691*'BMP P Tracking Table'!$Z136-216.711*'BMP P Tracking Table'!$Y136-83.853*'BMP P Tracking Table'!$X136-42.834*'BMP P Tracking Table'!$W136)^2-(4*(149.919*'BMP P Tracking Table'!$W136+236.676*'BMP P Tracking Table'!$X136+726*'BMP P Tracking Table'!$Y136+996.798*'BMP P Tracking Table'!$Z136)*-'BMP P Tracking Table'!$AB136)))/(2*(149.919*'BMP P Tracking Table'!$W136+236.676*'BMP P Tracking Table'!$X136+726*'BMP P Tracking Table'!$Y136+996.798*'BMP P Tracking Table'!$Z136))))),"")</f>
        <v/>
      </c>
      <c r="AF136" s="107" t="str" cm="1">
        <f t="array" ref="AF136">IFERROR((VLOOKUP(CONCATENATE('BMP P Tracking Table'!$T136," ",'BMP P Tracking Table'!$AC136),'Performance Curves'!$C$1:$L$45,_xlfn.SINGLE(MATCH('BMP P Tracking Table'!$AE136,'Performance Curves'!$D$1:$L$1,1))+2,FALSE)-VLOOKUP(CONCATENATE('BMP P Tracking Table'!$T136," ",'BMP P Tracking Table'!$AC136),'Performance Curves'!$C$1:$L$45,_xlfn.SINGLE(MATCH('BMP P Tracking Table'!$AE136,'Performance Curves'!$D$1:$L$1,1))+1,FALSE)),"")</f>
        <v/>
      </c>
      <c r="AG136" s="107" t="str">
        <f>IFERROR(('BMP P Tracking Table'!$AE136-INDEX('Performance Curves'!$E$1:$L$1,1,MATCH('BMP P Tracking Table'!$AE136,'Performance Curves'!$E$1:$L$1,1)))/(INDEX('Performance Curves'!$E$1:$L$1,1,MATCH('BMP P Tracking Table'!$AE136,'Performance Curves'!$E$1:$L$1,1)+1)-INDEX('Performance Curves'!$E$1:$L$1,1,MATCH('BMP P Tracking Table'!$AE136,'Performance Curves'!$E$1:$L$1,1))),"")</f>
        <v/>
      </c>
      <c r="AH136" s="106" t="str" cm="1">
        <f t="array" ref="AH136">IFERROR(IF('BMP P Tracking Table'!$AE136=2,VLOOKUP(CONCATENATE('BMP P Tracking Table'!$T136," ",'BMP P Tracking Table'!$AC136),'Performance Curves'!$C$1:$L$45,_xlfn.SINGLE(MATCH('BMP P Tracking Table'!$AE136,'Performance Curves'!$D$1:$L$1,1))+1,FALSE),'BMP P Tracking Table'!$AF136*'BMP P Tracking Table'!$AG136+VLOOKUP(CONCATENATE('BMP P Tracking Table'!$T136," ",'BMP P Tracking Table'!$AC136),'Performance Curves'!$C$1:$L$45,_xlfn.SINGLE(MATCH('BMP P Tracking Table'!$AE136,'Performance Curves'!$D$1:$L$1,1))+1,FALSE)),"")</f>
        <v/>
      </c>
      <c r="AI136" s="107" t="str">
        <f>IFERROR('BMP P Tracking Table'!$AH136*'BMP P Tracking Table'!$AD136,"")</f>
        <v/>
      </c>
      <c r="AJ136" s="65"/>
      <c r="AK136" s="101"/>
      <c r="AL136" s="101"/>
      <c r="AM136" s="64">
        <v>1</v>
      </c>
      <c r="AN136" s="105" t="str">
        <f t="shared" si="5"/>
        <v/>
      </c>
      <c r="AO136" s="101"/>
      <c r="AP136" s="101"/>
      <c r="AQ136" s="101"/>
      <c r="AR136" s="101"/>
      <c r="AS136" s="101"/>
      <c r="AT136" s="101"/>
      <c r="AU136" s="101"/>
      <c r="AV136" s="65"/>
      <c r="AW136" s="102"/>
      <c r="AX136" s="102"/>
      <c r="AY136" s="107" t="str">
        <f>IF('BMP P Tracking Table'!$AK136="Yes",IF('BMP P Tracking Table'!$AL136="No",'BMP P Tracking Table'!$U136*VLOOKUP('BMP P Tracking Table'!$Q136,'Loading Rates'!$B$1:$L$24,4,FALSE)+IF('BMP P Tracking Table'!$V136="By HSG",'BMP P Tracking Table'!$W136*VLOOKUP('BMP P Tracking Table'!$Q136,'Loading Rates'!$B$1:$L$24,6,FALSE)+'BMP P Tracking Table'!$X136*VLOOKUP('BMP P Tracking Table'!$Q136,'Loading Rates'!$B$1:$L$24,7,FALSE)+'BMP P Tracking Table'!$Y136*VLOOKUP('BMP P Tracking Table'!$Q136,'Loading Rates'!$B$1:$L$24,8,FALSE)+'BMP P Tracking Table'!$Z136*VLOOKUP('BMP P Tracking Table'!$Q136,'Loading Rates'!$B$1:$L$24,9,FALSE),'BMP P Tracking Table'!$AA136*VLOOKUP('BMP P Tracking Table'!$Q136,'Loading Rates'!$B$1:$L$24,10,FALSE)),'BMP P Tracking Table'!$AO136*VLOOKUP('BMP P Tracking Table'!$Q136,'Loading Rates'!$B$1:$L$24,4,FALSE)+IF('BMP P Tracking Table'!$AP136="By HSG",'BMP P Tracking Table'!$AQ136*VLOOKUP('BMP P Tracking Table'!$Q136,'Loading Rates'!$B$1:$L$24,6,FALSE)+'BMP P Tracking Table'!$AR136*VLOOKUP('BMP P Tracking Table'!$Q136,'Loading Rates'!$B$1:$L$24,7,FALSE)+'BMP P Tracking Table'!$AS136*VLOOKUP('BMP P Tracking Table'!$Q136,'Loading Rates'!$B$1:$L$24,8,FALSE)+'BMP P Tracking Table'!$AT136*VLOOKUP('BMP P Tracking Table'!$Q136,'Loading Rates'!$B$1:$L$24,9,FALSE),'BMP P Tracking Table'!$AU136*VLOOKUP('BMP P Tracking Table'!$Q136,'Loading Rates'!$B$1:$L$24,10,FALSE))),"")</f>
        <v/>
      </c>
      <c r="AZ136" s="107" t="str">
        <f>IFERROR(IF('BMP P Tracking Table'!$AL136="Yes",MIN(2,IF('BMP P Tracking Table'!$AP136="Total Pervious",(-(3630*'BMP P Tracking Table'!$AO136+20.691*'BMP P Tracking Table'!$AU136)+SQRT((3630*'BMP P Tracking Table'!$AO136+20.691*'BMP P Tracking Table'!$AU136)^2-(4*(996.798*'BMP P Tracking Table'!$AU136)*-'BMP P Tracking Table'!$AW136)))/(2*(996.798*'BMP P Tracking Table'!$AU136)),IF(SUM('BMP P Tracking Table'!$AQ136:$AT136)=0,'BMP P Tracking Table'!$AU136/(-3630*'BMP P Tracking Table'!$AO136),(-(3630*'BMP P Tracking Table'!$AO136+20.691*'BMP P Tracking Table'!$AT136-216.711*'BMP P Tracking Table'!$AS136-83.853*'BMP P Tracking Table'!$AR136-42.834*'BMP P Tracking Table'!$AQ136)+SQRT((3630*'BMP P Tracking Table'!$AO136+20.691*'BMP P Tracking Table'!$AT136-216.711*'BMP P Tracking Table'!$AS136-83.853*'BMP P Tracking Table'!$AR136-42.834*'BMP P Tracking Table'!$AQ136)^2-(4*(149.919*'BMP P Tracking Table'!$AQ136+236.676*'BMP P Tracking Table'!$AR136+726*'BMP P Tracking Table'!$AS136+996.798*'BMP P Tracking Table'!$AT136)*-'BMP P Tracking Table'!$AW136)))/(2*(149.919*'BMP P Tracking Table'!$AQ136+236.676*'BMP P Tracking Table'!$AR136+726*'BMP P Tracking Table'!$AS136+996.798*'BMP P Tracking Table'!$AT136))))),MIN(2,IF('BMP P Tracking Table'!$AP136="Total Pervious",(-(3630*'BMP P Tracking Table'!$U136+20.691*'BMP P Tracking Table'!$AA136)+SQRT((3630*'BMP P Tracking Table'!$U136+20.691*'BMP P Tracking Table'!$AA136)^2-(4*(996.798*'BMP P Tracking Table'!$AA136)*-'BMP P Tracking Table'!$AW136)))/(2*(996.798*'BMP P Tracking Table'!$AA136)),IF(SUM('BMP P Tracking Table'!$W136:$Z136)=0,'BMP P Tracking Table'!$AW136/(-3630*'BMP P Tracking Table'!$U136),(-(3630*'BMP P Tracking Table'!$U136+20.691*'BMP P Tracking Table'!$Z136-216.711*'BMP P Tracking Table'!$Y136-83.853*'BMP P Tracking Table'!$X136-42.834*'BMP P Tracking Table'!$W136)+SQRT((3630*'BMP P Tracking Table'!$U136+20.691*'BMP P Tracking Table'!$Z136-216.711*'BMP P Tracking Table'!$Y136-83.853*'BMP P Tracking Table'!$X136-42.834*'BMP P Tracking Table'!$W136)^2-(4*(149.919*'BMP P Tracking Table'!$W136+236.676*'BMP P Tracking Table'!$X136+726*'BMP P Tracking Table'!$Y136+996.798*'BMP P Tracking Table'!$Z136)*-'BMP P Tracking Table'!$AW136)))/(2*(149.919*'BMP P Tracking Table'!$W136+236.676*'BMP P Tracking Table'!$X136+726*'BMP P Tracking Table'!$Y136+996.798*'BMP P Tracking Table'!$Z136)))))),"")</f>
        <v/>
      </c>
      <c r="BA136" s="105" t="str" cm="1">
        <f t="array" ref="BA136">IFERROR((VLOOKUP(CONCATENATE('BMP P Tracking Table'!$AV136," ",'BMP P Tracking Table'!$AX136),'Performance Curves'!$C$1:$L$45,_xlfn.SINGLE(MATCH('BMP P Tracking Table'!$AZ136,'Performance Curves'!$D$1:$L$1,1))+2,FALSE)-VLOOKUP(CONCATENATE('BMP P Tracking Table'!$AV136," ",'BMP P Tracking Table'!$AX136),'Performance Curves'!$C$1:$L$45,_xlfn.SINGLE(MATCH('BMP P Tracking Table'!$AZ136,'Performance Curves'!$D$1:$L$1,1))+1,FALSE)),"")</f>
        <v/>
      </c>
      <c r="BB136" s="107" t="str">
        <f>IFERROR(('BMP P Tracking Table'!$AZ136-INDEX('Performance Curves'!$E$1:$L$1,1,MATCH('BMP P Tracking Table'!$AZ136,'Performance Curves'!$E$1:$L$1,1)))/(INDEX('Performance Curves'!$E$1:$L$1,1,MATCH('BMP P Tracking Table'!$AZ136,'Performance Curves'!$E$1:$L$1,1)+1)-INDEX('Performance Curves'!$E$1:$L$1,1,MATCH('BMP P Tracking Table'!$AZ136,'Performance Curves'!$E$1:$L$1,1))),"")</f>
        <v/>
      </c>
      <c r="BC136" s="106" t="str" cm="1">
        <f t="array" ref="BC136">IFERROR(IF('BMP P Tracking Table'!$AZ136=2,VLOOKUP(CONCATENATE('BMP P Tracking Table'!$AV136," ",'BMP P Tracking Table'!$AX136),'Performance Curves'!$C$1:$L$44,_xlfn.SINGLE(MATCH('BMP P Tracking Table'!$AZ136,'Performance Curves'!$D$1:$L$1,1))+1,FALSE),'BMP P Tracking Table'!$BA136*'BMP P Tracking Table'!$BB136+VLOOKUP(CONCATENATE('BMP P Tracking Table'!$AV136," ",'BMP P Tracking Table'!$AX136),'Performance Curves'!$C$1:$L$44,_xlfn.SINGLE(MATCH('BMP P Tracking Table'!$AZ136,'Performance Curves'!$D$1:$L$1,1))+1,FALSE)),"")</f>
        <v/>
      </c>
      <c r="BD136" s="107" t="str">
        <f>IFERROR('BMP P Tracking Table'!$BC136*'BMP P Tracking Table'!$AY136,"")</f>
        <v/>
      </c>
      <c r="BE136" s="101"/>
      <c r="BF136" s="37">
        <f t="shared" si="6"/>
        <v>0</v>
      </c>
    </row>
    <row r="137" spans="1:58" x14ac:dyDescent="0.25">
      <c r="A137" s="65"/>
      <c r="B137" s="65"/>
      <c r="C137" s="65"/>
      <c r="D137" s="65"/>
      <c r="E137" s="97"/>
      <c r="F137" s="97"/>
      <c r="G137" s="65"/>
      <c r="H137" s="65"/>
      <c r="I137" s="65"/>
      <c r="J137" s="98"/>
      <c r="K137" s="65"/>
      <c r="L137" s="65"/>
      <c r="M137" s="65"/>
      <c r="N137" s="65"/>
      <c r="O137" s="65"/>
      <c r="P137" s="65"/>
      <c r="Q137" s="65" t="str">
        <f>IFERROR(VLOOKUP('BMP P Tracking Table'!$P137,Dropdowns!$C$2:$E$15,3,FALSE),"")</f>
        <v/>
      </c>
      <c r="R137" s="65" t="str">
        <f>IFERROR(VLOOKUP('BMP P Tracking Table'!$Q137,Dropdowns!$P$3:$Q$23,2,FALSE),"")</f>
        <v/>
      </c>
      <c r="S137" s="65"/>
      <c r="T137" s="65"/>
      <c r="U137" s="65"/>
      <c r="V137" s="65"/>
      <c r="W137" s="65"/>
      <c r="X137" s="65"/>
      <c r="Y137" s="65"/>
      <c r="Z137" s="65"/>
      <c r="AA137" s="65"/>
      <c r="AB137" s="100"/>
      <c r="AC137" s="65"/>
      <c r="AD137" s="107" t="str">
        <f>IFERROR('BMP P Tracking Table'!$U137*VLOOKUP('BMP P Tracking Table'!$Q137,'Loading Rates'!$B$1:$L$24,4,FALSE)+IF('BMP P Tracking Table'!$V137="By HSG",'BMP P Tracking Table'!$W137*VLOOKUP('BMP P Tracking Table'!$Q137,'Loading Rates'!$B$1:$L$24,6,FALSE)+'BMP P Tracking Table'!$X137*VLOOKUP('BMP P Tracking Table'!$Q137,'Loading Rates'!$B$1:$L$24,7,FALSE)+'BMP P Tracking Table'!$Y137*VLOOKUP('BMP P Tracking Table'!$Q137,'Loading Rates'!$B$1:$L$24,8,FALSE)+'BMP P Tracking Table'!$Z137*VLOOKUP('BMP P Tracking Table'!$Q137,'Loading Rates'!$B$1:$L$24,9,FALSE),'BMP P Tracking Table'!$AA137*VLOOKUP('BMP P Tracking Table'!$Q137,'Loading Rates'!$B$1:$L$24,10,FALSE)),"")</f>
        <v/>
      </c>
      <c r="AE137" s="107" t="str">
        <f>IFERROR(MIN(2,IF('BMP P Tracking Table'!$V137="Total Pervious",(-(3630*'BMP P Tracking Table'!$U137+20.691*'BMP P Tracking Table'!$AA137)+SQRT((3630*'BMP P Tracking Table'!$U137+20.691*'BMP P Tracking Table'!$AA137)^2-(4*(996.798*'BMP P Tracking Table'!$AA137)*-'BMP P Tracking Table'!$AB137)))/(2*(996.798*'BMP P Tracking Table'!$AA137)),IF(SUM('BMP P Tracking Table'!$W137:$Z137)=0,'BMP P Tracking Table'!$AB137/(-3630*'BMP P Tracking Table'!$U137),(-(3630*'BMP P Tracking Table'!$U137+20.691*'BMP P Tracking Table'!$Z137-216.711*'BMP P Tracking Table'!$Y137-83.853*'BMP P Tracking Table'!$X137-42.834*'BMP P Tracking Table'!$W137)+SQRT((3630*'BMP P Tracking Table'!$U137+20.691*'BMP P Tracking Table'!$Z137-216.711*'BMP P Tracking Table'!$Y137-83.853*'BMP P Tracking Table'!$X137-42.834*'BMP P Tracking Table'!$W137)^2-(4*(149.919*'BMP P Tracking Table'!$W137+236.676*'BMP P Tracking Table'!$X137+726*'BMP P Tracking Table'!$Y137+996.798*'BMP P Tracking Table'!$Z137)*-'BMP P Tracking Table'!$AB137)))/(2*(149.919*'BMP P Tracking Table'!$W137+236.676*'BMP P Tracking Table'!$X137+726*'BMP P Tracking Table'!$Y137+996.798*'BMP P Tracking Table'!$Z137))))),"")</f>
        <v/>
      </c>
      <c r="AF137" s="107" t="str" cm="1">
        <f t="array" ref="AF137">IFERROR((VLOOKUP(CONCATENATE('BMP P Tracking Table'!$T137," ",'BMP P Tracking Table'!$AC137),'Performance Curves'!$C$1:$L$45,_xlfn.SINGLE(MATCH('BMP P Tracking Table'!$AE137,'Performance Curves'!$D$1:$L$1,1))+2,FALSE)-VLOOKUP(CONCATENATE('BMP P Tracking Table'!$T137," ",'BMP P Tracking Table'!$AC137),'Performance Curves'!$C$1:$L$45,_xlfn.SINGLE(MATCH('BMP P Tracking Table'!$AE137,'Performance Curves'!$D$1:$L$1,1))+1,FALSE)),"")</f>
        <v/>
      </c>
      <c r="AG137" s="107" t="str">
        <f>IFERROR(('BMP P Tracking Table'!$AE137-INDEX('Performance Curves'!$E$1:$L$1,1,MATCH('BMP P Tracking Table'!$AE137,'Performance Curves'!$E$1:$L$1,1)))/(INDEX('Performance Curves'!$E$1:$L$1,1,MATCH('BMP P Tracking Table'!$AE137,'Performance Curves'!$E$1:$L$1,1)+1)-INDEX('Performance Curves'!$E$1:$L$1,1,MATCH('BMP P Tracking Table'!$AE137,'Performance Curves'!$E$1:$L$1,1))),"")</f>
        <v/>
      </c>
      <c r="AH137" s="106" t="str" cm="1">
        <f t="array" ref="AH137">IFERROR(IF('BMP P Tracking Table'!$AE137=2,VLOOKUP(CONCATENATE('BMP P Tracking Table'!$T137," ",'BMP P Tracking Table'!$AC137),'Performance Curves'!$C$1:$L$45,_xlfn.SINGLE(MATCH('BMP P Tracking Table'!$AE137,'Performance Curves'!$D$1:$L$1,1))+1,FALSE),'BMP P Tracking Table'!$AF137*'BMP P Tracking Table'!$AG137+VLOOKUP(CONCATENATE('BMP P Tracking Table'!$T137," ",'BMP P Tracking Table'!$AC137),'Performance Curves'!$C$1:$L$45,_xlfn.SINGLE(MATCH('BMP P Tracking Table'!$AE137,'Performance Curves'!$D$1:$L$1,1))+1,FALSE)),"")</f>
        <v/>
      </c>
      <c r="AI137" s="107" t="str">
        <f>IFERROR('BMP P Tracking Table'!$AH137*'BMP P Tracking Table'!$AD137,"")</f>
        <v/>
      </c>
      <c r="AJ137" s="65"/>
      <c r="AK137" s="101"/>
      <c r="AL137" s="101"/>
      <c r="AM137" s="64">
        <v>1</v>
      </c>
      <c r="AN137" s="105" t="str">
        <f t="shared" si="5"/>
        <v/>
      </c>
      <c r="AO137" s="101"/>
      <c r="AP137" s="101"/>
      <c r="AQ137" s="101"/>
      <c r="AR137" s="101"/>
      <c r="AS137" s="101"/>
      <c r="AT137" s="101"/>
      <c r="AU137" s="101"/>
      <c r="AV137" s="65"/>
      <c r="AW137" s="102"/>
      <c r="AX137" s="102"/>
      <c r="AY137" s="107" t="str">
        <f>IF('BMP P Tracking Table'!$AK137="Yes",IF('BMP P Tracking Table'!$AL137="No",'BMP P Tracking Table'!$U137*VLOOKUP('BMP P Tracking Table'!$Q137,'Loading Rates'!$B$1:$L$24,4,FALSE)+IF('BMP P Tracking Table'!$V137="By HSG",'BMP P Tracking Table'!$W137*VLOOKUP('BMP P Tracking Table'!$Q137,'Loading Rates'!$B$1:$L$24,6,FALSE)+'BMP P Tracking Table'!$X137*VLOOKUP('BMP P Tracking Table'!$Q137,'Loading Rates'!$B$1:$L$24,7,FALSE)+'BMP P Tracking Table'!$Y137*VLOOKUP('BMP P Tracking Table'!$Q137,'Loading Rates'!$B$1:$L$24,8,FALSE)+'BMP P Tracking Table'!$Z137*VLOOKUP('BMP P Tracking Table'!$Q137,'Loading Rates'!$B$1:$L$24,9,FALSE),'BMP P Tracking Table'!$AA137*VLOOKUP('BMP P Tracking Table'!$Q137,'Loading Rates'!$B$1:$L$24,10,FALSE)),'BMP P Tracking Table'!$AO137*VLOOKUP('BMP P Tracking Table'!$Q137,'Loading Rates'!$B$1:$L$24,4,FALSE)+IF('BMP P Tracking Table'!$AP137="By HSG",'BMP P Tracking Table'!$AQ137*VLOOKUP('BMP P Tracking Table'!$Q137,'Loading Rates'!$B$1:$L$24,6,FALSE)+'BMP P Tracking Table'!$AR137*VLOOKUP('BMP P Tracking Table'!$Q137,'Loading Rates'!$B$1:$L$24,7,FALSE)+'BMP P Tracking Table'!$AS137*VLOOKUP('BMP P Tracking Table'!$Q137,'Loading Rates'!$B$1:$L$24,8,FALSE)+'BMP P Tracking Table'!$AT137*VLOOKUP('BMP P Tracking Table'!$Q137,'Loading Rates'!$B$1:$L$24,9,FALSE),'BMP P Tracking Table'!$AU137*VLOOKUP('BMP P Tracking Table'!$Q137,'Loading Rates'!$B$1:$L$24,10,FALSE))),"")</f>
        <v/>
      </c>
      <c r="AZ137" s="107" t="str">
        <f>IFERROR(IF('BMP P Tracking Table'!$AL137="Yes",MIN(2,IF('BMP P Tracking Table'!$AP137="Total Pervious",(-(3630*'BMP P Tracking Table'!$AO137+20.691*'BMP P Tracking Table'!$AU137)+SQRT((3630*'BMP P Tracking Table'!$AO137+20.691*'BMP P Tracking Table'!$AU137)^2-(4*(996.798*'BMP P Tracking Table'!$AU137)*-'BMP P Tracking Table'!$AW137)))/(2*(996.798*'BMP P Tracking Table'!$AU137)),IF(SUM('BMP P Tracking Table'!$AQ137:$AT137)=0,'BMP P Tracking Table'!$AU137/(-3630*'BMP P Tracking Table'!$AO137),(-(3630*'BMP P Tracking Table'!$AO137+20.691*'BMP P Tracking Table'!$AT137-216.711*'BMP P Tracking Table'!$AS137-83.853*'BMP P Tracking Table'!$AR137-42.834*'BMP P Tracking Table'!$AQ137)+SQRT((3630*'BMP P Tracking Table'!$AO137+20.691*'BMP P Tracking Table'!$AT137-216.711*'BMP P Tracking Table'!$AS137-83.853*'BMP P Tracking Table'!$AR137-42.834*'BMP P Tracking Table'!$AQ137)^2-(4*(149.919*'BMP P Tracking Table'!$AQ137+236.676*'BMP P Tracking Table'!$AR137+726*'BMP P Tracking Table'!$AS137+996.798*'BMP P Tracking Table'!$AT137)*-'BMP P Tracking Table'!$AW137)))/(2*(149.919*'BMP P Tracking Table'!$AQ137+236.676*'BMP P Tracking Table'!$AR137+726*'BMP P Tracking Table'!$AS137+996.798*'BMP P Tracking Table'!$AT137))))),MIN(2,IF('BMP P Tracking Table'!$AP137="Total Pervious",(-(3630*'BMP P Tracking Table'!$U137+20.691*'BMP P Tracking Table'!$AA137)+SQRT((3630*'BMP P Tracking Table'!$U137+20.691*'BMP P Tracking Table'!$AA137)^2-(4*(996.798*'BMP P Tracking Table'!$AA137)*-'BMP P Tracking Table'!$AW137)))/(2*(996.798*'BMP P Tracking Table'!$AA137)),IF(SUM('BMP P Tracking Table'!$W137:$Z137)=0,'BMP P Tracking Table'!$AW137/(-3630*'BMP P Tracking Table'!$U137),(-(3630*'BMP P Tracking Table'!$U137+20.691*'BMP P Tracking Table'!$Z137-216.711*'BMP P Tracking Table'!$Y137-83.853*'BMP P Tracking Table'!$X137-42.834*'BMP P Tracking Table'!$W137)+SQRT((3630*'BMP P Tracking Table'!$U137+20.691*'BMP P Tracking Table'!$Z137-216.711*'BMP P Tracking Table'!$Y137-83.853*'BMP P Tracking Table'!$X137-42.834*'BMP P Tracking Table'!$W137)^2-(4*(149.919*'BMP P Tracking Table'!$W137+236.676*'BMP P Tracking Table'!$X137+726*'BMP P Tracking Table'!$Y137+996.798*'BMP P Tracking Table'!$Z137)*-'BMP P Tracking Table'!$AW137)))/(2*(149.919*'BMP P Tracking Table'!$W137+236.676*'BMP P Tracking Table'!$X137+726*'BMP P Tracking Table'!$Y137+996.798*'BMP P Tracking Table'!$Z137)))))),"")</f>
        <v/>
      </c>
      <c r="BA137" s="105" t="str" cm="1">
        <f t="array" ref="BA137">IFERROR((VLOOKUP(CONCATENATE('BMP P Tracking Table'!$AV137," ",'BMP P Tracking Table'!$AX137),'Performance Curves'!$C$1:$L$45,_xlfn.SINGLE(MATCH('BMP P Tracking Table'!$AZ137,'Performance Curves'!$D$1:$L$1,1))+2,FALSE)-VLOOKUP(CONCATENATE('BMP P Tracking Table'!$AV137," ",'BMP P Tracking Table'!$AX137),'Performance Curves'!$C$1:$L$45,_xlfn.SINGLE(MATCH('BMP P Tracking Table'!$AZ137,'Performance Curves'!$D$1:$L$1,1))+1,FALSE)),"")</f>
        <v/>
      </c>
      <c r="BB137" s="107" t="str">
        <f>IFERROR(('BMP P Tracking Table'!$AZ137-INDEX('Performance Curves'!$E$1:$L$1,1,MATCH('BMP P Tracking Table'!$AZ137,'Performance Curves'!$E$1:$L$1,1)))/(INDEX('Performance Curves'!$E$1:$L$1,1,MATCH('BMP P Tracking Table'!$AZ137,'Performance Curves'!$E$1:$L$1,1)+1)-INDEX('Performance Curves'!$E$1:$L$1,1,MATCH('BMP P Tracking Table'!$AZ137,'Performance Curves'!$E$1:$L$1,1))),"")</f>
        <v/>
      </c>
      <c r="BC137" s="106" t="str" cm="1">
        <f t="array" ref="BC137">IFERROR(IF('BMP P Tracking Table'!$AZ137=2,VLOOKUP(CONCATENATE('BMP P Tracking Table'!$AV137," ",'BMP P Tracking Table'!$AX137),'Performance Curves'!$C$1:$L$44,_xlfn.SINGLE(MATCH('BMP P Tracking Table'!$AZ137,'Performance Curves'!$D$1:$L$1,1))+1,FALSE),'BMP P Tracking Table'!$BA137*'BMP P Tracking Table'!$BB137+VLOOKUP(CONCATENATE('BMP P Tracking Table'!$AV137," ",'BMP P Tracking Table'!$AX137),'Performance Curves'!$C$1:$L$44,_xlfn.SINGLE(MATCH('BMP P Tracking Table'!$AZ137,'Performance Curves'!$D$1:$L$1,1))+1,FALSE)),"")</f>
        <v/>
      </c>
      <c r="BD137" s="107" t="str">
        <f>IFERROR('BMP P Tracking Table'!$BC137*'BMP P Tracking Table'!$AY137,"")</f>
        <v/>
      </c>
      <c r="BE137" s="101"/>
      <c r="BF137" s="37">
        <f t="shared" si="6"/>
        <v>0</v>
      </c>
    </row>
    <row r="138" spans="1:58" x14ac:dyDescent="0.25">
      <c r="A138" s="65"/>
      <c r="B138" s="65"/>
      <c r="C138" s="65"/>
      <c r="D138" s="65"/>
      <c r="E138" s="97"/>
      <c r="F138" s="97"/>
      <c r="G138" s="65"/>
      <c r="H138" s="65"/>
      <c r="I138" s="65"/>
      <c r="J138" s="98"/>
      <c r="K138" s="65"/>
      <c r="L138" s="65"/>
      <c r="M138" s="65"/>
      <c r="N138" s="65"/>
      <c r="O138" s="65"/>
      <c r="P138" s="65"/>
      <c r="Q138" s="65" t="str">
        <f>IFERROR(VLOOKUP('BMP P Tracking Table'!$P138,Dropdowns!$C$2:$E$15,3,FALSE),"")</f>
        <v/>
      </c>
      <c r="R138" s="65" t="str">
        <f>IFERROR(VLOOKUP('BMP P Tracking Table'!$Q138,Dropdowns!$P$3:$Q$23,2,FALSE),"")</f>
        <v/>
      </c>
      <c r="S138" s="65"/>
      <c r="T138" s="65"/>
      <c r="U138" s="65"/>
      <c r="V138" s="65"/>
      <c r="W138" s="65"/>
      <c r="X138" s="65"/>
      <c r="Y138" s="65"/>
      <c r="Z138" s="65"/>
      <c r="AA138" s="65"/>
      <c r="AB138" s="100"/>
      <c r="AC138" s="65"/>
      <c r="AD138" s="107" t="str">
        <f>IFERROR('BMP P Tracking Table'!$U138*VLOOKUP('BMP P Tracking Table'!$Q138,'Loading Rates'!$B$1:$L$24,4,FALSE)+IF('BMP P Tracking Table'!$V138="By HSG",'BMP P Tracking Table'!$W138*VLOOKUP('BMP P Tracking Table'!$Q138,'Loading Rates'!$B$1:$L$24,6,FALSE)+'BMP P Tracking Table'!$X138*VLOOKUP('BMP P Tracking Table'!$Q138,'Loading Rates'!$B$1:$L$24,7,FALSE)+'BMP P Tracking Table'!$Y138*VLOOKUP('BMP P Tracking Table'!$Q138,'Loading Rates'!$B$1:$L$24,8,FALSE)+'BMP P Tracking Table'!$Z138*VLOOKUP('BMP P Tracking Table'!$Q138,'Loading Rates'!$B$1:$L$24,9,FALSE),'BMP P Tracking Table'!$AA138*VLOOKUP('BMP P Tracking Table'!$Q138,'Loading Rates'!$B$1:$L$24,10,FALSE)),"")</f>
        <v/>
      </c>
      <c r="AE138" s="107" t="str">
        <f>IFERROR(MIN(2,IF('BMP P Tracking Table'!$V138="Total Pervious",(-(3630*'BMP P Tracking Table'!$U138+20.691*'BMP P Tracking Table'!$AA138)+SQRT((3630*'BMP P Tracking Table'!$U138+20.691*'BMP P Tracking Table'!$AA138)^2-(4*(996.798*'BMP P Tracking Table'!$AA138)*-'BMP P Tracking Table'!$AB138)))/(2*(996.798*'BMP P Tracking Table'!$AA138)),IF(SUM('BMP P Tracking Table'!$W138:$Z138)=0,'BMP P Tracking Table'!$AB138/(-3630*'BMP P Tracking Table'!$U138),(-(3630*'BMP P Tracking Table'!$U138+20.691*'BMP P Tracking Table'!$Z138-216.711*'BMP P Tracking Table'!$Y138-83.853*'BMP P Tracking Table'!$X138-42.834*'BMP P Tracking Table'!$W138)+SQRT((3630*'BMP P Tracking Table'!$U138+20.691*'BMP P Tracking Table'!$Z138-216.711*'BMP P Tracking Table'!$Y138-83.853*'BMP P Tracking Table'!$X138-42.834*'BMP P Tracking Table'!$W138)^2-(4*(149.919*'BMP P Tracking Table'!$W138+236.676*'BMP P Tracking Table'!$X138+726*'BMP P Tracking Table'!$Y138+996.798*'BMP P Tracking Table'!$Z138)*-'BMP P Tracking Table'!$AB138)))/(2*(149.919*'BMP P Tracking Table'!$W138+236.676*'BMP P Tracking Table'!$X138+726*'BMP P Tracking Table'!$Y138+996.798*'BMP P Tracking Table'!$Z138))))),"")</f>
        <v/>
      </c>
      <c r="AF138" s="107" t="str" cm="1">
        <f t="array" ref="AF138">IFERROR((VLOOKUP(CONCATENATE('BMP P Tracking Table'!$T138," ",'BMP P Tracking Table'!$AC138),'Performance Curves'!$C$1:$L$45,_xlfn.SINGLE(MATCH('BMP P Tracking Table'!$AE138,'Performance Curves'!$D$1:$L$1,1))+2,FALSE)-VLOOKUP(CONCATENATE('BMP P Tracking Table'!$T138," ",'BMP P Tracking Table'!$AC138),'Performance Curves'!$C$1:$L$45,_xlfn.SINGLE(MATCH('BMP P Tracking Table'!$AE138,'Performance Curves'!$D$1:$L$1,1))+1,FALSE)),"")</f>
        <v/>
      </c>
      <c r="AG138" s="107" t="str">
        <f>IFERROR(('BMP P Tracking Table'!$AE138-INDEX('Performance Curves'!$E$1:$L$1,1,MATCH('BMP P Tracking Table'!$AE138,'Performance Curves'!$E$1:$L$1,1)))/(INDEX('Performance Curves'!$E$1:$L$1,1,MATCH('BMP P Tracking Table'!$AE138,'Performance Curves'!$E$1:$L$1,1)+1)-INDEX('Performance Curves'!$E$1:$L$1,1,MATCH('BMP P Tracking Table'!$AE138,'Performance Curves'!$E$1:$L$1,1))),"")</f>
        <v/>
      </c>
      <c r="AH138" s="106" t="str" cm="1">
        <f t="array" ref="AH138">IFERROR(IF('BMP P Tracking Table'!$AE138=2,VLOOKUP(CONCATENATE('BMP P Tracking Table'!$T138," ",'BMP P Tracking Table'!$AC138),'Performance Curves'!$C$1:$L$45,_xlfn.SINGLE(MATCH('BMP P Tracking Table'!$AE138,'Performance Curves'!$D$1:$L$1,1))+1,FALSE),'BMP P Tracking Table'!$AF138*'BMP P Tracking Table'!$AG138+VLOOKUP(CONCATENATE('BMP P Tracking Table'!$T138," ",'BMP P Tracking Table'!$AC138),'Performance Curves'!$C$1:$L$45,_xlfn.SINGLE(MATCH('BMP P Tracking Table'!$AE138,'Performance Curves'!$D$1:$L$1,1))+1,FALSE)),"")</f>
        <v/>
      </c>
      <c r="AI138" s="107" t="str">
        <f>IFERROR('BMP P Tracking Table'!$AH138*'BMP P Tracking Table'!$AD138,"")</f>
        <v/>
      </c>
      <c r="AJ138" s="65"/>
      <c r="AK138" s="101"/>
      <c r="AL138" s="101"/>
      <c r="AM138" s="64">
        <v>1</v>
      </c>
      <c r="AN138" s="105" t="str">
        <f t="shared" si="5"/>
        <v/>
      </c>
      <c r="AO138" s="101"/>
      <c r="AP138" s="101"/>
      <c r="AQ138" s="101"/>
      <c r="AR138" s="101"/>
      <c r="AS138" s="101"/>
      <c r="AT138" s="101"/>
      <c r="AU138" s="101"/>
      <c r="AV138" s="65"/>
      <c r="AW138" s="102"/>
      <c r="AX138" s="102"/>
      <c r="AY138" s="107" t="str">
        <f>IF('BMP P Tracking Table'!$AK138="Yes",IF('BMP P Tracking Table'!$AL138="No",'BMP P Tracking Table'!$U138*VLOOKUP('BMP P Tracking Table'!$Q138,'Loading Rates'!$B$1:$L$24,4,FALSE)+IF('BMP P Tracking Table'!$V138="By HSG",'BMP P Tracking Table'!$W138*VLOOKUP('BMP P Tracking Table'!$Q138,'Loading Rates'!$B$1:$L$24,6,FALSE)+'BMP P Tracking Table'!$X138*VLOOKUP('BMP P Tracking Table'!$Q138,'Loading Rates'!$B$1:$L$24,7,FALSE)+'BMP P Tracking Table'!$Y138*VLOOKUP('BMP P Tracking Table'!$Q138,'Loading Rates'!$B$1:$L$24,8,FALSE)+'BMP P Tracking Table'!$Z138*VLOOKUP('BMP P Tracking Table'!$Q138,'Loading Rates'!$B$1:$L$24,9,FALSE),'BMP P Tracking Table'!$AA138*VLOOKUP('BMP P Tracking Table'!$Q138,'Loading Rates'!$B$1:$L$24,10,FALSE)),'BMP P Tracking Table'!$AO138*VLOOKUP('BMP P Tracking Table'!$Q138,'Loading Rates'!$B$1:$L$24,4,FALSE)+IF('BMP P Tracking Table'!$AP138="By HSG",'BMP P Tracking Table'!$AQ138*VLOOKUP('BMP P Tracking Table'!$Q138,'Loading Rates'!$B$1:$L$24,6,FALSE)+'BMP P Tracking Table'!$AR138*VLOOKUP('BMP P Tracking Table'!$Q138,'Loading Rates'!$B$1:$L$24,7,FALSE)+'BMP P Tracking Table'!$AS138*VLOOKUP('BMP P Tracking Table'!$Q138,'Loading Rates'!$B$1:$L$24,8,FALSE)+'BMP P Tracking Table'!$AT138*VLOOKUP('BMP P Tracking Table'!$Q138,'Loading Rates'!$B$1:$L$24,9,FALSE),'BMP P Tracking Table'!$AU138*VLOOKUP('BMP P Tracking Table'!$Q138,'Loading Rates'!$B$1:$L$24,10,FALSE))),"")</f>
        <v/>
      </c>
      <c r="AZ138" s="107" t="str">
        <f>IFERROR(IF('BMP P Tracking Table'!$AL138="Yes",MIN(2,IF('BMP P Tracking Table'!$AP138="Total Pervious",(-(3630*'BMP P Tracking Table'!$AO138+20.691*'BMP P Tracking Table'!$AU138)+SQRT((3630*'BMP P Tracking Table'!$AO138+20.691*'BMP P Tracking Table'!$AU138)^2-(4*(996.798*'BMP P Tracking Table'!$AU138)*-'BMP P Tracking Table'!$AW138)))/(2*(996.798*'BMP P Tracking Table'!$AU138)),IF(SUM('BMP P Tracking Table'!$AQ138:$AT138)=0,'BMP P Tracking Table'!$AU138/(-3630*'BMP P Tracking Table'!$AO138),(-(3630*'BMP P Tracking Table'!$AO138+20.691*'BMP P Tracking Table'!$AT138-216.711*'BMP P Tracking Table'!$AS138-83.853*'BMP P Tracking Table'!$AR138-42.834*'BMP P Tracking Table'!$AQ138)+SQRT((3630*'BMP P Tracking Table'!$AO138+20.691*'BMP P Tracking Table'!$AT138-216.711*'BMP P Tracking Table'!$AS138-83.853*'BMP P Tracking Table'!$AR138-42.834*'BMP P Tracking Table'!$AQ138)^2-(4*(149.919*'BMP P Tracking Table'!$AQ138+236.676*'BMP P Tracking Table'!$AR138+726*'BMP P Tracking Table'!$AS138+996.798*'BMP P Tracking Table'!$AT138)*-'BMP P Tracking Table'!$AW138)))/(2*(149.919*'BMP P Tracking Table'!$AQ138+236.676*'BMP P Tracking Table'!$AR138+726*'BMP P Tracking Table'!$AS138+996.798*'BMP P Tracking Table'!$AT138))))),MIN(2,IF('BMP P Tracking Table'!$AP138="Total Pervious",(-(3630*'BMP P Tracking Table'!$U138+20.691*'BMP P Tracking Table'!$AA138)+SQRT((3630*'BMP P Tracking Table'!$U138+20.691*'BMP P Tracking Table'!$AA138)^2-(4*(996.798*'BMP P Tracking Table'!$AA138)*-'BMP P Tracking Table'!$AW138)))/(2*(996.798*'BMP P Tracking Table'!$AA138)),IF(SUM('BMP P Tracking Table'!$W138:$Z138)=0,'BMP P Tracking Table'!$AW138/(-3630*'BMP P Tracking Table'!$U138),(-(3630*'BMP P Tracking Table'!$U138+20.691*'BMP P Tracking Table'!$Z138-216.711*'BMP P Tracking Table'!$Y138-83.853*'BMP P Tracking Table'!$X138-42.834*'BMP P Tracking Table'!$W138)+SQRT((3630*'BMP P Tracking Table'!$U138+20.691*'BMP P Tracking Table'!$Z138-216.711*'BMP P Tracking Table'!$Y138-83.853*'BMP P Tracking Table'!$X138-42.834*'BMP P Tracking Table'!$W138)^2-(4*(149.919*'BMP P Tracking Table'!$W138+236.676*'BMP P Tracking Table'!$X138+726*'BMP P Tracking Table'!$Y138+996.798*'BMP P Tracking Table'!$Z138)*-'BMP P Tracking Table'!$AW138)))/(2*(149.919*'BMP P Tracking Table'!$W138+236.676*'BMP P Tracking Table'!$X138+726*'BMP P Tracking Table'!$Y138+996.798*'BMP P Tracking Table'!$Z138)))))),"")</f>
        <v/>
      </c>
      <c r="BA138" s="105" t="str" cm="1">
        <f t="array" ref="BA138">IFERROR((VLOOKUP(CONCATENATE('BMP P Tracking Table'!$AV138," ",'BMP P Tracking Table'!$AX138),'Performance Curves'!$C$1:$L$45,_xlfn.SINGLE(MATCH('BMP P Tracking Table'!$AZ138,'Performance Curves'!$D$1:$L$1,1))+2,FALSE)-VLOOKUP(CONCATENATE('BMP P Tracking Table'!$AV138," ",'BMP P Tracking Table'!$AX138),'Performance Curves'!$C$1:$L$45,_xlfn.SINGLE(MATCH('BMP P Tracking Table'!$AZ138,'Performance Curves'!$D$1:$L$1,1))+1,FALSE)),"")</f>
        <v/>
      </c>
      <c r="BB138" s="107" t="str">
        <f>IFERROR(('BMP P Tracking Table'!$AZ138-INDEX('Performance Curves'!$E$1:$L$1,1,MATCH('BMP P Tracking Table'!$AZ138,'Performance Curves'!$E$1:$L$1,1)))/(INDEX('Performance Curves'!$E$1:$L$1,1,MATCH('BMP P Tracking Table'!$AZ138,'Performance Curves'!$E$1:$L$1,1)+1)-INDEX('Performance Curves'!$E$1:$L$1,1,MATCH('BMP P Tracking Table'!$AZ138,'Performance Curves'!$E$1:$L$1,1))),"")</f>
        <v/>
      </c>
      <c r="BC138" s="106" t="str" cm="1">
        <f t="array" ref="BC138">IFERROR(IF('BMP P Tracking Table'!$AZ138=2,VLOOKUP(CONCATENATE('BMP P Tracking Table'!$AV138," ",'BMP P Tracking Table'!$AX138),'Performance Curves'!$C$1:$L$44,_xlfn.SINGLE(MATCH('BMP P Tracking Table'!$AZ138,'Performance Curves'!$D$1:$L$1,1))+1,FALSE),'BMP P Tracking Table'!$BA138*'BMP P Tracking Table'!$BB138+VLOOKUP(CONCATENATE('BMP P Tracking Table'!$AV138," ",'BMP P Tracking Table'!$AX138),'Performance Curves'!$C$1:$L$44,_xlfn.SINGLE(MATCH('BMP P Tracking Table'!$AZ138,'Performance Curves'!$D$1:$L$1,1))+1,FALSE)),"")</f>
        <v/>
      </c>
      <c r="BD138" s="107" t="str">
        <f>IFERROR('BMP P Tracking Table'!$BC138*'BMP P Tracking Table'!$AY138,"")</f>
        <v/>
      </c>
      <c r="BE138" s="95"/>
      <c r="BF138" s="37">
        <f t="shared" si="6"/>
        <v>0</v>
      </c>
    </row>
    <row r="139" spans="1:58" x14ac:dyDescent="0.25">
      <c r="A139" s="65"/>
      <c r="B139" s="65"/>
      <c r="C139" s="65"/>
      <c r="D139" s="65"/>
      <c r="E139" s="97"/>
      <c r="F139" s="97"/>
      <c r="G139" s="65"/>
      <c r="H139" s="65"/>
      <c r="I139" s="65"/>
      <c r="J139" s="98"/>
      <c r="K139" s="65"/>
      <c r="L139" s="65"/>
      <c r="M139" s="65"/>
      <c r="N139" s="65"/>
      <c r="O139" s="65"/>
      <c r="P139" s="65"/>
      <c r="Q139" s="65" t="str">
        <f>IFERROR(VLOOKUP('BMP P Tracking Table'!$P139,Dropdowns!$C$2:$E$15,3,FALSE),"")</f>
        <v/>
      </c>
      <c r="R139" s="65" t="str">
        <f>IFERROR(VLOOKUP('BMP P Tracking Table'!$Q139,Dropdowns!$P$3:$Q$23,2,FALSE),"")</f>
        <v/>
      </c>
      <c r="S139" s="65"/>
      <c r="T139" s="65"/>
      <c r="U139" s="65"/>
      <c r="V139" s="65"/>
      <c r="W139" s="65"/>
      <c r="X139" s="65"/>
      <c r="Y139" s="65"/>
      <c r="Z139" s="65"/>
      <c r="AA139" s="65"/>
      <c r="AB139" s="100"/>
      <c r="AC139" s="65"/>
      <c r="AD139" s="107" t="str">
        <f>IFERROR('BMP P Tracking Table'!$U139*VLOOKUP('BMP P Tracking Table'!$Q139,'Loading Rates'!$B$1:$L$24,4,FALSE)+IF('BMP P Tracking Table'!$V139="By HSG",'BMP P Tracking Table'!$W139*VLOOKUP('BMP P Tracking Table'!$Q139,'Loading Rates'!$B$1:$L$24,6,FALSE)+'BMP P Tracking Table'!$X139*VLOOKUP('BMP P Tracking Table'!$Q139,'Loading Rates'!$B$1:$L$24,7,FALSE)+'BMP P Tracking Table'!$Y139*VLOOKUP('BMP P Tracking Table'!$Q139,'Loading Rates'!$B$1:$L$24,8,FALSE)+'BMP P Tracking Table'!$Z139*VLOOKUP('BMP P Tracking Table'!$Q139,'Loading Rates'!$B$1:$L$24,9,FALSE),'BMP P Tracking Table'!$AA139*VLOOKUP('BMP P Tracking Table'!$Q139,'Loading Rates'!$B$1:$L$24,10,FALSE)),"")</f>
        <v/>
      </c>
      <c r="AE139" s="107" t="str">
        <f>IFERROR(MIN(2,IF('BMP P Tracking Table'!$V139="Total Pervious",(-(3630*'BMP P Tracking Table'!$U139+20.691*'BMP P Tracking Table'!$AA139)+SQRT((3630*'BMP P Tracking Table'!$U139+20.691*'BMP P Tracking Table'!$AA139)^2-(4*(996.798*'BMP P Tracking Table'!$AA139)*-'BMP P Tracking Table'!$AB139)))/(2*(996.798*'BMP P Tracking Table'!$AA139)),IF(SUM('BMP P Tracking Table'!$W139:$Z139)=0,'BMP P Tracking Table'!$AB139/(-3630*'BMP P Tracking Table'!$U139),(-(3630*'BMP P Tracking Table'!$U139+20.691*'BMP P Tracking Table'!$Z139-216.711*'BMP P Tracking Table'!$Y139-83.853*'BMP P Tracking Table'!$X139-42.834*'BMP P Tracking Table'!$W139)+SQRT((3630*'BMP P Tracking Table'!$U139+20.691*'BMP P Tracking Table'!$Z139-216.711*'BMP P Tracking Table'!$Y139-83.853*'BMP P Tracking Table'!$X139-42.834*'BMP P Tracking Table'!$W139)^2-(4*(149.919*'BMP P Tracking Table'!$W139+236.676*'BMP P Tracking Table'!$X139+726*'BMP P Tracking Table'!$Y139+996.798*'BMP P Tracking Table'!$Z139)*-'BMP P Tracking Table'!$AB139)))/(2*(149.919*'BMP P Tracking Table'!$W139+236.676*'BMP P Tracking Table'!$X139+726*'BMP P Tracking Table'!$Y139+996.798*'BMP P Tracking Table'!$Z139))))),"")</f>
        <v/>
      </c>
      <c r="AF139" s="107" t="str" cm="1">
        <f t="array" ref="AF139">IFERROR((VLOOKUP(CONCATENATE('BMP P Tracking Table'!$T139," ",'BMP P Tracking Table'!$AC139),'Performance Curves'!$C$1:$L$45,_xlfn.SINGLE(MATCH('BMP P Tracking Table'!$AE139,'Performance Curves'!$D$1:$L$1,1))+2,FALSE)-VLOOKUP(CONCATENATE('BMP P Tracking Table'!$T139," ",'BMP P Tracking Table'!$AC139),'Performance Curves'!$C$1:$L$45,_xlfn.SINGLE(MATCH('BMP P Tracking Table'!$AE139,'Performance Curves'!$D$1:$L$1,1))+1,FALSE)),"")</f>
        <v/>
      </c>
      <c r="AG139" s="107" t="str">
        <f>IFERROR(('BMP P Tracking Table'!$AE139-INDEX('Performance Curves'!$E$1:$L$1,1,MATCH('BMP P Tracking Table'!$AE139,'Performance Curves'!$E$1:$L$1,1)))/(INDEX('Performance Curves'!$E$1:$L$1,1,MATCH('BMP P Tracking Table'!$AE139,'Performance Curves'!$E$1:$L$1,1)+1)-INDEX('Performance Curves'!$E$1:$L$1,1,MATCH('BMP P Tracking Table'!$AE139,'Performance Curves'!$E$1:$L$1,1))),"")</f>
        <v/>
      </c>
      <c r="AH139" s="106" t="str" cm="1">
        <f t="array" ref="AH139">IFERROR(IF('BMP P Tracking Table'!$AE139=2,VLOOKUP(CONCATENATE('BMP P Tracking Table'!$T139," ",'BMP P Tracking Table'!$AC139),'Performance Curves'!$C$1:$L$45,_xlfn.SINGLE(MATCH('BMP P Tracking Table'!$AE139,'Performance Curves'!$D$1:$L$1,1))+1,FALSE),'BMP P Tracking Table'!$AF139*'BMP P Tracking Table'!$AG139+VLOOKUP(CONCATENATE('BMP P Tracking Table'!$T139," ",'BMP P Tracking Table'!$AC139),'Performance Curves'!$C$1:$L$45,_xlfn.SINGLE(MATCH('BMP P Tracking Table'!$AE139,'Performance Curves'!$D$1:$L$1,1))+1,FALSE)),"")</f>
        <v/>
      </c>
      <c r="AI139" s="107" t="str">
        <f>IFERROR('BMP P Tracking Table'!$AH139*'BMP P Tracking Table'!$AD139,"")</f>
        <v/>
      </c>
      <c r="AJ139" s="65"/>
      <c r="AK139" s="101"/>
      <c r="AL139" s="101"/>
      <c r="AM139" s="64">
        <v>1</v>
      </c>
      <c r="AN139" s="105" t="str">
        <f t="shared" si="5"/>
        <v/>
      </c>
      <c r="AO139" s="101"/>
      <c r="AP139" s="101"/>
      <c r="AQ139" s="101"/>
      <c r="AR139" s="101"/>
      <c r="AS139" s="101"/>
      <c r="AT139" s="101"/>
      <c r="AU139" s="101"/>
      <c r="AV139" s="65"/>
      <c r="AW139" s="102"/>
      <c r="AX139" s="102"/>
      <c r="AY139" s="107" t="str">
        <f>IF('BMP P Tracking Table'!$AK139="Yes",IF('BMP P Tracking Table'!$AL139="No",'BMP P Tracking Table'!$U139*VLOOKUP('BMP P Tracking Table'!$Q139,'Loading Rates'!$B$1:$L$24,4,FALSE)+IF('BMP P Tracking Table'!$V139="By HSG",'BMP P Tracking Table'!$W139*VLOOKUP('BMP P Tracking Table'!$Q139,'Loading Rates'!$B$1:$L$24,6,FALSE)+'BMP P Tracking Table'!$X139*VLOOKUP('BMP P Tracking Table'!$Q139,'Loading Rates'!$B$1:$L$24,7,FALSE)+'BMP P Tracking Table'!$Y139*VLOOKUP('BMP P Tracking Table'!$Q139,'Loading Rates'!$B$1:$L$24,8,FALSE)+'BMP P Tracking Table'!$Z139*VLOOKUP('BMP P Tracking Table'!$Q139,'Loading Rates'!$B$1:$L$24,9,FALSE),'BMP P Tracking Table'!$AA139*VLOOKUP('BMP P Tracking Table'!$Q139,'Loading Rates'!$B$1:$L$24,10,FALSE)),'BMP P Tracking Table'!$AO139*VLOOKUP('BMP P Tracking Table'!$Q139,'Loading Rates'!$B$1:$L$24,4,FALSE)+IF('BMP P Tracking Table'!$AP139="By HSG",'BMP P Tracking Table'!$AQ139*VLOOKUP('BMP P Tracking Table'!$Q139,'Loading Rates'!$B$1:$L$24,6,FALSE)+'BMP P Tracking Table'!$AR139*VLOOKUP('BMP P Tracking Table'!$Q139,'Loading Rates'!$B$1:$L$24,7,FALSE)+'BMP P Tracking Table'!$AS139*VLOOKUP('BMP P Tracking Table'!$Q139,'Loading Rates'!$B$1:$L$24,8,FALSE)+'BMP P Tracking Table'!$AT139*VLOOKUP('BMP P Tracking Table'!$Q139,'Loading Rates'!$B$1:$L$24,9,FALSE),'BMP P Tracking Table'!$AU139*VLOOKUP('BMP P Tracking Table'!$Q139,'Loading Rates'!$B$1:$L$24,10,FALSE))),"")</f>
        <v/>
      </c>
      <c r="AZ139" s="107" t="str">
        <f>IFERROR(IF('BMP P Tracking Table'!$AL139="Yes",MIN(2,IF('BMP P Tracking Table'!$AP139="Total Pervious",(-(3630*'BMP P Tracking Table'!$AO139+20.691*'BMP P Tracking Table'!$AU139)+SQRT((3630*'BMP P Tracking Table'!$AO139+20.691*'BMP P Tracking Table'!$AU139)^2-(4*(996.798*'BMP P Tracking Table'!$AU139)*-'BMP P Tracking Table'!$AW139)))/(2*(996.798*'BMP P Tracking Table'!$AU139)),IF(SUM('BMP P Tracking Table'!$AQ139:$AT139)=0,'BMP P Tracking Table'!$AU139/(-3630*'BMP P Tracking Table'!$AO139),(-(3630*'BMP P Tracking Table'!$AO139+20.691*'BMP P Tracking Table'!$AT139-216.711*'BMP P Tracking Table'!$AS139-83.853*'BMP P Tracking Table'!$AR139-42.834*'BMP P Tracking Table'!$AQ139)+SQRT((3630*'BMP P Tracking Table'!$AO139+20.691*'BMP P Tracking Table'!$AT139-216.711*'BMP P Tracking Table'!$AS139-83.853*'BMP P Tracking Table'!$AR139-42.834*'BMP P Tracking Table'!$AQ139)^2-(4*(149.919*'BMP P Tracking Table'!$AQ139+236.676*'BMP P Tracking Table'!$AR139+726*'BMP P Tracking Table'!$AS139+996.798*'BMP P Tracking Table'!$AT139)*-'BMP P Tracking Table'!$AW139)))/(2*(149.919*'BMP P Tracking Table'!$AQ139+236.676*'BMP P Tracking Table'!$AR139+726*'BMP P Tracking Table'!$AS139+996.798*'BMP P Tracking Table'!$AT139))))),MIN(2,IF('BMP P Tracking Table'!$AP139="Total Pervious",(-(3630*'BMP P Tracking Table'!$U139+20.691*'BMP P Tracking Table'!$AA139)+SQRT((3630*'BMP P Tracking Table'!$U139+20.691*'BMP P Tracking Table'!$AA139)^2-(4*(996.798*'BMP P Tracking Table'!$AA139)*-'BMP P Tracking Table'!$AW139)))/(2*(996.798*'BMP P Tracking Table'!$AA139)),IF(SUM('BMP P Tracking Table'!$W139:$Z139)=0,'BMP P Tracking Table'!$AW139/(-3630*'BMP P Tracking Table'!$U139),(-(3630*'BMP P Tracking Table'!$U139+20.691*'BMP P Tracking Table'!$Z139-216.711*'BMP P Tracking Table'!$Y139-83.853*'BMP P Tracking Table'!$X139-42.834*'BMP P Tracking Table'!$W139)+SQRT((3630*'BMP P Tracking Table'!$U139+20.691*'BMP P Tracking Table'!$Z139-216.711*'BMP P Tracking Table'!$Y139-83.853*'BMP P Tracking Table'!$X139-42.834*'BMP P Tracking Table'!$W139)^2-(4*(149.919*'BMP P Tracking Table'!$W139+236.676*'BMP P Tracking Table'!$X139+726*'BMP P Tracking Table'!$Y139+996.798*'BMP P Tracking Table'!$Z139)*-'BMP P Tracking Table'!$AW139)))/(2*(149.919*'BMP P Tracking Table'!$W139+236.676*'BMP P Tracking Table'!$X139+726*'BMP P Tracking Table'!$Y139+996.798*'BMP P Tracking Table'!$Z139)))))),"")</f>
        <v/>
      </c>
      <c r="BA139" s="105" t="str" cm="1">
        <f t="array" ref="BA139">IFERROR((VLOOKUP(CONCATENATE('BMP P Tracking Table'!$AV139," ",'BMP P Tracking Table'!$AX139),'Performance Curves'!$C$1:$L$45,_xlfn.SINGLE(MATCH('BMP P Tracking Table'!$AZ139,'Performance Curves'!$D$1:$L$1,1))+2,FALSE)-VLOOKUP(CONCATENATE('BMP P Tracking Table'!$AV139," ",'BMP P Tracking Table'!$AX139),'Performance Curves'!$C$1:$L$45,_xlfn.SINGLE(MATCH('BMP P Tracking Table'!$AZ139,'Performance Curves'!$D$1:$L$1,1))+1,FALSE)),"")</f>
        <v/>
      </c>
      <c r="BB139" s="107" t="str">
        <f>IFERROR(('BMP P Tracking Table'!$AZ139-INDEX('Performance Curves'!$E$1:$L$1,1,MATCH('BMP P Tracking Table'!$AZ139,'Performance Curves'!$E$1:$L$1,1)))/(INDEX('Performance Curves'!$E$1:$L$1,1,MATCH('BMP P Tracking Table'!$AZ139,'Performance Curves'!$E$1:$L$1,1)+1)-INDEX('Performance Curves'!$E$1:$L$1,1,MATCH('BMP P Tracking Table'!$AZ139,'Performance Curves'!$E$1:$L$1,1))),"")</f>
        <v/>
      </c>
      <c r="BC139" s="106" t="str" cm="1">
        <f t="array" ref="BC139">IFERROR(IF('BMP P Tracking Table'!$AZ139=2,VLOOKUP(CONCATENATE('BMP P Tracking Table'!$AV139," ",'BMP P Tracking Table'!$AX139),'Performance Curves'!$C$1:$L$44,_xlfn.SINGLE(MATCH('BMP P Tracking Table'!$AZ139,'Performance Curves'!$D$1:$L$1,1))+1,FALSE),'BMP P Tracking Table'!$BA139*'BMP P Tracking Table'!$BB139+VLOOKUP(CONCATENATE('BMP P Tracking Table'!$AV139," ",'BMP P Tracking Table'!$AX139),'Performance Curves'!$C$1:$L$44,_xlfn.SINGLE(MATCH('BMP P Tracking Table'!$AZ139,'Performance Curves'!$D$1:$L$1,1))+1,FALSE)),"")</f>
        <v/>
      </c>
      <c r="BD139" s="107" t="str">
        <f>IFERROR('BMP P Tracking Table'!$BC139*'BMP P Tracking Table'!$AY139,"")</f>
        <v/>
      </c>
      <c r="BE139" s="101"/>
      <c r="BF139" s="37">
        <f t="shared" si="6"/>
        <v>0</v>
      </c>
    </row>
    <row r="140" spans="1:58" x14ac:dyDescent="0.25">
      <c r="A140" s="65"/>
      <c r="B140" s="65"/>
      <c r="C140" s="65"/>
      <c r="D140" s="65"/>
      <c r="E140" s="97"/>
      <c r="F140" s="97"/>
      <c r="G140" s="65"/>
      <c r="H140" s="65"/>
      <c r="I140" s="65"/>
      <c r="J140" s="98"/>
      <c r="K140" s="65"/>
      <c r="L140" s="65"/>
      <c r="M140" s="65"/>
      <c r="N140" s="65"/>
      <c r="O140" s="65"/>
      <c r="P140" s="65"/>
      <c r="Q140" s="65" t="str">
        <f>IFERROR(VLOOKUP('BMP P Tracking Table'!$P140,Dropdowns!$C$2:$E$15,3,FALSE),"")</f>
        <v/>
      </c>
      <c r="R140" s="65" t="str">
        <f>IFERROR(VLOOKUP('BMP P Tracking Table'!$Q140,Dropdowns!$P$3:$Q$23,2,FALSE),"")</f>
        <v/>
      </c>
      <c r="S140" s="65"/>
      <c r="T140" s="65"/>
      <c r="U140" s="65"/>
      <c r="V140" s="65"/>
      <c r="W140" s="65"/>
      <c r="X140" s="65"/>
      <c r="Y140" s="65"/>
      <c r="Z140" s="65"/>
      <c r="AA140" s="65"/>
      <c r="AB140" s="100"/>
      <c r="AC140" s="65"/>
      <c r="AD140" s="107" t="str">
        <f>IFERROR('BMP P Tracking Table'!$U140*VLOOKUP('BMP P Tracking Table'!$Q140,'Loading Rates'!$B$1:$L$24,4,FALSE)+IF('BMP P Tracking Table'!$V140="By HSG",'BMP P Tracking Table'!$W140*VLOOKUP('BMP P Tracking Table'!$Q140,'Loading Rates'!$B$1:$L$24,6,FALSE)+'BMP P Tracking Table'!$X140*VLOOKUP('BMP P Tracking Table'!$Q140,'Loading Rates'!$B$1:$L$24,7,FALSE)+'BMP P Tracking Table'!$Y140*VLOOKUP('BMP P Tracking Table'!$Q140,'Loading Rates'!$B$1:$L$24,8,FALSE)+'BMP P Tracking Table'!$Z140*VLOOKUP('BMP P Tracking Table'!$Q140,'Loading Rates'!$B$1:$L$24,9,FALSE),'BMP P Tracking Table'!$AA140*VLOOKUP('BMP P Tracking Table'!$Q140,'Loading Rates'!$B$1:$L$24,10,FALSE)),"")</f>
        <v/>
      </c>
      <c r="AE140" s="107" t="str">
        <f>IFERROR(MIN(2,IF('BMP P Tracking Table'!$V140="Total Pervious",(-(3630*'BMP P Tracking Table'!$U140+20.691*'BMP P Tracking Table'!$AA140)+SQRT((3630*'BMP P Tracking Table'!$U140+20.691*'BMP P Tracking Table'!$AA140)^2-(4*(996.798*'BMP P Tracking Table'!$AA140)*-'BMP P Tracking Table'!$AB140)))/(2*(996.798*'BMP P Tracking Table'!$AA140)),IF(SUM('BMP P Tracking Table'!$W140:$Z140)=0,'BMP P Tracking Table'!$AB140/(-3630*'BMP P Tracking Table'!$U140),(-(3630*'BMP P Tracking Table'!$U140+20.691*'BMP P Tracking Table'!$Z140-216.711*'BMP P Tracking Table'!$Y140-83.853*'BMP P Tracking Table'!$X140-42.834*'BMP P Tracking Table'!$W140)+SQRT((3630*'BMP P Tracking Table'!$U140+20.691*'BMP P Tracking Table'!$Z140-216.711*'BMP P Tracking Table'!$Y140-83.853*'BMP P Tracking Table'!$X140-42.834*'BMP P Tracking Table'!$W140)^2-(4*(149.919*'BMP P Tracking Table'!$W140+236.676*'BMP P Tracking Table'!$X140+726*'BMP P Tracking Table'!$Y140+996.798*'BMP P Tracking Table'!$Z140)*-'BMP P Tracking Table'!$AB140)))/(2*(149.919*'BMP P Tracking Table'!$W140+236.676*'BMP P Tracking Table'!$X140+726*'BMP P Tracking Table'!$Y140+996.798*'BMP P Tracking Table'!$Z140))))),"")</f>
        <v/>
      </c>
      <c r="AF140" s="107" t="str" cm="1">
        <f t="array" ref="AF140">IFERROR((VLOOKUP(CONCATENATE('BMP P Tracking Table'!$T140," ",'BMP P Tracking Table'!$AC140),'Performance Curves'!$C$1:$L$45,_xlfn.SINGLE(MATCH('BMP P Tracking Table'!$AE140,'Performance Curves'!$D$1:$L$1,1))+2,FALSE)-VLOOKUP(CONCATENATE('BMP P Tracking Table'!$T140," ",'BMP P Tracking Table'!$AC140),'Performance Curves'!$C$1:$L$45,_xlfn.SINGLE(MATCH('BMP P Tracking Table'!$AE140,'Performance Curves'!$D$1:$L$1,1))+1,FALSE)),"")</f>
        <v/>
      </c>
      <c r="AG140" s="107" t="str">
        <f>IFERROR(('BMP P Tracking Table'!$AE140-INDEX('Performance Curves'!$E$1:$L$1,1,MATCH('BMP P Tracking Table'!$AE140,'Performance Curves'!$E$1:$L$1,1)))/(INDEX('Performance Curves'!$E$1:$L$1,1,MATCH('BMP P Tracking Table'!$AE140,'Performance Curves'!$E$1:$L$1,1)+1)-INDEX('Performance Curves'!$E$1:$L$1,1,MATCH('BMP P Tracking Table'!$AE140,'Performance Curves'!$E$1:$L$1,1))),"")</f>
        <v/>
      </c>
      <c r="AH140" s="106" t="str" cm="1">
        <f t="array" ref="AH140">IFERROR(IF('BMP P Tracking Table'!$AE140=2,VLOOKUP(CONCATENATE('BMP P Tracking Table'!$T140," ",'BMP P Tracking Table'!$AC140),'Performance Curves'!$C$1:$L$45,_xlfn.SINGLE(MATCH('BMP P Tracking Table'!$AE140,'Performance Curves'!$D$1:$L$1,1))+1,FALSE),'BMP P Tracking Table'!$AF140*'BMP P Tracking Table'!$AG140+VLOOKUP(CONCATENATE('BMP P Tracking Table'!$T140," ",'BMP P Tracking Table'!$AC140),'Performance Curves'!$C$1:$L$45,_xlfn.SINGLE(MATCH('BMP P Tracking Table'!$AE140,'Performance Curves'!$D$1:$L$1,1))+1,FALSE)),"")</f>
        <v/>
      </c>
      <c r="AI140" s="107" t="str">
        <f>IFERROR('BMP P Tracking Table'!$AH140*'BMP P Tracking Table'!$AD140,"")</f>
        <v/>
      </c>
      <c r="AJ140" s="65"/>
      <c r="AK140" s="101"/>
      <c r="AL140" s="101"/>
      <c r="AM140" s="64">
        <v>1</v>
      </c>
      <c r="AN140" s="105" t="str">
        <f t="shared" si="5"/>
        <v/>
      </c>
      <c r="AO140" s="101"/>
      <c r="AP140" s="101"/>
      <c r="AQ140" s="101"/>
      <c r="AR140" s="101"/>
      <c r="AS140" s="101"/>
      <c r="AT140" s="101"/>
      <c r="AU140" s="101"/>
      <c r="AV140" s="65"/>
      <c r="AW140" s="102"/>
      <c r="AX140" s="102"/>
      <c r="AY140" s="107" t="str">
        <f>IF('BMP P Tracking Table'!$AK140="Yes",IF('BMP P Tracking Table'!$AL140="No",'BMP P Tracking Table'!$U140*VLOOKUP('BMP P Tracking Table'!$Q140,'Loading Rates'!$B$1:$L$24,4,FALSE)+IF('BMP P Tracking Table'!$V140="By HSG",'BMP P Tracking Table'!$W140*VLOOKUP('BMP P Tracking Table'!$Q140,'Loading Rates'!$B$1:$L$24,6,FALSE)+'BMP P Tracking Table'!$X140*VLOOKUP('BMP P Tracking Table'!$Q140,'Loading Rates'!$B$1:$L$24,7,FALSE)+'BMP P Tracking Table'!$Y140*VLOOKUP('BMP P Tracking Table'!$Q140,'Loading Rates'!$B$1:$L$24,8,FALSE)+'BMP P Tracking Table'!$Z140*VLOOKUP('BMP P Tracking Table'!$Q140,'Loading Rates'!$B$1:$L$24,9,FALSE),'BMP P Tracking Table'!$AA140*VLOOKUP('BMP P Tracking Table'!$Q140,'Loading Rates'!$B$1:$L$24,10,FALSE)),'BMP P Tracking Table'!$AO140*VLOOKUP('BMP P Tracking Table'!$Q140,'Loading Rates'!$B$1:$L$24,4,FALSE)+IF('BMP P Tracking Table'!$AP140="By HSG",'BMP P Tracking Table'!$AQ140*VLOOKUP('BMP P Tracking Table'!$Q140,'Loading Rates'!$B$1:$L$24,6,FALSE)+'BMP P Tracking Table'!$AR140*VLOOKUP('BMP P Tracking Table'!$Q140,'Loading Rates'!$B$1:$L$24,7,FALSE)+'BMP P Tracking Table'!$AS140*VLOOKUP('BMP P Tracking Table'!$Q140,'Loading Rates'!$B$1:$L$24,8,FALSE)+'BMP P Tracking Table'!$AT140*VLOOKUP('BMP P Tracking Table'!$Q140,'Loading Rates'!$B$1:$L$24,9,FALSE),'BMP P Tracking Table'!$AU140*VLOOKUP('BMP P Tracking Table'!$Q140,'Loading Rates'!$B$1:$L$24,10,FALSE))),"")</f>
        <v/>
      </c>
      <c r="AZ140" s="107" t="str">
        <f>IFERROR(IF('BMP P Tracking Table'!$AL140="Yes",MIN(2,IF('BMP P Tracking Table'!$AP140="Total Pervious",(-(3630*'BMP P Tracking Table'!$AO140+20.691*'BMP P Tracking Table'!$AU140)+SQRT((3630*'BMP P Tracking Table'!$AO140+20.691*'BMP P Tracking Table'!$AU140)^2-(4*(996.798*'BMP P Tracking Table'!$AU140)*-'BMP P Tracking Table'!$AW140)))/(2*(996.798*'BMP P Tracking Table'!$AU140)),IF(SUM('BMP P Tracking Table'!$AQ140:$AT140)=0,'BMP P Tracking Table'!$AU140/(-3630*'BMP P Tracking Table'!$AO140),(-(3630*'BMP P Tracking Table'!$AO140+20.691*'BMP P Tracking Table'!$AT140-216.711*'BMP P Tracking Table'!$AS140-83.853*'BMP P Tracking Table'!$AR140-42.834*'BMP P Tracking Table'!$AQ140)+SQRT((3630*'BMP P Tracking Table'!$AO140+20.691*'BMP P Tracking Table'!$AT140-216.711*'BMP P Tracking Table'!$AS140-83.853*'BMP P Tracking Table'!$AR140-42.834*'BMP P Tracking Table'!$AQ140)^2-(4*(149.919*'BMP P Tracking Table'!$AQ140+236.676*'BMP P Tracking Table'!$AR140+726*'BMP P Tracking Table'!$AS140+996.798*'BMP P Tracking Table'!$AT140)*-'BMP P Tracking Table'!$AW140)))/(2*(149.919*'BMP P Tracking Table'!$AQ140+236.676*'BMP P Tracking Table'!$AR140+726*'BMP P Tracking Table'!$AS140+996.798*'BMP P Tracking Table'!$AT140))))),MIN(2,IF('BMP P Tracking Table'!$AP140="Total Pervious",(-(3630*'BMP P Tracking Table'!$U140+20.691*'BMP P Tracking Table'!$AA140)+SQRT((3630*'BMP P Tracking Table'!$U140+20.691*'BMP P Tracking Table'!$AA140)^2-(4*(996.798*'BMP P Tracking Table'!$AA140)*-'BMP P Tracking Table'!$AW140)))/(2*(996.798*'BMP P Tracking Table'!$AA140)),IF(SUM('BMP P Tracking Table'!$W140:$Z140)=0,'BMP P Tracking Table'!$AW140/(-3630*'BMP P Tracking Table'!$U140),(-(3630*'BMP P Tracking Table'!$U140+20.691*'BMP P Tracking Table'!$Z140-216.711*'BMP P Tracking Table'!$Y140-83.853*'BMP P Tracking Table'!$X140-42.834*'BMP P Tracking Table'!$W140)+SQRT((3630*'BMP P Tracking Table'!$U140+20.691*'BMP P Tracking Table'!$Z140-216.711*'BMP P Tracking Table'!$Y140-83.853*'BMP P Tracking Table'!$X140-42.834*'BMP P Tracking Table'!$W140)^2-(4*(149.919*'BMP P Tracking Table'!$W140+236.676*'BMP P Tracking Table'!$X140+726*'BMP P Tracking Table'!$Y140+996.798*'BMP P Tracking Table'!$Z140)*-'BMP P Tracking Table'!$AW140)))/(2*(149.919*'BMP P Tracking Table'!$W140+236.676*'BMP P Tracking Table'!$X140+726*'BMP P Tracking Table'!$Y140+996.798*'BMP P Tracking Table'!$Z140)))))),"")</f>
        <v/>
      </c>
      <c r="BA140" s="105" t="str" cm="1">
        <f t="array" ref="BA140">IFERROR((VLOOKUP(CONCATENATE('BMP P Tracking Table'!$AV140," ",'BMP P Tracking Table'!$AX140),'Performance Curves'!$C$1:$L$45,_xlfn.SINGLE(MATCH('BMP P Tracking Table'!$AZ140,'Performance Curves'!$D$1:$L$1,1))+2,FALSE)-VLOOKUP(CONCATENATE('BMP P Tracking Table'!$AV140," ",'BMP P Tracking Table'!$AX140),'Performance Curves'!$C$1:$L$45,_xlfn.SINGLE(MATCH('BMP P Tracking Table'!$AZ140,'Performance Curves'!$D$1:$L$1,1))+1,FALSE)),"")</f>
        <v/>
      </c>
      <c r="BB140" s="107" t="str">
        <f>IFERROR(('BMP P Tracking Table'!$AZ140-INDEX('Performance Curves'!$E$1:$L$1,1,MATCH('BMP P Tracking Table'!$AZ140,'Performance Curves'!$E$1:$L$1,1)))/(INDEX('Performance Curves'!$E$1:$L$1,1,MATCH('BMP P Tracking Table'!$AZ140,'Performance Curves'!$E$1:$L$1,1)+1)-INDEX('Performance Curves'!$E$1:$L$1,1,MATCH('BMP P Tracking Table'!$AZ140,'Performance Curves'!$E$1:$L$1,1))),"")</f>
        <v/>
      </c>
      <c r="BC140" s="106" t="str" cm="1">
        <f t="array" ref="BC140">IFERROR(IF('BMP P Tracking Table'!$AZ140=2,VLOOKUP(CONCATENATE('BMP P Tracking Table'!$AV140," ",'BMP P Tracking Table'!$AX140),'Performance Curves'!$C$1:$L$44,_xlfn.SINGLE(MATCH('BMP P Tracking Table'!$AZ140,'Performance Curves'!$D$1:$L$1,1))+1,FALSE),'BMP P Tracking Table'!$BA140*'BMP P Tracking Table'!$BB140+VLOOKUP(CONCATENATE('BMP P Tracking Table'!$AV140," ",'BMP P Tracking Table'!$AX140),'Performance Curves'!$C$1:$L$44,_xlfn.SINGLE(MATCH('BMP P Tracking Table'!$AZ140,'Performance Curves'!$D$1:$L$1,1))+1,FALSE)),"")</f>
        <v/>
      </c>
      <c r="BD140" s="107" t="str">
        <f>IFERROR('BMP P Tracking Table'!$BC140*'BMP P Tracking Table'!$AY140,"")</f>
        <v/>
      </c>
      <c r="BE140" s="101"/>
      <c r="BF140" s="37">
        <f t="shared" si="6"/>
        <v>0</v>
      </c>
    </row>
    <row r="141" spans="1:58" x14ac:dyDescent="0.25">
      <c r="A141" s="65"/>
      <c r="B141" s="65"/>
      <c r="C141" s="65"/>
      <c r="D141" s="65"/>
      <c r="E141" s="97"/>
      <c r="F141" s="97"/>
      <c r="G141" s="65"/>
      <c r="H141" s="65"/>
      <c r="I141" s="65"/>
      <c r="J141" s="98"/>
      <c r="K141" s="65"/>
      <c r="L141" s="65"/>
      <c r="M141" s="65"/>
      <c r="N141" s="65"/>
      <c r="O141" s="65"/>
      <c r="P141" s="65"/>
      <c r="Q141" s="65" t="str">
        <f>IFERROR(VLOOKUP('BMP P Tracking Table'!$P141,Dropdowns!$C$2:$E$15,3,FALSE),"")</f>
        <v/>
      </c>
      <c r="R141" s="65" t="str">
        <f>IFERROR(VLOOKUP('BMP P Tracking Table'!$Q141,Dropdowns!$P$3:$Q$23,2,FALSE),"")</f>
        <v/>
      </c>
      <c r="S141" s="65"/>
      <c r="T141" s="65"/>
      <c r="U141" s="65"/>
      <c r="V141" s="65"/>
      <c r="W141" s="65"/>
      <c r="X141" s="65"/>
      <c r="Y141" s="65"/>
      <c r="Z141" s="65"/>
      <c r="AA141" s="65"/>
      <c r="AB141" s="100"/>
      <c r="AC141" s="65"/>
      <c r="AD141" s="107" t="str">
        <f>IFERROR('BMP P Tracking Table'!$U141*VLOOKUP('BMP P Tracking Table'!$Q141,'Loading Rates'!$B$1:$L$24,4,FALSE)+IF('BMP P Tracking Table'!$V141="By HSG",'BMP P Tracking Table'!$W141*VLOOKUP('BMP P Tracking Table'!$Q141,'Loading Rates'!$B$1:$L$24,6,FALSE)+'BMP P Tracking Table'!$X141*VLOOKUP('BMP P Tracking Table'!$Q141,'Loading Rates'!$B$1:$L$24,7,FALSE)+'BMP P Tracking Table'!$Y141*VLOOKUP('BMP P Tracking Table'!$Q141,'Loading Rates'!$B$1:$L$24,8,FALSE)+'BMP P Tracking Table'!$Z141*VLOOKUP('BMP P Tracking Table'!$Q141,'Loading Rates'!$B$1:$L$24,9,FALSE),'BMP P Tracking Table'!$AA141*VLOOKUP('BMP P Tracking Table'!$Q141,'Loading Rates'!$B$1:$L$24,10,FALSE)),"")</f>
        <v/>
      </c>
      <c r="AE141" s="107" t="str">
        <f>IFERROR(MIN(2,IF('BMP P Tracking Table'!$V141="Total Pervious",(-(3630*'BMP P Tracking Table'!$U141+20.691*'BMP P Tracking Table'!$AA141)+SQRT((3630*'BMP P Tracking Table'!$U141+20.691*'BMP P Tracking Table'!$AA141)^2-(4*(996.798*'BMP P Tracking Table'!$AA141)*-'BMP P Tracking Table'!$AB141)))/(2*(996.798*'BMP P Tracking Table'!$AA141)),IF(SUM('BMP P Tracking Table'!$W141:$Z141)=0,'BMP P Tracking Table'!$AB141/(-3630*'BMP P Tracking Table'!$U141),(-(3630*'BMP P Tracking Table'!$U141+20.691*'BMP P Tracking Table'!$Z141-216.711*'BMP P Tracking Table'!$Y141-83.853*'BMP P Tracking Table'!$X141-42.834*'BMP P Tracking Table'!$W141)+SQRT((3630*'BMP P Tracking Table'!$U141+20.691*'BMP P Tracking Table'!$Z141-216.711*'BMP P Tracking Table'!$Y141-83.853*'BMP P Tracking Table'!$X141-42.834*'BMP P Tracking Table'!$W141)^2-(4*(149.919*'BMP P Tracking Table'!$W141+236.676*'BMP P Tracking Table'!$X141+726*'BMP P Tracking Table'!$Y141+996.798*'BMP P Tracking Table'!$Z141)*-'BMP P Tracking Table'!$AB141)))/(2*(149.919*'BMP P Tracking Table'!$W141+236.676*'BMP P Tracking Table'!$X141+726*'BMP P Tracking Table'!$Y141+996.798*'BMP P Tracking Table'!$Z141))))),"")</f>
        <v/>
      </c>
      <c r="AF141" s="107" t="str" cm="1">
        <f t="array" ref="AF141">IFERROR((VLOOKUP(CONCATENATE('BMP P Tracking Table'!$T141," ",'BMP P Tracking Table'!$AC141),'Performance Curves'!$C$1:$L$45,_xlfn.SINGLE(MATCH('BMP P Tracking Table'!$AE141,'Performance Curves'!$D$1:$L$1,1))+2,FALSE)-VLOOKUP(CONCATENATE('BMP P Tracking Table'!$T141," ",'BMP P Tracking Table'!$AC141),'Performance Curves'!$C$1:$L$45,_xlfn.SINGLE(MATCH('BMP P Tracking Table'!$AE141,'Performance Curves'!$D$1:$L$1,1))+1,FALSE)),"")</f>
        <v/>
      </c>
      <c r="AG141" s="107" t="str">
        <f>IFERROR(('BMP P Tracking Table'!$AE141-INDEX('Performance Curves'!$E$1:$L$1,1,MATCH('BMP P Tracking Table'!$AE141,'Performance Curves'!$E$1:$L$1,1)))/(INDEX('Performance Curves'!$E$1:$L$1,1,MATCH('BMP P Tracking Table'!$AE141,'Performance Curves'!$E$1:$L$1,1)+1)-INDEX('Performance Curves'!$E$1:$L$1,1,MATCH('BMP P Tracking Table'!$AE141,'Performance Curves'!$E$1:$L$1,1))),"")</f>
        <v/>
      </c>
      <c r="AH141" s="106" t="str" cm="1">
        <f t="array" ref="AH141">IFERROR(IF('BMP P Tracking Table'!$AE141=2,VLOOKUP(CONCATENATE('BMP P Tracking Table'!$T141," ",'BMP P Tracking Table'!$AC141),'Performance Curves'!$C$1:$L$45,_xlfn.SINGLE(MATCH('BMP P Tracking Table'!$AE141,'Performance Curves'!$D$1:$L$1,1))+1,FALSE),'BMP P Tracking Table'!$AF141*'BMP P Tracking Table'!$AG141+VLOOKUP(CONCATENATE('BMP P Tracking Table'!$T141," ",'BMP P Tracking Table'!$AC141),'Performance Curves'!$C$1:$L$45,_xlfn.SINGLE(MATCH('BMP P Tracking Table'!$AE141,'Performance Curves'!$D$1:$L$1,1))+1,FALSE)),"")</f>
        <v/>
      </c>
      <c r="AI141" s="107" t="str">
        <f>IFERROR('BMP P Tracking Table'!$AH141*'BMP P Tracking Table'!$AD141,"")</f>
        <v/>
      </c>
      <c r="AJ141" s="65"/>
      <c r="AK141" s="101"/>
      <c r="AL141" s="101"/>
      <c r="AM141" s="64">
        <v>1</v>
      </c>
      <c r="AN141" s="105" t="str">
        <f t="shared" si="5"/>
        <v/>
      </c>
      <c r="AO141" s="101"/>
      <c r="AP141" s="101"/>
      <c r="AQ141" s="101"/>
      <c r="AR141" s="101"/>
      <c r="AS141" s="101"/>
      <c r="AT141" s="101"/>
      <c r="AU141" s="101"/>
      <c r="AV141" s="65"/>
      <c r="AW141" s="102"/>
      <c r="AX141" s="102"/>
      <c r="AY141" s="107" t="str">
        <f>IF('BMP P Tracking Table'!$AK141="Yes",IF('BMP P Tracking Table'!$AL141="No",'BMP P Tracking Table'!$U141*VLOOKUP('BMP P Tracking Table'!$Q141,'Loading Rates'!$B$1:$L$24,4,FALSE)+IF('BMP P Tracking Table'!$V141="By HSG",'BMP P Tracking Table'!$W141*VLOOKUP('BMP P Tracking Table'!$Q141,'Loading Rates'!$B$1:$L$24,6,FALSE)+'BMP P Tracking Table'!$X141*VLOOKUP('BMP P Tracking Table'!$Q141,'Loading Rates'!$B$1:$L$24,7,FALSE)+'BMP P Tracking Table'!$Y141*VLOOKUP('BMP P Tracking Table'!$Q141,'Loading Rates'!$B$1:$L$24,8,FALSE)+'BMP P Tracking Table'!$Z141*VLOOKUP('BMP P Tracking Table'!$Q141,'Loading Rates'!$B$1:$L$24,9,FALSE),'BMP P Tracking Table'!$AA141*VLOOKUP('BMP P Tracking Table'!$Q141,'Loading Rates'!$B$1:$L$24,10,FALSE)),'BMP P Tracking Table'!$AO141*VLOOKUP('BMP P Tracking Table'!$Q141,'Loading Rates'!$B$1:$L$24,4,FALSE)+IF('BMP P Tracking Table'!$AP141="By HSG",'BMP P Tracking Table'!$AQ141*VLOOKUP('BMP P Tracking Table'!$Q141,'Loading Rates'!$B$1:$L$24,6,FALSE)+'BMP P Tracking Table'!$AR141*VLOOKUP('BMP P Tracking Table'!$Q141,'Loading Rates'!$B$1:$L$24,7,FALSE)+'BMP P Tracking Table'!$AS141*VLOOKUP('BMP P Tracking Table'!$Q141,'Loading Rates'!$B$1:$L$24,8,FALSE)+'BMP P Tracking Table'!$AT141*VLOOKUP('BMP P Tracking Table'!$Q141,'Loading Rates'!$B$1:$L$24,9,FALSE),'BMP P Tracking Table'!$AU141*VLOOKUP('BMP P Tracking Table'!$Q141,'Loading Rates'!$B$1:$L$24,10,FALSE))),"")</f>
        <v/>
      </c>
      <c r="AZ141" s="107" t="str">
        <f>IFERROR(IF('BMP P Tracking Table'!$AL141="Yes",MIN(2,IF('BMP P Tracking Table'!$AP141="Total Pervious",(-(3630*'BMP P Tracking Table'!$AO141+20.691*'BMP P Tracking Table'!$AU141)+SQRT((3630*'BMP P Tracking Table'!$AO141+20.691*'BMP P Tracking Table'!$AU141)^2-(4*(996.798*'BMP P Tracking Table'!$AU141)*-'BMP P Tracking Table'!$AW141)))/(2*(996.798*'BMP P Tracking Table'!$AU141)),IF(SUM('BMP P Tracking Table'!$AQ141:$AT141)=0,'BMP P Tracking Table'!$AU141/(-3630*'BMP P Tracking Table'!$AO141),(-(3630*'BMP P Tracking Table'!$AO141+20.691*'BMP P Tracking Table'!$AT141-216.711*'BMP P Tracking Table'!$AS141-83.853*'BMP P Tracking Table'!$AR141-42.834*'BMP P Tracking Table'!$AQ141)+SQRT((3630*'BMP P Tracking Table'!$AO141+20.691*'BMP P Tracking Table'!$AT141-216.711*'BMP P Tracking Table'!$AS141-83.853*'BMP P Tracking Table'!$AR141-42.834*'BMP P Tracking Table'!$AQ141)^2-(4*(149.919*'BMP P Tracking Table'!$AQ141+236.676*'BMP P Tracking Table'!$AR141+726*'BMP P Tracking Table'!$AS141+996.798*'BMP P Tracking Table'!$AT141)*-'BMP P Tracking Table'!$AW141)))/(2*(149.919*'BMP P Tracking Table'!$AQ141+236.676*'BMP P Tracking Table'!$AR141+726*'BMP P Tracking Table'!$AS141+996.798*'BMP P Tracking Table'!$AT141))))),MIN(2,IF('BMP P Tracking Table'!$AP141="Total Pervious",(-(3630*'BMP P Tracking Table'!$U141+20.691*'BMP P Tracking Table'!$AA141)+SQRT((3630*'BMP P Tracking Table'!$U141+20.691*'BMP P Tracking Table'!$AA141)^2-(4*(996.798*'BMP P Tracking Table'!$AA141)*-'BMP P Tracking Table'!$AW141)))/(2*(996.798*'BMP P Tracking Table'!$AA141)),IF(SUM('BMP P Tracking Table'!$W141:$Z141)=0,'BMP P Tracking Table'!$AW141/(-3630*'BMP P Tracking Table'!$U141),(-(3630*'BMP P Tracking Table'!$U141+20.691*'BMP P Tracking Table'!$Z141-216.711*'BMP P Tracking Table'!$Y141-83.853*'BMP P Tracking Table'!$X141-42.834*'BMP P Tracking Table'!$W141)+SQRT((3630*'BMP P Tracking Table'!$U141+20.691*'BMP P Tracking Table'!$Z141-216.711*'BMP P Tracking Table'!$Y141-83.853*'BMP P Tracking Table'!$X141-42.834*'BMP P Tracking Table'!$W141)^2-(4*(149.919*'BMP P Tracking Table'!$W141+236.676*'BMP P Tracking Table'!$X141+726*'BMP P Tracking Table'!$Y141+996.798*'BMP P Tracking Table'!$Z141)*-'BMP P Tracking Table'!$AW141)))/(2*(149.919*'BMP P Tracking Table'!$W141+236.676*'BMP P Tracking Table'!$X141+726*'BMP P Tracking Table'!$Y141+996.798*'BMP P Tracking Table'!$Z141)))))),"")</f>
        <v/>
      </c>
      <c r="BA141" s="105" t="str" cm="1">
        <f t="array" ref="BA141">IFERROR((VLOOKUP(CONCATENATE('BMP P Tracking Table'!$AV141," ",'BMP P Tracking Table'!$AX141),'Performance Curves'!$C$1:$L$45,_xlfn.SINGLE(MATCH('BMP P Tracking Table'!$AZ141,'Performance Curves'!$D$1:$L$1,1))+2,FALSE)-VLOOKUP(CONCATENATE('BMP P Tracking Table'!$AV141," ",'BMP P Tracking Table'!$AX141),'Performance Curves'!$C$1:$L$45,_xlfn.SINGLE(MATCH('BMP P Tracking Table'!$AZ141,'Performance Curves'!$D$1:$L$1,1))+1,FALSE)),"")</f>
        <v/>
      </c>
      <c r="BB141" s="107" t="str">
        <f>IFERROR(('BMP P Tracking Table'!$AZ141-INDEX('Performance Curves'!$E$1:$L$1,1,MATCH('BMP P Tracking Table'!$AZ141,'Performance Curves'!$E$1:$L$1,1)))/(INDEX('Performance Curves'!$E$1:$L$1,1,MATCH('BMP P Tracking Table'!$AZ141,'Performance Curves'!$E$1:$L$1,1)+1)-INDEX('Performance Curves'!$E$1:$L$1,1,MATCH('BMP P Tracking Table'!$AZ141,'Performance Curves'!$E$1:$L$1,1))),"")</f>
        <v/>
      </c>
      <c r="BC141" s="106" t="str" cm="1">
        <f t="array" ref="BC141">IFERROR(IF('BMP P Tracking Table'!$AZ141=2,VLOOKUP(CONCATENATE('BMP P Tracking Table'!$AV141," ",'BMP P Tracking Table'!$AX141),'Performance Curves'!$C$1:$L$44,_xlfn.SINGLE(MATCH('BMP P Tracking Table'!$AZ141,'Performance Curves'!$D$1:$L$1,1))+1,FALSE),'BMP P Tracking Table'!$BA141*'BMP P Tracking Table'!$BB141+VLOOKUP(CONCATENATE('BMP P Tracking Table'!$AV141," ",'BMP P Tracking Table'!$AX141),'Performance Curves'!$C$1:$L$44,_xlfn.SINGLE(MATCH('BMP P Tracking Table'!$AZ141,'Performance Curves'!$D$1:$L$1,1))+1,FALSE)),"")</f>
        <v/>
      </c>
      <c r="BD141" s="107" t="str">
        <f>IFERROR('BMP P Tracking Table'!$BC141*'BMP P Tracking Table'!$AY141,"")</f>
        <v/>
      </c>
      <c r="BE141" s="101"/>
      <c r="BF141" s="37">
        <f t="shared" si="6"/>
        <v>0</v>
      </c>
    </row>
    <row r="142" spans="1:58" x14ac:dyDescent="0.25">
      <c r="A142" s="65"/>
      <c r="B142" s="65"/>
      <c r="C142" s="65"/>
      <c r="D142" s="65"/>
      <c r="E142" s="97"/>
      <c r="F142" s="97"/>
      <c r="G142" s="65"/>
      <c r="H142" s="65"/>
      <c r="I142" s="65"/>
      <c r="J142" s="98"/>
      <c r="K142" s="65"/>
      <c r="L142" s="65"/>
      <c r="M142" s="65"/>
      <c r="N142" s="65"/>
      <c r="O142" s="65"/>
      <c r="P142" s="65"/>
      <c r="Q142" s="65" t="str">
        <f>IFERROR(VLOOKUP('BMP P Tracking Table'!$P142,Dropdowns!$C$2:$E$15,3,FALSE),"")</f>
        <v/>
      </c>
      <c r="R142" s="65" t="str">
        <f>IFERROR(VLOOKUP('BMP P Tracking Table'!$Q142,Dropdowns!$P$3:$Q$23,2,FALSE),"")</f>
        <v/>
      </c>
      <c r="S142" s="65"/>
      <c r="T142" s="65"/>
      <c r="U142" s="65"/>
      <c r="V142" s="65"/>
      <c r="W142" s="65"/>
      <c r="X142" s="65"/>
      <c r="Y142" s="65"/>
      <c r="Z142" s="65"/>
      <c r="AA142" s="65"/>
      <c r="AB142" s="100"/>
      <c r="AC142" s="65"/>
      <c r="AD142" s="107" t="str">
        <f>IFERROR('BMP P Tracking Table'!$U142*VLOOKUP('BMP P Tracking Table'!$Q142,'Loading Rates'!$B$1:$L$24,4,FALSE)+IF('BMP P Tracking Table'!$V142="By HSG",'BMP P Tracking Table'!$W142*VLOOKUP('BMP P Tracking Table'!$Q142,'Loading Rates'!$B$1:$L$24,6,FALSE)+'BMP P Tracking Table'!$X142*VLOOKUP('BMP P Tracking Table'!$Q142,'Loading Rates'!$B$1:$L$24,7,FALSE)+'BMP P Tracking Table'!$Y142*VLOOKUP('BMP P Tracking Table'!$Q142,'Loading Rates'!$B$1:$L$24,8,FALSE)+'BMP P Tracking Table'!$Z142*VLOOKUP('BMP P Tracking Table'!$Q142,'Loading Rates'!$B$1:$L$24,9,FALSE),'BMP P Tracking Table'!$AA142*VLOOKUP('BMP P Tracking Table'!$Q142,'Loading Rates'!$B$1:$L$24,10,FALSE)),"")</f>
        <v/>
      </c>
      <c r="AE142" s="107" t="str">
        <f>IFERROR(MIN(2,IF('BMP P Tracking Table'!$V142="Total Pervious",(-(3630*'BMP P Tracking Table'!$U142+20.691*'BMP P Tracking Table'!$AA142)+SQRT((3630*'BMP P Tracking Table'!$U142+20.691*'BMP P Tracking Table'!$AA142)^2-(4*(996.798*'BMP P Tracking Table'!$AA142)*-'BMP P Tracking Table'!$AB142)))/(2*(996.798*'BMP P Tracking Table'!$AA142)),IF(SUM('BMP P Tracking Table'!$W142:$Z142)=0,'BMP P Tracking Table'!$AB142/(-3630*'BMP P Tracking Table'!$U142),(-(3630*'BMP P Tracking Table'!$U142+20.691*'BMP P Tracking Table'!$Z142-216.711*'BMP P Tracking Table'!$Y142-83.853*'BMP P Tracking Table'!$X142-42.834*'BMP P Tracking Table'!$W142)+SQRT((3630*'BMP P Tracking Table'!$U142+20.691*'BMP P Tracking Table'!$Z142-216.711*'BMP P Tracking Table'!$Y142-83.853*'BMP P Tracking Table'!$X142-42.834*'BMP P Tracking Table'!$W142)^2-(4*(149.919*'BMP P Tracking Table'!$W142+236.676*'BMP P Tracking Table'!$X142+726*'BMP P Tracking Table'!$Y142+996.798*'BMP P Tracking Table'!$Z142)*-'BMP P Tracking Table'!$AB142)))/(2*(149.919*'BMP P Tracking Table'!$W142+236.676*'BMP P Tracking Table'!$X142+726*'BMP P Tracking Table'!$Y142+996.798*'BMP P Tracking Table'!$Z142))))),"")</f>
        <v/>
      </c>
      <c r="AF142" s="107" t="str" cm="1">
        <f t="array" ref="AF142">IFERROR((VLOOKUP(CONCATENATE('BMP P Tracking Table'!$T142," ",'BMP P Tracking Table'!$AC142),'Performance Curves'!$C$1:$L$45,_xlfn.SINGLE(MATCH('BMP P Tracking Table'!$AE142,'Performance Curves'!$D$1:$L$1,1))+2,FALSE)-VLOOKUP(CONCATENATE('BMP P Tracking Table'!$T142," ",'BMP P Tracking Table'!$AC142),'Performance Curves'!$C$1:$L$45,_xlfn.SINGLE(MATCH('BMP P Tracking Table'!$AE142,'Performance Curves'!$D$1:$L$1,1))+1,FALSE)),"")</f>
        <v/>
      </c>
      <c r="AG142" s="107" t="str">
        <f>IFERROR(('BMP P Tracking Table'!$AE142-INDEX('Performance Curves'!$E$1:$L$1,1,MATCH('BMP P Tracking Table'!$AE142,'Performance Curves'!$E$1:$L$1,1)))/(INDEX('Performance Curves'!$E$1:$L$1,1,MATCH('BMP P Tracking Table'!$AE142,'Performance Curves'!$E$1:$L$1,1)+1)-INDEX('Performance Curves'!$E$1:$L$1,1,MATCH('BMP P Tracking Table'!$AE142,'Performance Curves'!$E$1:$L$1,1))),"")</f>
        <v/>
      </c>
      <c r="AH142" s="106" t="str" cm="1">
        <f t="array" ref="AH142">IFERROR(IF('BMP P Tracking Table'!$AE142=2,VLOOKUP(CONCATENATE('BMP P Tracking Table'!$T142," ",'BMP P Tracking Table'!$AC142),'Performance Curves'!$C$1:$L$45,_xlfn.SINGLE(MATCH('BMP P Tracking Table'!$AE142,'Performance Curves'!$D$1:$L$1,1))+1,FALSE),'BMP P Tracking Table'!$AF142*'BMP P Tracking Table'!$AG142+VLOOKUP(CONCATENATE('BMP P Tracking Table'!$T142," ",'BMP P Tracking Table'!$AC142),'Performance Curves'!$C$1:$L$45,_xlfn.SINGLE(MATCH('BMP P Tracking Table'!$AE142,'Performance Curves'!$D$1:$L$1,1))+1,FALSE)),"")</f>
        <v/>
      </c>
      <c r="AI142" s="107" t="str">
        <f>IFERROR('BMP P Tracking Table'!$AH142*'BMP P Tracking Table'!$AD142,"")</f>
        <v/>
      </c>
      <c r="AJ142" s="65"/>
      <c r="AK142" s="101"/>
      <c r="AL142" s="101"/>
      <c r="AM142" s="64">
        <v>1</v>
      </c>
      <c r="AN142" s="105" t="str">
        <f t="shared" si="5"/>
        <v/>
      </c>
      <c r="AO142" s="101"/>
      <c r="AP142" s="101"/>
      <c r="AQ142" s="101"/>
      <c r="AR142" s="101"/>
      <c r="AS142" s="101"/>
      <c r="AT142" s="101"/>
      <c r="AU142" s="101"/>
      <c r="AV142" s="65"/>
      <c r="AW142" s="102"/>
      <c r="AX142" s="102"/>
      <c r="AY142" s="107" t="str">
        <f>IF('BMP P Tracking Table'!$AK142="Yes",IF('BMP P Tracking Table'!$AL142="No",'BMP P Tracking Table'!$U142*VLOOKUP('BMP P Tracking Table'!$Q142,'Loading Rates'!$B$1:$L$24,4,FALSE)+IF('BMP P Tracking Table'!$V142="By HSG",'BMP P Tracking Table'!$W142*VLOOKUP('BMP P Tracking Table'!$Q142,'Loading Rates'!$B$1:$L$24,6,FALSE)+'BMP P Tracking Table'!$X142*VLOOKUP('BMP P Tracking Table'!$Q142,'Loading Rates'!$B$1:$L$24,7,FALSE)+'BMP P Tracking Table'!$Y142*VLOOKUP('BMP P Tracking Table'!$Q142,'Loading Rates'!$B$1:$L$24,8,FALSE)+'BMP P Tracking Table'!$Z142*VLOOKUP('BMP P Tracking Table'!$Q142,'Loading Rates'!$B$1:$L$24,9,FALSE),'BMP P Tracking Table'!$AA142*VLOOKUP('BMP P Tracking Table'!$Q142,'Loading Rates'!$B$1:$L$24,10,FALSE)),'BMP P Tracking Table'!$AO142*VLOOKUP('BMP P Tracking Table'!$Q142,'Loading Rates'!$B$1:$L$24,4,FALSE)+IF('BMP P Tracking Table'!$AP142="By HSG",'BMP P Tracking Table'!$AQ142*VLOOKUP('BMP P Tracking Table'!$Q142,'Loading Rates'!$B$1:$L$24,6,FALSE)+'BMP P Tracking Table'!$AR142*VLOOKUP('BMP P Tracking Table'!$Q142,'Loading Rates'!$B$1:$L$24,7,FALSE)+'BMP P Tracking Table'!$AS142*VLOOKUP('BMP P Tracking Table'!$Q142,'Loading Rates'!$B$1:$L$24,8,FALSE)+'BMP P Tracking Table'!$AT142*VLOOKUP('BMP P Tracking Table'!$Q142,'Loading Rates'!$B$1:$L$24,9,FALSE),'BMP P Tracking Table'!$AU142*VLOOKUP('BMP P Tracking Table'!$Q142,'Loading Rates'!$B$1:$L$24,10,FALSE))),"")</f>
        <v/>
      </c>
      <c r="AZ142" s="107" t="str">
        <f>IFERROR(IF('BMP P Tracking Table'!$AL142="Yes",MIN(2,IF('BMP P Tracking Table'!$AP142="Total Pervious",(-(3630*'BMP P Tracking Table'!$AO142+20.691*'BMP P Tracking Table'!$AU142)+SQRT((3630*'BMP P Tracking Table'!$AO142+20.691*'BMP P Tracking Table'!$AU142)^2-(4*(996.798*'BMP P Tracking Table'!$AU142)*-'BMP P Tracking Table'!$AW142)))/(2*(996.798*'BMP P Tracking Table'!$AU142)),IF(SUM('BMP P Tracking Table'!$AQ142:$AT142)=0,'BMP P Tracking Table'!$AU142/(-3630*'BMP P Tracking Table'!$AO142),(-(3630*'BMP P Tracking Table'!$AO142+20.691*'BMP P Tracking Table'!$AT142-216.711*'BMP P Tracking Table'!$AS142-83.853*'BMP P Tracking Table'!$AR142-42.834*'BMP P Tracking Table'!$AQ142)+SQRT((3630*'BMP P Tracking Table'!$AO142+20.691*'BMP P Tracking Table'!$AT142-216.711*'BMP P Tracking Table'!$AS142-83.853*'BMP P Tracking Table'!$AR142-42.834*'BMP P Tracking Table'!$AQ142)^2-(4*(149.919*'BMP P Tracking Table'!$AQ142+236.676*'BMP P Tracking Table'!$AR142+726*'BMP P Tracking Table'!$AS142+996.798*'BMP P Tracking Table'!$AT142)*-'BMP P Tracking Table'!$AW142)))/(2*(149.919*'BMP P Tracking Table'!$AQ142+236.676*'BMP P Tracking Table'!$AR142+726*'BMP P Tracking Table'!$AS142+996.798*'BMP P Tracking Table'!$AT142))))),MIN(2,IF('BMP P Tracking Table'!$AP142="Total Pervious",(-(3630*'BMP P Tracking Table'!$U142+20.691*'BMP P Tracking Table'!$AA142)+SQRT((3630*'BMP P Tracking Table'!$U142+20.691*'BMP P Tracking Table'!$AA142)^2-(4*(996.798*'BMP P Tracking Table'!$AA142)*-'BMP P Tracking Table'!$AW142)))/(2*(996.798*'BMP P Tracking Table'!$AA142)),IF(SUM('BMP P Tracking Table'!$W142:$Z142)=0,'BMP P Tracking Table'!$AW142/(-3630*'BMP P Tracking Table'!$U142),(-(3630*'BMP P Tracking Table'!$U142+20.691*'BMP P Tracking Table'!$Z142-216.711*'BMP P Tracking Table'!$Y142-83.853*'BMP P Tracking Table'!$X142-42.834*'BMP P Tracking Table'!$W142)+SQRT((3630*'BMP P Tracking Table'!$U142+20.691*'BMP P Tracking Table'!$Z142-216.711*'BMP P Tracking Table'!$Y142-83.853*'BMP P Tracking Table'!$X142-42.834*'BMP P Tracking Table'!$W142)^2-(4*(149.919*'BMP P Tracking Table'!$W142+236.676*'BMP P Tracking Table'!$X142+726*'BMP P Tracking Table'!$Y142+996.798*'BMP P Tracking Table'!$Z142)*-'BMP P Tracking Table'!$AW142)))/(2*(149.919*'BMP P Tracking Table'!$W142+236.676*'BMP P Tracking Table'!$X142+726*'BMP P Tracking Table'!$Y142+996.798*'BMP P Tracking Table'!$Z142)))))),"")</f>
        <v/>
      </c>
      <c r="BA142" s="105" t="str" cm="1">
        <f t="array" ref="BA142">IFERROR((VLOOKUP(CONCATENATE('BMP P Tracking Table'!$AV142," ",'BMP P Tracking Table'!$AX142),'Performance Curves'!$C$1:$L$45,_xlfn.SINGLE(MATCH('BMP P Tracking Table'!$AZ142,'Performance Curves'!$D$1:$L$1,1))+2,FALSE)-VLOOKUP(CONCATENATE('BMP P Tracking Table'!$AV142," ",'BMP P Tracking Table'!$AX142),'Performance Curves'!$C$1:$L$45,_xlfn.SINGLE(MATCH('BMP P Tracking Table'!$AZ142,'Performance Curves'!$D$1:$L$1,1))+1,FALSE)),"")</f>
        <v/>
      </c>
      <c r="BB142" s="107" t="str">
        <f>IFERROR(('BMP P Tracking Table'!$AZ142-INDEX('Performance Curves'!$E$1:$L$1,1,MATCH('BMP P Tracking Table'!$AZ142,'Performance Curves'!$E$1:$L$1,1)))/(INDEX('Performance Curves'!$E$1:$L$1,1,MATCH('BMP P Tracking Table'!$AZ142,'Performance Curves'!$E$1:$L$1,1)+1)-INDEX('Performance Curves'!$E$1:$L$1,1,MATCH('BMP P Tracking Table'!$AZ142,'Performance Curves'!$E$1:$L$1,1))),"")</f>
        <v/>
      </c>
      <c r="BC142" s="106" t="str" cm="1">
        <f t="array" ref="BC142">IFERROR(IF('BMP P Tracking Table'!$AZ142=2,VLOOKUP(CONCATENATE('BMP P Tracking Table'!$AV142," ",'BMP P Tracking Table'!$AX142),'Performance Curves'!$C$1:$L$44,_xlfn.SINGLE(MATCH('BMP P Tracking Table'!$AZ142,'Performance Curves'!$D$1:$L$1,1))+1,FALSE),'BMP P Tracking Table'!$BA142*'BMP P Tracking Table'!$BB142+VLOOKUP(CONCATENATE('BMP P Tracking Table'!$AV142," ",'BMP P Tracking Table'!$AX142),'Performance Curves'!$C$1:$L$44,_xlfn.SINGLE(MATCH('BMP P Tracking Table'!$AZ142,'Performance Curves'!$D$1:$L$1,1))+1,FALSE)),"")</f>
        <v/>
      </c>
      <c r="BD142" s="107" t="str">
        <f>IFERROR('BMP P Tracking Table'!$BC142*'BMP P Tracking Table'!$AY142,"")</f>
        <v/>
      </c>
      <c r="BE142" s="101"/>
      <c r="BF142" s="37">
        <f t="shared" si="6"/>
        <v>0</v>
      </c>
    </row>
    <row r="143" spans="1:58" x14ac:dyDescent="0.25">
      <c r="A143" s="65"/>
      <c r="B143" s="65"/>
      <c r="C143" s="65"/>
      <c r="D143" s="65"/>
      <c r="E143" s="97"/>
      <c r="F143" s="97"/>
      <c r="G143" s="65"/>
      <c r="H143" s="65"/>
      <c r="I143" s="65"/>
      <c r="J143" s="98"/>
      <c r="K143" s="65"/>
      <c r="L143" s="65"/>
      <c r="M143" s="65"/>
      <c r="N143" s="65"/>
      <c r="O143" s="65"/>
      <c r="P143" s="65"/>
      <c r="Q143" s="65" t="str">
        <f>IFERROR(VLOOKUP('BMP P Tracking Table'!$P143,Dropdowns!$C$2:$E$15,3,FALSE),"")</f>
        <v/>
      </c>
      <c r="R143" s="65" t="str">
        <f>IFERROR(VLOOKUP('BMP P Tracking Table'!$Q143,Dropdowns!$P$3:$Q$23,2,FALSE),"")</f>
        <v/>
      </c>
      <c r="S143" s="65"/>
      <c r="T143" s="65"/>
      <c r="U143" s="65"/>
      <c r="V143" s="65"/>
      <c r="W143" s="65"/>
      <c r="X143" s="65"/>
      <c r="Y143" s="65"/>
      <c r="Z143" s="65"/>
      <c r="AA143" s="65"/>
      <c r="AB143" s="100"/>
      <c r="AC143" s="65"/>
      <c r="AD143" s="107" t="str">
        <f>IFERROR('BMP P Tracking Table'!$U143*VLOOKUP('BMP P Tracking Table'!$Q143,'Loading Rates'!$B$1:$L$24,4,FALSE)+IF('BMP P Tracking Table'!$V143="By HSG",'BMP P Tracking Table'!$W143*VLOOKUP('BMP P Tracking Table'!$Q143,'Loading Rates'!$B$1:$L$24,6,FALSE)+'BMP P Tracking Table'!$X143*VLOOKUP('BMP P Tracking Table'!$Q143,'Loading Rates'!$B$1:$L$24,7,FALSE)+'BMP P Tracking Table'!$Y143*VLOOKUP('BMP P Tracking Table'!$Q143,'Loading Rates'!$B$1:$L$24,8,FALSE)+'BMP P Tracking Table'!$Z143*VLOOKUP('BMP P Tracking Table'!$Q143,'Loading Rates'!$B$1:$L$24,9,FALSE),'BMP P Tracking Table'!$AA143*VLOOKUP('BMP P Tracking Table'!$Q143,'Loading Rates'!$B$1:$L$24,10,FALSE)),"")</f>
        <v/>
      </c>
      <c r="AE143" s="107" t="str">
        <f>IFERROR(MIN(2,IF('BMP P Tracking Table'!$V143="Total Pervious",(-(3630*'BMP P Tracking Table'!$U143+20.691*'BMP P Tracking Table'!$AA143)+SQRT((3630*'BMP P Tracking Table'!$U143+20.691*'BMP P Tracking Table'!$AA143)^2-(4*(996.798*'BMP P Tracking Table'!$AA143)*-'BMP P Tracking Table'!$AB143)))/(2*(996.798*'BMP P Tracking Table'!$AA143)),IF(SUM('BMP P Tracking Table'!$W143:$Z143)=0,'BMP P Tracking Table'!$AB143/(-3630*'BMP P Tracking Table'!$U143),(-(3630*'BMP P Tracking Table'!$U143+20.691*'BMP P Tracking Table'!$Z143-216.711*'BMP P Tracking Table'!$Y143-83.853*'BMP P Tracking Table'!$X143-42.834*'BMP P Tracking Table'!$W143)+SQRT((3630*'BMP P Tracking Table'!$U143+20.691*'BMP P Tracking Table'!$Z143-216.711*'BMP P Tracking Table'!$Y143-83.853*'BMP P Tracking Table'!$X143-42.834*'BMP P Tracking Table'!$W143)^2-(4*(149.919*'BMP P Tracking Table'!$W143+236.676*'BMP P Tracking Table'!$X143+726*'BMP P Tracking Table'!$Y143+996.798*'BMP P Tracking Table'!$Z143)*-'BMP P Tracking Table'!$AB143)))/(2*(149.919*'BMP P Tracking Table'!$W143+236.676*'BMP P Tracking Table'!$X143+726*'BMP P Tracking Table'!$Y143+996.798*'BMP P Tracking Table'!$Z143))))),"")</f>
        <v/>
      </c>
      <c r="AF143" s="107" t="str" cm="1">
        <f t="array" ref="AF143">IFERROR((VLOOKUP(CONCATENATE('BMP P Tracking Table'!$T143," ",'BMP P Tracking Table'!$AC143),'Performance Curves'!$C$1:$L$45,_xlfn.SINGLE(MATCH('BMP P Tracking Table'!$AE143,'Performance Curves'!$D$1:$L$1,1))+2,FALSE)-VLOOKUP(CONCATENATE('BMP P Tracking Table'!$T143," ",'BMP P Tracking Table'!$AC143),'Performance Curves'!$C$1:$L$45,_xlfn.SINGLE(MATCH('BMP P Tracking Table'!$AE143,'Performance Curves'!$D$1:$L$1,1))+1,FALSE)),"")</f>
        <v/>
      </c>
      <c r="AG143" s="107" t="str">
        <f>IFERROR(('BMP P Tracking Table'!$AE143-INDEX('Performance Curves'!$E$1:$L$1,1,MATCH('BMP P Tracking Table'!$AE143,'Performance Curves'!$E$1:$L$1,1)))/(INDEX('Performance Curves'!$E$1:$L$1,1,MATCH('BMP P Tracking Table'!$AE143,'Performance Curves'!$E$1:$L$1,1)+1)-INDEX('Performance Curves'!$E$1:$L$1,1,MATCH('BMP P Tracking Table'!$AE143,'Performance Curves'!$E$1:$L$1,1))),"")</f>
        <v/>
      </c>
      <c r="AH143" s="106" t="str" cm="1">
        <f t="array" ref="AH143">IFERROR(IF('BMP P Tracking Table'!$AE143=2,VLOOKUP(CONCATENATE('BMP P Tracking Table'!$T143," ",'BMP P Tracking Table'!$AC143),'Performance Curves'!$C$1:$L$45,_xlfn.SINGLE(MATCH('BMP P Tracking Table'!$AE143,'Performance Curves'!$D$1:$L$1,1))+1,FALSE),'BMP P Tracking Table'!$AF143*'BMP P Tracking Table'!$AG143+VLOOKUP(CONCATENATE('BMP P Tracking Table'!$T143," ",'BMP P Tracking Table'!$AC143),'Performance Curves'!$C$1:$L$45,_xlfn.SINGLE(MATCH('BMP P Tracking Table'!$AE143,'Performance Curves'!$D$1:$L$1,1))+1,FALSE)),"")</f>
        <v/>
      </c>
      <c r="AI143" s="107" t="str">
        <f>IFERROR('BMP P Tracking Table'!$AH143*'BMP P Tracking Table'!$AD143,"")</f>
        <v/>
      </c>
      <c r="AJ143" s="65"/>
      <c r="AK143" s="101"/>
      <c r="AL143" s="101"/>
      <c r="AM143" s="64">
        <v>1</v>
      </c>
      <c r="AN143" s="105" t="str">
        <f t="shared" si="5"/>
        <v/>
      </c>
      <c r="AO143" s="101"/>
      <c r="AP143" s="101"/>
      <c r="AQ143" s="101"/>
      <c r="AR143" s="101"/>
      <c r="AS143" s="101"/>
      <c r="AT143" s="101"/>
      <c r="AU143" s="101"/>
      <c r="AV143" s="65"/>
      <c r="AW143" s="102"/>
      <c r="AX143" s="102"/>
      <c r="AY143" s="107" t="str">
        <f>IF('BMP P Tracking Table'!$AK143="Yes",IF('BMP P Tracking Table'!$AL143="No",'BMP P Tracking Table'!$U143*VLOOKUP('BMP P Tracking Table'!$Q143,'Loading Rates'!$B$1:$L$24,4,FALSE)+IF('BMP P Tracking Table'!$V143="By HSG",'BMP P Tracking Table'!$W143*VLOOKUP('BMP P Tracking Table'!$Q143,'Loading Rates'!$B$1:$L$24,6,FALSE)+'BMP P Tracking Table'!$X143*VLOOKUP('BMP P Tracking Table'!$Q143,'Loading Rates'!$B$1:$L$24,7,FALSE)+'BMP P Tracking Table'!$Y143*VLOOKUP('BMP P Tracking Table'!$Q143,'Loading Rates'!$B$1:$L$24,8,FALSE)+'BMP P Tracking Table'!$Z143*VLOOKUP('BMP P Tracking Table'!$Q143,'Loading Rates'!$B$1:$L$24,9,FALSE),'BMP P Tracking Table'!$AA143*VLOOKUP('BMP P Tracking Table'!$Q143,'Loading Rates'!$B$1:$L$24,10,FALSE)),'BMP P Tracking Table'!$AO143*VLOOKUP('BMP P Tracking Table'!$Q143,'Loading Rates'!$B$1:$L$24,4,FALSE)+IF('BMP P Tracking Table'!$AP143="By HSG",'BMP P Tracking Table'!$AQ143*VLOOKUP('BMP P Tracking Table'!$Q143,'Loading Rates'!$B$1:$L$24,6,FALSE)+'BMP P Tracking Table'!$AR143*VLOOKUP('BMP P Tracking Table'!$Q143,'Loading Rates'!$B$1:$L$24,7,FALSE)+'BMP P Tracking Table'!$AS143*VLOOKUP('BMP P Tracking Table'!$Q143,'Loading Rates'!$B$1:$L$24,8,FALSE)+'BMP P Tracking Table'!$AT143*VLOOKUP('BMP P Tracking Table'!$Q143,'Loading Rates'!$B$1:$L$24,9,FALSE),'BMP P Tracking Table'!$AU143*VLOOKUP('BMP P Tracking Table'!$Q143,'Loading Rates'!$B$1:$L$24,10,FALSE))),"")</f>
        <v/>
      </c>
      <c r="AZ143" s="107" t="str">
        <f>IFERROR(IF('BMP P Tracking Table'!$AL143="Yes",MIN(2,IF('BMP P Tracking Table'!$AP143="Total Pervious",(-(3630*'BMP P Tracking Table'!$AO143+20.691*'BMP P Tracking Table'!$AU143)+SQRT((3630*'BMP P Tracking Table'!$AO143+20.691*'BMP P Tracking Table'!$AU143)^2-(4*(996.798*'BMP P Tracking Table'!$AU143)*-'BMP P Tracking Table'!$AW143)))/(2*(996.798*'BMP P Tracking Table'!$AU143)),IF(SUM('BMP P Tracking Table'!$AQ143:$AT143)=0,'BMP P Tracking Table'!$AU143/(-3630*'BMP P Tracking Table'!$AO143),(-(3630*'BMP P Tracking Table'!$AO143+20.691*'BMP P Tracking Table'!$AT143-216.711*'BMP P Tracking Table'!$AS143-83.853*'BMP P Tracking Table'!$AR143-42.834*'BMP P Tracking Table'!$AQ143)+SQRT((3630*'BMP P Tracking Table'!$AO143+20.691*'BMP P Tracking Table'!$AT143-216.711*'BMP P Tracking Table'!$AS143-83.853*'BMP P Tracking Table'!$AR143-42.834*'BMP P Tracking Table'!$AQ143)^2-(4*(149.919*'BMP P Tracking Table'!$AQ143+236.676*'BMP P Tracking Table'!$AR143+726*'BMP P Tracking Table'!$AS143+996.798*'BMP P Tracking Table'!$AT143)*-'BMP P Tracking Table'!$AW143)))/(2*(149.919*'BMP P Tracking Table'!$AQ143+236.676*'BMP P Tracking Table'!$AR143+726*'BMP P Tracking Table'!$AS143+996.798*'BMP P Tracking Table'!$AT143))))),MIN(2,IF('BMP P Tracking Table'!$AP143="Total Pervious",(-(3630*'BMP P Tracking Table'!$U143+20.691*'BMP P Tracking Table'!$AA143)+SQRT((3630*'BMP P Tracking Table'!$U143+20.691*'BMP P Tracking Table'!$AA143)^2-(4*(996.798*'BMP P Tracking Table'!$AA143)*-'BMP P Tracking Table'!$AW143)))/(2*(996.798*'BMP P Tracking Table'!$AA143)),IF(SUM('BMP P Tracking Table'!$W143:$Z143)=0,'BMP P Tracking Table'!$AW143/(-3630*'BMP P Tracking Table'!$U143),(-(3630*'BMP P Tracking Table'!$U143+20.691*'BMP P Tracking Table'!$Z143-216.711*'BMP P Tracking Table'!$Y143-83.853*'BMP P Tracking Table'!$X143-42.834*'BMP P Tracking Table'!$W143)+SQRT((3630*'BMP P Tracking Table'!$U143+20.691*'BMP P Tracking Table'!$Z143-216.711*'BMP P Tracking Table'!$Y143-83.853*'BMP P Tracking Table'!$X143-42.834*'BMP P Tracking Table'!$W143)^2-(4*(149.919*'BMP P Tracking Table'!$W143+236.676*'BMP P Tracking Table'!$X143+726*'BMP P Tracking Table'!$Y143+996.798*'BMP P Tracking Table'!$Z143)*-'BMP P Tracking Table'!$AW143)))/(2*(149.919*'BMP P Tracking Table'!$W143+236.676*'BMP P Tracking Table'!$X143+726*'BMP P Tracking Table'!$Y143+996.798*'BMP P Tracking Table'!$Z143)))))),"")</f>
        <v/>
      </c>
      <c r="BA143" s="105" t="str" cm="1">
        <f t="array" ref="BA143">IFERROR((VLOOKUP(CONCATENATE('BMP P Tracking Table'!$AV143," ",'BMP P Tracking Table'!$AX143),'Performance Curves'!$C$1:$L$45,_xlfn.SINGLE(MATCH('BMP P Tracking Table'!$AZ143,'Performance Curves'!$D$1:$L$1,1))+2,FALSE)-VLOOKUP(CONCATENATE('BMP P Tracking Table'!$AV143," ",'BMP P Tracking Table'!$AX143),'Performance Curves'!$C$1:$L$45,_xlfn.SINGLE(MATCH('BMP P Tracking Table'!$AZ143,'Performance Curves'!$D$1:$L$1,1))+1,FALSE)),"")</f>
        <v/>
      </c>
      <c r="BB143" s="107" t="str">
        <f>IFERROR(('BMP P Tracking Table'!$AZ143-INDEX('Performance Curves'!$E$1:$L$1,1,MATCH('BMP P Tracking Table'!$AZ143,'Performance Curves'!$E$1:$L$1,1)))/(INDEX('Performance Curves'!$E$1:$L$1,1,MATCH('BMP P Tracking Table'!$AZ143,'Performance Curves'!$E$1:$L$1,1)+1)-INDEX('Performance Curves'!$E$1:$L$1,1,MATCH('BMP P Tracking Table'!$AZ143,'Performance Curves'!$E$1:$L$1,1))),"")</f>
        <v/>
      </c>
      <c r="BC143" s="106" t="str" cm="1">
        <f t="array" ref="BC143">IFERROR(IF('BMP P Tracking Table'!$AZ143=2,VLOOKUP(CONCATENATE('BMP P Tracking Table'!$AV143," ",'BMP P Tracking Table'!$AX143),'Performance Curves'!$C$1:$L$44,_xlfn.SINGLE(MATCH('BMP P Tracking Table'!$AZ143,'Performance Curves'!$D$1:$L$1,1))+1,FALSE),'BMP P Tracking Table'!$BA143*'BMP P Tracking Table'!$BB143+VLOOKUP(CONCATENATE('BMP P Tracking Table'!$AV143," ",'BMP P Tracking Table'!$AX143),'Performance Curves'!$C$1:$L$44,_xlfn.SINGLE(MATCH('BMP P Tracking Table'!$AZ143,'Performance Curves'!$D$1:$L$1,1))+1,FALSE)),"")</f>
        <v/>
      </c>
      <c r="BD143" s="107" t="str">
        <f>IFERROR('BMP P Tracking Table'!$BC143*'BMP P Tracking Table'!$AY143,"")</f>
        <v/>
      </c>
      <c r="BE143" s="101"/>
      <c r="BF143" s="37">
        <f t="shared" si="6"/>
        <v>0</v>
      </c>
    </row>
    <row r="144" spans="1:58" x14ac:dyDescent="0.25">
      <c r="A144" s="65"/>
      <c r="B144" s="65"/>
      <c r="C144" s="65"/>
      <c r="D144" s="65"/>
      <c r="E144" s="97"/>
      <c r="F144" s="97"/>
      <c r="G144" s="65"/>
      <c r="H144" s="65"/>
      <c r="I144" s="65"/>
      <c r="J144" s="98"/>
      <c r="K144" s="65"/>
      <c r="L144" s="65"/>
      <c r="M144" s="65"/>
      <c r="N144" s="65"/>
      <c r="O144" s="65"/>
      <c r="P144" s="65"/>
      <c r="Q144" s="65" t="str">
        <f>IFERROR(VLOOKUP('BMP P Tracking Table'!$P144,Dropdowns!$C$2:$E$15,3,FALSE),"")</f>
        <v/>
      </c>
      <c r="R144" s="65" t="str">
        <f>IFERROR(VLOOKUP('BMP P Tracking Table'!$Q144,Dropdowns!$P$3:$Q$23,2,FALSE),"")</f>
        <v/>
      </c>
      <c r="S144" s="65"/>
      <c r="T144" s="65"/>
      <c r="U144" s="65"/>
      <c r="V144" s="65"/>
      <c r="W144" s="65"/>
      <c r="X144" s="65"/>
      <c r="Y144" s="65"/>
      <c r="Z144" s="65"/>
      <c r="AA144" s="65"/>
      <c r="AB144" s="100"/>
      <c r="AC144" s="65"/>
      <c r="AD144" s="107" t="str">
        <f>IFERROR('BMP P Tracking Table'!$U144*VLOOKUP('BMP P Tracking Table'!$Q144,'Loading Rates'!$B$1:$L$24,4,FALSE)+IF('BMP P Tracking Table'!$V144="By HSG",'BMP P Tracking Table'!$W144*VLOOKUP('BMP P Tracking Table'!$Q144,'Loading Rates'!$B$1:$L$24,6,FALSE)+'BMP P Tracking Table'!$X144*VLOOKUP('BMP P Tracking Table'!$Q144,'Loading Rates'!$B$1:$L$24,7,FALSE)+'BMP P Tracking Table'!$Y144*VLOOKUP('BMP P Tracking Table'!$Q144,'Loading Rates'!$B$1:$L$24,8,FALSE)+'BMP P Tracking Table'!$Z144*VLOOKUP('BMP P Tracking Table'!$Q144,'Loading Rates'!$B$1:$L$24,9,FALSE),'BMP P Tracking Table'!$AA144*VLOOKUP('BMP P Tracking Table'!$Q144,'Loading Rates'!$B$1:$L$24,10,FALSE)),"")</f>
        <v/>
      </c>
      <c r="AE144" s="107" t="str">
        <f>IFERROR(MIN(2,IF('BMP P Tracking Table'!$V144="Total Pervious",(-(3630*'BMP P Tracking Table'!$U144+20.691*'BMP P Tracking Table'!$AA144)+SQRT((3630*'BMP P Tracking Table'!$U144+20.691*'BMP P Tracking Table'!$AA144)^2-(4*(996.798*'BMP P Tracking Table'!$AA144)*-'BMP P Tracking Table'!$AB144)))/(2*(996.798*'BMP P Tracking Table'!$AA144)),IF(SUM('BMP P Tracking Table'!$W144:$Z144)=0,'BMP P Tracking Table'!$AB144/(-3630*'BMP P Tracking Table'!$U144),(-(3630*'BMP P Tracking Table'!$U144+20.691*'BMP P Tracking Table'!$Z144-216.711*'BMP P Tracking Table'!$Y144-83.853*'BMP P Tracking Table'!$X144-42.834*'BMP P Tracking Table'!$W144)+SQRT((3630*'BMP P Tracking Table'!$U144+20.691*'BMP P Tracking Table'!$Z144-216.711*'BMP P Tracking Table'!$Y144-83.853*'BMP P Tracking Table'!$X144-42.834*'BMP P Tracking Table'!$W144)^2-(4*(149.919*'BMP P Tracking Table'!$W144+236.676*'BMP P Tracking Table'!$X144+726*'BMP P Tracking Table'!$Y144+996.798*'BMP P Tracking Table'!$Z144)*-'BMP P Tracking Table'!$AB144)))/(2*(149.919*'BMP P Tracking Table'!$W144+236.676*'BMP P Tracking Table'!$X144+726*'BMP P Tracking Table'!$Y144+996.798*'BMP P Tracking Table'!$Z144))))),"")</f>
        <v/>
      </c>
      <c r="AF144" s="107" t="str" cm="1">
        <f t="array" ref="AF144">IFERROR((VLOOKUP(CONCATENATE('BMP P Tracking Table'!$T144," ",'BMP P Tracking Table'!$AC144),'Performance Curves'!$C$1:$L$45,_xlfn.SINGLE(MATCH('BMP P Tracking Table'!$AE144,'Performance Curves'!$D$1:$L$1,1))+2,FALSE)-VLOOKUP(CONCATENATE('BMP P Tracking Table'!$T144," ",'BMP P Tracking Table'!$AC144),'Performance Curves'!$C$1:$L$45,_xlfn.SINGLE(MATCH('BMP P Tracking Table'!$AE144,'Performance Curves'!$D$1:$L$1,1))+1,FALSE)),"")</f>
        <v/>
      </c>
      <c r="AG144" s="107" t="str">
        <f>IFERROR(('BMP P Tracking Table'!$AE144-INDEX('Performance Curves'!$E$1:$L$1,1,MATCH('BMP P Tracking Table'!$AE144,'Performance Curves'!$E$1:$L$1,1)))/(INDEX('Performance Curves'!$E$1:$L$1,1,MATCH('BMP P Tracking Table'!$AE144,'Performance Curves'!$E$1:$L$1,1)+1)-INDEX('Performance Curves'!$E$1:$L$1,1,MATCH('BMP P Tracking Table'!$AE144,'Performance Curves'!$E$1:$L$1,1))),"")</f>
        <v/>
      </c>
      <c r="AH144" s="106" t="str" cm="1">
        <f t="array" ref="AH144">IFERROR(IF('BMP P Tracking Table'!$AE144=2,VLOOKUP(CONCATENATE('BMP P Tracking Table'!$T144," ",'BMP P Tracking Table'!$AC144),'Performance Curves'!$C$1:$L$45,_xlfn.SINGLE(MATCH('BMP P Tracking Table'!$AE144,'Performance Curves'!$D$1:$L$1,1))+1,FALSE),'BMP P Tracking Table'!$AF144*'BMP P Tracking Table'!$AG144+VLOOKUP(CONCATENATE('BMP P Tracking Table'!$T144," ",'BMP P Tracking Table'!$AC144),'Performance Curves'!$C$1:$L$45,_xlfn.SINGLE(MATCH('BMP P Tracking Table'!$AE144,'Performance Curves'!$D$1:$L$1,1))+1,FALSE)),"")</f>
        <v/>
      </c>
      <c r="AI144" s="107" t="str">
        <f>IFERROR('BMP P Tracking Table'!$AH144*'BMP P Tracking Table'!$AD144,"")</f>
        <v/>
      </c>
      <c r="AJ144" s="65"/>
      <c r="AK144" s="101"/>
      <c r="AL144" s="101"/>
      <c r="AM144" s="64">
        <v>1</v>
      </c>
      <c r="AN144" s="105" t="str">
        <f t="shared" si="5"/>
        <v/>
      </c>
      <c r="AO144" s="101"/>
      <c r="AP144" s="101"/>
      <c r="AQ144" s="101"/>
      <c r="AR144" s="101"/>
      <c r="AS144" s="101"/>
      <c r="AT144" s="101"/>
      <c r="AU144" s="101"/>
      <c r="AV144" s="65"/>
      <c r="AW144" s="102"/>
      <c r="AX144" s="102"/>
      <c r="AY144" s="107" t="str">
        <f>IF('BMP P Tracking Table'!$AK144="Yes",IF('BMP P Tracking Table'!$AL144="No",'BMP P Tracking Table'!$U144*VLOOKUP('BMP P Tracking Table'!$Q144,'Loading Rates'!$B$1:$L$24,4,FALSE)+IF('BMP P Tracking Table'!$V144="By HSG",'BMP P Tracking Table'!$W144*VLOOKUP('BMP P Tracking Table'!$Q144,'Loading Rates'!$B$1:$L$24,6,FALSE)+'BMP P Tracking Table'!$X144*VLOOKUP('BMP P Tracking Table'!$Q144,'Loading Rates'!$B$1:$L$24,7,FALSE)+'BMP P Tracking Table'!$Y144*VLOOKUP('BMP P Tracking Table'!$Q144,'Loading Rates'!$B$1:$L$24,8,FALSE)+'BMP P Tracking Table'!$Z144*VLOOKUP('BMP P Tracking Table'!$Q144,'Loading Rates'!$B$1:$L$24,9,FALSE),'BMP P Tracking Table'!$AA144*VLOOKUP('BMP P Tracking Table'!$Q144,'Loading Rates'!$B$1:$L$24,10,FALSE)),'BMP P Tracking Table'!$AO144*VLOOKUP('BMP P Tracking Table'!$Q144,'Loading Rates'!$B$1:$L$24,4,FALSE)+IF('BMP P Tracking Table'!$AP144="By HSG",'BMP P Tracking Table'!$AQ144*VLOOKUP('BMP P Tracking Table'!$Q144,'Loading Rates'!$B$1:$L$24,6,FALSE)+'BMP P Tracking Table'!$AR144*VLOOKUP('BMP P Tracking Table'!$Q144,'Loading Rates'!$B$1:$L$24,7,FALSE)+'BMP P Tracking Table'!$AS144*VLOOKUP('BMP P Tracking Table'!$Q144,'Loading Rates'!$B$1:$L$24,8,FALSE)+'BMP P Tracking Table'!$AT144*VLOOKUP('BMP P Tracking Table'!$Q144,'Loading Rates'!$B$1:$L$24,9,FALSE),'BMP P Tracking Table'!$AU144*VLOOKUP('BMP P Tracking Table'!$Q144,'Loading Rates'!$B$1:$L$24,10,FALSE))),"")</f>
        <v/>
      </c>
      <c r="AZ144" s="107" t="str">
        <f>IFERROR(IF('BMP P Tracking Table'!$AL144="Yes",MIN(2,IF('BMP P Tracking Table'!$AP144="Total Pervious",(-(3630*'BMP P Tracking Table'!$AO144+20.691*'BMP P Tracking Table'!$AU144)+SQRT((3630*'BMP P Tracking Table'!$AO144+20.691*'BMP P Tracking Table'!$AU144)^2-(4*(996.798*'BMP P Tracking Table'!$AU144)*-'BMP P Tracking Table'!$AW144)))/(2*(996.798*'BMP P Tracking Table'!$AU144)),IF(SUM('BMP P Tracking Table'!$AQ144:$AT144)=0,'BMP P Tracking Table'!$AU144/(-3630*'BMP P Tracking Table'!$AO144),(-(3630*'BMP P Tracking Table'!$AO144+20.691*'BMP P Tracking Table'!$AT144-216.711*'BMP P Tracking Table'!$AS144-83.853*'BMP P Tracking Table'!$AR144-42.834*'BMP P Tracking Table'!$AQ144)+SQRT((3630*'BMP P Tracking Table'!$AO144+20.691*'BMP P Tracking Table'!$AT144-216.711*'BMP P Tracking Table'!$AS144-83.853*'BMP P Tracking Table'!$AR144-42.834*'BMP P Tracking Table'!$AQ144)^2-(4*(149.919*'BMP P Tracking Table'!$AQ144+236.676*'BMP P Tracking Table'!$AR144+726*'BMP P Tracking Table'!$AS144+996.798*'BMP P Tracking Table'!$AT144)*-'BMP P Tracking Table'!$AW144)))/(2*(149.919*'BMP P Tracking Table'!$AQ144+236.676*'BMP P Tracking Table'!$AR144+726*'BMP P Tracking Table'!$AS144+996.798*'BMP P Tracking Table'!$AT144))))),MIN(2,IF('BMP P Tracking Table'!$AP144="Total Pervious",(-(3630*'BMP P Tracking Table'!$U144+20.691*'BMP P Tracking Table'!$AA144)+SQRT((3630*'BMP P Tracking Table'!$U144+20.691*'BMP P Tracking Table'!$AA144)^2-(4*(996.798*'BMP P Tracking Table'!$AA144)*-'BMP P Tracking Table'!$AW144)))/(2*(996.798*'BMP P Tracking Table'!$AA144)),IF(SUM('BMP P Tracking Table'!$W144:$Z144)=0,'BMP P Tracking Table'!$AW144/(-3630*'BMP P Tracking Table'!$U144),(-(3630*'BMP P Tracking Table'!$U144+20.691*'BMP P Tracking Table'!$Z144-216.711*'BMP P Tracking Table'!$Y144-83.853*'BMP P Tracking Table'!$X144-42.834*'BMP P Tracking Table'!$W144)+SQRT((3630*'BMP P Tracking Table'!$U144+20.691*'BMP P Tracking Table'!$Z144-216.711*'BMP P Tracking Table'!$Y144-83.853*'BMP P Tracking Table'!$X144-42.834*'BMP P Tracking Table'!$W144)^2-(4*(149.919*'BMP P Tracking Table'!$W144+236.676*'BMP P Tracking Table'!$X144+726*'BMP P Tracking Table'!$Y144+996.798*'BMP P Tracking Table'!$Z144)*-'BMP P Tracking Table'!$AW144)))/(2*(149.919*'BMP P Tracking Table'!$W144+236.676*'BMP P Tracking Table'!$X144+726*'BMP P Tracking Table'!$Y144+996.798*'BMP P Tracking Table'!$Z144)))))),"")</f>
        <v/>
      </c>
      <c r="BA144" s="105" t="str" cm="1">
        <f t="array" ref="BA144">IFERROR((VLOOKUP(CONCATENATE('BMP P Tracking Table'!$AV144," ",'BMP P Tracking Table'!$AX144),'Performance Curves'!$C$1:$L$45,_xlfn.SINGLE(MATCH('BMP P Tracking Table'!$AZ144,'Performance Curves'!$D$1:$L$1,1))+2,FALSE)-VLOOKUP(CONCATENATE('BMP P Tracking Table'!$AV144," ",'BMP P Tracking Table'!$AX144),'Performance Curves'!$C$1:$L$45,_xlfn.SINGLE(MATCH('BMP P Tracking Table'!$AZ144,'Performance Curves'!$D$1:$L$1,1))+1,FALSE)),"")</f>
        <v/>
      </c>
      <c r="BB144" s="107" t="str">
        <f>IFERROR(('BMP P Tracking Table'!$AZ144-INDEX('Performance Curves'!$E$1:$L$1,1,MATCH('BMP P Tracking Table'!$AZ144,'Performance Curves'!$E$1:$L$1,1)))/(INDEX('Performance Curves'!$E$1:$L$1,1,MATCH('BMP P Tracking Table'!$AZ144,'Performance Curves'!$E$1:$L$1,1)+1)-INDEX('Performance Curves'!$E$1:$L$1,1,MATCH('BMP P Tracking Table'!$AZ144,'Performance Curves'!$E$1:$L$1,1))),"")</f>
        <v/>
      </c>
      <c r="BC144" s="106" t="str" cm="1">
        <f t="array" ref="BC144">IFERROR(IF('BMP P Tracking Table'!$AZ144=2,VLOOKUP(CONCATENATE('BMP P Tracking Table'!$AV144," ",'BMP P Tracking Table'!$AX144),'Performance Curves'!$C$1:$L$44,_xlfn.SINGLE(MATCH('BMP P Tracking Table'!$AZ144,'Performance Curves'!$D$1:$L$1,1))+1,FALSE),'BMP P Tracking Table'!$BA144*'BMP P Tracking Table'!$BB144+VLOOKUP(CONCATENATE('BMP P Tracking Table'!$AV144," ",'BMP P Tracking Table'!$AX144),'Performance Curves'!$C$1:$L$44,_xlfn.SINGLE(MATCH('BMP P Tracking Table'!$AZ144,'Performance Curves'!$D$1:$L$1,1))+1,FALSE)),"")</f>
        <v/>
      </c>
      <c r="BD144" s="107" t="str">
        <f>IFERROR('BMP P Tracking Table'!$BC144*'BMP P Tracking Table'!$AY144,"")</f>
        <v/>
      </c>
      <c r="BE144" s="101"/>
      <c r="BF144" s="37">
        <f t="shared" si="6"/>
        <v>0</v>
      </c>
    </row>
    <row r="145" spans="1:58" x14ac:dyDescent="0.25">
      <c r="A145" s="65"/>
      <c r="B145" s="65"/>
      <c r="C145" s="65"/>
      <c r="D145" s="65"/>
      <c r="E145" s="97"/>
      <c r="F145" s="97"/>
      <c r="G145" s="65"/>
      <c r="H145" s="65"/>
      <c r="I145" s="65"/>
      <c r="J145" s="98"/>
      <c r="K145" s="65"/>
      <c r="L145" s="65"/>
      <c r="M145" s="65"/>
      <c r="N145" s="65"/>
      <c r="O145" s="65"/>
      <c r="P145" s="65"/>
      <c r="Q145" s="65" t="str">
        <f>IFERROR(VLOOKUP('BMP P Tracking Table'!$P145,Dropdowns!$C$2:$E$15,3,FALSE),"")</f>
        <v/>
      </c>
      <c r="R145" s="65" t="str">
        <f>IFERROR(VLOOKUP('BMP P Tracking Table'!$Q145,Dropdowns!$P$3:$Q$23,2,FALSE),"")</f>
        <v/>
      </c>
      <c r="S145" s="65"/>
      <c r="T145" s="65"/>
      <c r="U145" s="65"/>
      <c r="V145" s="65"/>
      <c r="W145" s="65"/>
      <c r="X145" s="65"/>
      <c r="Y145" s="65"/>
      <c r="Z145" s="65"/>
      <c r="AA145" s="65"/>
      <c r="AB145" s="100"/>
      <c r="AC145" s="65"/>
      <c r="AD145" s="107" t="str">
        <f>IFERROR('BMP P Tracking Table'!$U145*VLOOKUP('BMP P Tracking Table'!$Q145,'Loading Rates'!$B$1:$L$24,4,FALSE)+IF('BMP P Tracking Table'!$V145="By HSG",'BMP P Tracking Table'!$W145*VLOOKUP('BMP P Tracking Table'!$Q145,'Loading Rates'!$B$1:$L$24,6,FALSE)+'BMP P Tracking Table'!$X145*VLOOKUP('BMP P Tracking Table'!$Q145,'Loading Rates'!$B$1:$L$24,7,FALSE)+'BMP P Tracking Table'!$Y145*VLOOKUP('BMP P Tracking Table'!$Q145,'Loading Rates'!$B$1:$L$24,8,FALSE)+'BMP P Tracking Table'!$Z145*VLOOKUP('BMP P Tracking Table'!$Q145,'Loading Rates'!$B$1:$L$24,9,FALSE),'BMP P Tracking Table'!$AA145*VLOOKUP('BMP P Tracking Table'!$Q145,'Loading Rates'!$B$1:$L$24,10,FALSE)),"")</f>
        <v/>
      </c>
      <c r="AE145" s="107" t="str">
        <f>IFERROR(MIN(2,IF('BMP P Tracking Table'!$V145="Total Pervious",(-(3630*'BMP P Tracking Table'!$U145+20.691*'BMP P Tracking Table'!$AA145)+SQRT((3630*'BMP P Tracking Table'!$U145+20.691*'BMP P Tracking Table'!$AA145)^2-(4*(996.798*'BMP P Tracking Table'!$AA145)*-'BMP P Tracking Table'!$AB145)))/(2*(996.798*'BMP P Tracking Table'!$AA145)),IF(SUM('BMP P Tracking Table'!$W145:$Z145)=0,'BMP P Tracking Table'!$AB145/(-3630*'BMP P Tracking Table'!$U145),(-(3630*'BMP P Tracking Table'!$U145+20.691*'BMP P Tracking Table'!$Z145-216.711*'BMP P Tracking Table'!$Y145-83.853*'BMP P Tracking Table'!$X145-42.834*'BMP P Tracking Table'!$W145)+SQRT((3630*'BMP P Tracking Table'!$U145+20.691*'BMP P Tracking Table'!$Z145-216.711*'BMP P Tracking Table'!$Y145-83.853*'BMP P Tracking Table'!$X145-42.834*'BMP P Tracking Table'!$W145)^2-(4*(149.919*'BMP P Tracking Table'!$W145+236.676*'BMP P Tracking Table'!$X145+726*'BMP P Tracking Table'!$Y145+996.798*'BMP P Tracking Table'!$Z145)*-'BMP P Tracking Table'!$AB145)))/(2*(149.919*'BMP P Tracking Table'!$W145+236.676*'BMP P Tracking Table'!$X145+726*'BMP P Tracking Table'!$Y145+996.798*'BMP P Tracking Table'!$Z145))))),"")</f>
        <v/>
      </c>
      <c r="AF145" s="107" t="str" cm="1">
        <f t="array" ref="AF145">IFERROR((VLOOKUP(CONCATENATE('BMP P Tracking Table'!$T145," ",'BMP P Tracking Table'!$AC145),'Performance Curves'!$C$1:$L$45,_xlfn.SINGLE(MATCH('BMP P Tracking Table'!$AE145,'Performance Curves'!$D$1:$L$1,1))+2,FALSE)-VLOOKUP(CONCATENATE('BMP P Tracking Table'!$T145," ",'BMP P Tracking Table'!$AC145),'Performance Curves'!$C$1:$L$45,_xlfn.SINGLE(MATCH('BMP P Tracking Table'!$AE145,'Performance Curves'!$D$1:$L$1,1))+1,FALSE)),"")</f>
        <v/>
      </c>
      <c r="AG145" s="107" t="str">
        <f>IFERROR(('BMP P Tracking Table'!$AE145-INDEX('Performance Curves'!$E$1:$L$1,1,MATCH('BMP P Tracking Table'!$AE145,'Performance Curves'!$E$1:$L$1,1)))/(INDEX('Performance Curves'!$E$1:$L$1,1,MATCH('BMP P Tracking Table'!$AE145,'Performance Curves'!$E$1:$L$1,1)+1)-INDEX('Performance Curves'!$E$1:$L$1,1,MATCH('BMP P Tracking Table'!$AE145,'Performance Curves'!$E$1:$L$1,1))),"")</f>
        <v/>
      </c>
      <c r="AH145" s="106" t="str" cm="1">
        <f t="array" ref="AH145">IFERROR(IF('BMP P Tracking Table'!$AE145=2,VLOOKUP(CONCATENATE('BMP P Tracking Table'!$T145," ",'BMP P Tracking Table'!$AC145),'Performance Curves'!$C$1:$L$45,_xlfn.SINGLE(MATCH('BMP P Tracking Table'!$AE145,'Performance Curves'!$D$1:$L$1,1))+1,FALSE),'BMP P Tracking Table'!$AF145*'BMP P Tracking Table'!$AG145+VLOOKUP(CONCATENATE('BMP P Tracking Table'!$T145," ",'BMP P Tracking Table'!$AC145),'Performance Curves'!$C$1:$L$45,_xlfn.SINGLE(MATCH('BMP P Tracking Table'!$AE145,'Performance Curves'!$D$1:$L$1,1))+1,FALSE)),"")</f>
        <v/>
      </c>
      <c r="AI145" s="107" t="str">
        <f>IFERROR('BMP P Tracking Table'!$AH145*'BMP P Tracking Table'!$AD145,"")</f>
        <v/>
      </c>
      <c r="AJ145" s="65"/>
      <c r="AK145" s="101"/>
      <c r="AL145" s="101"/>
      <c r="AM145" s="64">
        <v>1</v>
      </c>
      <c r="AN145" s="105" t="str">
        <f t="shared" si="5"/>
        <v/>
      </c>
      <c r="AO145" s="101"/>
      <c r="AP145" s="101"/>
      <c r="AQ145" s="101"/>
      <c r="AR145" s="101"/>
      <c r="AS145" s="101"/>
      <c r="AT145" s="101"/>
      <c r="AU145" s="101"/>
      <c r="AV145" s="65"/>
      <c r="AW145" s="102"/>
      <c r="AX145" s="102"/>
      <c r="AY145" s="107" t="str">
        <f>IF('BMP P Tracking Table'!$AK145="Yes",IF('BMP P Tracking Table'!$AL145="No",'BMP P Tracking Table'!$U145*VLOOKUP('BMP P Tracking Table'!$Q145,'Loading Rates'!$B$1:$L$24,4,FALSE)+IF('BMP P Tracking Table'!$V145="By HSG",'BMP P Tracking Table'!$W145*VLOOKUP('BMP P Tracking Table'!$Q145,'Loading Rates'!$B$1:$L$24,6,FALSE)+'BMP P Tracking Table'!$X145*VLOOKUP('BMP P Tracking Table'!$Q145,'Loading Rates'!$B$1:$L$24,7,FALSE)+'BMP P Tracking Table'!$Y145*VLOOKUP('BMP P Tracking Table'!$Q145,'Loading Rates'!$B$1:$L$24,8,FALSE)+'BMP P Tracking Table'!$Z145*VLOOKUP('BMP P Tracking Table'!$Q145,'Loading Rates'!$B$1:$L$24,9,FALSE),'BMP P Tracking Table'!$AA145*VLOOKUP('BMP P Tracking Table'!$Q145,'Loading Rates'!$B$1:$L$24,10,FALSE)),'BMP P Tracking Table'!$AO145*VLOOKUP('BMP P Tracking Table'!$Q145,'Loading Rates'!$B$1:$L$24,4,FALSE)+IF('BMP P Tracking Table'!$AP145="By HSG",'BMP P Tracking Table'!$AQ145*VLOOKUP('BMP P Tracking Table'!$Q145,'Loading Rates'!$B$1:$L$24,6,FALSE)+'BMP P Tracking Table'!$AR145*VLOOKUP('BMP P Tracking Table'!$Q145,'Loading Rates'!$B$1:$L$24,7,FALSE)+'BMP P Tracking Table'!$AS145*VLOOKUP('BMP P Tracking Table'!$Q145,'Loading Rates'!$B$1:$L$24,8,FALSE)+'BMP P Tracking Table'!$AT145*VLOOKUP('BMP P Tracking Table'!$Q145,'Loading Rates'!$B$1:$L$24,9,FALSE),'BMP P Tracking Table'!$AU145*VLOOKUP('BMP P Tracking Table'!$Q145,'Loading Rates'!$B$1:$L$24,10,FALSE))),"")</f>
        <v/>
      </c>
      <c r="AZ145" s="107" t="str">
        <f>IFERROR(IF('BMP P Tracking Table'!$AL145="Yes",MIN(2,IF('BMP P Tracking Table'!$AP145="Total Pervious",(-(3630*'BMP P Tracking Table'!$AO145+20.691*'BMP P Tracking Table'!$AU145)+SQRT((3630*'BMP P Tracking Table'!$AO145+20.691*'BMP P Tracking Table'!$AU145)^2-(4*(996.798*'BMP P Tracking Table'!$AU145)*-'BMP P Tracking Table'!$AW145)))/(2*(996.798*'BMP P Tracking Table'!$AU145)),IF(SUM('BMP P Tracking Table'!$AQ145:$AT145)=0,'BMP P Tracking Table'!$AU145/(-3630*'BMP P Tracking Table'!$AO145),(-(3630*'BMP P Tracking Table'!$AO145+20.691*'BMP P Tracking Table'!$AT145-216.711*'BMP P Tracking Table'!$AS145-83.853*'BMP P Tracking Table'!$AR145-42.834*'BMP P Tracking Table'!$AQ145)+SQRT((3630*'BMP P Tracking Table'!$AO145+20.691*'BMP P Tracking Table'!$AT145-216.711*'BMP P Tracking Table'!$AS145-83.853*'BMP P Tracking Table'!$AR145-42.834*'BMP P Tracking Table'!$AQ145)^2-(4*(149.919*'BMP P Tracking Table'!$AQ145+236.676*'BMP P Tracking Table'!$AR145+726*'BMP P Tracking Table'!$AS145+996.798*'BMP P Tracking Table'!$AT145)*-'BMP P Tracking Table'!$AW145)))/(2*(149.919*'BMP P Tracking Table'!$AQ145+236.676*'BMP P Tracking Table'!$AR145+726*'BMP P Tracking Table'!$AS145+996.798*'BMP P Tracking Table'!$AT145))))),MIN(2,IF('BMP P Tracking Table'!$AP145="Total Pervious",(-(3630*'BMP P Tracking Table'!$U145+20.691*'BMP P Tracking Table'!$AA145)+SQRT((3630*'BMP P Tracking Table'!$U145+20.691*'BMP P Tracking Table'!$AA145)^2-(4*(996.798*'BMP P Tracking Table'!$AA145)*-'BMP P Tracking Table'!$AW145)))/(2*(996.798*'BMP P Tracking Table'!$AA145)),IF(SUM('BMP P Tracking Table'!$W145:$Z145)=0,'BMP P Tracking Table'!$AW145/(-3630*'BMP P Tracking Table'!$U145),(-(3630*'BMP P Tracking Table'!$U145+20.691*'BMP P Tracking Table'!$Z145-216.711*'BMP P Tracking Table'!$Y145-83.853*'BMP P Tracking Table'!$X145-42.834*'BMP P Tracking Table'!$W145)+SQRT((3630*'BMP P Tracking Table'!$U145+20.691*'BMP P Tracking Table'!$Z145-216.711*'BMP P Tracking Table'!$Y145-83.853*'BMP P Tracking Table'!$X145-42.834*'BMP P Tracking Table'!$W145)^2-(4*(149.919*'BMP P Tracking Table'!$W145+236.676*'BMP P Tracking Table'!$X145+726*'BMP P Tracking Table'!$Y145+996.798*'BMP P Tracking Table'!$Z145)*-'BMP P Tracking Table'!$AW145)))/(2*(149.919*'BMP P Tracking Table'!$W145+236.676*'BMP P Tracking Table'!$X145+726*'BMP P Tracking Table'!$Y145+996.798*'BMP P Tracking Table'!$Z145)))))),"")</f>
        <v/>
      </c>
      <c r="BA145" s="105" t="str" cm="1">
        <f t="array" ref="BA145">IFERROR((VLOOKUP(CONCATENATE('BMP P Tracking Table'!$AV145," ",'BMP P Tracking Table'!$AX145),'Performance Curves'!$C$1:$L$45,_xlfn.SINGLE(MATCH('BMP P Tracking Table'!$AZ145,'Performance Curves'!$D$1:$L$1,1))+2,FALSE)-VLOOKUP(CONCATENATE('BMP P Tracking Table'!$AV145," ",'BMP P Tracking Table'!$AX145),'Performance Curves'!$C$1:$L$45,_xlfn.SINGLE(MATCH('BMP P Tracking Table'!$AZ145,'Performance Curves'!$D$1:$L$1,1))+1,FALSE)),"")</f>
        <v/>
      </c>
      <c r="BB145" s="107" t="str">
        <f>IFERROR(('BMP P Tracking Table'!$AZ145-INDEX('Performance Curves'!$E$1:$L$1,1,MATCH('BMP P Tracking Table'!$AZ145,'Performance Curves'!$E$1:$L$1,1)))/(INDEX('Performance Curves'!$E$1:$L$1,1,MATCH('BMP P Tracking Table'!$AZ145,'Performance Curves'!$E$1:$L$1,1)+1)-INDEX('Performance Curves'!$E$1:$L$1,1,MATCH('BMP P Tracking Table'!$AZ145,'Performance Curves'!$E$1:$L$1,1))),"")</f>
        <v/>
      </c>
      <c r="BC145" s="106" t="str" cm="1">
        <f t="array" ref="BC145">IFERROR(IF('BMP P Tracking Table'!$AZ145=2,VLOOKUP(CONCATENATE('BMP P Tracking Table'!$AV145," ",'BMP P Tracking Table'!$AX145),'Performance Curves'!$C$1:$L$44,_xlfn.SINGLE(MATCH('BMP P Tracking Table'!$AZ145,'Performance Curves'!$D$1:$L$1,1))+1,FALSE),'BMP P Tracking Table'!$BA145*'BMP P Tracking Table'!$BB145+VLOOKUP(CONCATENATE('BMP P Tracking Table'!$AV145," ",'BMP P Tracking Table'!$AX145),'Performance Curves'!$C$1:$L$44,_xlfn.SINGLE(MATCH('BMP P Tracking Table'!$AZ145,'Performance Curves'!$D$1:$L$1,1))+1,FALSE)),"")</f>
        <v/>
      </c>
      <c r="BD145" s="107" t="str">
        <f>IFERROR('BMP P Tracking Table'!$BC145*'BMP P Tracking Table'!$AY145,"")</f>
        <v/>
      </c>
      <c r="BE145" s="101"/>
      <c r="BF145" s="37">
        <f t="shared" si="6"/>
        <v>0</v>
      </c>
    </row>
    <row r="146" spans="1:58" x14ac:dyDescent="0.25">
      <c r="A146" s="65"/>
      <c r="B146" s="65"/>
      <c r="C146" s="65"/>
      <c r="D146" s="65"/>
      <c r="E146" s="97"/>
      <c r="F146" s="97"/>
      <c r="G146" s="65"/>
      <c r="H146" s="65"/>
      <c r="I146" s="65"/>
      <c r="J146" s="98"/>
      <c r="K146" s="65"/>
      <c r="L146" s="65"/>
      <c r="M146" s="65"/>
      <c r="N146" s="65"/>
      <c r="O146" s="65"/>
      <c r="P146" s="65"/>
      <c r="Q146" s="65" t="str">
        <f>IFERROR(VLOOKUP('BMP P Tracking Table'!$P146,Dropdowns!$C$2:$E$15,3,FALSE),"")</f>
        <v/>
      </c>
      <c r="R146" s="65" t="str">
        <f>IFERROR(VLOOKUP('BMP P Tracking Table'!$Q146,Dropdowns!$P$3:$Q$23,2,FALSE),"")</f>
        <v/>
      </c>
      <c r="S146" s="65"/>
      <c r="T146" s="65"/>
      <c r="U146" s="65"/>
      <c r="V146" s="65"/>
      <c r="W146" s="65"/>
      <c r="X146" s="65"/>
      <c r="Y146" s="65"/>
      <c r="Z146" s="65"/>
      <c r="AA146" s="65"/>
      <c r="AB146" s="100"/>
      <c r="AC146" s="65"/>
      <c r="AD146" s="107" t="str">
        <f>IFERROR('BMP P Tracking Table'!$U146*VLOOKUP('BMP P Tracking Table'!$Q146,'Loading Rates'!$B$1:$L$24,4,FALSE)+IF('BMP P Tracking Table'!$V146="By HSG",'BMP P Tracking Table'!$W146*VLOOKUP('BMP P Tracking Table'!$Q146,'Loading Rates'!$B$1:$L$24,6,FALSE)+'BMP P Tracking Table'!$X146*VLOOKUP('BMP P Tracking Table'!$Q146,'Loading Rates'!$B$1:$L$24,7,FALSE)+'BMP P Tracking Table'!$Y146*VLOOKUP('BMP P Tracking Table'!$Q146,'Loading Rates'!$B$1:$L$24,8,FALSE)+'BMP P Tracking Table'!$Z146*VLOOKUP('BMP P Tracking Table'!$Q146,'Loading Rates'!$B$1:$L$24,9,FALSE),'BMP P Tracking Table'!$AA146*VLOOKUP('BMP P Tracking Table'!$Q146,'Loading Rates'!$B$1:$L$24,10,FALSE)),"")</f>
        <v/>
      </c>
      <c r="AE146" s="107" t="str">
        <f>IFERROR(MIN(2,IF('BMP P Tracking Table'!$V146="Total Pervious",(-(3630*'BMP P Tracking Table'!$U146+20.691*'BMP P Tracking Table'!$AA146)+SQRT((3630*'BMP P Tracking Table'!$U146+20.691*'BMP P Tracking Table'!$AA146)^2-(4*(996.798*'BMP P Tracking Table'!$AA146)*-'BMP P Tracking Table'!$AB146)))/(2*(996.798*'BMP P Tracking Table'!$AA146)),IF(SUM('BMP P Tracking Table'!$W146:$Z146)=0,'BMP P Tracking Table'!$AB146/(-3630*'BMP P Tracking Table'!$U146),(-(3630*'BMP P Tracking Table'!$U146+20.691*'BMP P Tracking Table'!$Z146-216.711*'BMP P Tracking Table'!$Y146-83.853*'BMP P Tracking Table'!$X146-42.834*'BMP P Tracking Table'!$W146)+SQRT((3630*'BMP P Tracking Table'!$U146+20.691*'BMP P Tracking Table'!$Z146-216.711*'BMP P Tracking Table'!$Y146-83.853*'BMP P Tracking Table'!$X146-42.834*'BMP P Tracking Table'!$W146)^2-(4*(149.919*'BMP P Tracking Table'!$W146+236.676*'BMP P Tracking Table'!$X146+726*'BMP P Tracking Table'!$Y146+996.798*'BMP P Tracking Table'!$Z146)*-'BMP P Tracking Table'!$AB146)))/(2*(149.919*'BMP P Tracking Table'!$W146+236.676*'BMP P Tracking Table'!$X146+726*'BMP P Tracking Table'!$Y146+996.798*'BMP P Tracking Table'!$Z146))))),"")</f>
        <v/>
      </c>
      <c r="AF146" s="107" t="str" cm="1">
        <f t="array" ref="AF146">IFERROR((VLOOKUP(CONCATENATE('BMP P Tracking Table'!$T146," ",'BMP P Tracking Table'!$AC146),'Performance Curves'!$C$1:$L$45,_xlfn.SINGLE(MATCH('BMP P Tracking Table'!$AE146,'Performance Curves'!$D$1:$L$1,1))+2,FALSE)-VLOOKUP(CONCATENATE('BMP P Tracking Table'!$T146," ",'BMP P Tracking Table'!$AC146),'Performance Curves'!$C$1:$L$45,_xlfn.SINGLE(MATCH('BMP P Tracking Table'!$AE146,'Performance Curves'!$D$1:$L$1,1))+1,FALSE)),"")</f>
        <v/>
      </c>
      <c r="AG146" s="107" t="str">
        <f>IFERROR(('BMP P Tracking Table'!$AE146-INDEX('Performance Curves'!$E$1:$L$1,1,MATCH('BMP P Tracking Table'!$AE146,'Performance Curves'!$E$1:$L$1,1)))/(INDEX('Performance Curves'!$E$1:$L$1,1,MATCH('BMP P Tracking Table'!$AE146,'Performance Curves'!$E$1:$L$1,1)+1)-INDEX('Performance Curves'!$E$1:$L$1,1,MATCH('BMP P Tracking Table'!$AE146,'Performance Curves'!$E$1:$L$1,1))),"")</f>
        <v/>
      </c>
      <c r="AH146" s="106" t="str" cm="1">
        <f t="array" ref="AH146">IFERROR(IF('BMP P Tracking Table'!$AE146=2,VLOOKUP(CONCATENATE('BMP P Tracking Table'!$T146," ",'BMP P Tracking Table'!$AC146),'Performance Curves'!$C$1:$L$45,_xlfn.SINGLE(MATCH('BMP P Tracking Table'!$AE146,'Performance Curves'!$D$1:$L$1,1))+1,FALSE),'BMP P Tracking Table'!$AF146*'BMP P Tracking Table'!$AG146+VLOOKUP(CONCATENATE('BMP P Tracking Table'!$T146," ",'BMP P Tracking Table'!$AC146),'Performance Curves'!$C$1:$L$45,_xlfn.SINGLE(MATCH('BMP P Tracking Table'!$AE146,'Performance Curves'!$D$1:$L$1,1))+1,FALSE)),"")</f>
        <v/>
      </c>
      <c r="AI146" s="107" t="str">
        <f>IFERROR('BMP P Tracking Table'!$AH146*'BMP P Tracking Table'!$AD146,"")</f>
        <v/>
      </c>
      <c r="AJ146" s="65"/>
      <c r="AK146" s="101"/>
      <c r="AL146" s="101"/>
      <c r="AM146" s="64">
        <v>1</v>
      </c>
      <c r="AN146" s="105" t="str">
        <f t="shared" si="5"/>
        <v/>
      </c>
      <c r="AO146" s="101"/>
      <c r="AP146" s="101"/>
      <c r="AQ146" s="101"/>
      <c r="AR146" s="101"/>
      <c r="AS146" s="101"/>
      <c r="AT146" s="101"/>
      <c r="AU146" s="101"/>
      <c r="AV146" s="65"/>
      <c r="AW146" s="102"/>
      <c r="AX146" s="102"/>
      <c r="AY146" s="107" t="str">
        <f>IF('BMP P Tracking Table'!$AK146="Yes",IF('BMP P Tracking Table'!$AL146="No",'BMP P Tracking Table'!$U146*VLOOKUP('BMP P Tracking Table'!$Q146,'Loading Rates'!$B$1:$L$24,4,FALSE)+IF('BMP P Tracking Table'!$V146="By HSG",'BMP P Tracking Table'!$W146*VLOOKUP('BMP P Tracking Table'!$Q146,'Loading Rates'!$B$1:$L$24,6,FALSE)+'BMP P Tracking Table'!$X146*VLOOKUP('BMP P Tracking Table'!$Q146,'Loading Rates'!$B$1:$L$24,7,FALSE)+'BMP P Tracking Table'!$Y146*VLOOKUP('BMP P Tracking Table'!$Q146,'Loading Rates'!$B$1:$L$24,8,FALSE)+'BMP P Tracking Table'!$Z146*VLOOKUP('BMP P Tracking Table'!$Q146,'Loading Rates'!$B$1:$L$24,9,FALSE),'BMP P Tracking Table'!$AA146*VLOOKUP('BMP P Tracking Table'!$Q146,'Loading Rates'!$B$1:$L$24,10,FALSE)),'BMP P Tracking Table'!$AO146*VLOOKUP('BMP P Tracking Table'!$Q146,'Loading Rates'!$B$1:$L$24,4,FALSE)+IF('BMP P Tracking Table'!$AP146="By HSG",'BMP P Tracking Table'!$AQ146*VLOOKUP('BMP P Tracking Table'!$Q146,'Loading Rates'!$B$1:$L$24,6,FALSE)+'BMP P Tracking Table'!$AR146*VLOOKUP('BMP P Tracking Table'!$Q146,'Loading Rates'!$B$1:$L$24,7,FALSE)+'BMP P Tracking Table'!$AS146*VLOOKUP('BMP P Tracking Table'!$Q146,'Loading Rates'!$B$1:$L$24,8,FALSE)+'BMP P Tracking Table'!$AT146*VLOOKUP('BMP P Tracking Table'!$Q146,'Loading Rates'!$B$1:$L$24,9,FALSE),'BMP P Tracking Table'!$AU146*VLOOKUP('BMP P Tracking Table'!$Q146,'Loading Rates'!$B$1:$L$24,10,FALSE))),"")</f>
        <v/>
      </c>
      <c r="AZ146" s="107" t="str">
        <f>IFERROR(IF('BMP P Tracking Table'!$AL146="Yes",MIN(2,IF('BMP P Tracking Table'!$AP146="Total Pervious",(-(3630*'BMP P Tracking Table'!$AO146+20.691*'BMP P Tracking Table'!$AU146)+SQRT((3630*'BMP P Tracking Table'!$AO146+20.691*'BMP P Tracking Table'!$AU146)^2-(4*(996.798*'BMP P Tracking Table'!$AU146)*-'BMP P Tracking Table'!$AW146)))/(2*(996.798*'BMP P Tracking Table'!$AU146)),IF(SUM('BMP P Tracking Table'!$AQ146:$AT146)=0,'BMP P Tracking Table'!$AU146/(-3630*'BMP P Tracking Table'!$AO146),(-(3630*'BMP P Tracking Table'!$AO146+20.691*'BMP P Tracking Table'!$AT146-216.711*'BMP P Tracking Table'!$AS146-83.853*'BMP P Tracking Table'!$AR146-42.834*'BMP P Tracking Table'!$AQ146)+SQRT((3630*'BMP P Tracking Table'!$AO146+20.691*'BMP P Tracking Table'!$AT146-216.711*'BMP P Tracking Table'!$AS146-83.853*'BMP P Tracking Table'!$AR146-42.834*'BMP P Tracking Table'!$AQ146)^2-(4*(149.919*'BMP P Tracking Table'!$AQ146+236.676*'BMP P Tracking Table'!$AR146+726*'BMP P Tracking Table'!$AS146+996.798*'BMP P Tracking Table'!$AT146)*-'BMP P Tracking Table'!$AW146)))/(2*(149.919*'BMP P Tracking Table'!$AQ146+236.676*'BMP P Tracking Table'!$AR146+726*'BMP P Tracking Table'!$AS146+996.798*'BMP P Tracking Table'!$AT146))))),MIN(2,IF('BMP P Tracking Table'!$AP146="Total Pervious",(-(3630*'BMP P Tracking Table'!$U146+20.691*'BMP P Tracking Table'!$AA146)+SQRT((3630*'BMP P Tracking Table'!$U146+20.691*'BMP P Tracking Table'!$AA146)^2-(4*(996.798*'BMP P Tracking Table'!$AA146)*-'BMP P Tracking Table'!$AW146)))/(2*(996.798*'BMP P Tracking Table'!$AA146)),IF(SUM('BMP P Tracking Table'!$W146:$Z146)=0,'BMP P Tracking Table'!$AW146/(-3630*'BMP P Tracking Table'!$U146),(-(3630*'BMP P Tracking Table'!$U146+20.691*'BMP P Tracking Table'!$Z146-216.711*'BMP P Tracking Table'!$Y146-83.853*'BMP P Tracking Table'!$X146-42.834*'BMP P Tracking Table'!$W146)+SQRT((3630*'BMP P Tracking Table'!$U146+20.691*'BMP P Tracking Table'!$Z146-216.711*'BMP P Tracking Table'!$Y146-83.853*'BMP P Tracking Table'!$X146-42.834*'BMP P Tracking Table'!$W146)^2-(4*(149.919*'BMP P Tracking Table'!$W146+236.676*'BMP P Tracking Table'!$X146+726*'BMP P Tracking Table'!$Y146+996.798*'BMP P Tracking Table'!$Z146)*-'BMP P Tracking Table'!$AW146)))/(2*(149.919*'BMP P Tracking Table'!$W146+236.676*'BMP P Tracking Table'!$X146+726*'BMP P Tracking Table'!$Y146+996.798*'BMP P Tracking Table'!$Z146)))))),"")</f>
        <v/>
      </c>
      <c r="BA146" s="105" t="str" cm="1">
        <f t="array" ref="BA146">IFERROR((VLOOKUP(CONCATENATE('BMP P Tracking Table'!$AV146," ",'BMP P Tracking Table'!$AX146),'Performance Curves'!$C$1:$L$45,_xlfn.SINGLE(MATCH('BMP P Tracking Table'!$AZ146,'Performance Curves'!$D$1:$L$1,1))+2,FALSE)-VLOOKUP(CONCATENATE('BMP P Tracking Table'!$AV146," ",'BMP P Tracking Table'!$AX146),'Performance Curves'!$C$1:$L$45,_xlfn.SINGLE(MATCH('BMP P Tracking Table'!$AZ146,'Performance Curves'!$D$1:$L$1,1))+1,FALSE)),"")</f>
        <v/>
      </c>
      <c r="BB146" s="107" t="str">
        <f>IFERROR(('BMP P Tracking Table'!$AZ146-INDEX('Performance Curves'!$E$1:$L$1,1,MATCH('BMP P Tracking Table'!$AZ146,'Performance Curves'!$E$1:$L$1,1)))/(INDEX('Performance Curves'!$E$1:$L$1,1,MATCH('BMP P Tracking Table'!$AZ146,'Performance Curves'!$E$1:$L$1,1)+1)-INDEX('Performance Curves'!$E$1:$L$1,1,MATCH('BMP P Tracking Table'!$AZ146,'Performance Curves'!$E$1:$L$1,1))),"")</f>
        <v/>
      </c>
      <c r="BC146" s="106" t="str" cm="1">
        <f t="array" ref="BC146">IFERROR(IF('BMP P Tracking Table'!$AZ146=2,VLOOKUP(CONCATENATE('BMP P Tracking Table'!$AV146," ",'BMP P Tracking Table'!$AX146),'Performance Curves'!$C$1:$L$44,_xlfn.SINGLE(MATCH('BMP P Tracking Table'!$AZ146,'Performance Curves'!$D$1:$L$1,1))+1,FALSE),'BMP P Tracking Table'!$BA146*'BMP P Tracking Table'!$BB146+VLOOKUP(CONCATENATE('BMP P Tracking Table'!$AV146," ",'BMP P Tracking Table'!$AX146),'Performance Curves'!$C$1:$L$44,_xlfn.SINGLE(MATCH('BMP P Tracking Table'!$AZ146,'Performance Curves'!$D$1:$L$1,1))+1,FALSE)),"")</f>
        <v/>
      </c>
      <c r="BD146" s="107" t="str">
        <f>IFERROR('BMP P Tracking Table'!$BC146*'BMP P Tracking Table'!$AY146,"")</f>
        <v/>
      </c>
      <c r="BE146" s="101"/>
      <c r="BF146" s="37">
        <f t="shared" si="6"/>
        <v>0</v>
      </c>
    </row>
    <row r="147" spans="1:58" x14ac:dyDescent="0.25">
      <c r="A147" s="65"/>
      <c r="B147" s="65"/>
      <c r="C147" s="65"/>
      <c r="D147" s="65"/>
      <c r="E147" s="97"/>
      <c r="F147" s="97"/>
      <c r="G147" s="65"/>
      <c r="H147" s="65"/>
      <c r="I147" s="65"/>
      <c r="J147" s="98"/>
      <c r="K147" s="65"/>
      <c r="L147" s="65"/>
      <c r="M147" s="65"/>
      <c r="N147" s="65"/>
      <c r="O147" s="65"/>
      <c r="P147" s="65"/>
      <c r="Q147" s="65" t="str">
        <f>IFERROR(VLOOKUP('BMP P Tracking Table'!$P147,Dropdowns!$C$2:$E$15,3,FALSE),"")</f>
        <v/>
      </c>
      <c r="R147" s="65" t="str">
        <f>IFERROR(VLOOKUP('BMP P Tracking Table'!$Q147,Dropdowns!$P$3:$Q$23,2,FALSE),"")</f>
        <v/>
      </c>
      <c r="S147" s="65"/>
      <c r="T147" s="65"/>
      <c r="U147" s="65"/>
      <c r="V147" s="65"/>
      <c r="W147" s="65"/>
      <c r="X147" s="65"/>
      <c r="Y147" s="65"/>
      <c r="Z147" s="65"/>
      <c r="AA147" s="65"/>
      <c r="AB147" s="100"/>
      <c r="AC147" s="65"/>
      <c r="AD147" s="107" t="str">
        <f>IFERROR('BMP P Tracking Table'!$U147*VLOOKUP('BMP P Tracking Table'!$Q147,'Loading Rates'!$B$1:$L$24,4,FALSE)+IF('BMP P Tracking Table'!$V147="By HSG",'BMP P Tracking Table'!$W147*VLOOKUP('BMP P Tracking Table'!$Q147,'Loading Rates'!$B$1:$L$24,6,FALSE)+'BMP P Tracking Table'!$X147*VLOOKUP('BMP P Tracking Table'!$Q147,'Loading Rates'!$B$1:$L$24,7,FALSE)+'BMP P Tracking Table'!$Y147*VLOOKUP('BMP P Tracking Table'!$Q147,'Loading Rates'!$B$1:$L$24,8,FALSE)+'BMP P Tracking Table'!$Z147*VLOOKUP('BMP P Tracking Table'!$Q147,'Loading Rates'!$B$1:$L$24,9,FALSE),'BMP P Tracking Table'!$AA147*VLOOKUP('BMP P Tracking Table'!$Q147,'Loading Rates'!$B$1:$L$24,10,FALSE)),"")</f>
        <v/>
      </c>
      <c r="AE147" s="107" t="str">
        <f>IFERROR(MIN(2,IF('BMP P Tracking Table'!$V147="Total Pervious",(-(3630*'BMP P Tracking Table'!$U147+20.691*'BMP P Tracking Table'!$AA147)+SQRT((3630*'BMP P Tracking Table'!$U147+20.691*'BMP P Tracking Table'!$AA147)^2-(4*(996.798*'BMP P Tracking Table'!$AA147)*-'BMP P Tracking Table'!$AB147)))/(2*(996.798*'BMP P Tracking Table'!$AA147)),IF(SUM('BMP P Tracking Table'!$W147:$Z147)=0,'BMP P Tracking Table'!$AB147/(-3630*'BMP P Tracking Table'!$U147),(-(3630*'BMP P Tracking Table'!$U147+20.691*'BMP P Tracking Table'!$Z147-216.711*'BMP P Tracking Table'!$Y147-83.853*'BMP P Tracking Table'!$X147-42.834*'BMP P Tracking Table'!$W147)+SQRT((3630*'BMP P Tracking Table'!$U147+20.691*'BMP P Tracking Table'!$Z147-216.711*'BMP P Tracking Table'!$Y147-83.853*'BMP P Tracking Table'!$X147-42.834*'BMP P Tracking Table'!$W147)^2-(4*(149.919*'BMP P Tracking Table'!$W147+236.676*'BMP P Tracking Table'!$X147+726*'BMP P Tracking Table'!$Y147+996.798*'BMP P Tracking Table'!$Z147)*-'BMP P Tracking Table'!$AB147)))/(2*(149.919*'BMP P Tracking Table'!$W147+236.676*'BMP P Tracking Table'!$X147+726*'BMP P Tracking Table'!$Y147+996.798*'BMP P Tracking Table'!$Z147))))),"")</f>
        <v/>
      </c>
      <c r="AF147" s="107" t="str" cm="1">
        <f t="array" ref="AF147">IFERROR((VLOOKUP(CONCATENATE('BMP P Tracking Table'!$T147," ",'BMP P Tracking Table'!$AC147),'Performance Curves'!$C$1:$L$45,_xlfn.SINGLE(MATCH('BMP P Tracking Table'!$AE147,'Performance Curves'!$D$1:$L$1,1))+2,FALSE)-VLOOKUP(CONCATENATE('BMP P Tracking Table'!$T147," ",'BMP P Tracking Table'!$AC147),'Performance Curves'!$C$1:$L$45,_xlfn.SINGLE(MATCH('BMP P Tracking Table'!$AE147,'Performance Curves'!$D$1:$L$1,1))+1,FALSE)),"")</f>
        <v/>
      </c>
      <c r="AG147" s="107" t="str">
        <f>IFERROR(('BMP P Tracking Table'!$AE147-INDEX('Performance Curves'!$E$1:$L$1,1,MATCH('BMP P Tracking Table'!$AE147,'Performance Curves'!$E$1:$L$1,1)))/(INDEX('Performance Curves'!$E$1:$L$1,1,MATCH('BMP P Tracking Table'!$AE147,'Performance Curves'!$E$1:$L$1,1)+1)-INDEX('Performance Curves'!$E$1:$L$1,1,MATCH('BMP P Tracking Table'!$AE147,'Performance Curves'!$E$1:$L$1,1))),"")</f>
        <v/>
      </c>
      <c r="AH147" s="106" t="str" cm="1">
        <f t="array" ref="AH147">IFERROR(IF('BMP P Tracking Table'!$AE147=2,VLOOKUP(CONCATENATE('BMP P Tracking Table'!$T147," ",'BMP P Tracking Table'!$AC147),'Performance Curves'!$C$1:$L$45,_xlfn.SINGLE(MATCH('BMP P Tracking Table'!$AE147,'Performance Curves'!$D$1:$L$1,1))+1,FALSE),'BMP P Tracking Table'!$AF147*'BMP P Tracking Table'!$AG147+VLOOKUP(CONCATENATE('BMP P Tracking Table'!$T147," ",'BMP P Tracking Table'!$AC147),'Performance Curves'!$C$1:$L$45,_xlfn.SINGLE(MATCH('BMP P Tracking Table'!$AE147,'Performance Curves'!$D$1:$L$1,1))+1,FALSE)),"")</f>
        <v/>
      </c>
      <c r="AI147" s="107" t="str">
        <f>IFERROR('BMP P Tracking Table'!$AH147*'BMP P Tracking Table'!$AD147,"")</f>
        <v/>
      </c>
      <c r="AJ147" s="65"/>
      <c r="AK147" s="101"/>
      <c r="AL147" s="101"/>
      <c r="AM147" s="64">
        <v>1</v>
      </c>
      <c r="AN147" s="105" t="str">
        <f t="shared" si="5"/>
        <v/>
      </c>
      <c r="AO147" s="101"/>
      <c r="AP147" s="101"/>
      <c r="AQ147" s="101"/>
      <c r="AR147" s="101"/>
      <c r="AS147" s="101"/>
      <c r="AT147" s="101"/>
      <c r="AU147" s="101"/>
      <c r="AV147" s="65"/>
      <c r="AW147" s="102"/>
      <c r="AX147" s="102"/>
      <c r="AY147" s="107" t="str">
        <f>IF('BMP P Tracking Table'!$AK147="Yes",IF('BMP P Tracking Table'!$AL147="No",'BMP P Tracking Table'!$U147*VLOOKUP('BMP P Tracking Table'!$Q147,'Loading Rates'!$B$1:$L$24,4,FALSE)+IF('BMP P Tracking Table'!$V147="By HSG",'BMP P Tracking Table'!$W147*VLOOKUP('BMP P Tracking Table'!$Q147,'Loading Rates'!$B$1:$L$24,6,FALSE)+'BMP P Tracking Table'!$X147*VLOOKUP('BMP P Tracking Table'!$Q147,'Loading Rates'!$B$1:$L$24,7,FALSE)+'BMP P Tracking Table'!$Y147*VLOOKUP('BMP P Tracking Table'!$Q147,'Loading Rates'!$B$1:$L$24,8,FALSE)+'BMP P Tracking Table'!$Z147*VLOOKUP('BMP P Tracking Table'!$Q147,'Loading Rates'!$B$1:$L$24,9,FALSE),'BMP P Tracking Table'!$AA147*VLOOKUP('BMP P Tracking Table'!$Q147,'Loading Rates'!$B$1:$L$24,10,FALSE)),'BMP P Tracking Table'!$AO147*VLOOKUP('BMP P Tracking Table'!$Q147,'Loading Rates'!$B$1:$L$24,4,FALSE)+IF('BMP P Tracking Table'!$AP147="By HSG",'BMP P Tracking Table'!$AQ147*VLOOKUP('BMP P Tracking Table'!$Q147,'Loading Rates'!$B$1:$L$24,6,FALSE)+'BMP P Tracking Table'!$AR147*VLOOKUP('BMP P Tracking Table'!$Q147,'Loading Rates'!$B$1:$L$24,7,FALSE)+'BMP P Tracking Table'!$AS147*VLOOKUP('BMP P Tracking Table'!$Q147,'Loading Rates'!$B$1:$L$24,8,FALSE)+'BMP P Tracking Table'!$AT147*VLOOKUP('BMP P Tracking Table'!$Q147,'Loading Rates'!$B$1:$L$24,9,FALSE),'BMP P Tracking Table'!$AU147*VLOOKUP('BMP P Tracking Table'!$Q147,'Loading Rates'!$B$1:$L$24,10,FALSE))),"")</f>
        <v/>
      </c>
      <c r="AZ147" s="107" t="str">
        <f>IFERROR(IF('BMP P Tracking Table'!$AL147="Yes",MIN(2,IF('BMP P Tracking Table'!$AP147="Total Pervious",(-(3630*'BMP P Tracking Table'!$AO147+20.691*'BMP P Tracking Table'!$AU147)+SQRT((3630*'BMP P Tracking Table'!$AO147+20.691*'BMP P Tracking Table'!$AU147)^2-(4*(996.798*'BMP P Tracking Table'!$AU147)*-'BMP P Tracking Table'!$AW147)))/(2*(996.798*'BMP P Tracking Table'!$AU147)),IF(SUM('BMP P Tracking Table'!$AQ147:$AT147)=0,'BMP P Tracking Table'!$AU147/(-3630*'BMP P Tracking Table'!$AO147),(-(3630*'BMP P Tracking Table'!$AO147+20.691*'BMP P Tracking Table'!$AT147-216.711*'BMP P Tracking Table'!$AS147-83.853*'BMP P Tracking Table'!$AR147-42.834*'BMP P Tracking Table'!$AQ147)+SQRT((3630*'BMP P Tracking Table'!$AO147+20.691*'BMP P Tracking Table'!$AT147-216.711*'BMP P Tracking Table'!$AS147-83.853*'BMP P Tracking Table'!$AR147-42.834*'BMP P Tracking Table'!$AQ147)^2-(4*(149.919*'BMP P Tracking Table'!$AQ147+236.676*'BMP P Tracking Table'!$AR147+726*'BMP P Tracking Table'!$AS147+996.798*'BMP P Tracking Table'!$AT147)*-'BMP P Tracking Table'!$AW147)))/(2*(149.919*'BMP P Tracking Table'!$AQ147+236.676*'BMP P Tracking Table'!$AR147+726*'BMP P Tracking Table'!$AS147+996.798*'BMP P Tracking Table'!$AT147))))),MIN(2,IF('BMP P Tracking Table'!$AP147="Total Pervious",(-(3630*'BMP P Tracking Table'!$U147+20.691*'BMP P Tracking Table'!$AA147)+SQRT((3630*'BMP P Tracking Table'!$U147+20.691*'BMP P Tracking Table'!$AA147)^2-(4*(996.798*'BMP P Tracking Table'!$AA147)*-'BMP P Tracking Table'!$AW147)))/(2*(996.798*'BMP P Tracking Table'!$AA147)),IF(SUM('BMP P Tracking Table'!$W147:$Z147)=0,'BMP P Tracking Table'!$AW147/(-3630*'BMP P Tracking Table'!$U147),(-(3630*'BMP P Tracking Table'!$U147+20.691*'BMP P Tracking Table'!$Z147-216.711*'BMP P Tracking Table'!$Y147-83.853*'BMP P Tracking Table'!$X147-42.834*'BMP P Tracking Table'!$W147)+SQRT((3630*'BMP P Tracking Table'!$U147+20.691*'BMP P Tracking Table'!$Z147-216.711*'BMP P Tracking Table'!$Y147-83.853*'BMP P Tracking Table'!$X147-42.834*'BMP P Tracking Table'!$W147)^2-(4*(149.919*'BMP P Tracking Table'!$W147+236.676*'BMP P Tracking Table'!$X147+726*'BMP P Tracking Table'!$Y147+996.798*'BMP P Tracking Table'!$Z147)*-'BMP P Tracking Table'!$AW147)))/(2*(149.919*'BMP P Tracking Table'!$W147+236.676*'BMP P Tracking Table'!$X147+726*'BMP P Tracking Table'!$Y147+996.798*'BMP P Tracking Table'!$Z147)))))),"")</f>
        <v/>
      </c>
      <c r="BA147" s="105" t="str" cm="1">
        <f t="array" ref="BA147">IFERROR((VLOOKUP(CONCATENATE('BMP P Tracking Table'!$AV147," ",'BMP P Tracking Table'!$AX147),'Performance Curves'!$C$1:$L$45,_xlfn.SINGLE(MATCH('BMP P Tracking Table'!$AZ147,'Performance Curves'!$D$1:$L$1,1))+2,FALSE)-VLOOKUP(CONCATENATE('BMP P Tracking Table'!$AV147," ",'BMP P Tracking Table'!$AX147),'Performance Curves'!$C$1:$L$45,_xlfn.SINGLE(MATCH('BMP P Tracking Table'!$AZ147,'Performance Curves'!$D$1:$L$1,1))+1,FALSE)),"")</f>
        <v/>
      </c>
      <c r="BB147" s="107" t="str">
        <f>IFERROR(('BMP P Tracking Table'!$AZ147-INDEX('Performance Curves'!$E$1:$L$1,1,MATCH('BMP P Tracking Table'!$AZ147,'Performance Curves'!$E$1:$L$1,1)))/(INDEX('Performance Curves'!$E$1:$L$1,1,MATCH('BMP P Tracking Table'!$AZ147,'Performance Curves'!$E$1:$L$1,1)+1)-INDEX('Performance Curves'!$E$1:$L$1,1,MATCH('BMP P Tracking Table'!$AZ147,'Performance Curves'!$E$1:$L$1,1))),"")</f>
        <v/>
      </c>
      <c r="BC147" s="106" t="str" cm="1">
        <f t="array" ref="BC147">IFERROR(IF('BMP P Tracking Table'!$AZ147=2,VLOOKUP(CONCATENATE('BMP P Tracking Table'!$AV147," ",'BMP P Tracking Table'!$AX147),'Performance Curves'!$C$1:$L$44,_xlfn.SINGLE(MATCH('BMP P Tracking Table'!$AZ147,'Performance Curves'!$D$1:$L$1,1))+1,FALSE),'BMP P Tracking Table'!$BA147*'BMP P Tracking Table'!$BB147+VLOOKUP(CONCATENATE('BMP P Tracking Table'!$AV147," ",'BMP P Tracking Table'!$AX147),'Performance Curves'!$C$1:$L$44,_xlfn.SINGLE(MATCH('BMP P Tracking Table'!$AZ147,'Performance Curves'!$D$1:$L$1,1))+1,FALSE)),"")</f>
        <v/>
      </c>
      <c r="BD147" s="107" t="str">
        <f>IFERROR('BMP P Tracking Table'!$BC147*'BMP P Tracking Table'!$AY147,"")</f>
        <v/>
      </c>
      <c r="BE147" s="101"/>
      <c r="BF147" s="37">
        <f t="shared" si="6"/>
        <v>0</v>
      </c>
    </row>
    <row r="148" spans="1:58" x14ac:dyDescent="0.25">
      <c r="A148" s="65"/>
      <c r="B148" s="65"/>
      <c r="C148" s="65"/>
      <c r="D148" s="65"/>
      <c r="E148" s="97"/>
      <c r="F148" s="97"/>
      <c r="G148" s="65"/>
      <c r="H148" s="65"/>
      <c r="I148" s="65"/>
      <c r="J148" s="98"/>
      <c r="K148" s="65"/>
      <c r="L148" s="65"/>
      <c r="M148" s="65"/>
      <c r="N148" s="65"/>
      <c r="O148" s="65"/>
      <c r="P148" s="65"/>
      <c r="Q148" s="65" t="str">
        <f>IFERROR(VLOOKUP('BMP P Tracking Table'!$P148,Dropdowns!$C$2:$E$15,3,FALSE),"")</f>
        <v/>
      </c>
      <c r="R148" s="65" t="str">
        <f>IFERROR(VLOOKUP('BMP P Tracking Table'!$Q148,Dropdowns!$P$3:$Q$23,2,FALSE),"")</f>
        <v/>
      </c>
      <c r="S148" s="65"/>
      <c r="T148" s="65"/>
      <c r="U148" s="65"/>
      <c r="V148" s="65"/>
      <c r="W148" s="65"/>
      <c r="X148" s="65"/>
      <c r="Y148" s="65"/>
      <c r="Z148" s="65"/>
      <c r="AA148" s="65"/>
      <c r="AB148" s="100"/>
      <c r="AC148" s="65"/>
      <c r="AD148" s="107" t="str">
        <f>IFERROR('BMP P Tracking Table'!$U148*VLOOKUP('BMP P Tracking Table'!$Q148,'Loading Rates'!$B$1:$L$24,4,FALSE)+IF('BMP P Tracking Table'!$V148="By HSG",'BMP P Tracking Table'!$W148*VLOOKUP('BMP P Tracking Table'!$Q148,'Loading Rates'!$B$1:$L$24,6,FALSE)+'BMP P Tracking Table'!$X148*VLOOKUP('BMP P Tracking Table'!$Q148,'Loading Rates'!$B$1:$L$24,7,FALSE)+'BMP P Tracking Table'!$Y148*VLOOKUP('BMP P Tracking Table'!$Q148,'Loading Rates'!$B$1:$L$24,8,FALSE)+'BMP P Tracking Table'!$Z148*VLOOKUP('BMP P Tracking Table'!$Q148,'Loading Rates'!$B$1:$L$24,9,FALSE),'BMP P Tracking Table'!$AA148*VLOOKUP('BMP P Tracking Table'!$Q148,'Loading Rates'!$B$1:$L$24,10,FALSE)),"")</f>
        <v/>
      </c>
      <c r="AE148" s="107" t="str">
        <f>IFERROR(MIN(2,IF('BMP P Tracking Table'!$V148="Total Pervious",(-(3630*'BMP P Tracking Table'!$U148+20.691*'BMP P Tracking Table'!$AA148)+SQRT((3630*'BMP P Tracking Table'!$U148+20.691*'BMP P Tracking Table'!$AA148)^2-(4*(996.798*'BMP P Tracking Table'!$AA148)*-'BMP P Tracking Table'!$AB148)))/(2*(996.798*'BMP P Tracking Table'!$AA148)),IF(SUM('BMP P Tracking Table'!$W148:$Z148)=0,'BMP P Tracking Table'!$AB148/(-3630*'BMP P Tracking Table'!$U148),(-(3630*'BMP P Tracking Table'!$U148+20.691*'BMP P Tracking Table'!$Z148-216.711*'BMP P Tracking Table'!$Y148-83.853*'BMP P Tracking Table'!$X148-42.834*'BMP P Tracking Table'!$W148)+SQRT((3630*'BMP P Tracking Table'!$U148+20.691*'BMP P Tracking Table'!$Z148-216.711*'BMP P Tracking Table'!$Y148-83.853*'BMP P Tracking Table'!$X148-42.834*'BMP P Tracking Table'!$W148)^2-(4*(149.919*'BMP P Tracking Table'!$W148+236.676*'BMP P Tracking Table'!$X148+726*'BMP P Tracking Table'!$Y148+996.798*'BMP P Tracking Table'!$Z148)*-'BMP P Tracking Table'!$AB148)))/(2*(149.919*'BMP P Tracking Table'!$W148+236.676*'BMP P Tracking Table'!$X148+726*'BMP P Tracking Table'!$Y148+996.798*'BMP P Tracking Table'!$Z148))))),"")</f>
        <v/>
      </c>
      <c r="AF148" s="107" t="str" cm="1">
        <f t="array" ref="AF148">IFERROR((VLOOKUP(CONCATENATE('BMP P Tracking Table'!$T148," ",'BMP P Tracking Table'!$AC148),'Performance Curves'!$C$1:$L$45,_xlfn.SINGLE(MATCH('BMP P Tracking Table'!$AE148,'Performance Curves'!$D$1:$L$1,1))+2,FALSE)-VLOOKUP(CONCATENATE('BMP P Tracking Table'!$T148," ",'BMP P Tracking Table'!$AC148),'Performance Curves'!$C$1:$L$45,_xlfn.SINGLE(MATCH('BMP P Tracking Table'!$AE148,'Performance Curves'!$D$1:$L$1,1))+1,FALSE)),"")</f>
        <v/>
      </c>
      <c r="AG148" s="107" t="str">
        <f>IFERROR(('BMP P Tracking Table'!$AE148-INDEX('Performance Curves'!$E$1:$L$1,1,MATCH('BMP P Tracking Table'!$AE148,'Performance Curves'!$E$1:$L$1,1)))/(INDEX('Performance Curves'!$E$1:$L$1,1,MATCH('BMP P Tracking Table'!$AE148,'Performance Curves'!$E$1:$L$1,1)+1)-INDEX('Performance Curves'!$E$1:$L$1,1,MATCH('BMP P Tracking Table'!$AE148,'Performance Curves'!$E$1:$L$1,1))),"")</f>
        <v/>
      </c>
      <c r="AH148" s="106" t="str" cm="1">
        <f t="array" ref="AH148">IFERROR(IF('BMP P Tracking Table'!$AE148=2,VLOOKUP(CONCATENATE('BMP P Tracking Table'!$T148," ",'BMP P Tracking Table'!$AC148),'Performance Curves'!$C$1:$L$45,_xlfn.SINGLE(MATCH('BMP P Tracking Table'!$AE148,'Performance Curves'!$D$1:$L$1,1))+1,FALSE),'BMP P Tracking Table'!$AF148*'BMP P Tracking Table'!$AG148+VLOOKUP(CONCATENATE('BMP P Tracking Table'!$T148," ",'BMP P Tracking Table'!$AC148),'Performance Curves'!$C$1:$L$45,_xlfn.SINGLE(MATCH('BMP P Tracking Table'!$AE148,'Performance Curves'!$D$1:$L$1,1))+1,FALSE)),"")</f>
        <v/>
      </c>
      <c r="AI148" s="107" t="str">
        <f>IFERROR('BMP P Tracking Table'!$AH148*'BMP P Tracking Table'!$AD148,"")</f>
        <v/>
      </c>
      <c r="AJ148" s="65"/>
      <c r="AK148" s="101"/>
      <c r="AL148" s="101"/>
      <c r="AM148" s="64">
        <v>1</v>
      </c>
      <c r="AN148" s="105" t="str">
        <f t="shared" si="5"/>
        <v/>
      </c>
      <c r="AO148" s="101"/>
      <c r="AP148" s="101"/>
      <c r="AQ148" s="101"/>
      <c r="AR148" s="101"/>
      <c r="AS148" s="101"/>
      <c r="AT148" s="101"/>
      <c r="AU148" s="101"/>
      <c r="AV148" s="65"/>
      <c r="AW148" s="102"/>
      <c r="AX148" s="102"/>
      <c r="AY148" s="107" t="str">
        <f>IF('BMP P Tracking Table'!$AK148="Yes",IF('BMP P Tracking Table'!$AL148="No",'BMP P Tracking Table'!$U148*VLOOKUP('BMP P Tracking Table'!$Q148,'Loading Rates'!$B$1:$L$24,4,FALSE)+IF('BMP P Tracking Table'!$V148="By HSG",'BMP P Tracking Table'!$W148*VLOOKUP('BMP P Tracking Table'!$Q148,'Loading Rates'!$B$1:$L$24,6,FALSE)+'BMP P Tracking Table'!$X148*VLOOKUP('BMP P Tracking Table'!$Q148,'Loading Rates'!$B$1:$L$24,7,FALSE)+'BMP P Tracking Table'!$Y148*VLOOKUP('BMP P Tracking Table'!$Q148,'Loading Rates'!$B$1:$L$24,8,FALSE)+'BMP P Tracking Table'!$Z148*VLOOKUP('BMP P Tracking Table'!$Q148,'Loading Rates'!$B$1:$L$24,9,FALSE),'BMP P Tracking Table'!$AA148*VLOOKUP('BMP P Tracking Table'!$Q148,'Loading Rates'!$B$1:$L$24,10,FALSE)),'BMP P Tracking Table'!$AO148*VLOOKUP('BMP P Tracking Table'!$Q148,'Loading Rates'!$B$1:$L$24,4,FALSE)+IF('BMP P Tracking Table'!$AP148="By HSG",'BMP P Tracking Table'!$AQ148*VLOOKUP('BMP P Tracking Table'!$Q148,'Loading Rates'!$B$1:$L$24,6,FALSE)+'BMP P Tracking Table'!$AR148*VLOOKUP('BMP P Tracking Table'!$Q148,'Loading Rates'!$B$1:$L$24,7,FALSE)+'BMP P Tracking Table'!$AS148*VLOOKUP('BMP P Tracking Table'!$Q148,'Loading Rates'!$B$1:$L$24,8,FALSE)+'BMP P Tracking Table'!$AT148*VLOOKUP('BMP P Tracking Table'!$Q148,'Loading Rates'!$B$1:$L$24,9,FALSE),'BMP P Tracking Table'!$AU148*VLOOKUP('BMP P Tracking Table'!$Q148,'Loading Rates'!$B$1:$L$24,10,FALSE))),"")</f>
        <v/>
      </c>
      <c r="AZ148" s="107" t="str">
        <f>IFERROR(IF('BMP P Tracking Table'!$AL148="Yes",MIN(2,IF('BMP P Tracking Table'!$AP148="Total Pervious",(-(3630*'BMP P Tracking Table'!$AO148+20.691*'BMP P Tracking Table'!$AU148)+SQRT((3630*'BMP P Tracking Table'!$AO148+20.691*'BMP P Tracking Table'!$AU148)^2-(4*(996.798*'BMP P Tracking Table'!$AU148)*-'BMP P Tracking Table'!$AW148)))/(2*(996.798*'BMP P Tracking Table'!$AU148)),IF(SUM('BMP P Tracking Table'!$AQ148:$AT148)=0,'BMP P Tracking Table'!$AU148/(-3630*'BMP P Tracking Table'!$AO148),(-(3630*'BMP P Tracking Table'!$AO148+20.691*'BMP P Tracking Table'!$AT148-216.711*'BMP P Tracking Table'!$AS148-83.853*'BMP P Tracking Table'!$AR148-42.834*'BMP P Tracking Table'!$AQ148)+SQRT((3630*'BMP P Tracking Table'!$AO148+20.691*'BMP P Tracking Table'!$AT148-216.711*'BMP P Tracking Table'!$AS148-83.853*'BMP P Tracking Table'!$AR148-42.834*'BMP P Tracking Table'!$AQ148)^2-(4*(149.919*'BMP P Tracking Table'!$AQ148+236.676*'BMP P Tracking Table'!$AR148+726*'BMP P Tracking Table'!$AS148+996.798*'BMP P Tracking Table'!$AT148)*-'BMP P Tracking Table'!$AW148)))/(2*(149.919*'BMP P Tracking Table'!$AQ148+236.676*'BMP P Tracking Table'!$AR148+726*'BMP P Tracking Table'!$AS148+996.798*'BMP P Tracking Table'!$AT148))))),MIN(2,IF('BMP P Tracking Table'!$AP148="Total Pervious",(-(3630*'BMP P Tracking Table'!$U148+20.691*'BMP P Tracking Table'!$AA148)+SQRT((3630*'BMP P Tracking Table'!$U148+20.691*'BMP P Tracking Table'!$AA148)^2-(4*(996.798*'BMP P Tracking Table'!$AA148)*-'BMP P Tracking Table'!$AW148)))/(2*(996.798*'BMP P Tracking Table'!$AA148)),IF(SUM('BMP P Tracking Table'!$W148:$Z148)=0,'BMP P Tracking Table'!$AW148/(-3630*'BMP P Tracking Table'!$U148),(-(3630*'BMP P Tracking Table'!$U148+20.691*'BMP P Tracking Table'!$Z148-216.711*'BMP P Tracking Table'!$Y148-83.853*'BMP P Tracking Table'!$X148-42.834*'BMP P Tracking Table'!$W148)+SQRT((3630*'BMP P Tracking Table'!$U148+20.691*'BMP P Tracking Table'!$Z148-216.711*'BMP P Tracking Table'!$Y148-83.853*'BMP P Tracking Table'!$X148-42.834*'BMP P Tracking Table'!$W148)^2-(4*(149.919*'BMP P Tracking Table'!$W148+236.676*'BMP P Tracking Table'!$X148+726*'BMP P Tracking Table'!$Y148+996.798*'BMP P Tracking Table'!$Z148)*-'BMP P Tracking Table'!$AW148)))/(2*(149.919*'BMP P Tracking Table'!$W148+236.676*'BMP P Tracking Table'!$X148+726*'BMP P Tracking Table'!$Y148+996.798*'BMP P Tracking Table'!$Z148)))))),"")</f>
        <v/>
      </c>
      <c r="BA148" s="105" t="str" cm="1">
        <f t="array" ref="BA148">IFERROR((VLOOKUP(CONCATENATE('BMP P Tracking Table'!$AV148," ",'BMP P Tracking Table'!$AX148),'Performance Curves'!$C$1:$L$45,_xlfn.SINGLE(MATCH('BMP P Tracking Table'!$AZ148,'Performance Curves'!$D$1:$L$1,1))+2,FALSE)-VLOOKUP(CONCATENATE('BMP P Tracking Table'!$AV148," ",'BMP P Tracking Table'!$AX148),'Performance Curves'!$C$1:$L$45,_xlfn.SINGLE(MATCH('BMP P Tracking Table'!$AZ148,'Performance Curves'!$D$1:$L$1,1))+1,FALSE)),"")</f>
        <v/>
      </c>
      <c r="BB148" s="107" t="str">
        <f>IFERROR(('BMP P Tracking Table'!$AZ148-INDEX('Performance Curves'!$E$1:$L$1,1,MATCH('BMP P Tracking Table'!$AZ148,'Performance Curves'!$E$1:$L$1,1)))/(INDEX('Performance Curves'!$E$1:$L$1,1,MATCH('BMP P Tracking Table'!$AZ148,'Performance Curves'!$E$1:$L$1,1)+1)-INDEX('Performance Curves'!$E$1:$L$1,1,MATCH('BMP P Tracking Table'!$AZ148,'Performance Curves'!$E$1:$L$1,1))),"")</f>
        <v/>
      </c>
      <c r="BC148" s="106" t="str" cm="1">
        <f t="array" ref="BC148">IFERROR(IF('BMP P Tracking Table'!$AZ148=2,VLOOKUP(CONCATENATE('BMP P Tracking Table'!$AV148," ",'BMP P Tracking Table'!$AX148),'Performance Curves'!$C$1:$L$44,_xlfn.SINGLE(MATCH('BMP P Tracking Table'!$AZ148,'Performance Curves'!$D$1:$L$1,1))+1,FALSE),'BMP P Tracking Table'!$BA148*'BMP P Tracking Table'!$BB148+VLOOKUP(CONCATENATE('BMP P Tracking Table'!$AV148," ",'BMP P Tracking Table'!$AX148),'Performance Curves'!$C$1:$L$44,_xlfn.SINGLE(MATCH('BMP P Tracking Table'!$AZ148,'Performance Curves'!$D$1:$L$1,1))+1,FALSE)),"")</f>
        <v/>
      </c>
      <c r="BD148" s="107" t="str">
        <f>IFERROR('BMP P Tracking Table'!$BC148*'BMP P Tracking Table'!$AY148,"")</f>
        <v/>
      </c>
      <c r="BE148" s="101"/>
      <c r="BF148" s="37">
        <f t="shared" si="6"/>
        <v>0</v>
      </c>
    </row>
    <row r="149" spans="1:58" x14ac:dyDescent="0.25">
      <c r="A149" s="65"/>
      <c r="B149" s="65"/>
      <c r="C149" s="65"/>
      <c r="D149" s="65"/>
      <c r="E149" s="97"/>
      <c r="F149" s="97"/>
      <c r="G149" s="65"/>
      <c r="H149" s="65"/>
      <c r="I149" s="65"/>
      <c r="J149" s="98"/>
      <c r="K149" s="65"/>
      <c r="L149" s="65"/>
      <c r="M149" s="65"/>
      <c r="N149" s="65"/>
      <c r="O149" s="65"/>
      <c r="P149" s="65"/>
      <c r="Q149" s="65" t="str">
        <f>IFERROR(VLOOKUP('BMP P Tracking Table'!$P149,Dropdowns!$C$2:$E$15,3,FALSE),"")</f>
        <v/>
      </c>
      <c r="R149" s="65" t="str">
        <f>IFERROR(VLOOKUP('BMP P Tracking Table'!$Q149,Dropdowns!$P$3:$Q$23,2,FALSE),"")</f>
        <v/>
      </c>
      <c r="S149" s="65"/>
      <c r="T149" s="65"/>
      <c r="U149" s="65"/>
      <c r="V149" s="65"/>
      <c r="W149" s="65"/>
      <c r="X149" s="65"/>
      <c r="Y149" s="65"/>
      <c r="Z149" s="65"/>
      <c r="AA149" s="65"/>
      <c r="AB149" s="100"/>
      <c r="AC149" s="65"/>
      <c r="AD149" s="107" t="str">
        <f>IFERROR('BMP P Tracking Table'!$U149*VLOOKUP('BMP P Tracking Table'!$Q149,'Loading Rates'!$B$1:$L$24,4,FALSE)+IF('BMP P Tracking Table'!$V149="By HSG",'BMP P Tracking Table'!$W149*VLOOKUP('BMP P Tracking Table'!$Q149,'Loading Rates'!$B$1:$L$24,6,FALSE)+'BMP P Tracking Table'!$X149*VLOOKUP('BMP P Tracking Table'!$Q149,'Loading Rates'!$B$1:$L$24,7,FALSE)+'BMP P Tracking Table'!$Y149*VLOOKUP('BMP P Tracking Table'!$Q149,'Loading Rates'!$B$1:$L$24,8,FALSE)+'BMP P Tracking Table'!$Z149*VLOOKUP('BMP P Tracking Table'!$Q149,'Loading Rates'!$B$1:$L$24,9,FALSE),'BMP P Tracking Table'!$AA149*VLOOKUP('BMP P Tracking Table'!$Q149,'Loading Rates'!$B$1:$L$24,10,FALSE)),"")</f>
        <v/>
      </c>
      <c r="AE149" s="107" t="str">
        <f>IFERROR(MIN(2,IF('BMP P Tracking Table'!$V149="Total Pervious",(-(3630*'BMP P Tracking Table'!$U149+20.691*'BMP P Tracking Table'!$AA149)+SQRT((3630*'BMP P Tracking Table'!$U149+20.691*'BMP P Tracking Table'!$AA149)^2-(4*(996.798*'BMP P Tracking Table'!$AA149)*-'BMP P Tracking Table'!$AB149)))/(2*(996.798*'BMP P Tracking Table'!$AA149)),IF(SUM('BMP P Tracking Table'!$W149:$Z149)=0,'BMP P Tracking Table'!$AB149/(-3630*'BMP P Tracking Table'!$U149),(-(3630*'BMP P Tracking Table'!$U149+20.691*'BMP P Tracking Table'!$Z149-216.711*'BMP P Tracking Table'!$Y149-83.853*'BMP P Tracking Table'!$X149-42.834*'BMP P Tracking Table'!$W149)+SQRT((3630*'BMP P Tracking Table'!$U149+20.691*'BMP P Tracking Table'!$Z149-216.711*'BMP P Tracking Table'!$Y149-83.853*'BMP P Tracking Table'!$X149-42.834*'BMP P Tracking Table'!$W149)^2-(4*(149.919*'BMP P Tracking Table'!$W149+236.676*'BMP P Tracking Table'!$X149+726*'BMP P Tracking Table'!$Y149+996.798*'BMP P Tracking Table'!$Z149)*-'BMP P Tracking Table'!$AB149)))/(2*(149.919*'BMP P Tracking Table'!$W149+236.676*'BMP P Tracking Table'!$X149+726*'BMP P Tracking Table'!$Y149+996.798*'BMP P Tracking Table'!$Z149))))),"")</f>
        <v/>
      </c>
      <c r="AF149" s="107" t="str" cm="1">
        <f t="array" ref="AF149">IFERROR((VLOOKUP(CONCATENATE('BMP P Tracking Table'!$T149," ",'BMP P Tracking Table'!$AC149),'Performance Curves'!$C$1:$L$45,_xlfn.SINGLE(MATCH('BMP P Tracking Table'!$AE149,'Performance Curves'!$D$1:$L$1,1))+2,FALSE)-VLOOKUP(CONCATENATE('BMP P Tracking Table'!$T149," ",'BMP P Tracking Table'!$AC149),'Performance Curves'!$C$1:$L$45,_xlfn.SINGLE(MATCH('BMP P Tracking Table'!$AE149,'Performance Curves'!$D$1:$L$1,1))+1,FALSE)),"")</f>
        <v/>
      </c>
      <c r="AG149" s="107" t="str">
        <f>IFERROR(('BMP P Tracking Table'!$AE149-INDEX('Performance Curves'!$E$1:$L$1,1,MATCH('BMP P Tracking Table'!$AE149,'Performance Curves'!$E$1:$L$1,1)))/(INDEX('Performance Curves'!$E$1:$L$1,1,MATCH('BMP P Tracking Table'!$AE149,'Performance Curves'!$E$1:$L$1,1)+1)-INDEX('Performance Curves'!$E$1:$L$1,1,MATCH('BMP P Tracking Table'!$AE149,'Performance Curves'!$E$1:$L$1,1))),"")</f>
        <v/>
      </c>
      <c r="AH149" s="106" t="str" cm="1">
        <f t="array" ref="AH149">IFERROR(IF('BMP P Tracking Table'!$AE149=2,VLOOKUP(CONCATENATE('BMP P Tracking Table'!$T149," ",'BMP P Tracking Table'!$AC149),'Performance Curves'!$C$1:$L$45,_xlfn.SINGLE(MATCH('BMP P Tracking Table'!$AE149,'Performance Curves'!$D$1:$L$1,1))+1,FALSE),'BMP P Tracking Table'!$AF149*'BMP P Tracking Table'!$AG149+VLOOKUP(CONCATENATE('BMP P Tracking Table'!$T149," ",'BMP P Tracking Table'!$AC149),'Performance Curves'!$C$1:$L$45,_xlfn.SINGLE(MATCH('BMP P Tracking Table'!$AE149,'Performance Curves'!$D$1:$L$1,1))+1,FALSE)),"")</f>
        <v/>
      </c>
      <c r="AI149" s="107" t="str">
        <f>IFERROR('BMP P Tracking Table'!$AH149*'BMP P Tracking Table'!$AD149,"")</f>
        <v/>
      </c>
      <c r="AJ149" s="65"/>
      <c r="AK149" s="101"/>
      <c r="AL149" s="101"/>
      <c r="AM149" s="64">
        <v>1</v>
      </c>
      <c r="AN149" s="105" t="str">
        <f t="shared" si="5"/>
        <v/>
      </c>
      <c r="AO149" s="101"/>
      <c r="AP149" s="101"/>
      <c r="AQ149" s="101"/>
      <c r="AR149" s="101"/>
      <c r="AS149" s="101"/>
      <c r="AT149" s="101"/>
      <c r="AU149" s="101"/>
      <c r="AV149" s="65"/>
      <c r="AW149" s="102"/>
      <c r="AX149" s="102"/>
      <c r="AY149" s="107" t="str">
        <f>IF('BMP P Tracking Table'!$AK149="Yes",IF('BMP P Tracking Table'!$AL149="No",'BMP P Tracking Table'!$U149*VLOOKUP('BMP P Tracking Table'!$Q149,'Loading Rates'!$B$1:$L$24,4,FALSE)+IF('BMP P Tracking Table'!$V149="By HSG",'BMP P Tracking Table'!$W149*VLOOKUP('BMP P Tracking Table'!$Q149,'Loading Rates'!$B$1:$L$24,6,FALSE)+'BMP P Tracking Table'!$X149*VLOOKUP('BMP P Tracking Table'!$Q149,'Loading Rates'!$B$1:$L$24,7,FALSE)+'BMP P Tracking Table'!$Y149*VLOOKUP('BMP P Tracking Table'!$Q149,'Loading Rates'!$B$1:$L$24,8,FALSE)+'BMP P Tracking Table'!$Z149*VLOOKUP('BMP P Tracking Table'!$Q149,'Loading Rates'!$B$1:$L$24,9,FALSE),'BMP P Tracking Table'!$AA149*VLOOKUP('BMP P Tracking Table'!$Q149,'Loading Rates'!$B$1:$L$24,10,FALSE)),'BMP P Tracking Table'!$AO149*VLOOKUP('BMP P Tracking Table'!$Q149,'Loading Rates'!$B$1:$L$24,4,FALSE)+IF('BMP P Tracking Table'!$AP149="By HSG",'BMP P Tracking Table'!$AQ149*VLOOKUP('BMP P Tracking Table'!$Q149,'Loading Rates'!$B$1:$L$24,6,FALSE)+'BMP P Tracking Table'!$AR149*VLOOKUP('BMP P Tracking Table'!$Q149,'Loading Rates'!$B$1:$L$24,7,FALSE)+'BMP P Tracking Table'!$AS149*VLOOKUP('BMP P Tracking Table'!$Q149,'Loading Rates'!$B$1:$L$24,8,FALSE)+'BMP P Tracking Table'!$AT149*VLOOKUP('BMP P Tracking Table'!$Q149,'Loading Rates'!$B$1:$L$24,9,FALSE),'BMP P Tracking Table'!$AU149*VLOOKUP('BMP P Tracking Table'!$Q149,'Loading Rates'!$B$1:$L$24,10,FALSE))),"")</f>
        <v/>
      </c>
      <c r="AZ149" s="107" t="str">
        <f>IFERROR(IF('BMP P Tracking Table'!$AL149="Yes",MIN(2,IF('BMP P Tracking Table'!$AP149="Total Pervious",(-(3630*'BMP P Tracking Table'!$AO149+20.691*'BMP P Tracking Table'!$AU149)+SQRT((3630*'BMP P Tracking Table'!$AO149+20.691*'BMP P Tracking Table'!$AU149)^2-(4*(996.798*'BMP P Tracking Table'!$AU149)*-'BMP P Tracking Table'!$AW149)))/(2*(996.798*'BMP P Tracking Table'!$AU149)),IF(SUM('BMP P Tracking Table'!$AQ149:$AT149)=0,'BMP P Tracking Table'!$AU149/(-3630*'BMP P Tracking Table'!$AO149),(-(3630*'BMP P Tracking Table'!$AO149+20.691*'BMP P Tracking Table'!$AT149-216.711*'BMP P Tracking Table'!$AS149-83.853*'BMP P Tracking Table'!$AR149-42.834*'BMP P Tracking Table'!$AQ149)+SQRT((3630*'BMP P Tracking Table'!$AO149+20.691*'BMP P Tracking Table'!$AT149-216.711*'BMP P Tracking Table'!$AS149-83.853*'BMP P Tracking Table'!$AR149-42.834*'BMP P Tracking Table'!$AQ149)^2-(4*(149.919*'BMP P Tracking Table'!$AQ149+236.676*'BMP P Tracking Table'!$AR149+726*'BMP P Tracking Table'!$AS149+996.798*'BMP P Tracking Table'!$AT149)*-'BMP P Tracking Table'!$AW149)))/(2*(149.919*'BMP P Tracking Table'!$AQ149+236.676*'BMP P Tracking Table'!$AR149+726*'BMP P Tracking Table'!$AS149+996.798*'BMP P Tracking Table'!$AT149))))),MIN(2,IF('BMP P Tracking Table'!$AP149="Total Pervious",(-(3630*'BMP P Tracking Table'!$U149+20.691*'BMP P Tracking Table'!$AA149)+SQRT((3630*'BMP P Tracking Table'!$U149+20.691*'BMP P Tracking Table'!$AA149)^2-(4*(996.798*'BMP P Tracking Table'!$AA149)*-'BMP P Tracking Table'!$AW149)))/(2*(996.798*'BMP P Tracking Table'!$AA149)),IF(SUM('BMP P Tracking Table'!$W149:$Z149)=0,'BMP P Tracking Table'!$AW149/(-3630*'BMP P Tracking Table'!$U149),(-(3630*'BMP P Tracking Table'!$U149+20.691*'BMP P Tracking Table'!$Z149-216.711*'BMP P Tracking Table'!$Y149-83.853*'BMP P Tracking Table'!$X149-42.834*'BMP P Tracking Table'!$W149)+SQRT((3630*'BMP P Tracking Table'!$U149+20.691*'BMP P Tracking Table'!$Z149-216.711*'BMP P Tracking Table'!$Y149-83.853*'BMP P Tracking Table'!$X149-42.834*'BMP P Tracking Table'!$W149)^2-(4*(149.919*'BMP P Tracking Table'!$W149+236.676*'BMP P Tracking Table'!$X149+726*'BMP P Tracking Table'!$Y149+996.798*'BMP P Tracking Table'!$Z149)*-'BMP P Tracking Table'!$AW149)))/(2*(149.919*'BMP P Tracking Table'!$W149+236.676*'BMP P Tracking Table'!$X149+726*'BMP P Tracking Table'!$Y149+996.798*'BMP P Tracking Table'!$Z149)))))),"")</f>
        <v/>
      </c>
      <c r="BA149" s="105" t="str" cm="1">
        <f t="array" ref="BA149">IFERROR((VLOOKUP(CONCATENATE('BMP P Tracking Table'!$AV149," ",'BMP P Tracking Table'!$AX149),'Performance Curves'!$C$1:$L$45,_xlfn.SINGLE(MATCH('BMP P Tracking Table'!$AZ149,'Performance Curves'!$D$1:$L$1,1))+2,FALSE)-VLOOKUP(CONCATENATE('BMP P Tracking Table'!$AV149," ",'BMP P Tracking Table'!$AX149),'Performance Curves'!$C$1:$L$45,_xlfn.SINGLE(MATCH('BMP P Tracking Table'!$AZ149,'Performance Curves'!$D$1:$L$1,1))+1,FALSE)),"")</f>
        <v/>
      </c>
      <c r="BB149" s="107" t="str">
        <f>IFERROR(('BMP P Tracking Table'!$AZ149-INDEX('Performance Curves'!$E$1:$L$1,1,MATCH('BMP P Tracking Table'!$AZ149,'Performance Curves'!$E$1:$L$1,1)))/(INDEX('Performance Curves'!$E$1:$L$1,1,MATCH('BMP P Tracking Table'!$AZ149,'Performance Curves'!$E$1:$L$1,1)+1)-INDEX('Performance Curves'!$E$1:$L$1,1,MATCH('BMP P Tracking Table'!$AZ149,'Performance Curves'!$E$1:$L$1,1))),"")</f>
        <v/>
      </c>
      <c r="BC149" s="106" t="str" cm="1">
        <f t="array" ref="BC149">IFERROR(IF('BMP P Tracking Table'!$AZ149=2,VLOOKUP(CONCATENATE('BMP P Tracking Table'!$AV149," ",'BMP P Tracking Table'!$AX149),'Performance Curves'!$C$1:$L$44,_xlfn.SINGLE(MATCH('BMP P Tracking Table'!$AZ149,'Performance Curves'!$D$1:$L$1,1))+1,FALSE),'BMP P Tracking Table'!$BA149*'BMP P Tracking Table'!$BB149+VLOOKUP(CONCATENATE('BMP P Tracking Table'!$AV149," ",'BMP P Tracking Table'!$AX149),'Performance Curves'!$C$1:$L$44,_xlfn.SINGLE(MATCH('BMP P Tracking Table'!$AZ149,'Performance Curves'!$D$1:$L$1,1))+1,FALSE)),"")</f>
        <v/>
      </c>
      <c r="BD149" s="107" t="str">
        <f>IFERROR('BMP P Tracking Table'!$BC149*'BMP P Tracking Table'!$AY149,"")</f>
        <v/>
      </c>
      <c r="BE149" s="101"/>
      <c r="BF149" s="37">
        <f t="shared" si="6"/>
        <v>0</v>
      </c>
    </row>
    <row r="150" spans="1:58" x14ac:dyDescent="0.25">
      <c r="A150" s="65"/>
      <c r="B150" s="65"/>
      <c r="C150" s="65"/>
      <c r="D150" s="65"/>
      <c r="E150" s="97"/>
      <c r="F150" s="97"/>
      <c r="G150" s="65"/>
      <c r="H150" s="65"/>
      <c r="I150" s="65"/>
      <c r="J150" s="98"/>
      <c r="K150" s="65"/>
      <c r="L150" s="65"/>
      <c r="M150" s="65"/>
      <c r="N150" s="65"/>
      <c r="O150" s="65"/>
      <c r="P150" s="65"/>
      <c r="Q150" s="65" t="str">
        <f>IFERROR(VLOOKUP('BMP P Tracking Table'!$P150,Dropdowns!$C$2:$E$15,3,FALSE),"")</f>
        <v/>
      </c>
      <c r="R150" s="65" t="str">
        <f>IFERROR(VLOOKUP('BMP P Tracking Table'!$Q150,Dropdowns!$P$3:$Q$23,2,FALSE),"")</f>
        <v/>
      </c>
      <c r="S150" s="65"/>
      <c r="T150" s="65"/>
      <c r="U150" s="65"/>
      <c r="V150" s="65"/>
      <c r="W150" s="65"/>
      <c r="X150" s="65"/>
      <c r="Y150" s="65"/>
      <c r="Z150" s="65"/>
      <c r="AA150" s="65"/>
      <c r="AB150" s="100"/>
      <c r="AC150" s="65"/>
      <c r="AD150" s="107" t="str">
        <f>IFERROR('BMP P Tracking Table'!$U150*VLOOKUP('BMP P Tracking Table'!$Q150,'Loading Rates'!$B$1:$L$24,4,FALSE)+IF('BMP P Tracking Table'!$V150="By HSG",'BMP P Tracking Table'!$W150*VLOOKUP('BMP P Tracking Table'!$Q150,'Loading Rates'!$B$1:$L$24,6,FALSE)+'BMP P Tracking Table'!$X150*VLOOKUP('BMP P Tracking Table'!$Q150,'Loading Rates'!$B$1:$L$24,7,FALSE)+'BMP P Tracking Table'!$Y150*VLOOKUP('BMP P Tracking Table'!$Q150,'Loading Rates'!$B$1:$L$24,8,FALSE)+'BMP P Tracking Table'!$Z150*VLOOKUP('BMP P Tracking Table'!$Q150,'Loading Rates'!$B$1:$L$24,9,FALSE),'BMP P Tracking Table'!$AA150*VLOOKUP('BMP P Tracking Table'!$Q150,'Loading Rates'!$B$1:$L$24,10,FALSE)),"")</f>
        <v/>
      </c>
      <c r="AE150" s="107" t="str">
        <f>IFERROR(MIN(2,IF('BMP P Tracking Table'!$V150="Total Pervious",(-(3630*'BMP P Tracking Table'!$U150+20.691*'BMP P Tracking Table'!$AA150)+SQRT((3630*'BMP P Tracking Table'!$U150+20.691*'BMP P Tracking Table'!$AA150)^2-(4*(996.798*'BMP P Tracking Table'!$AA150)*-'BMP P Tracking Table'!$AB150)))/(2*(996.798*'BMP P Tracking Table'!$AA150)),IF(SUM('BMP P Tracking Table'!$W150:$Z150)=0,'BMP P Tracking Table'!$AB150/(-3630*'BMP P Tracking Table'!$U150),(-(3630*'BMP P Tracking Table'!$U150+20.691*'BMP P Tracking Table'!$Z150-216.711*'BMP P Tracking Table'!$Y150-83.853*'BMP P Tracking Table'!$X150-42.834*'BMP P Tracking Table'!$W150)+SQRT((3630*'BMP P Tracking Table'!$U150+20.691*'BMP P Tracking Table'!$Z150-216.711*'BMP P Tracking Table'!$Y150-83.853*'BMP P Tracking Table'!$X150-42.834*'BMP P Tracking Table'!$W150)^2-(4*(149.919*'BMP P Tracking Table'!$W150+236.676*'BMP P Tracking Table'!$X150+726*'BMP P Tracking Table'!$Y150+996.798*'BMP P Tracking Table'!$Z150)*-'BMP P Tracking Table'!$AB150)))/(2*(149.919*'BMP P Tracking Table'!$W150+236.676*'BMP P Tracking Table'!$X150+726*'BMP P Tracking Table'!$Y150+996.798*'BMP P Tracking Table'!$Z150))))),"")</f>
        <v/>
      </c>
      <c r="AF150" s="107" t="str" cm="1">
        <f t="array" ref="AF150">IFERROR((VLOOKUP(CONCATENATE('BMP P Tracking Table'!$T150," ",'BMP P Tracking Table'!$AC150),'Performance Curves'!$C$1:$L$45,_xlfn.SINGLE(MATCH('BMP P Tracking Table'!$AE150,'Performance Curves'!$D$1:$L$1,1))+2,FALSE)-VLOOKUP(CONCATENATE('BMP P Tracking Table'!$T150," ",'BMP P Tracking Table'!$AC150),'Performance Curves'!$C$1:$L$45,_xlfn.SINGLE(MATCH('BMP P Tracking Table'!$AE150,'Performance Curves'!$D$1:$L$1,1))+1,FALSE)),"")</f>
        <v/>
      </c>
      <c r="AG150" s="107" t="str">
        <f>IFERROR(('BMP P Tracking Table'!$AE150-INDEX('Performance Curves'!$E$1:$L$1,1,MATCH('BMP P Tracking Table'!$AE150,'Performance Curves'!$E$1:$L$1,1)))/(INDEX('Performance Curves'!$E$1:$L$1,1,MATCH('BMP P Tracking Table'!$AE150,'Performance Curves'!$E$1:$L$1,1)+1)-INDEX('Performance Curves'!$E$1:$L$1,1,MATCH('BMP P Tracking Table'!$AE150,'Performance Curves'!$E$1:$L$1,1))),"")</f>
        <v/>
      </c>
      <c r="AH150" s="106" t="str" cm="1">
        <f t="array" ref="AH150">IFERROR(IF('BMP P Tracking Table'!$AE150=2,VLOOKUP(CONCATENATE('BMP P Tracking Table'!$T150," ",'BMP P Tracking Table'!$AC150),'Performance Curves'!$C$1:$L$45,_xlfn.SINGLE(MATCH('BMP P Tracking Table'!$AE150,'Performance Curves'!$D$1:$L$1,1))+1,FALSE),'BMP P Tracking Table'!$AF150*'BMP P Tracking Table'!$AG150+VLOOKUP(CONCATENATE('BMP P Tracking Table'!$T150," ",'BMP P Tracking Table'!$AC150),'Performance Curves'!$C$1:$L$45,_xlfn.SINGLE(MATCH('BMP P Tracking Table'!$AE150,'Performance Curves'!$D$1:$L$1,1))+1,FALSE)),"")</f>
        <v/>
      </c>
      <c r="AI150" s="107" t="str">
        <f>IFERROR('BMP P Tracking Table'!$AH150*'BMP P Tracking Table'!$AD150,"")</f>
        <v/>
      </c>
      <c r="AJ150" s="65"/>
      <c r="AK150" s="101"/>
      <c r="AL150" s="101"/>
      <c r="AM150" s="64">
        <v>1</v>
      </c>
      <c r="AN150" s="105" t="str">
        <f t="shared" si="5"/>
        <v/>
      </c>
      <c r="AO150" s="101"/>
      <c r="AP150" s="101"/>
      <c r="AQ150" s="101"/>
      <c r="AR150" s="101"/>
      <c r="AS150" s="101"/>
      <c r="AT150" s="101"/>
      <c r="AU150" s="101"/>
      <c r="AV150" s="65"/>
      <c r="AW150" s="102"/>
      <c r="AX150" s="102"/>
      <c r="AY150" s="107" t="str">
        <f>IF('BMP P Tracking Table'!$AK150="Yes",IF('BMP P Tracking Table'!$AL150="No",'BMP P Tracking Table'!$U150*VLOOKUP('BMP P Tracking Table'!$Q150,'Loading Rates'!$B$1:$L$24,4,FALSE)+IF('BMP P Tracking Table'!$V150="By HSG",'BMP P Tracking Table'!$W150*VLOOKUP('BMP P Tracking Table'!$Q150,'Loading Rates'!$B$1:$L$24,6,FALSE)+'BMP P Tracking Table'!$X150*VLOOKUP('BMP P Tracking Table'!$Q150,'Loading Rates'!$B$1:$L$24,7,FALSE)+'BMP P Tracking Table'!$Y150*VLOOKUP('BMP P Tracking Table'!$Q150,'Loading Rates'!$B$1:$L$24,8,FALSE)+'BMP P Tracking Table'!$Z150*VLOOKUP('BMP P Tracking Table'!$Q150,'Loading Rates'!$B$1:$L$24,9,FALSE),'BMP P Tracking Table'!$AA150*VLOOKUP('BMP P Tracking Table'!$Q150,'Loading Rates'!$B$1:$L$24,10,FALSE)),'BMP P Tracking Table'!$AO150*VLOOKUP('BMP P Tracking Table'!$Q150,'Loading Rates'!$B$1:$L$24,4,FALSE)+IF('BMP P Tracking Table'!$AP150="By HSG",'BMP P Tracking Table'!$AQ150*VLOOKUP('BMP P Tracking Table'!$Q150,'Loading Rates'!$B$1:$L$24,6,FALSE)+'BMP P Tracking Table'!$AR150*VLOOKUP('BMP P Tracking Table'!$Q150,'Loading Rates'!$B$1:$L$24,7,FALSE)+'BMP P Tracking Table'!$AS150*VLOOKUP('BMP P Tracking Table'!$Q150,'Loading Rates'!$B$1:$L$24,8,FALSE)+'BMP P Tracking Table'!$AT150*VLOOKUP('BMP P Tracking Table'!$Q150,'Loading Rates'!$B$1:$L$24,9,FALSE),'BMP P Tracking Table'!$AU150*VLOOKUP('BMP P Tracking Table'!$Q150,'Loading Rates'!$B$1:$L$24,10,FALSE))),"")</f>
        <v/>
      </c>
      <c r="AZ150" s="107" t="str">
        <f>IFERROR(IF('BMP P Tracking Table'!$AL150="Yes",MIN(2,IF('BMP P Tracking Table'!$AP150="Total Pervious",(-(3630*'BMP P Tracking Table'!$AO150+20.691*'BMP P Tracking Table'!$AU150)+SQRT((3630*'BMP P Tracking Table'!$AO150+20.691*'BMP P Tracking Table'!$AU150)^2-(4*(996.798*'BMP P Tracking Table'!$AU150)*-'BMP P Tracking Table'!$AW150)))/(2*(996.798*'BMP P Tracking Table'!$AU150)),IF(SUM('BMP P Tracking Table'!$AQ150:$AT150)=0,'BMP P Tracking Table'!$AU150/(-3630*'BMP P Tracking Table'!$AO150),(-(3630*'BMP P Tracking Table'!$AO150+20.691*'BMP P Tracking Table'!$AT150-216.711*'BMP P Tracking Table'!$AS150-83.853*'BMP P Tracking Table'!$AR150-42.834*'BMP P Tracking Table'!$AQ150)+SQRT((3630*'BMP P Tracking Table'!$AO150+20.691*'BMP P Tracking Table'!$AT150-216.711*'BMP P Tracking Table'!$AS150-83.853*'BMP P Tracking Table'!$AR150-42.834*'BMP P Tracking Table'!$AQ150)^2-(4*(149.919*'BMP P Tracking Table'!$AQ150+236.676*'BMP P Tracking Table'!$AR150+726*'BMP P Tracking Table'!$AS150+996.798*'BMP P Tracking Table'!$AT150)*-'BMP P Tracking Table'!$AW150)))/(2*(149.919*'BMP P Tracking Table'!$AQ150+236.676*'BMP P Tracking Table'!$AR150+726*'BMP P Tracking Table'!$AS150+996.798*'BMP P Tracking Table'!$AT150))))),MIN(2,IF('BMP P Tracking Table'!$AP150="Total Pervious",(-(3630*'BMP P Tracking Table'!$U150+20.691*'BMP P Tracking Table'!$AA150)+SQRT((3630*'BMP P Tracking Table'!$U150+20.691*'BMP P Tracking Table'!$AA150)^2-(4*(996.798*'BMP P Tracking Table'!$AA150)*-'BMP P Tracking Table'!$AW150)))/(2*(996.798*'BMP P Tracking Table'!$AA150)),IF(SUM('BMP P Tracking Table'!$W150:$Z150)=0,'BMP P Tracking Table'!$AW150/(-3630*'BMP P Tracking Table'!$U150),(-(3630*'BMP P Tracking Table'!$U150+20.691*'BMP P Tracking Table'!$Z150-216.711*'BMP P Tracking Table'!$Y150-83.853*'BMP P Tracking Table'!$X150-42.834*'BMP P Tracking Table'!$W150)+SQRT((3630*'BMP P Tracking Table'!$U150+20.691*'BMP P Tracking Table'!$Z150-216.711*'BMP P Tracking Table'!$Y150-83.853*'BMP P Tracking Table'!$X150-42.834*'BMP P Tracking Table'!$W150)^2-(4*(149.919*'BMP P Tracking Table'!$W150+236.676*'BMP P Tracking Table'!$X150+726*'BMP P Tracking Table'!$Y150+996.798*'BMP P Tracking Table'!$Z150)*-'BMP P Tracking Table'!$AW150)))/(2*(149.919*'BMP P Tracking Table'!$W150+236.676*'BMP P Tracking Table'!$X150+726*'BMP P Tracking Table'!$Y150+996.798*'BMP P Tracking Table'!$Z150)))))),"")</f>
        <v/>
      </c>
      <c r="BA150" s="105" t="str" cm="1">
        <f t="array" ref="BA150">IFERROR((VLOOKUP(CONCATENATE('BMP P Tracking Table'!$AV150," ",'BMP P Tracking Table'!$AX150),'Performance Curves'!$C$1:$L$45,_xlfn.SINGLE(MATCH('BMP P Tracking Table'!$AZ150,'Performance Curves'!$D$1:$L$1,1))+2,FALSE)-VLOOKUP(CONCATENATE('BMP P Tracking Table'!$AV150," ",'BMP P Tracking Table'!$AX150),'Performance Curves'!$C$1:$L$45,_xlfn.SINGLE(MATCH('BMP P Tracking Table'!$AZ150,'Performance Curves'!$D$1:$L$1,1))+1,FALSE)),"")</f>
        <v/>
      </c>
      <c r="BB150" s="107" t="str">
        <f>IFERROR(('BMP P Tracking Table'!$AZ150-INDEX('Performance Curves'!$E$1:$L$1,1,MATCH('BMP P Tracking Table'!$AZ150,'Performance Curves'!$E$1:$L$1,1)))/(INDEX('Performance Curves'!$E$1:$L$1,1,MATCH('BMP P Tracking Table'!$AZ150,'Performance Curves'!$E$1:$L$1,1)+1)-INDEX('Performance Curves'!$E$1:$L$1,1,MATCH('BMP P Tracking Table'!$AZ150,'Performance Curves'!$E$1:$L$1,1))),"")</f>
        <v/>
      </c>
      <c r="BC150" s="106" t="str" cm="1">
        <f t="array" ref="BC150">IFERROR(IF('BMP P Tracking Table'!$AZ150=2,VLOOKUP(CONCATENATE('BMP P Tracking Table'!$AV150," ",'BMP P Tracking Table'!$AX150),'Performance Curves'!$C$1:$L$44,_xlfn.SINGLE(MATCH('BMP P Tracking Table'!$AZ150,'Performance Curves'!$D$1:$L$1,1))+1,FALSE),'BMP P Tracking Table'!$BA150*'BMP P Tracking Table'!$BB150+VLOOKUP(CONCATENATE('BMP P Tracking Table'!$AV150," ",'BMP P Tracking Table'!$AX150),'Performance Curves'!$C$1:$L$44,_xlfn.SINGLE(MATCH('BMP P Tracking Table'!$AZ150,'Performance Curves'!$D$1:$L$1,1))+1,FALSE)),"")</f>
        <v/>
      </c>
      <c r="BD150" s="107" t="str">
        <f>IFERROR('BMP P Tracking Table'!$BC150*'BMP P Tracking Table'!$AY150,"")</f>
        <v/>
      </c>
      <c r="BE150" s="101"/>
      <c r="BF150" s="37">
        <f t="shared" si="6"/>
        <v>0</v>
      </c>
    </row>
    <row r="151" spans="1:58" x14ac:dyDescent="0.25">
      <c r="A151" s="65"/>
      <c r="B151" s="65"/>
      <c r="C151" s="65"/>
      <c r="D151" s="65"/>
      <c r="E151" s="97"/>
      <c r="F151" s="97"/>
      <c r="G151" s="65"/>
      <c r="H151" s="65"/>
      <c r="I151" s="65"/>
      <c r="J151" s="98"/>
      <c r="K151" s="65"/>
      <c r="L151" s="65"/>
      <c r="M151" s="65"/>
      <c r="N151" s="65"/>
      <c r="O151" s="65"/>
      <c r="P151" s="65"/>
      <c r="Q151" s="65" t="str">
        <f>IFERROR(VLOOKUP('BMP P Tracking Table'!$P151,Dropdowns!$C$2:$E$15,3,FALSE),"")</f>
        <v/>
      </c>
      <c r="R151" s="65" t="str">
        <f>IFERROR(VLOOKUP('BMP P Tracking Table'!$Q151,Dropdowns!$P$3:$Q$23,2,FALSE),"")</f>
        <v/>
      </c>
      <c r="S151" s="65"/>
      <c r="T151" s="65"/>
      <c r="U151" s="65"/>
      <c r="V151" s="65"/>
      <c r="W151" s="65"/>
      <c r="X151" s="65"/>
      <c r="Y151" s="65"/>
      <c r="Z151" s="65"/>
      <c r="AA151" s="65"/>
      <c r="AB151" s="100"/>
      <c r="AC151" s="65"/>
      <c r="AD151" s="107" t="str">
        <f>IFERROR('BMP P Tracking Table'!$U151*VLOOKUP('BMP P Tracking Table'!$Q151,'Loading Rates'!$B$1:$L$24,4,FALSE)+IF('BMP P Tracking Table'!$V151="By HSG",'BMP P Tracking Table'!$W151*VLOOKUP('BMP P Tracking Table'!$Q151,'Loading Rates'!$B$1:$L$24,6,FALSE)+'BMP P Tracking Table'!$X151*VLOOKUP('BMP P Tracking Table'!$Q151,'Loading Rates'!$B$1:$L$24,7,FALSE)+'BMP P Tracking Table'!$Y151*VLOOKUP('BMP P Tracking Table'!$Q151,'Loading Rates'!$B$1:$L$24,8,FALSE)+'BMP P Tracking Table'!$Z151*VLOOKUP('BMP P Tracking Table'!$Q151,'Loading Rates'!$B$1:$L$24,9,FALSE),'BMP P Tracking Table'!$AA151*VLOOKUP('BMP P Tracking Table'!$Q151,'Loading Rates'!$B$1:$L$24,10,FALSE)),"")</f>
        <v/>
      </c>
      <c r="AE151" s="107" t="str">
        <f>IFERROR(MIN(2,IF('BMP P Tracking Table'!$V151="Total Pervious",(-(3630*'BMP P Tracking Table'!$U151+20.691*'BMP P Tracking Table'!$AA151)+SQRT((3630*'BMP P Tracking Table'!$U151+20.691*'BMP P Tracking Table'!$AA151)^2-(4*(996.798*'BMP P Tracking Table'!$AA151)*-'BMP P Tracking Table'!$AB151)))/(2*(996.798*'BMP P Tracking Table'!$AA151)),IF(SUM('BMP P Tracking Table'!$W151:$Z151)=0,'BMP P Tracking Table'!$AB151/(-3630*'BMP P Tracking Table'!$U151),(-(3630*'BMP P Tracking Table'!$U151+20.691*'BMP P Tracking Table'!$Z151-216.711*'BMP P Tracking Table'!$Y151-83.853*'BMP P Tracking Table'!$X151-42.834*'BMP P Tracking Table'!$W151)+SQRT((3630*'BMP P Tracking Table'!$U151+20.691*'BMP P Tracking Table'!$Z151-216.711*'BMP P Tracking Table'!$Y151-83.853*'BMP P Tracking Table'!$X151-42.834*'BMP P Tracking Table'!$W151)^2-(4*(149.919*'BMP P Tracking Table'!$W151+236.676*'BMP P Tracking Table'!$X151+726*'BMP P Tracking Table'!$Y151+996.798*'BMP P Tracking Table'!$Z151)*-'BMP P Tracking Table'!$AB151)))/(2*(149.919*'BMP P Tracking Table'!$W151+236.676*'BMP P Tracking Table'!$X151+726*'BMP P Tracking Table'!$Y151+996.798*'BMP P Tracking Table'!$Z151))))),"")</f>
        <v/>
      </c>
      <c r="AF151" s="107" t="str" cm="1">
        <f t="array" ref="AF151">IFERROR((VLOOKUP(CONCATENATE('BMP P Tracking Table'!$T151," ",'BMP P Tracking Table'!$AC151),'Performance Curves'!$C$1:$L$45,_xlfn.SINGLE(MATCH('BMP P Tracking Table'!$AE151,'Performance Curves'!$D$1:$L$1,1))+2,FALSE)-VLOOKUP(CONCATENATE('BMP P Tracking Table'!$T151," ",'BMP P Tracking Table'!$AC151),'Performance Curves'!$C$1:$L$45,_xlfn.SINGLE(MATCH('BMP P Tracking Table'!$AE151,'Performance Curves'!$D$1:$L$1,1))+1,FALSE)),"")</f>
        <v/>
      </c>
      <c r="AG151" s="107" t="str">
        <f>IFERROR(('BMP P Tracking Table'!$AE151-INDEX('Performance Curves'!$E$1:$L$1,1,MATCH('BMP P Tracking Table'!$AE151,'Performance Curves'!$E$1:$L$1,1)))/(INDEX('Performance Curves'!$E$1:$L$1,1,MATCH('BMP P Tracking Table'!$AE151,'Performance Curves'!$E$1:$L$1,1)+1)-INDEX('Performance Curves'!$E$1:$L$1,1,MATCH('BMP P Tracking Table'!$AE151,'Performance Curves'!$E$1:$L$1,1))),"")</f>
        <v/>
      </c>
      <c r="AH151" s="106" t="str" cm="1">
        <f t="array" ref="AH151">IFERROR(IF('BMP P Tracking Table'!$AE151=2,VLOOKUP(CONCATENATE('BMP P Tracking Table'!$T151," ",'BMP P Tracking Table'!$AC151),'Performance Curves'!$C$1:$L$45,_xlfn.SINGLE(MATCH('BMP P Tracking Table'!$AE151,'Performance Curves'!$D$1:$L$1,1))+1,FALSE),'BMP P Tracking Table'!$AF151*'BMP P Tracking Table'!$AG151+VLOOKUP(CONCATENATE('BMP P Tracking Table'!$T151," ",'BMP P Tracking Table'!$AC151),'Performance Curves'!$C$1:$L$45,_xlfn.SINGLE(MATCH('BMP P Tracking Table'!$AE151,'Performance Curves'!$D$1:$L$1,1))+1,FALSE)),"")</f>
        <v/>
      </c>
      <c r="AI151" s="107" t="str">
        <f>IFERROR('BMP P Tracking Table'!$AH151*'BMP P Tracking Table'!$AD151,"")</f>
        <v/>
      </c>
      <c r="AJ151" s="65"/>
      <c r="AK151" s="101"/>
      <c r="AL151" s="101"/>
      <c r="AM151" s="64">
        <v>1</v>
      </c>
      <c r="AN151" s="105" t="str">
        <f t="shared" si="5"/>
        <v/>
      </c>
      <c r="AO151" s="101"/>
      <c r="AP151" s="101"/>
      <c r="AQ151" s="101"/>
      <c r="AR151" s="101"/>
      <c r="AS151" s="101"/>
      <c r="AT151" s="101"/>
      <c r="AU151" s="101"/>
      <c r="AV151" s="65"/>
      <c r="AW151" s="102"/>
      <c r="AX151" s="102"/>
      <c r="AY151" s="107" t="str">
        <f>IF('BMP P Tracking Table'!$AK151="Yes",IF('BMP P Tracking Table'!$AL151="No",'BMP P Tracking Table'!$U151*VLOOKUP('BMP P Tracking Table'!$Q151,'Loading Rates'!$B$1:$L$24,4,FALSE)+IF('BMP P Tracking Table'!$V151="By HSG",'BMP P Tracking Table'!$W151*VLOOKUP('BMP P Tracking Table'!$Q151,'Loading Rates'!$B$1:$L$24,6,FALSE)+'BMP P Tracking Table'!$X151*VLOOKUP('BMP P Tracking Table'!$Q151,'Loading Rates'!$B$1:$L$24,7,FALSE)+'BMP P Tracking Table'!$Y151*VLOOKUP('BMP P Tracking Table'!$Q151,'Loading Rates'!$B$1:$L$24,8,FALSE)+'BMP P Tracking Table'!$Z151*VLOOKUP('BMP P Tracking Table'!$Q151,'Loading Rates'!$B$1:$L$24,9,FALSE),'BMP P Tracking Table'!$AA151*VLOOKUP('BMP P Tracking Table'!$Q151,'Loading Rates'!$B$1:$L$24,10,FALSE)),'BMP P Tracking Table'!$AO151*VLOOKUP('BMP P Tracking Table'!$Q151,'Loading Rates'!$B$1:$L$24,4,FALSE)+IF('BMP P Tracking Table'!$AP151="By HSG",'BMP P Tracking Table'!$AQ151*VLOOKUP('BMP P Tracking Table'!$Q151,'Loading Rates'!$B$1:$L$24,6,FALSE)+'BMP P Tracking Table'!$AR151*VLOOKUP('BMP P Tracking Table'!$Q151,'Loading Rates'!$B$1:$L$24,7,FALSE)+'BMP P Tracking Table'!$AS151*VLOOKUP('BMP P Tracking Table'!$Q151,'Loading Rates'!$B$1:$L$24,8,FALSE)+'BMP P Tracking Table'!$AT151*VLOOKUP('BMP P Tracking Table'!$Q151,'Loading Rates'!$B$1:$L$24,9,FALSE),'BMP P Tracking Table'!$AU151*VLOOKUP('BMP P Tracking Table'!$Q151,'Loading Rates'!$B$1:$L$24,10,FALSE))),"")</f>
        <v/>
      </c>
      <c r="AZ151" s="107" t="str">
        <f>IFERROR(IF('BMP P Tracking Table'!$AL151="Yes",MIN(2,IF('BMP P Tracking Table'!$AP151="Total Pervious",(-(3630*'BMP P Tracking Table'!$AO151+20.691*'BMP P Tracking Table'!$AU151)+SQRT((3630*'BMP P Tracking Table'!$AO151+20.691*'BMP P Tracking Table'!$AU151)^2-(4*(996.798*'BMP P Tracking Table'!$AU151)*-'BMP P Tracking Table'!$AW151)))/(2*(996.798*'BMP P Tracking Table'!$AU151)),IF(SUM('BMP P Tracking Table'!$AQ151:$AT151)=0,'BMP P Tracking Table'!$AU151/(-3630*'BMP P Tracking Table'!$AO151),(-(3630*'BMP P Tracking Table'!$AO151+20.691*'BMP P Tracking Table'!$AT151-216.711*'BMP P Tracking Table'!$AS151-83.853*'BMP P Tracking Table'!$AR151-42.834*'BMP P Tracking Table'!$AQ151)+SQRT((3630*'BMP P Tracking Table'!$AO151+20.691*'BMP P Tracking Table'!$AT151-216.711*'BMP P Tracking Table'!$AS151-83.853*'BMP P Tracking Table'!$AR151-42.834*'BMP P Tracking Table'!$AQ151)^2-(4*(149.919*'BMP P Tracking Table'!$AQ151+236.676*'BMP P Tracking Table'!$AR151+726*'BMP P Tracking Table'!$AS151+996.798*'BMP P Tracking Table'!$AT151)*-'BMP P Tracking Table'!$AW151)))/(2*(149.919*'BMP P Tracking Table'!$AQ151+236.676*'BMP P Tracking Table'!$AR151+726*'BMP P Tracking Table'!$AS151+996.798*'BMP P Tracking Table'!$AT151))))),MIN(2,IF('BMP P Tracking Table'!$AP151="Total Pervious",(-(3630*'BMP P Tracking Table'!$U151+20.691*'BMP P Tracking Table'!$AA151)+SQRT((3630*'BMP P Tracking Table'!$U151+20.691*'BMP P Tracking Table'!$AA151)^2-(4*(996.798*'BMP P Tracking Table'!$AA151)*-'BMP P Tracking Table'!$AW151)))/(2*(996.798*'BMP P Tracking Table'!$AA151)),IF(SUM('BMP P Tracking Table'!$W151:$Z151)=0,'BMP P Tracking Table'!$AW151/(-3630*'BMP P Tracking Table'!$U151),(-(3630*'BMP P Tracking Table'!$U151+20.691*'BMP P Tracking Table'!$Z151-216.711*'BMP P Tracking Table'!$Y151-83.853*'BMP P Tracking Table'!$X151-42.834*'BMP P Tracking Table'!$W151)+SQRT((3630*'BMP P Tracking Table'!$U151+20.691*'BMP P Tracking Table'!$Z151-216.711*'BMP P Tracking Table'!$Y151-83.853*'BMP P Tracking Table'!$X151-42.834*'BMP P Tracking Table'!$W151)^2-(4*(149.919*'BMP P Tracking Table'!$W151+236.676*'BMP P Tracking Table'!$X151+726*'BMP P Tracking Table'!$Y151+996.798*'BMP P Tracking Table'!$Z151)*-'BMP P Tracking Table'!$AW151)))/(2*(149.919*'BMP P Tracking Table'!$W151+236.676*'BMP P Tracking Table'!$X151+726*'BMP P Tracking Table'!$Y151+996.798*'BMP P Tracking Table'!$Z151)))))),"")</f>
        <v/>
      </c>
      <c r="BA151" s="105" t="str" cm="1">
        <f t="array" ref="BA151">IFERROR((VLOOKUP(CONCATENATE('BMP P Tracking Table'!$AV151," ",'BMP P Tracking Table'!$AX151),'Performance Curves'!$C$1:$L$45,_xlfn.SINGLE(MATCH('BMP P Tracking Table'!$AZ151,'Performance Curves'!$D$1:$L$1,1))+2,FALSE)-VLOOKUP(CONCATENATE('BMP P Tracking Table'!$AV151," ",'BMP P Tracking Table'!$AX151),'Performance Curves'!$C$1:$L$45,_xlfn.SINGLE(MATCH('BMP P Tracking Table'!$AZ151,'Performance Curves'!$D$1:$L$1,1))+1,FALSE)),"")</f>
        <v/>
      </c>
      <c r="BB151" s="107" t="str">
        <f>IFERROR(('BMP P Tracking Table'!$AZ151-INDEX('Performance Curves'!$E$1:$L$1,1,MATCH('BMP P Tracking Table'!$AZ151,'Performance Curves'!$E$1:$L$1,1)))/(INDEX('Performance Curves'!$E$1:$L$1,1,MATCH('BMP P Tracking Table'!$AZ151,'Performance Curves'!$E$1:$L$1,1)+1)-INDEX('Performance Curves'!$E$1:$L$1,1,MATCH('BMP P Tracking Table'!$AZ151,'Performance Curves'!$E$1:$L$1,1))),"")</f>
        <v/>
      </c>
      <c r="BC151" s="106" t="str" cm="1">
        <f t="array" ref="BC151">IFERROR(IF('BMP P Tracking Table'!$AZ151=2,VLOOKUP(CONCATENATE('BMP P Tracking Table'!$AV151," ",'BMP P Tracking Table'!$AX151),'Performance Curves'!$C$1:$L$44,_xlfn.SINGLE(MATCH('BMP P Tracking Table'!$AZ151,'Performance Curves'!$D$1:$L$1,1))+1,FALSE),'BMP P Tracking Table'!$BA151*'BMP P Tracking Table'!$BB151+VLOOKUP(CONCATENATE('BMP P Tracking Table'!$AV151," ",'BMP P Tracking Table'!$AX151),'Performance Curves'!$C$1:$L$44,_xlfn.SINGLE(MATCH('BMP P Tracking Table'!$AZ151,'Performance Curves'!$D$1:$L$1,1))+1,FALSE)),"")</f>
        <v/>
      </c>
      <c r="BD151" s="107" t="str">
        <f>IFERROR('BMP P Tracking Table'!$BC151*'BMP P Tracking Table'!$AY151,"")</f>
        <v/>
      </c>
      <c r="BE151" s="101"/>
      <c r="BF151" s="37">
        <f t="shared" si="6"/>
        <v>0</v>
      </c>
    </row>
    <row r="152" spans="1:58" x14ac:dyDescent="0.25">
      <c r="A152" s="65"/>
      <c r="B152" s="65"/>
      <c r="C152" s="65"/>
      <c r="D152" s="65"/>
      <c r="E152" s="97"/>
      <c r="F152" s="97"/>
      <c r="G152" s="65"/>
      <c r="H152" s="65"/>
      <c r="I152" s="65"/>
      <c r="J152" s="98"/>
      <c r="K152" s="65"/>
      <c r="L152" s="65"/>
      <c r="M152" s="65"/>
      <c r="N152" s="65"/>
      <c r="O152" s="65"/>
      <c r="P152" s="65"/>
      <c r="Q152" s="65" t="str">
        <f>IFERROR(VLOOKUP('BMP P Tracking Table'!$P152,Dropdowns!$C$2:$E$15,3,FALSE),"")</f>
        <v/>
      </c>
      <c r="R152" s="65" t="str">
        <f>IFERROR(VLOOKUP('BMP P Tracking Table'!$Q152,Dropdowns!$P$3:$Q$23,2,FALSE),"")</f>
        <v/>
      </c>
      <c r="S152" s="65"/>
      <c r="T152" s="65"/>
      <c r="U152" s="65"/>
      <c r="V152" s="65"/>
      <c r="W152" s="65"/>
      <c r="X152" s="65"/>
      <c r="Y152" s="65"/>
      <c r="Z152" s="65"/>
      <c r="AA152" s="65"/>
      <c r="AB152" s="100"/>
      <c r="AC152" s="65"/>
      <c r="AD152" s="107" t="str">
        <f>IFERROR('BMP P Tracking Table'!$U152*VLOOKUP('BMP P Tracking Table'!$Q152,'Loading Rates'!$B$1:$L$24,4,FALSE)+IF('BMP P Tracking Table'!$V152="By HSG",'BMP P Tracking Table'!$W152*VLOOKUP('BMP P Tracking Table'!$Q152,'Loading Rates'!$B$1:$L$24,6,FALSE)+'BMP P Tracking Table'!$X152*VLOOKUP('BMP P Tracking Table'!$Q152,'Loading Rates'!$B$1:$L$24,7,FALSE)+'BMP P Tracking Table'!$Y152*VLOOKUP('BMP P Tracking Table'!$Q152,'Loading Rates'!$B$1:$L$24,8,FALSE)+'BMP P Tracking Table'!$Z152*VLOOKUP('BMP P Tracking Table'!$Q152,'Loading Rates'!$B$1:$L$24,9,FALSE),'BMP P Tracking Table'!$AA152*VLOOKUP('BMP P Tracking Table'!$Q152,'Loading Rates'!$B$1:$L$24,10,FALSE)),"")</f>
        <v/>
      </c>
      <c r="AE152" s="107" t="str">
        <f>IFERROR(MIN(2,IF('BMP P Tracking Table'!$V152="Total Pervious",(-(3630*'BMP P Tracking Table'!$U152+20.691*'BMP P Tracking Table'!$AA152)+SQRT((3630*'BMP P Tracking Table'!$U152+20.691*'BMP P Tracking Table'!$AA152)^2-(4*(996.798*'BMP P Tracking Table'!$AA152)*-'BMP P Tracking Table'!$AB152)))/(2*(996.798*'BMP P Tracking Table'!$AA152)),IF(SUM('BMP P Tracking Table'!$W152:$Z152)=0,'BMP P Tracking Table'!$AB152/(-3630*'BMP P Tracking Table'!$U152),(-(3630*'BMP P Tracking Table'!$U152+20.691*'BMP P Tracking Table'!$Z152-216.711*'BMP P Tracking Table'!$Y152-83.853*'BMP P Tracking Table'!$X152-42.834*'BMP P Tracking Table'!$W152)+SQRT((3630*'BMP P Tracking Table'!$U152+20.691*'BMP P Tracking Table'!$Z152-216.711*'BMP P Tracking Table'!$Y152-83.853*'BMP P Tracking Table'!$X152-42.834*'BMP P Tracking Table'!$W152)^2-(4*(149.919*'BMP P Tracking Table'!$W152+236.676*'BMP P Tracking Table'!$X152+726*'BMP P Tracking Table'!$Y152+996.798*'BMP P Tracking Table'!$Z152)*-'BMP P Tracking Table'!$AB152)))/(2*(149.919*'BMP P Tracking Table'!$W152+236.676*'BMP P Tracking Table'!$X152+726*'BMP P Tracking Table'!$Y152+996.798*'BMP P Tracking Table'!$Z152))))),"")</f>
        <v/>
      </c>
      <c r="AF152" s="107" t="str" cm="1">
        <f t="array" ref="AF152">IFERROR((VLOOKUP(CONCATENATE('BMP P Tracking Table'!$T152," ",'BMP P Tracking Table'!$AC152),'Performance Curves'!$C$1:$L$45,_xlfn.SINGLE(MATCH('BMP P Tracking Table'!$AE152,'Performance Curves'!$D$1:$L$1,1))+2,FALSE)-VLOOKUP(CONCATENATE('BMP P Tracking Table'!$T152," ",'BMP P Tracking Table'!$AC152),'Performance Curves'!$C$1:$L$45,_xlfn.SINGLE(MATCH('BMP P Tracking Table'!$AE152,'Performance Curves'!$D$1:$L$1,1))+1,FALSE)),"")</f>
        <v/>
      </c>
      <c r="AG152" s="107" t="str">
        <f>IFERROR(('BMP P Tracking Table'!$AE152-INDEX('Performance Curves'!$E$1:$L$1,1,MATCH('BMP P Tracking Table'!$AE152,'Performance Curves'!$E$1:$L$1,1)))/(INDEX('Performance Curves'!$E$1:$L$1,1,MATCH('BMP P Tracking Table'!$AE152,'Performance Curves'!$E$1:$L$1,1)+1)-INDEX('Performance Curves'!$E$1:$L$1,1,MATCH('BMP P Tracking Table'!$AE152,'Performance Curves'!$E$1:$L$1,1))),"")</f>
        <v/>
      </c>
      <c r="AH152" s="106" t="str" cm="1">
        <f t="array" ref="AH152">IFERROR(IF('BMP P Tracking Table'!$AE152=2,VLOOKUP(CONCATENATE('BMP P Tracking Table'!$T152," ",'BMP P Tracking Table'!$AC152),'Performance Curves'!$C$1:$L$45,_xlfn.SINGLE(MATCH('BMP P Tracking Table'!$AE152,'Performance Curves'!$D$1:$L$1,1))+1,FALSE),'BMP P Tracking Table'!$AF152*'BMP P Tracking Table'!$AG152+VLOOKUP(CONCATENATE('BMP P Tracking Table'!$T152," ",'BMP P Tracking Table'!$AC152),'Performance Curves'!$C$1:$L$45,_xlfn.SINGLE(MATCH('BMP P Tracking Table'!$AE152,'Performance Curves'!$D$1:$L$1,1))+1,FALSE)),"")</f>
        <v/>
      </c>
      <c r="AI152" s="107" t="str">
        <f>IFERROR('BMP P Tracking Table'!$AH152*'BMP P Tracking Table'!$AD152,"")</f>
        <v/>
      </c>
      <c r="AJ152" s="65"/>
      <c r="AK152" s="101"/>
      <c r="AL152" s="101"/>
      <c r="AM152" s="64">
        <v>1</v>
      </c>
      <c r="AN152" s="105" t="str">
        <f t="shared" si="5"/>
        <v/>
      </c>
      <c r="AO152" s="101"/>
      <c r="AP152" s="101"/>
      <c r="AQ152" s="101"/>
      <c r="AR152" s="101"/>
      <c r="AS152" s="101"/>
      <c r="AT152" s="101"/>
      <c r="AU152" s="101"/>
      <c r="AV152" s="65"/>
      <c r="AW152" s="102"/>
      <c r="AX152" s="102"/>
      <c r="AY152" s="107" t="str">
        <f>IF('BMP P Tracking Table'!$AK152="Yes",IF('BMP P Tracking Table'!$AL152="No",'BMP P Tracking Table'!$U152*VLOOKUP('BMP P Tracking Table'!$Q152,'Loading Rates'!$B$1:$L$24,4,FALSE)+IF('BMP P Tracking Table'!$V152="By HSG",'BMP P Tracking Table'!$W152*VLOOKUP('BMP P Tracking Table'!$Q152,'Loading Rates'!$B$1:$L$24,6,FALSE)+'BMP P Tracking Table'!$X152*VLOOKUP('BMP P Tracking Table'!$Q152,'Loading Rates'!$B$1:$L$24,7,FALSE)+'BMP P Tracking Table'!$Y152*VLOOKUP('BMP P Tracking Table'!$Q152,'Loading Rates'!$B$1:$L$24,8,FALSE)+'BMP P Tracking Table'!$Z152*VLOOKUP('BMP P Tracking Table'!$Q152,'Loading Rates'!$B$1:$L$24,9,FALSE),'BMP P Tracking Table'!$AA152*VLOOKUP('BMP P Tracking Table'!$Q152,'Loading Rates'!$B$1:$L$24,10,FALSE)),'BMP P Tracking Table'!$AO152*VLOOKUP('BMP P Tracking Table'!$Q152,'Loading Rates'!$B$1:$L$24,4,FALSE)+IF('BMP P Tracking Table'!$AP152="By HSG",'BMP P Tracking Table'!$AQ152*VLOOKUP('BMP P Tracking Table'!$Q152,'Loading Rates'!$B$1:$L$24,6,FALSE)+'BMP P Tracking Table'!$AR152*VLOOKUP('BMP P Tracking Table'!$Q152,'Loading Rates'!$B$1:$L$24,7,FALSE)+'BMP P Tracking Table'!$AS152*VLOOKUP('BMP P Tracking Table'!$Q152,'Loading Rates'!$B$1:$L$24,8,FALSE)+'BMP P Tracking Table'!$AT152*VLOOKUP('BMP P Tracking Table'!$Q152,'Loading Rates'!$B$1:$L$24,9,FALSE),'BMP P Tracking Table'!$AU152*VLOOKUP('BMP P Tracking Table'!$Q152,'Loading Rates'!$B$1:$L$24,10,FALSE))),"")</f>
        <v/>
      </c>
      <c r="AZ152" s="107" t="str">
        <f>IFERROR(IF('BMP P Tracking Table'!$AL152="Yes",MIN(2,IF('BMP P Tracking Table'!$AP152="Total Pervious",(-(3630*'BMP P Tracking Table'!$AO152+20.691*'BMP P Tracking Table'!$AU152)+SQRT((3630*'BMP P Tracking Table'!$AO152+20.691*'BMP P Tracking Table'!$AU152)^2-(4*(996.798*'BMP P Tracking Table'!$AU152)*-'BMP P Tracking Table'!$AW152)))/(2*(996.798*'BMP P Tracking Table'!$AU152)),IF(SUM('BMP P Tracking Table'!$AQ152:$AT152)=0,'BMP P Tracking Table'!$AU152/(-3630*'BMP P Tracking Table'!$AO152),(-(3630*'BMP P Tracking Table'!$AO152+20.691*'BMP P Tracking Table'!$AT152-216.711*'BMP P Tracking Table'!$AS152-83.853*'BMP P Tracking Table'!$AR152-42.834*'BMP P Tracking Table'!$AQ152)+SQRT((3630*'BMP P Tracking Table'!$AO152+20.691*'BMP P Tracking Table'!$AT152-216.711*'BMP P Tracking Table'!$AS152-83.853*'BMP P Tracking Table'!$AR152-42.834*'BMP P Tracking Table'!$AQ152)^2-(4*(149.919*'BMP P Tracking Table'!$AQ152+236.676*'BMP P Tracking Table'!$AR152+726*'BMP P Tracking Table'!$AS152+996.798*'BMP P Tracking Table'!$AT152)*-'BMP P Tracking Table'!$AW152)))/(2*(149.919*'BMP P Tracking Table'!$AQ152+236.676*'BMP P Tracking Table'!$AR152+726*'BMP P Tracking Table'!$AS152+996.798*'BMP P Tracking Table'!$AT152))))),MIN(2,IF('BMP P Tracking Table'!$AP152="Total Pervious",(-(3630*'BMP P Tracking Table'!$U152+20.691*'BMP P Tracking Table'!$AA152)+SQRT((3630*'BMP P Tracking Table'!$U152+20.691*'BMP P Tracking Table'!$AA152)^2-(4*(996.798*'BMP P Tracking Table'!$AA152)*-'BMP P Tracking Table'!$AW152)))/(2*(996.798*'BMP P Tracking Table'!$AA152)),IF(SUM('BMP P Tracking Table'!$W152:$Z152)=0,'BMP P Tracking Table'!$AW152/(-3630*'BMP P Tracking Table'!$U152),(-(3630*'BMP P Tracking Table'!$U152+20.691*'BMP P Tracking Table'!$Z152-216.711*'BMP P Tracking Table'!$Y152-83.853*'BMP P Tracking Table'!$X152-42.834*'BMP P Tracking Table'!$W152)+SQRT((3630*'BMP P Tracking Table'!$U152+20.691*'BMP P Tracking Table'!$Z152-216.711*'BMP P Tracking Table'!$Y152-83.853*'BMP P Tracking Table'!$X152-42.834*'BMP P Tracking Table'!$W152)^2-(4*(149.919*'BMP P Tracking Table'!$W152+236.676*'BMP P Tracking Table'!$X152+726*'BMP P Tracking Table'!$Y152+996.798*'BMP P Tracking Table'!$Z152)*-'BMP P Tracking Table'!$AW152)))/(2*(149.919*'BMP P Tracking Table'!$W152+236.676*'BMP P Tracking Table'!$X152+726*'BMP P Tracking Table'!$Y152+996.798*'BMP P Tracking Table'!$Z152)))))),"")</f>
        <v/>
      </c>
      <c r="BA152" s="105" t="str" cm="1">
        <f t="array" ref="BA152">IFERROR((VLOOKUP(CONCATENATE('BMP P Tracking Table'!$AV152," ",'BMP P Tracking Table'!$AX152),'Performance Curves'!$C$1:$L$45,_xlfn.SINGLE(MATCH('BMP P Tracking Table'!$AZ152,'Performance Curves'!$D$1:$L$1,1))+2,FALSE)-VLOOKUP(CONCATENATE('BMP P Tracking Table'!$AV152," ",'BMP P Tracking Table'!$AX152),'Performance Curves'!$C$1:$L$45,_xlfn.SINGLE(MATCH('BMP P Tracking Table'!$AZ152,'Performance Curves'!$D$1:$L$1,1))+1,FALSE)),"")</f>
        <v/>
      </c>
      <c r="BB152" s="107" t="str">
        <f>IFERROR(('BMP P Tracking Table'!$AZ152-INDEX('Performance Curves'!$E$1:$L$1,1,MATCH('BMP P Tracking Table'!$AZ152,'Performance Curves'!$E$1:$L$1,1)))/(INDEX('Performance Curves'!$E$1:$L$1,1,MATCH('BMP P Tracking Table'!$AZ152,'Performance Curves'!$E$1:$L$1,1)+1)-INDEX('Performance Curves'!$E$1:$L$1,1,MATCH('BMP P Tracking Table'!$AZ152,'Performance Curves'!$E$1:$L$1,1))),"")</f>
        <v/>
      </c>
      <c r="BC152" s="106" t="str" cm="1">
        <f t="array" ref="BC152">IFERROR(IF('BMP P Tracking Table'!$AZ152=2,VLOOKUP(CONCATENATE('BMP P Tracking Table'!$AV152," ",'BMP P Tracking Table'!$AX152),'Performance Curves'!$C$1:$L$44,_xlfn.SINGLE(MATCH('BMP P Tracking Table'!$AZ152,'Performance Curves'!$D$1:$L$1,1))+1,FALSE),'BMP P Tracking Table'!$BA152*'BMP P Tracking Table'!$BB152+VLOOKUP(CONCATENATE('BMP P Tracking Table'!$AV152," ",'BMP P Tracking Table'!$AX152),'Performance Curves'!$C$1:$L$44,_xlfn.SINGLE(MATCH('BMP P Tracking Table'!$AZ152,'Performance Curves'!$D$1:$L$1,1))+1,FALSE)),"")</f>
        <v/>
      </c>
      <c r="BD152" s="107" t="str">
        <f>IFERROR('BMP P Tracking Table'!$BC152*'BMP P Tracking Table'!$AY152,"")</f>
        <v/>
      </c>
      <c r="BE152" s="101"/>
      <c r="BF152" s="37">
        <f t="shared" si="6"/>
        <v>0</v>
      </c>
    </row>
    <row r="153" spans="1:58" x14ac:dyDescent="0.25">
      <c r="A153" s="65"/>
      <c r="B153" s="65"/>
      <c r="C153" s="65"/>
      <c r="D153" s="65"/>
      <c r="E153" s="97"/>
      <c r="F153" s="97"/>
      <c r="G153" s="65"/>
      <c r="H153" s="65"/>
      <c r="I153" s="65"/>
      <c r="J153" s="98"/>
      <c r="K153" s="65"/>
      <c r="L153" s="65"/>
      <c r="M153" s="65"/>
      <c r="N153" s="65"/>
      <c r="O153" s="65"/>
      <c r="P153" s="65"/>
      <c r="Q153" s="65" t="str">
        <f>IFERROR(VLOOKUP('BMP P Tracking Table'!$P153,Dropdowns!$C$2:$E$15,3,FALSE),"")</f>
        <v/>
      </c>
      <c r="R153" s="65" t="str">
        <f>IFERROR(VLOOKUP('BMP P Tracking Table'!$Q153,Dropdowns!$P$3:$Q$23,2,FALSE),"")</f>
        <v/>
      </c>
      <c r="S153" s="65"/>
      <c r="T153" s="65"/>
      <c r="U153" s="65"/>
      <c r="V153" s="65"/>
      <c r="W153" s="65"/>
      <c r="X153" s="65"/>
      <c r="Y153" s="65"/>
      <c r="Z153" s="65"/>
      <c r="AA153" s="65"/>
      <c r="AB153" s="100"/>
      <c r="AC153" s="65"/>
      <c r="AD153" s="107" t="str">
        <f>IFERROR('BMP P Tracking Table'!$U153*VLOOKUP('BMP P Tracking Table'!$Q153,'Loading Rates'!$B$1:$L$24,4,FALSE)+IF('BMP P Tracking Table'!$V153="By HSG",'BMP P Tracking Table'!$W153*VLOOKUP('BMP P Tracking Table'!$Q153,'Loading Rates'!$B$1:$L$24,6,FALSE)+'BMP P Tracking Table'!$X153*VLOOKUP('BMP P Tracking Table'!$Q153,'Loading Rates'!$B$1:$L$24,7,FALSE)+'BMP P Tracking Table'!$Y153*VLOOKUP('BMP P Tracking Table'!$Q153,'Loading Rates'!$B$1:$L$24,8,FALSE)+'BMP P Tracking Table'!$Z153*VLOOKUP('BMP P Tracking Table'!$Q153,'Loading Rates'!$B$1:$L$24,9,FALSE),'BMP P Tracking Table'!$AA153*VLOOKUP('BMP P Tracking Table'!$Q153,'Loading Rates'!$B$1:$L$24,10,FALSE)),"")</f>
        <v/>
      </c>
      <c r="AE153" s="107" t="str">
        <f>IFERROR(MIN(2,IF('BMP P Tracking Table'!$V153="Total Pervious",(-(3630*'BMP P Tracking Table'!$U153+20.691*'BMP P Tracking Table'!$AA153)+SQRT((3630*'BMP P Tracking Table'!$U153+20.691*'BMP P Tracking Table'!$AA153)^2-(4*(996.798*'BMP P Tracking Table'!$AA153)*-'BMP P Tracking Table'!$AB153)))/(2*(996.798*'BMP P Tracking Table'!$AA153)),IF(SUM('BMP P Tracking Table'!$W153:$Z153)=0,'BMP P Tracking Table'!$AB153/(-3630*'BMP P Tracking Table'!$U153),(-(3630*'BMP P Tracking Table'!$U153+20.691*'BMP P Tracking Table'!$Z153-216.711*'BMP P Tracking Table'!$Y153-83.853*'BMP P Tracking Table'!$X153-42.834*'BMP P Tracking Table'!$W153)+SQRT((3630*'BMP P Tracking Table'!$U153+20.691*'BMP P Tracking Table'!$Z153-216.711*'BMP P Tracking Table'!$Y153-83.853*'BMP P Tracking Table'!$X153-42.834*'BMP P Tracking Table'!$W153)^2-(4*(149.919*'BMP P Tracking Table'!$W153+236.676*'BMP P Tracking Table'!$X153+726*'BMP P Tracking Table'!$Y153+996.798*'BMP P Tracking Table'!$Z153)*-'BMP P Tracking Table'!$AB153)))/(2*(149.919*'BMP P Tracking Table'!$W153+236.676*'BMP P Tracking Table'!$X153+726*'BMP P Tracking Table'!$Y153+996.798*'BMP P Tracking Table'!$Z153))))),"")</f>
        <v/>
      </c>
      <c r="AF153" s="107" t="str" cm="1">
        <f t="array" ref="AF153">IFERROR((VLOOKUP(CONCATENATE('BMP P Tracking Table'!$T153," ",'BMP P Tracking Table'!$AC153),'Performance Curves'!$C$1:$L$45,_xlfn.SINGLE(MATCH('BMP P Tracking Table'!$AE153,'Performance Curves'!$D$1:$L$1,1))+2,FALSE)-VLOOKUP(CONCATENATE('BMP P Tracking Table'!$T153," ",'BMP P Tracking Table'!$AC153),'Performance Curves'!$C$1:$L$45,_xlfn.SINGLE(MATCH('BMP P Tracking Table'!$AE153,'Performance Curves'!$D$1:$L$1,1))+1,FALSE)),"")</f>
        <v/>
      </c>
      <c r="AG153" s="107" t="str">
        <f>IFERROR(('BMP P Tracking Table'!$AE153-INDEX('Performance Curves'!$E$1:$L$1,1,MATCH('BMP P Tracking Table'!$AE153,'Performance Curves'!$E$1:$L$1,1)))/(INDEX('Performance Curves'!$E$1:$L$1,1,MATCH('BMP P Tracking Table'!$AE153,'Performance Curves'!$E$1:$L$1,1)+1)-INDEX('Performance Curves'!$E$1:$L$1,1,MATCH('BMP P Tracking Table'!$AE153,'Performance Curves'!$E$1:$L$1,1))),"")</f>
        <v/>
      </c>
      <c r="AH153" s="106" t="str" cm="1">
        <f t="array" ref="AH153">IFERROR(IF('BMP P Tracking Table'!$AE153=2,VLOOKUP(CONCATENATE('BMP P Tracking Table'!$T153," ",'BMP P Tracking Table'!$AC153),'Performance Curves'!$C$1:$L$45,_xlfn.SINGLE(MATCH('BMP P Tracking Table'!$AE153,'Performance Curves'!$D$1:$L$1,1))+1,FALSE),'BMP P Tracking Table'!$AF153*'BMP P Tracking Table'!$AG153+VLOOKUP(CONCATENATE('BMP P Tracking Table'!$T153," ",'BMP P Tracking Table'!$AC153),'Performance Curves'!$C$1:$L$45,_xlfn.SINGLE(MATCH('BMP P Tracking Table'!$AE153,'Performance Curves'!$D$1:$L$1,1))+1,FALSE)),"")</f>
        <v/>
      </c>
      <c r="AI153" s="107" t="str">
        <f>IFERROR('BMP P Tracking Table'!$AH153*'BMP P Tracking Table'!$AD153,"")</f>
        <v/>
      </c>
      <c r="AJ153" s="65"/>
      <c r="AK153" s="101"/>
      <c r="AL153" s="101"/>
      <c r="AM153" s="64">
        <v>1</v>
      </c>
      <c r="AN153" s="105" t="str">
        <f t="shared" si="5"/>
        <v/>
      </c>
      <c r="AO153" s="101"/>
      <c r="AP153" s="101"/>
      <c r="AQ153" s="101"/>
      <c r="AR153" s="101"/>
      <c r="AS153" s="101"/>
      <c r="AT153" s="101"/>
      <c r="AU153" s="101"/>
      <c r="AV153" s="65"/>
      <c r="AW153" s="102"/>
      <c r="AX153" s="102"/>
      <c r="AY153" s="107" t="str">
        <f>IF('BMP P Tracking Table'!$AK153="Yes",IF('BMP P Tracking Table'!$AL153="No",'BMP P Tracking Table'!$U153*VLOOKUP('BMP P Tracking Table'!$Q153,'Loading Rates'!$B$1:$L$24,4,FALSE)+IF('BMP P Tracking Table'!$V153="By HSG",'BMP P Tracking Table'!$W153*VLOOKUP('BMP P Tracking Table'!$Q153,'Loading Rates'!$B$1:$L$24,6,FALSE)+'BMP P Tracking Table'!$X153*VLOOKUP('BMP P Tracking Table'!$Q153,'Loading Rates'!$B$1:$L$24,7,FALSE)+'BMP P Tracking Table'!$Y153*VLOOKUP('BMP P Tracking Table'!$Q153,'Loading Rates'!$B$1:$L$24,8,FALSE)+'BMP P Tracking Table'!$Z153*VLOOKUP('BMP P Tracking Table'!$Q153,'Loading Rates'!$B$1:$L$24,9,FALSE),'BMP P Tracking Table'!$AA153*VLOOKUP('BMP P Tracking Table'!$Q153,'Loading Rates'!$B$1:$L$24,10,FALSE)),'BMP P Tracking Table'!$AO153*VLOOKUP('BMP P Tracking Table'!$Q153,'Loading Rates'!$B$1:$L$24,4,FALSE)+IF('BMP P Tracking Table'!$AP153="By HSG",'BMP P Tracking Table'!$AQ153*VLOOKUP('BMP P Tracking Table'!$Q153,'Loading Rates'!$B$1:$L$24,6,FALSE)+'BMP P Tracking Table'!$AR153*VLOOKUP('BMP P Tracking Table'!$Q153,'Loading Rates'!$B$1:$L$24,7,FALSE)+'BMP P Tracking Table'!$AS153*VLOOKUP('BMP P Tracking Table'!$Q153,'Loading Rates'!$B$1:$L$24,8,FALSE)+'BMP P Tracking Table'!$AT153*VLOOKUP('BMP P Tracking Table'!$Q153,'Loading Rates'!$B$1:$L$24,9,FALSE),'BMP P Tracking Table'!$AU153*VLOOKUP('BMP P Tracking Table'!$Q153,'Loading Rates'!$B$1:$L$24,10,FALSE))),"")</f>
        <v/>
      </c>
      <c r="AZ153" s="107" t="str">
        <f>IFERROR(IF('BMP P Tracking Table'!$AL153="Yes",MIN(2,IF('BMP P Tracking Table'!$AP153="Total Pervious",(-(3630*'BMP P Tracking Table'!$AO153+20.691*'BMP P Tracking Table'!$AU153)+SQRT((3630*'BMP P Tracking Table'!$AO153+20.691*'BMP P Tracking Table'!$AU153)^2-(4*(996.798*'BMP P Tracking Table'!$AU153)*-'BMP P Tracking Table'!$AW153)))/(2*(996.798*'BMP P Tracking Table'!$AU153)),IF(SUM('BMP P Tracking Table'!$AQ153:$AT153)=0,'BMP P Tracking Table'!$AU153/(-3630*'BMP P Tracking Table'!$AO153),(-(3630*'BMP P Tracking Table'!$AO153+20.691*'BMP P Tracking Table'!$AT153-216.711*'BMP P Tracking Table'!$AS153-83.853*'BMP P Tracking Table'!$AR153-42.834*'BMP P Tracking Table'!$AQ153)+SQRT((3630*'BMP P Tracking Table'!$AO153+20.691*'BMP P Tracking Table'!$AT153-216.711*'BMP P Tracking Table'!$AS153-83.853*'BMP P Tracking Table'!$AR153-42.834*'BMP P Tracking Table'!$AQ153)^2-(4*(149.919*'BMP P Tracking Table'!$AQ153+236.676*'BMP P Tracking Table'!$AR153+726*'BMP P Tracking Table'!$AS153+996.798*'BMP P Tracking Table'!$AT153)*-'BMP P Tracking Table'!$AW153)))/(2*(149.919*'BMP P Tracking Table'!$AQ153+236.676*'BMP P Tracking Table'!$AR153+726*'BMP P Tracking Table'!$AS153+996.798*'BMP P Tracking Table'!$AT153))))),MIN(2,IF('BMP P Tracking Table'!$AP153="Total Pervious",(-(3630*'BMP P Tracking Table'!$U153+20.691*'BMP P Tracking Table'!$AA153)+SQRT((3630*'BMP P Tracking Table'!$U153+20.691*'BMP P Tracking Table'!$AA153)^2-(4*(996.798*'BMP P Tracking Table'!$AA153)*-'BMP P Tracking Table'!$AW153)))/(2*(996.798*'BMP P Tracking Table'!$AA153)),IF(SUM('BMP P Tracking Table'!$W153:$Z153)=0,'BMP P Tracking Table'!$AW153/(-3630*'BMP P Tracking Table'!$U153),(-(3630*'BMP P Tracking Table'!$U153+20.691*'BMP P Tracking Table'!$Z153-216.711*'BMP P Tracking Table'!$Y153-83.853*'BMP P Tracking Table'!$X153-42.834*'BMP P Tracking Table'!$W153)+SQRT((3630*'BMP P Tracking Table'!$U153+20.691*'BMP P Tracking Table'!$Z153-216.711*'BMP P Tracking Table'!$Y153-83.853*'BMP P Tracking Table'!$X153-42.834*'BMP P Tracking Table'!$W153)^2-(4*(149.919*'BMP P Tracking Table'!$W153+236.676*'BMP P Tracking Table'!$X153+726*'BMP P Tracking Table'!$Y153+996.798*'BMP P Tracking Table'!$Z153)*-'BMP P Tracking Table'!$AW153)))/(2*(149.919*'BMP P Tracking Table'!$W153+236.676*'BMP P Tracking Table'!$X153+726*'BMP P Tracking Table'!$Y153+996.798*'BMP P Tracking Table'!$Z153)))))),"")</f>
        <v/>
      </c>
      <c r="BA153" s="105" t="str" cm="1">
        <f t="array" ref="BA153">IFERROR((VLOOKUP(CONCATENATE('BMP P Tracking Table'!$AV153," ",'BMP P Tracking Table'!$AX153),'Performance Curves'!$C$1:$L$45,_xlfn.SINGLE(MATCH('BMP P Tracking Table'!$AZ153,'Performance Curves'!$D$1:$L$1,1))+2,FALSE)-VLOOKUP(CONCATENATE('BMP P Tracking Table'!$AV153," ",'BMP P Tracking Table'!$AX153),'Performance Curves'!$C$1:$L$45,_xlfn.SINGLE(MATCH('BMP P Tracking Table'!$AZ153,'Performance Curves'!$D$1:$L$1,1))+1,FALSE)),"")</f>
        <v/>
      </c>
      <c r="BB153" s="107" t="str">
        <f>IFERROR(('BMP P Tracking Table'!$AZ153-INDEX('Performance Curves'!$E$1:$L$1,1,MATCH('BMP P Tracking Table'!$AZ153,'Performance Curves'!$E$1:$L$1,1)))/(INDEX('Performance Curves'!$E$1:$L$1,1,MATCH('BMP P Tracking Table'!$AZ153,'Performance Curves'!$E$1:$L$1,1)+1)-INDEX('Performance Curves'!$E$1:$L$1,1,MATCH('BMP P Tracking Table'!$AZ153,'Performance Curves'!$E$1:$L$1,1))),"")</f>
        <v/>
      </c>
      <c r="BC153" s="106" t="str" cm="1">
        <f t="array" ref="BC153">IFERROR(IF('BMP P Tracking Table'!$AZ153=2,VLOOKUP(CONCATENATE('BMP P Tracking Table'!$AV153," ",'BMP P Tracking Table'!$AX153),'Performance Curves'!$C$1:$L$44,_xlfn.SINGLE(MATCH('BMP P Tracking Table'!$AZ153,'Performance Curves'!$D$1:$L$1,1))+1,FALSE),'BMP P Tracking Table'!$BA153*'BMP P Tracking Table'!$BB153+VLOOKUP(CONCATENATE('BMP P Tracking Table'!$AV153," ",'BMP P Tracking Table'!$AX153),'Performance Curves'!$C$1:$L$44,_xlfn.SINGLE(MATCH('BMP P Tracking Table'!$AZ153,'Performance Curves'!$D$1:$L$1,1))+1,FALSE)),"")</f>
        <v/>
      </c>
      <c r="BD153" s="107" t="str">
        <f>IFERROR('BMP P Tracking Table'!$BC153*'BMP P Tracking Table'!$AY153,"")</f>
        <v/>
      </c>
      <c r="BE153" s="95"/>
      <c r="BF153" s="37">
        <f t="shared" si="6"/>
        <v>0</v>
      </c>
    </row>
    <row r="154" spans="1:58" x14ac:dyDescent="0.25">
      <c r="A154" s="65"/>
      <c r="B154" s="65"/>
      <c r="C154" s="65"/>
      <c r="D154" s="65"/>
      <c r="E154" s="97"/>
      <c r="F154" s="97"/>
      <c r="G154" s="65"/>
      <c r="H154" s="65"/>
      <c r="I154" s="65"/>
      <c r="J154" s="98"/>
      <c r="K154" s="65"/>
      <c r="L154" s="65"/>
      <c r="M154" s="65"/>
      <c r="N154" s="65"/>
      <c r="O154" s="65"/>
      <c r="P154" s="65"/>
      <c r="Q154" s="65" t="str">
        <f>IFERROR(VLOOKUP('BMP P Tracking Table'!$P154,Dropdowns!$C$2:$E$15,3,FALSE),"")</f>
        <v/>
      </c>
      <c r="R154" s="65" t="str">
        <f>IFERROR(VLOOKUP('BMP P Tracking Table'!$Q154,Dropdowns!$P$3:$Q$23,2,FALSE),"")</f>
        <v/>
      </c>
      <c r="S154" s="65"/>
      <c r="T154" s="65"/>
      <c r="U154" s="65"/>
      <c r="V154" s="65"/>
      <c r="W154" s="65"/>
      <c r="X154" s="65"/>
      <c r="Y154" s="65"/>
      <c r="Z154" s="65"/>
      <c r="AA154" s="65"/>
      <c r="AB154" s="100"/>
      <c r="AC154" s="65"/>
      <c r="AD154" s="107" t="str">
        <f>IFERROR('BMP P Tracking Table'!$U154*VLOOKUP('BMP P Tracking Table'!$Q154,'Loading Rates'!$B$1:$L$24,4,FALSE)+IF('BMP P Tracking Table'!$V154="By HSG",'BMP P Tracking Table'!$W154*VLOOKUP('BMP P Tracking Table'!$Q154,'Loading Rates'!$B$1:$L$24,6,FALSE)+'BMP P Tracking Table'!$X154*VLOOKUP('BMP P Tracking Table'!$Q154,'Loading Rates'!$B$1:$L$24,7,FALSE)+'BMP P Tracking Table'!$Y154*VLOOKUP('BMP P Tracking Table'!$Q154,'Loading Rates'!$B$1:$L$24,8,FALSE)+'BMP P Tracking Table'!$Z154*VLOOKUP('BMP P Tracking Table'!$Q154,'Loading Rates'!$B$1:$L$24,9,FALSE),'BMP P Tracking Table'!$AA154*VLOOKUP('BMP P Tracking Table'!$Q154,'Loading Rates'!$B$1:$L$24,10,FALSE)),"")</f>
        <v/>
      </c>
      <c r="AE154" s="107" t="str">
        <f>IFERROR(MIN(2,IF('BMP P Tracking Table'!$V154="Total Pervious",(-(3630*'BMP P Tracking Table'!$U154+20.691*'BMP P Tracking Table'!$AA154)+SQRT((3630*'BMP P Tracking Table'!$U154+20.691*'BMP P Tracking Table'!$AA154)^2-(4*(996.798*'BMP P Tracking Table'!$AA154)*-'BMP P Tracking Table'!$AB154)))/(2*(996.798*'BMP P Tracking Table'!$AA154)),IF(SUM('BMP P Tracking Table'!$W154:$Z154)=0,'BMP P Tracking Table'!$AB154/(-3630*'BMP P Tracking Table'!$U154),(-(3630*'BMP P Tracking Table'!$U154+20.691*'BMP P Tracking Table'!$Z154-216.711*'BMP P Tracking Table'!$Y154-83.853*'BMP P Tracking Table'!$X154-42.834*'BMP P Tracking Table'!$W154)+SQRT((3630*'BMP P Tracking Table'!$U154+20.691*'BMP P Tracking Table'!$Z154-216.711*'BMP P Tracking Table'!$Y154-83.853*'BMP P Tracking Table'!$X154-42.834*'BMP P Tracking Table'!$W154)^2-(4*(149.919*'BMP P Tracking Table'!$W154+236.676*'BMP P Tracking Table'!$X154+726*'BMP P Tracking Table'!$Y154+996.798*'BMP P Tracking Table'!$Z154)*-'BMP P Tracking Table'!$AB154)))/(2*(149.919*'BMP P Tracking Table'!$W154+236.676*'BMP P Tracking Table'!$X154+726*'BMP P Tracking Table'!$Y154+996.798*'BMP P Tracking Table'!$Z154))))),"")</f>
        <v/>
      </c>
      <c r="AF154" s="107" t="str" cm="1">
        <f t="array" ref="AF154">IFERROR((VLOOKUP(CONCATENATE('BMP P Tracking Table'!$T154," ",'BMP P Tracking Table'!$AC154),'Performance Curves'!$C$1:$L$45,_xlfn.SINGLE(MATCH('BMP P Tracking Table'!$AE154,'Performance Curves'!$D$1:$L$1,1))+2,FALSE)-VLOOKUP(CONCATENATE('BMP P Tracking Table'!$T154," ",'BMP P Tracking Table'!$AC154),'Performance Curves'!$C$1:$L$45,_xlfn.SINGLE(MATCH('BMP P Tracking Table'!$AE154,'Performance Curves'!$D$1:$L$1,1))+1,FALSE)),"")</f>
        <v/>
      </c>
      <c r="AG154" s="107" t="str">
        <f>IFERROR(('BMP P Tracking Table'!$AE154-INDEX('Performance Curves'!$E$1:$L$1,1,MATCH('BMP P Tracking Table'!$AE154,'Performance Curves'!$E$1:$L$1,1)))/(INDEX('Performance Curves'!$E$1:$L$1,1,MATCH('BMP P Tracking Table'!$AE154,'Performance Curves'!$E$1:$L$1,1)+1)-INDEX('Performance Curves'!$E$1:$L$1,1,MATCH('BMP P Tracking Table'!$AE154,'Performance Curves'!$E$1:$L$1,1))),"")</f>
        <v/>
      </c>
      <c r="AH154" s="106" t="str" cm="1">
        <f t="array" ref="AH154">IFERROR(IF('BMP P Tracking Table'!$AE154=2,VLOOKUP(CONCATENATE('BMP P Tracking Table'!$T154," ",'BMP P Tracking Table'!$AC154),'Performance Curves'!$C$1:$L$45,_xlfn.SINGLE(MATCH('BMP P Tracking Table'!$AE154,'Performance Curves'!$D$1:$L$1,1))+1,FALSE),'BMP P Tracking Table'!$AF154*'BMP P Tracking Table'!$AG154+VLOOKUP(CONCATENATE('BMP P Tracking Table'!$T154," ",'BMP P Tracking Table'!$AC154),'Performance Curves'!$C$1:$L$45,_xlfn.SINGLE(MATCH('BMP P Tracking Table'!$AE154,'Performance Curves'!$D$1:$L$1,1))+1,FALSE)),"")</f>
        <v/>
      </c>
      <c r="AI154" s="107" t="str">
        <f>IFERROR('BMP P Tracking Table'!$AH154*'BMP P Tracking Table'!$AD154,"")</f>
        <v/>
      </c>
      <c r="AJ154" s="65"/>
      <c r="AK154" s="101"/>
      <c r="AL154" s="101"/>
      <c r="AM154" s="64">
        <v>1</v>
      </c>
      <c r="AN154" s="105" t="str">
        <f t="shared" si="5"/>
        <v/>
      </c>
      <c r="AO154" s="101"/>
      <c r="AP154" s="101"/>
      <c r="AQ154" s="101"/>
      <c r="AR154" s="101"/>
      <c r="AS154" s="101"/>
      <c r="AT154" s="101"/>
      <c r="AU154" s="101"/>
      <c r="AV154" s="65"/>
      <c r="AW154" s="102"/>
      <c r="AX154" s="102"/>
      <c r="AY154" s="107" t="str">
        <f>IF('BMP P Tracking Table'!$AK154="Yes",IF('BMP P Tracking Table'!$AL154="No",'BMP P Tracking Table'!$U154*VLOOKUP('BMP P Tracking Table'!$Q154,'Loading Rates'!$B$1:$L$24,4,FALSE)+IF('BMP P Tracking Table'!$V154="By HSG",'BMP P Tracking Table'!$W154*VLOOKUP('BMP P Tracking Table'!$Q154,'Loading Rates'!$B$1:$L$24,6,FALSE)+'BMP P Tracking Table'!$X154*VLOOKUP('BMP P Tracking Table'!$Q154,'Loading Rates'!$B$1:$L$24,7,FALSE)+'BMP P Tracking Table'!$Y154*VLOOKUP('BMP P Tracking Table'!$Q154,'Loading Rates'!$B$1:$L$24,8,FALSE)+'BMP P Tracking Table'!$Z154*VLOOKUP('BMP P Tracking Table'!$Q154,'Loading Rates'!$B$1:$L$24,9,FALSE),'BMP P Tracking Table'!$AA154*VLOOKUP('BMP P Tracking Table'!$Q154,'Loading Rates'!$B$1:$L$24,10,FALSE)),'BMP P Tracking Table'!$AO154*VLOOKUP('BMP P Tracking Table'!$Q154,'Loading Rates'!$B$1:$L$24,4,FALSE)+IF('BMP P Tracking Table'!$AP154="By HSG",'BMP P Tracking Table'!$AQ154*VLOOKUP('BMP P Tracking Table'!$Q154,'Loading Rates'!$B$1:$L$24,6,FALSE)+'BMP P Tracking Table'!$AR154*VLOOKUP('BMP P Tracking Table'!$Q154,'Loading Rates'!$B$1:$L$24,7,FALSE)+'BMP P Tracking Table'!$AS154*VLOOKUP('BMP P Tracking Table'!$Q154,'Loading Rates'!$B$1:$L$24,8,FALSE)+'BMP P Tracking Table'!$AT154*VLOOKUP('BMP P Tracking Table'!$Q154,'Loading Rates'!$B$1:$L$24,9,FALSE),'BMP P Tracking Table'!$AU154*VLOOKUP('BMP P Tracking Table'!$Q154,'Loading Rates'!$B$1:$L$24,10,FALSE))),"")</f>
        <v/>
      </c>
      <c r="AZ154" s="107" t="str">
        <f>IFERROR(IF('BMP P Tracking Table'!$AL154="Yes",MIN(2,IF('BMP P Tracking Table'!$AP154="Total Pervious",(-(3630*'BMP P Tracking Table'!$AO154+20.691*'BMP P Tracking Table'!$AU154)+SQRT((3630*'BMP P Tracking Table'!$AO154+20.691*'BMP P Tracking Table'!$AU154)^2-(4*(996.798*'BMP P Tracking Table'!$AU154)*-'BMP P Tracking Table'!$AW154)))/(2*(996.798*'BMP P Tracking Table'!$AU154)),IF(SUM('BMP P Tracking Table'!$AQ154:$AT154)=0,'BMP P Tracking Table'!$AU154/(-3630*'BMP P Tracking Table'!$AO154),(-(3630*'BMP P Tracking Table'!$AO154+20.691*'BMP P Tracking Table'!$AT154-216.711*'BMP P Tracking Table'!$AS154-83.853*'BMP P Tracking Table'!$AR154-42.834*'BMP P Tracking Table'!$AQ154)+SQRT((3630*'BMP P Tracking Table'!$AO154+20.691*'BMP P Tracking Table'!$AT154-216.711*'BMP P Tracking Table'!$AS154-83.853*'BMP P Tracking Table'!$AR154-42.834*'BMP P Tracking Table'!$AQ154)^2-(4*(149.919*'BMP P Tracking Table'!$AQ154+236.676*'BMP P Tracking Table'!$AR154+726*'BMP P Tracking Table'!$AS154+996.798*'BMP P Tracking Table'!$AT154)*-'BMP P Tracking Table'!$AW154)))/(2*(149.919*'BMP P Tracking Table'!$AQ154+236.676*'BMP P Tracking Table'!$AR154+726*'BMP P Tracking Table'!$AS154+996.798*'BMP P Tracking Table'!$AT154))))),MIN(2,IF('BMP P Tracking Table'!$AP154="Total Pervious",(-(3630*'BMP P Tracking Table'!$U154+20.691*'BMP P Tracking Table'!$AA154)+SQRT((3630*'BMP P Tracking Table'!$U154+20.691*'BMP P Tracking Table'!$AA154)^2-(4*(996.798*'BMP P Tracking Table'!$AA154)*-'BMP P Tracking Table'!$AW154)))/(2*(996.798*'BMP P Tracking Table'!$AA154)),IF(SUM('BMP P Tracking Table'!$W154:$Z154)=0,'BMP P Tracking Table'!$AW154/(-3630*'BMP P Tracking Table'!$U154),(-(3630*'BMP P Tracking Table'!$U154+20.691*'BMP P Tracking Table'!$Z154-216.711*'BMP P Tracking Table'!$Y154-83.853*'BMP P Tracking Table'!$X154-42.834*'BMP P Tracking Table'!$W154)+SQRT((3630*'BMP P Tracking Table'!$U154+20.691*'BMP P Tracking Table'!$Z154-216.711*'BMP P Tracking Table'!$Y154-83.853*'BMP P Tracking Table'!$X154-42.834*'BMP P Tracking Table'!$W154)^2-(4*(149.919*'BMP P Tracking Table'!$W154+236.676*'BMP P Tracking Table'!$X154+726*'BMP P Tracking Table'!$Y154+996.798*'BMP P Tracking Table'!$Z154)*-'BMP P Tracking Table'!$AW154)))/(2*(149.919*'BMP P Tracking Table'!$W154+236.676*'BMP P Tracking Table'!$X154+726*'BMP P Tracking Table'!$Y154+996.798*'BMP P Tracking Table'!$Z154)))))),"")</f>
        <v/>
      </c>
      <c r="BA154" s="105" t="str" cm="1">
        <f t="array" ref="BA154">IFERROR((VLOOKUP(CONCATENATE('BMP P Tracking Table'!$AV154," ",'BMP P Tracking Table'!$AX154),'Performance Curves'!$C$1:$L$45,_xlfn.SINGLE(MATCH('BMP P Tracking Table'!$AZ154,'Performance Curves'!$D$1:$L$1,1))+2,FALSE)-VLOOKUP(CONCATENATE('BMP P Tracking Table'!$AV154," ",'BMP P Tracking Table'!$AX154),'Performance Curves'!$C$1:$L$45,_xlfn.SINGLE(MATCH('BMP P Tracking Table'!$AZ154,'Performance Curves'!$D$1:$L$1,1))+1,FALSE)),"")</f>
        <v/>
      </c>
      <c r="BB154" s="107" t="str">
        <f>IFERROR(('BMP P Tracking Table'!$AZ154-INDEX('Performance Curves'!$E$1:$L$1,1,MATCH('BMP P Tracking Table'!$AZ154,'Performance Curves'!$E$1:$L$1,1)))/(INDEX('Performance Curves'!$E$1:$L$1,1,MATCH('BMP P Tracking Table'!$AZ154,'Performance Curves'!$E$1:$L$1,1)+1)-INDEX('Performance Curves'!$E$1:$L$1,1,MATCH('BMP P Tracking Table'!$AZ154,'Performance Curves'!$E$1:$L$1,1))),"")</f>
        <v/>
      </c>
      <c r="BC154" s="106" t="str" cm="1">
        <f t="array" ref="BC154">IFERROR(IF('BMP P Tracking Table'!$AZ154=2,VLOOKUP(CONCATENATE('BMP P Tracking Table'!$AV154," ",'BMP P Tracking Table'!$AX154),'Performance Curves'!$C$1:$L$44,_xlfn.SINGLE(MATCH('BMP P Tracking Table'!$AZ154,'Performance Curves'!$D$1:$L$1,1))+1,FALSE),'BMP P Tracking Table'!$BA154*'BMP P Tracking Table'!$BB154+VLOOKUP(CONCATENATE('BMP P Tracking Table'!$AV154," ",'BMP P Tracking Table'!$AX154),'Performance Curves'!$C$1:$L$44,_xlfn.SINGLE(MATCH('BMP P Tracking Table'!$AZ154,'Performance Curves'!$D$1:$L$1,1))+1,FALSE)),"")</f>
        <v/>
      </c>
      <c r="BD154" s="107" t="str">
        <f>IFERROR('BMP P Tracking Table'!$BC154*'BMP P Tracking Table'!$AY154,"")</f>
        <v/>
      </c>
      <c r="BE154" s="101"/>
      <c r="BF154" s="37">
        <f t="shared" si="6"/>
        <v>0</v>
      </c>
    </row>
    <row r="155" spans="1:58" x14ac:dyDescent="0.25">
      <c r="A155" s="65"/>
      <c r="B155" s="65"/>
      <c r="C155" s="65"/>
      <c r="D155" s="65"/>
      <c r="E155" s="97"/>
      <c r="F155" s="97"/>
      <c r="G155" s="65"/>
      <c r="H155" s="65"/>
      <c r="I155" s="65"/>
      <c r="J155" s="98"/>
      <c r="K155" s="65"/>
      <c r="L155" s="65"/>
      <c r="M155" s="65"/>
      <c r="N155" s="65"/>
      <c r="O155" s="65"/>
      <c r="P155" s="65"/>
      <c r="Q155" s="65" t="str">
        <f>IFERROR(VLOOKUP('BMP P Tracking Table'!$P155,Dropdowns!$C$2:$E$15,3,FALSE),"")</f>
        <v/>
      </c>
      <c r="R155" s="65" t="str">
        <f>IFERROR(VLOOKUP('BMP P Tracking Table'!$Q155,Dropdowns!$P$3:$Q$23,2,FALSE),"")</f>
        <v/>
      </c>
      <c r="S155" s="65"/>
      <c r="T155" s="65"/>
      <c r="U155" s="65"/>
      <c r="V155" s="65"/>
      <c r="W155" s="65"/>
      <c r="X155" s="65"/>
      <c r="Y155" s="65"/>
      <c r="Z155" s="65"/>
      <c r="AA155" s="65"/>
      <c r="AB155" s="100"/>
      <c r="AC155" s="65"/>
      <c r="AD155" s="107" t="str">
        <f>IFERROR('BMP P Tracking Table'!$U155*VLOOKUP('BMP P Tracking Table'!$Q155,'Loading Rates'!$B$1:$L$24,4,FALSE)+IF('BMP P Tracking Table'!$V155="By HSG",'BMP P Tracking Table'!$W155*VLOOKUP('BMP P Tracking Table'!$Q155,'Loading Rates'!$B$1:$L$24,6,FALSE)+'BMP P Tracking Table'!$X155*VLOOKUP('BMP P Tracking Table'!$Q155,'Loading Rates'!$B$1:$L$24,7,FALSE)+'BMP P Tracking Table'!$Y155*VLOOKUP('BMP P Tracking Table'!$Q155,'Loading Rates'!$B$1:$L$24,8,FALSE)+'BMP P Tracking Table'!$Z155*VLOOKUP('BMP P Tracking Table'!$Q155,'Loading Rates'!$B$1:$L$24,9,FALSE),'BMP P Tracking Table'!$AA155*VLOOKUP('BMP P Tracking Table'!$Q155,'Loading Rates'!$B$1:$L$24,10,FALSE)),"")</f>
        <v/>
      </c>
      <c r="AE155" s="107" t="str">
        <f>IFERROR(MIN(2,IF('BMP P Tracking Table'!$V155="Total Pervious",(-(3630*'BMP P Tracking Table'!$U155+20.691*'BMP P Tracking Table'!$AA155)+SQRT((3630*'BMP P Tracking Table'!$U155+20.691*'BMP P Tracking Table'!$AA155)^2-(4*(996.798*'BMP P Tracking Table'!$AA155)*-'BMP P Tracking Table'!$AB155)))/(2*(996.798*'BMP P Tracking Table'!$AA155)),IF(SUM('BMP P Tracking Table'!$W155:$Z155)=0,'BMP P Tracking Table'!$AB155/(-3630*'BMP P Tracking Table'!$U155),(-(3630*'BMP P Tracking Table'!$U155+20.691*'BMP P Tracking Table'!$Z155-216.711*'BMP P Tracking Table'!$Y155-83.853*'BMP P Tracking Table'!$X155-42.834*'BMP P Tracking Table'!$W155)+SQRT((3630*'BMP P Tracking Table'!$U155+20.691*'BMP P Tracking Table'!$Z155-216.711*'BMP P Tracking Table'!$Y155-83.853*'BMP P Tracking Table'!$X155-42.834*'BMP P Tracking Table'!$W155)^2-(4*(149.919*'BMP P Tracking Table'!$W155+236.676*'BMP P Tracking Table'!$X155+726*'BMP P Tracking Table'!$Y155+996.798*'BMP P Tracking Table'!$Z155)*-'BMP P Tracking Table'!$AB155)))/(2*(149.919*'BMP P Tracking Table'!$W155+236.676*'BMP P Tracking Table'!$X155+726*'BMP P Tracking Table'!$Y155+996.798*'BMP P Tracking Table'!$Z155))))),"")</f>
        <v/>
      </c>
      <c r="AF155" s="107" t="str" cm="1">
        <f t="array" ref="AF155">IFERROR((VLOOKUP(CONCATENATE('BMP P Tracking Table'!$T155," ",'BMP P Tracking Table'!$AC155),'Performance Curves'!$C$1:$L$45,_xlfn.SINGLE(MATCH('BMP P Tracking Table'!$AE155,'Performance Curves'!$D$1:$L$1,1))+2,FALSE)-VLOOKUP(CONCATENATE('BMP P Tracking Table'!$T155," ",'BMP P Tracking Table'!$AC155),'Performance Curves'!$C$1:$L$45,_xlfn.SINGLE(MATCH('BMP P Tracking Table'!$AE155,'Performance Curves'!$D$1:$L$1,1))+1,FALSE)),"")</f>
        <v/>
      </c>
      <c r="AG155" s="107" t="str">
        <f>IFERROR(('BMP P Tracking Table'!$AE155-INDEX('Performance Curves'!$E$1:$L$1,1,MATCH('BMP P Tracking Table'!$AE155,'Performance Curves'!$E$1:$L$1,1)))/(INDEX('Performance Curves'!$E$1:$L$1,1,MATCH('BMP P Tracking Table'!$AE155,'Performance Curves'!$E$1:$L$1,1)+1)-INDEX('Performance Curves'!$E$1:$L$1,1,MATCH('BMP P Tracking Table'!$AE155,'Performance Curves'!$E$1:$L$1,1))),"")</f>
        <v/>
      </c>
      <c r="AH155" s="106" t="str" cm="1">
        <f t="array" ref="AH155">IFERROR(IF('BMP P Tracking Table'!$AE155=2,VLOOKUP(CONCATENATE('BMP P Tracking Table'!$T155," ",'BMP P Tracking Table'!$AC155),'Performance Curves'!$C$1:$L$45,_xlfn.SINGLE(MATCH('BMP P Tracking Table'!$AE155,'Performance Curves'!$D$1:$L$1,1))+1,FALSE),'BMP P Tracking Table'!$AF155*'BMP P Tracking Table'!$AG155+VLOOKUP(CONCATENATE('BMP P Tracking Table'!$T155," ",'BMP P Tracking Table'!$AC155),'Performance Curves'!$C$1:$L$45,_xlfn.SINGLE(MATCH('BMP P Tracking Table'!$AE155,'Performance Curves'!$D$1:$L$1,1))+1,FALSE)),"")</f>
        <v/>
      </c>
      <c r="AI155" s="107" t="str">
        <f>IFERROR('BMP P Tracking Table'!$AH155*'BMP P Tracking Table'!$AD155,"")</f>
        <v/>
      </c>
      <c r="AJ155" s="65"/>
      <c r="AK155" s="101"/>
      <c r="AL155" s="101"/>
      <c r="AM155" s="64">
        <v>1</v>
      </c>
      <c r="AN155" s="105" t="str">
        <f t="shared" si="5"/>
        <v/>
      </c>
      <c r="AO155" s="101"/>
      <c r="AP155" s="101"/>
      <c r="AQ155" s="101"/>
      <c r="AR155" s="101"/>
      <c r="AS155" s="101"/>
      <c r="AT155" s="101"/>
      <c r="AU155" s="101"/>
      <c r="AV155" s="65"/>
      <c r="AW155" s="102"/>
      <c r="AX155" s="102"/>
      <c r="AY155" s="107" t="str">
        <f>IF('BMP P Tracking Table'!$AK155="Yes",IF('BMP P Tracking Table'!$AL155="No",'BMP P Tracking Table'!$U155*VLOOKUP('BMP P Tracking Table'!$Q155,'Loading Rates'!$B$1:$L$24,4,FALSE)+IF('BMP P Tracking Table'!$V155="By HSG",'BMP P Tracking Table'!$W155*VLOOKUP('BMP P Tracking Table'!$Q155,'Loading Rates'!$B$1:$L$24,6,FALSE)+'BMP P Tracking Table'!$X155*VLOOKUP('BMP P Tracking Table'!$Q155,'Loading Rates'!$B$1:$L$24,7,FALSE)+'BMP P Tracking Table'!$Y155*VLOOKUP('BMP P Tracking Table'!$Q155,'Loading Rates'!$B$1:$L$24,8,FALSE)+'BMP P Tracking Table'!$Z155*VLOOKUP('BMP P Tracking Table'!$Q155,'Loading Rates'!$B$1:$L$24,9,FALSE),'BMP P Tracking Table'!$AA155*VLOOKUP('BMP P Tracking Table'!$Q155,'Loading Rates'!$B$1:$L$24,10,FALSE)),'BMP P Tracking Table'!$AO155*VLOOKUP('BMP P Tracking Table'!$Q155,'Loading Rates'!$B$1:$L$24,4,FALSE)+IF('BMP P Tracking Table'!$AP155="By HSG",'BMP P Tracking Table'!$AQ155*VLOOKUP('BMP P Tracking Table'!$Q155,'Loading Rates'!$B$1:$L$24,6,FALSE)+'BMP P Tracking Table'!$AR155*VLOOKUP('BMP P Tracking Table'!$Q155,'Loading Rates'!$B$1:$L$24,7,FALSE)+'BMP P Tracking Table'!$AS155*VLOOKUP('BMP P Tracking Table'!$Q155,'Loading Rates'!$B$1:$L$24,8,FALSE)+'BMP P Tracking Table'!$AT155*VLOOKUP('BMP P Tracking Table'!$Q155,'Loading Rates'!$B$1:$L$24,9,FALSE),'BMP P Tracking Table'!$AU155*VLOOKUP('BMP P Tracking Table'!$Q155,'Loading Rates'!$B$1:$L$24,10,FALSE))),"")</f>
        <v/>
      </c>
      <c r="AZ155" s="107" t="str">
        <f>IFERROR(IF('BMP P Tracking Table'!$AL155="Yes",MIN(2,IF('BMP P Tracking Table'!$AP155="Total Pervious",(-(3630*'BMP P Tracking Table'!$AO155+20.691*'BMP P Tracking Table'!$AU155)+SQRT((3630*'BMP P Tracking Table'!$AO155+20.691*'BMP P Tracking Table'!$AU155)^2-(4*(996.798*'BMP P Tracking Table'!$AU155)*-'BMP P Tracking Table'!$AW155)))/(2*(996.798*'BMP P Tracking Table'!$AU155)),IF(SUM('BMP P Tracking Table'!$AQ155:$AT155)=0,'BMP P Tracking Table'!$AU155/(-3630*'BMP P Tracking Table'!$AO155),(-(3630*'BMP P Tracking Table'!$AO155+20.691*'BMP P Tracking Table'!$AT155-216.711*'BMP P Tracking Table'!$AS155-83.853*'BMP P Tracking Table'!$AR155-42.834*'BMP P Tracking Table'!$AQ155)+SQRT((3630*'BMP P Tracking Table'!$AO155+20.691*'BMP P Tracking Table'!$AT155-216.711*'BMP P Tracking Table'!$AS155-83.853*'BMP P Tracking Table'!$AR155-42.834*'BMP P Tracking Table'!$AQ155)^2-(4*(149.919*'BMP P Tracking Table'!$AQ155+236.676*'BMP P Tracking Table'!$AR155+726*'BMP P Tracking Table'!$AS155+996.798*'BMP P Tracking Table'!$AT155)*-'BMP P Tracking Table'!$AW155)))/(2*(149.919*'BMP P Tracking Table'!$AQ155+236.676*'BMP P Tracking Table'!$AR155+726*'BMP P Tracking Table'!$AS155+996.798*'BMP P Tracking Table'!$AT155))))),MIN(2,IF('BMP P Tracking Table'!$AP155="Total Pervious",(-(3630*'BMP P Tracking Table'!$U155+20.691*'BMP P Tracking Table'!$AA155)+SQRT((3630*'BMP P Tracking Table'!$U155+20.691*'BMP P Tracking Table'!$AA155)^2-(4*(996.798*'BMP P Tracking Table'!$AA155)*-'BMP P Tracking Table'!$AW155)))/(2*(996.798*'BMP P Tracking Table'!$AA155)),IF(SUM('BMP P Tracking Table'!$W155:$Z155)=0,'BMP P Tracking Table'!$AW155/(-3630*'BMP P Tracking Table'!$U155),(-(3630*'BMP P Tracking Table'!$U155+20.691*'BMP P Tracking Table'!$Z155-216.711*'BMP P Tracking Table'!$Y155-83.853*'BMP P Tracking Table'!$X155-42.834*'BMP P Tracking Table'!$W155)+SQRT((3630*'BMP P Tracking Table'!$U155+20.691*'BMP P Tracking Table'!$Z155-216.711*'BMP P Tracking Table'!$Y155-83.853*'BMP P Tracking Table'!$X155-42.834*'BMP P Tracking Table'!$W155)^2-(4*(149.919*'BMP P Tracking Table'!$W155+236.676*'BMP P Tracking Table'!$X155+726*'BMP P Tracking Table'!$Y155+996.798*'BMP P Tracking Table'!$Z155)*-'BMP P Tracking Table'!$AW155)))/(2*(149.919*'BMP P Tracking Table'!$W155+236.676*'BMP P Tracking Table'!$X155+726*'BMP P Tracking Table'!$Y155+996.798*'BMP P Tracking Table'!$Z155)))))),"")</f>
        <v/>
      </c>
      <c r="BA155" s="105" t="str" cm="1">
        <f t="array" ref="BA155">IFERROR((VLOOKUP(CONCATENATE('BMP P Tracking Table'!$AV155," ",'BMP P Tracking Table'!$AX155),'Performance Curves'!$C$1:$L$45,_xlfn.SINGLE(MATCH('BMP P Tracking Table'!$AZ155,'Performance Curves'!$D$1:$L$1,1))+2,FALSE)-VLOOKUP(CONCATENATE('BMP P Tracking Table'!$AV155," ",'BMP P Tracking Table'!$AX155),'Performance Curves'!$C$1:$L$45,_xlfn.SINGLE(MATCH('BMP P Tracking Table'!$AZ155,'Performance Curves'!$D$1:$L$1,1))+1,FALSE)),"")</f>
        <v/>
      </c>
      <c r="BB155" s="107" t="str">
        <f>IFERROR(('BMP P Tracking Table'!$AZ155-INDEX('Performance Curves'!$E$1:$L$1,1,MATCH('BMP P Tracking Table'!$AZ155,'Performance Curves'!$E$1:$L$1,1)))/(INDEX('Performance Curves'!$E$1:$L$1,1,MATCH('BMP P Tracking Table'!$AZ155,'Performance Curves'!$E$1:$L$1,1)+1)-INDEX('Performance Curves'!$E$1:$L$1,1,MATCH('BMP P Tracking Table'!$AZ155,'Performance Curves'!$E$1:$L$1,1))),"")</f>
        <v/>
      </c>
      <c r="BC155" s="106" t="str" cm="1">
        <f t="array" ref="BC155">IFERROR(IF('BMP P Tracking Table'!$AZ155=2,VLOOKUP(CONCATENATE('BMP P Tracking Table'!$AV155," ",'BMP P Tracking Table'!$AX155),'Performance Curves'!$C$1:$L$44,_xlfn.SINGLE(MATCH('BMP P Tracking Table'!$AZ155,'Performance Curves'!$D$1:$L$1,1))+1,FALSE),'BMP P Tracking Table'!$BA155*'BMP P Tracking Table'!$BB155+VLOOKUP(CONCATENATE('BMP P Tracking Table'!$AV155," ",'BMP P Tracking Table'!$AX155),'Performance Curves'!$C$1:$L$44,_xlfn.SINGLE(MATCH('BMP P Tracking Table'!$AZ155,'Performance Curves'!$D$1:$L$1,1))+1,FALSE)),"")</f>
        <v/>
      </c>
      <c r="BD155" s="107" t="str">
        <f>IFERROR('BMP P Tracking Table'!$BC155*'BMP P Tracking Table'!$AY155,"")</f>
        <v/>
      </c>
      <c r="BE155" s="101"/>
      <c r="BF155" s="37">
        <f t="shared" si="6"/>
        <v>0</v>
      </c>
    </row>
    <row r="156" spans="1:58" x14ac:dyDescent="0.25">
      <c r="A156" s="65"/>
      <c r="B156" s="65"/>
      <c r="C156" s="65"/>
      <c r="D156" s="65"/>
      <c r="E156" s="97"/>
      <c r="F156" s="97"/>
      <c r="G156" s="65"/>
      <c r="H156" s="65"/>
      <c r="I156" s="65"/>
      <c r="J156" s="98"/>
      <c r="K156" s="65"/>
      <c r="L156" s="65"/>
      <c r="M156" s="65"/>
      <c r="N156" s="65"/>
      <c r="O156" s="65"/>
      <c r="P156" s="65"/>
      <c r="Q156" s="65" t="str">
        <f>IFERROR(VLOOKUP('BMP P Tracking Table'!$P156,Dropdowns!$C$2:$E$15,3,FALSE),"")</f>
        <v/>
      </c>
      <c r="R156" s="65" t="str">
        <f>IFERROR(VLOOKUP('BMP P Tracking Table'!$Q156,Dropdowns!$P$3:$Q$23,2,FALSE),"")</f>
        <v/>
      </c>
      <c r="S156" s="65"/>
      <c r="T156" s="65"/>
      <c r="U156" s="65"/>
      <c r="V156" s="65"/>
      <c r="W156" s="65"/>
      <c r="X156" s="65"/>
      <c r="Y156" s="65"/>
      <c r="Z156" s="65"/>
      <c r="AA156" s="65"/>
      <c r="AB156" s="100"/>
      <c r="AC156" s="65"/>
      <c r="AD156" s="107" t="str">
        <f>IFERROR('BMP P Tracking Table'!$U156*VLOOKUP('BMP P Tracking Table'!$Q156,'Loading Rates'!$B$1:$L$24,4,FALSE)+IF('BMP P Tracking Table'!$V156="By HSG",'BMP P Tracking Table'!$W156*VLOOKUP('BMP P Tracking Table'!$Q156,'Loading Rates'!$B$1:$L$24,6,FALSE)+'BMP P Tracking Table'!$X156*VLOOKUP('BMP P Tracking Table'!$Q156,'Loading Rates'!$B$1:$L$24,7,FALSE)+'BMP P Tracking Table'!$Y156*VLOOKUP('BMP P Tracking Table'!$Q156,'Loading Rates'!$B$1:$L$24,8,FALSE)+'BMP P Tracking Table'!$Z156*VLOOKUP('BMP P Tracking Table'!$Q156,'Loading Rates'!$B$1:$L$24,9,FALSE),'BMP P Tracking Table'!$AA156*VLOOKUP('BMP P Tracking Table'!$Q156,'Loading Rates'!$B$1:$L$24,10,FALSE)),"")</f>
        <v/>
      </c>
      <c r="AE156" s="107" t="str">
        <f>IFERROR(MIN(2,IF('BMP P Tracking Table'!$V156="Total Pervious",(-(3630*'BMP P Tracking Table'!$U156+20.691*'BMP P Tracking Table'!$AA156)+SQRT((3630*'BMP P Tracking Table'!$U156+20.691*'BMP P Tracking Table'!$AA156)^2-(4*(996.798*'BMP P Tracking Table'!$AA156)*-'BMP P Tracking Table'!$AB156)))/(2*(996.798*'BMP P Tracking Table'!$AA156)),IF(SUM('BMP P Tracking Table'!$W156:$Z156)=0,'BMP P Tracking Table'!$AB156/(-3630*'BMP P Tracking Table'!$U156),(-(3630*'BMP P Tracking Table'!$U156+20.691*'BMP P Tracking Table'!$Z156-216.711*'BMP P Tracking Table'!$Y156-83.853*'BMP P Tracking Table'!$X156-42.834*'BMP P Tracking Table'!$W156)+SQRT((3630*'BMP P Tracking Table'!$U156+20.691*'BMP P Tracking Table'!$Z156-216.711*'BMP P Tracking Table'!$Y156-83.853*'BMP P Tracking Table'!$X156-42.834*'BMP P Tracking Table'!$W156)^2-(4*(149.919*'BMP P Tracking Table'!$W156+236.676*'BMP P Tracking Table'!$X156+726*'BMP P Tracking Table'!$Y156+996.798*'BMP P Tracking Table'!$Z156)*-'BMP P Tracking Table'!$AB156)))/(2*(149.919*'BMP P Tracking Table'!$W156+236.676*'BMP P Tracking Table'!$X156+726*'BMP P Tracking Table'!$Y156+996.798*'BMP P Tracking Table'!$Z156))))),"")</f>
        <v/>
      </c>
      <c r="AF156" s="107" t="str" cm="1">
        <f t="array" ref="AF156">IFERROR((VLOOKUP(CONCATENATE('BMP P Tracking Table'!$T156," ",'BMP P Tracking Table'!$AC156),'Performance Curves'!$C$1:$L$45,_xlfn.SINGLE(MATCH('BMP P Tracking Table'!$AE156,'Performance Curves'!$D$1:$L$1,1))+2,FALSE)-VLOOKUP(CONCATENATE('BMP P Tracking Table'!$T156," ",'BMP P Tracking Table'!$AC156),'Performance Curves'!$C$1:$L$45,_xlfn.SINGLE(MATCH('BMP P Tracking Table'!$AE156,'Performance Curves'!$D$1:$L$1,1))+1,FALSE)),"")</f>
        <v/>
      </c>
      <c r="AG156" s="107" t="str">
        <f>IFERROR(('BMP P Tracking Table'!$AE156-INDEX('Performance Curves'!$E$1:$L$1,1,MATCH('BMP P Tracking Table'!$AE156,'Performance Curves'!$E$1:$L$1,1)))/(INDEX('Performance Curves'!$E$1:$L$1,1,MATCH('BMP P Tracking Table'!$AE156,'Performance Curves'!$E$1:$L$1,1)+1)-INDEX('Performance Curves'!$E$1:$L$1,1,MATCH('BMP P Tracking Table'!$AE156,'Performance Curves'!$E$1:$L$1,1))),"")</f>
        <v/>
      </c>
      <c r="AH156" s="106" t="str" cm="1">
        <f t="array" ref="AH156">IFERROR(IF('BMP P Tracking Table'!$AE156=2,VLOOKUP(CONCATENATE('BMP P Tracking Table'!$T156," ",'BMP P Tracking Table'!$AC156),'Performance Curves'!$C$1:$L$45,_xlfn.SINGLE(MATCH('BMP P Tracking Table'!$AE156,'Performance Curves'!$D$1:$L$1,1))+1,FALSE),'BMP P Tracking Table'!$AF156*'BMP P Tracking Table'!$AG156+VLOOKUP(CONCATENATE('BMP P Tracking Table'!$T156," ",'BMP P Tracking Table'!$AC156),'Performance Curves'!$C$1:$L$45,_xlfn.SINGLE(MATCH('BMP P Tracking Table'!$AE156,'Performance Curves'!$D$1:$L$1,1))+1,FALSE)),"")</f>
        <v/>
      </c>
      <c r="AI156" s="107" t="str">
        <f>IFERROR('BMP P Tracking Table'!$AH156*'BMP P Tracking Table'!$AD156,"")</f>
        <v/>
      </c>
      <c r="AJ156" s="65"/>
      <c r="AK156" s="101"/>
      <c r="AL156" s="101"/>
      <c r="AM156" s="64">
        <v>1</v>
      </c>
      <c r="AN156" s="105" t="str">
        <f t="shared" si="5"/>
        <v/>
      </c>
      <c r="AO156" s="101"/>
      <c r="AP156" s="101"/>
      <c r="AQ156" s="101"/>
      <c r="AR156" s="101"/>
      <c r="AS156" s="101"/>
      <c r="AT156" s="101"/>
      <c r="AU156" s="101"/>
      <c r="AV156" s="65"/>
      <c r="AW156" s="102"/>
      <c r="AX156" s="102"/>
      <c r="AY156" s="107" t="str">
        <f>IF('BMP P Tracking Table'!$AK156="Yes",IF('BMP P Tracking Table'!$AL156="No",'BMP P Tracking Table'!$U156*VLOOKUP('BMP P Tracking Table'!$Q156,'Loading Rates'!$B$1:$L$24,4,FALSE)+IF('BMP P Tracking Table'!$V156="By HSG",'BMP P Tracking Table'!$W156*VLOOKUP('BMP P Tracking Table'!$Q156,'Loading Rates'!$B$1:$L$24,6,FALSE)+'BMP P Tracking Table'!$X156*VLOOKUP('BMP P Tracking Table'!$Q156,'Loading Rates'!$B$1:$L$24,7,FALSE)+'BMP P Tracking Table'!$Y156*VLOOKUP('BMP P Tracking Table'!$Q156,'Loading Rates'!$B$1:$L$24,8,FALSE)+'BMP P Tracking Table'!$Z156*VLOOKUP('BMP P Tracking Table'!$Q156,'Loading Rates'!$B$1:$L$24,9,FALSE),'BMP P Tracking Table'!$AA156*VLOOKUP('BMP P Tracking Table'!$Q156,'Loading Rates'!$B$1:$L$24,10,FALSE)),'BMP P Tracking Table'!$AO156*VLOOKUP('BMP P Tracking Table'!$Q156,'Loading Rates'!$B$1:$L$24,4,FALSE)+IF('BMP P Tracking Table'!$AP156="By HSG",'BMP P Tracking Table'!$AQ156*VLOOKUP('BMP P Tracking Table'!$Q156,'Loading Rates'!$B$1:$L$24,6,FALSE)+'BMP P Tracking Table'!$AR156*VLOOKUP('BMP P Tracking Table'!$Q156,'Loading Rates'!$B$1:$L$24,7,FALSE)+'BMP P Tracking Table'!$AS156*VLOOKUP('BMP P Tracking Table'!$Q156,'Loading Rates'!$B$1:$L$24,8,FALSE)+'BMP P Tracking Table'!$AT156*VLOOKUP('BMP P Tracking Table'!$Q156,'Loading Rates'!$B$1:$L$24,9,FALSE),'BMP P Tracking Table'!$AU156*VLOOKUP('BMP P Tracking Table'!$Q156,'Loading Rates'!$B$1:$L$24,10,FALSE))),"")</f>
        <v/>
      </c>
      <c r="AZ156" s="107" t="str">
        <f>IFERROR(IF('BMP P Tracking Table'!$AL156="Yes",MIN(2,IF('BMP P Tracking Table'!$AP156="Total Pervious",(-(3630*'BMP P Tracking Table'!$AO156+20.691*'BMP P Tracking Table'!$AU156)+SQRT((3630*'BMP P Tracking Table'!$AO156+20.691*'BMP P Tracking Table'!$AU156)^2-(4*(996.798*'BMP P Tracking Table'!$AU156)*-'BMP P Tracking Table'!$AW156)))/(2*(996.798*'BMP P Tracking Table'!$AU156)),IF(SUM('BMP P Tracking Table'!$AQ156:$AT156)=0,'BMP P Tracking Table'!$AU156/(-3630*'BMP P Tracking Table'!$AO156),(-(3630*'BMP P Tracking Table'!$AO156+20.691*'BMP P Tracking Table'!$AT156-216.711*'BMP P Tracking Table'!$AS156-83.853*'BMP P Tracking Table'!$AR156-42.834*'BMP P Tracking Table'!$AQ156)+SQRT((3630*'BMP P Tracking Table'!$AO156+20.691*'BMP P Tracking Table'!$AT156-216.711*'BMP P Tracking Table'!$AS156-83.853*'BMP P Tracking Table'!$AR156-42.834*'BMP P Tracking Table'!$AQ156)^2-(4*(149.919*'BMP P Tracking Table'!$AQ156+236.676*'BMP P Tracking Table'!$AR156+726*'BMP P Tracking Table'!$AS156+996.798*'BMP P Tracking Table'!$AT156)*-'BMP P Tracking Table'!$AW156)))/(2*(149.919*'BMP P Tracking Table'!$AQ156+236.676*'BMP P Tracking Table'!$AR156+726*'BMP P Tracking Table'!$AS156+996.798*'BMP P Tracking Table'!$AT156))))),MIN(2,IF('BMP P Tracking Table'!$AP156="Total Pervious",(-(3630*'BMP P Tracking Table'!$U156+20.691*'BMP P Tracking Table'!$AA156)+SQRT((3630*'BMP P Tracking Table'!$U156+20.691*'BMP P Tracking Table'!$AA156)^2-(4*(996.798*'BMP P Tracking Table'!$AA156)*-'BMP P Tracking Table'!$AW156)))/(2*(996.798*'BMP P Tracking Table'!$AA156)),IF(SUM('BMP P Tracking Table'!$W156:$Z156)=0,'BMP P Tracking Table'!$AW156/(-3630*'BMP P Tracking Table'!$U156),(-(3630*'BMP P Tracking Table'!$U156+20.691*'BMP P Tracking Table'!$Z156-216.711*'BMP P Tracking Table'!$Y156-83.853*'BMP P Tracking Table'!$X156-42.834*'BMP P Tracking Table'!$W156)+SQRT((3630*'BMP P Tracking Table'!$U156+20.691*'BMP P Tracking Table'!$Z156-216.711*'BMP P Tracking Table'!$Y156-83.853*'BMP P Tracking Table'!$X156-42.834*'BMP P Tracking Table'!$W156)^2-(4*(149.919*'BMP P Tracking Table'!$W156+236.676*'BMP P Tracking Table'!$X156+726*'BMP P Tracking Table'!$Y156+996.798*'BMP P Tracking Table'!$Z156)*-'BMP P Tracking Table'!$AW156)))/(2*(149.919*'BMP P Tracking Table'!$W156+236.676*'BMP P Tracking Table'!$X156+726*'BMP P Tracking Table'!$Y156+996.798*'BMP P Tracking Table'!$Z156)))))),"")</f>
        <v/>
      </c>
      <c r="BA156" s="105" t="str" cm="1">
        <f t="array" ref="BA156">IFERROR((VLOOKUP(CONCATENATE('BMP P Tracking Table'!$AV156," ",'BMP P Tracking Table'!$AX156),'Performance Curves'!$C$1:$L$45,_xlfn.SINGLE(MATCH('BMP P Tracking Table'!$AZ156,'Performance Curves'!$D$1:$L$1,1))+2,FALSE)-VLOOKUP(CONCATENATE('BMP P Tracking Table'!$AV156," ",'BMP P Tracking Table'!$AX156),'Performance Curves'!$C$1:$L$45,_xlfn.SINGLE(MATCH('BMP P Tracking Table'!$AZ156,'Performance Curves'!$D$1:$L$1,1))+1,FALSE)),"")</f>
        <v/>
      </c>
      <c r="BB156" s="107" t="str">
        <f>IFERROR(('BMP P Tracking Table'!$AZ156-INDEX('Performance Curves'!$E$1:$L$1,1,MATCH('BMP P Tracking Table'!$AZ156,'Performance Curves'!$E$1:$L$1,1)))/(INDEX('Performance Curves'!$E$1:$L$1,1,MATCH('BMP P Tracking Table'!$AZ156,'Performance Curves'!$E$1:$L$1,1)+1)-INDEX('Performance Curves'!$E$1:$L$1,1,MATCH('BMP P Tracking Table'!$AZ156,'Performance Curves'!$E$1:$L$1,1))),"")</f>
        <v/>
      </c>
      <c r="BC156" s="106" t="str" cm="1">
        <f t="array" ref="BC156">IFERROR(IF('BMP P Tracking Table'!$AZ156=2,VLOOKUP(CONCATENATE('BMP P Tracking Table'!$AV156," ",'BMP P Tracking Table'!$AX156),'Performance Curves'!$C$1:$L$44,_xlfn.SINGLE(MATCH('BMP P Tracking Table'!$AZ156,'Performance Curves'!$D$1:$L$1,1))+1,FALSE),'BMP P Tracking Table'!$BA156*'BMP P Tracking Table'!$BB156+VLOOKUP(CONCATENATE('BMP P Tracking Table'!$AV156," ",'BMP P Tracking Table'!$AX156),'Performance Curves'!$C$1:$L$44,_xlfn.SINGLE(MATCH('BMP P Tracking Table'!$AZ156,'Performance Curves'!$D$1:$L$1,1))+1,FALSE)),"")</f>
        <v/>
      </c>
      <c r="BD156" s="107" t="str">
        <f>IFERROR('BMP P Tracking Table'!$BC156*'BMP P Tracking Table'!$AY156,"")</f>
        <v/>
      </c>
      <c r="BE156" s="101"/>
      <c r="BF156" s="37">
        <f t="shared" si="6"/>
        <v>0</v>
      </c>
    </row>
    <row r="157" spans="1:58" x14ac:dyDescent="0.25">
      <c r="A157" s="65"/>
      <c r="B157" s="65"/>
      <c r="C157" s="65"/>
      <c r="D157" s="65"/>
      <c r="E157" s="97"/>
      <c r="F157" s="97"/>
      <c r="G157" s="65"/>
      <c r="H157" s="65"/>
      <c r="I157" s="65"/>
      <c r="J157" s="98"/>
      <c r="K157" s="65"/>
      <c r="L157" s="65"/>
      <c r="M157" s="65"/>
      <c r="N157" s="65"/>
      <c r="O157" s="65"/>
      <c r="P157" s="65"/>
      <c r="Q157" s="65" t="str">
        <f>IFERROR(VLOOKUP('BMP P Tracking Table'!$P157,Dropdowns!$C$2:$E$15,3,FALSE),"")</f>
        <v/>
      </c>
      <c r="R157" s="65" t="str">
        <f>IFERROR(VLOOKUP('BMP P Tracking Table'!$Q157,Dropdowns!$P$3:$Q$23,2,FALSE),"")</f>
        <v/>
      </c>
      <c r="S157" s="65"/>
      <c r="T157" s="65"/>
      <c r="U157" s="65"/>
      <c r="V157" s="65"/>
      <c r="W157" s="65"/>
      <c r="X157" s="65"/>
      <c r="Y157" s="65"/>
      <c r="Z157" s="65"/>
      <c r="AA157" s="65"/>
      <c r="AB157" s="100"/>
      <c r="AC157" s="65"/>
      <c r="AD157" s="107" t="str">
        <f>IFERROR('BMP P Tracking Table'!$U157*VLOOKUP('BMP P Tracking Table'!$Q157,'Loading Rates'!$B$1:$L$24,4,FALSE)+IF('BMP P Tracking Table'!$V157="By HSG",'BMP P Tracking Table'!$W157*VLOOKUP('BMP P Tracking Table'!$Q157,'Loading Rates'!$B$1:$L$24,6,FALSE)+'BMP P Tracking Table'!$X157*VLOOKUP('BMP P Tracking Table'!$Q157,'Loading Rates'!$B$1:$L$24,7,FALSE)+'BMP P Tracking Table'!$Y157*VLOOKUP('BMP P Tracking Table'!$Q157,'Loading Rates'!$B$1:$L$24,8,FALSE)+'BMP P Tracking Table'!$Z157*VLOOKUP('BMP P Tracking Table'!$Q157,'Loading Rates'!$B$1:$L$24,9,FALSE),'BMP P Tracking Table'!$AA157*VLOOKUP('BMP P Tracking Table'!$Q157,'Loading Rates'!$B$1:$L$24,10,FALSE)),"")</f>
        <v/>
      </c>
      <c r="AE157" s="107" t="str">
        <f>IFERROR(MIN(2,IF('BMP P Tracking Table'!$V157="Total Pervious",(-(3630*'BMP P Tracking Table'!$U157+20.691*'BMP P Tracking Table'!$AA157)+SQRT((3630*'BMP P Tracking Table'!$U157+20.691*'BMP P Tracking Table'!$AA157)^2-(4*(996.798*'BMP P Tracking Table'!$AA157)*-'BMP P Tracking Table'!$AB157)))/(2*(996.798*'BMP P Tracking Table'!$AA157)),IF(SUM('BMP P Tracking Table'!$W157:$Z157)=0,'BMP P Tracking Table'!$AB157/(-3630*'BMP P Tracking Table'!$U157),(-(3630*'BMP P Tracking Table'!$U157+20.691*'BMP P Tracking Table'!$Z157-216.711*'BMP P Tracking Table'!$Y157-83.853*'BMP P Tracking Table'!$X157-42.834*'BMP P Tracking Table'!$W157)+SQRT((3630*'BMP P Tracking Table'!$U157+20.691*'BMP P Tracking Table'!$Z157-216.711*'BMP P Tracking Table'!$Y157-83.853*'BMP P Tracking Table'!$X157-42.834*'BMP P Tracking Table'!$W157)^2-(4*(149.919*'BMP P Tracking Table'!$W157+236.676*'BMP P Tracking Table'!$X157+726*'BMP P Tracking Table'!$Y157+996.798*'BMP P Tracking Table'!$Z157)*-'BMP P Tracking Table'!$AB157)))/(2*(149.919*'BMP P Tracking Table'!$W157+236.676*'BMP P Tracking Table'!$X157+726*'BMP P Tracking Table'!$Y157+996.798*'BMP P Tracking Table'!$Z157))))),"")</f>
        <v/>
      </c>
      <c r="AF157" s="107" t="str" cm="1">
        <f t="array" ref="AF157">IFERROR((VLOOKUP(CONCATENATE('BMP P Tracking Table'!$T157," ",'BMP P Tracking Table'!$AC157),'Performance Curves'!$C$1:$L$45,_xlfn.SINGLE(MATCH('BMP P Tracking Table'!$AE157,'Performance Curves'!$D$1:$L$1,1))+2,FALSE)-VLOOKUP(CONCATENATE('BMP P Tracking Table'!$T157," ",'BMP P Tracking Table'!$AC157),'Performance Curves'!$C$1:$L$45,_xlfn.SINGLE(MATCH('BMP P Tracking Table'!$AE157,'Performance Curves'!$D$1:$L$1,1))+1,FALSE)),"")</f>
        <v/>
      </c>
      <c r="AG157" s="107" t="str">
        <f>IFERROR(('BMP P Tracking Table'!$AE157-INDEX('Performance Curves'!$E$1:$L$1,1,MATCH('BMP P Tracking Table'!$AE157,'Performance Curves'!$E$1:$L$1,1)))/(INDEX('Performance Curves'!$E$1:$L$1,1,MATCH('BMP P Tracking Table'!$AE157,'Performance Curves'!$E$1:$L$1,1)+1)-INDEX('Performance Curves'!$E$1:$L$1,1,MATCH('BMP P Tracking Table'!$AE157,'Performance Curves'!$E$1:$L$1,1))),"")</f>
        <v/>
      </c>
      <c r="AH157" s="106" t="str" cm="1">
        <f t="array" ref="AH157">IFERROR(IF('BMP P Tracking Table'!$AE157=2,VLOOKUP(CONCATENATE('BMP P Tracking Table'!$T157," ",'BMP P Tracking Table'!$AC157),'Performance Curves'!$C$1:$L$45,_xlfn.SINGLE(MATCH('BMP P Tracking Table'!$AE157,'Performance Curves'!$D$1:$L$1,1))+1,FALSE),'BMP P Tracking Table'!$AF157*'BMP P Tracking Table'!$AG157+VLOOKUP(CONCATENATE('BMP P Tracking Table'!$T157," ",'BMP P Tracking Table'!$AC157),'Performance Curves'!$C$1:$L$45,_xlfn.SINGLE(MATCH('BMP P Tracking Table'!$AE157,'Performance Curves'!$D$1:$L$1,1))+1,FALSE)),"")</f>
        <v/>
      </c>
      <c r="AI157" s="107" t="str">
        <f>IFERROR('BMP P Tracking Table'!$AH157*'BMP P Tracking Table'!$AD157,"")</f>
        <v/>
      </c>
      <c r="AJ157" s="65"/>
      <c r="AK157" s="101"/>
      <c r="AL157" s="101"/>
      <c r="AM157" s="64">
        <v>1</v>
      </c>
      <c r="AN157" s="105" t="str">
        <f t="shared" si="5"/>
        <v/>
      </c>
      <c r="AO157" s="101"/>
      <c r="AP157" s="101"/>
      <c r="AQ157" s="101"/>
      <c r="AR157" s="101"/>
      <c r="AS157" s="101"/>
      <c r="AT157" s="101"/>
      <c r="AU157" s="101"/>
      <c r="AV157" s="65"/>
      <c r="AW157" s="102"/>
      <c r="AX157" s="102"/>
      <c r="AY157" s="107" t="str">
        <f>IF('BMP P Tracking Table'!$AK157="Yes",IF('BMP P Tracking Table'!$AL157="No",'BMP P Tracking Table'!$U157*VLOOKUP('BMP P Tracking Table'!$Q157,'Loading Rates'!$B$1:$L$24,4,FALSE)+IF('BMP P Tracking Table'!$V157="By HSG",'BMP P Tracking Table'!$W157*VLOOKUP('BMP P Tracking Table'!$Q157,'Loading Rates'!$B$1:$L$24,6,FALSE)+'BMP P Tracking Table'!$X157*VLOOKUP('BMP P Tracking Table'!$Q157,'Loading Rates'!$B$1:$L$24,7,FALSE)+'BMP P Tracking Table'!$Y157*VLOOKUP('BMP P Tracking Table'!$Q157,'Loading Rates'!$B$1:$L$24,8,FALSE)+'BMP P Tracking Table'!$Z157*VLOOKUP('BMP P Tracking Table'!$Q157,'Loading Rates'!$B$1:$L$24,9,FALSE),'BMP P Tracking Table'!$AA157*VLOOKUP('BMP P Tracking Table'!$Q157,'Loading Rates'!$B$1:$L$24,10,FALSE)),'BMP P Tracking Table'!$AO157*VLOOKUP('BMP P Tracking Table'!$Q157,'Loading Rates'!$B$1:$L$24,4,FALSE)+IF('BMP P Tracking Table'!$AP157="By HSG",'BMP P Tracking Table'!$AQ157*VLOOKUP('BMP P Tracking Table'!$Q157,'Loading Rates'!$B$1:$L$24,6,FALSE)+'BMP P Tracking Table'!$AR157*VLOOKUP('BMP P Tracking Table'!$Q157,'Loading Rates'!$B$1:$L$24,7,FALSE)+'BMP P Tracking Table'!$AS157*VLOOKUP('BMP P Tracking Table'!$Q157,'Loading Rates'!$B$1:$L$24,8,FALSE)+'BMP P Tracking Table'!$AT157*VLOOKUP('BMP P Tracking Table'!$Q157,'Loading Rates'!$B$1:$L$24,9,FALSE),'BMP P Tracking Table'!$AU157*VLOOKUP('BMP P Tracking Table'!$Q157,'Loading Rates'!$B$1:$L$24,10,FALSE))),"")</f>
        <v/>
      </c>
      <c r="AZ157" s="107" t="str">
        <f>IFERROR(IF('BMP P Tracking Table'!$AL157="Yes",MIN(2,IF('BMP P Tracking Table'!$AP157="Total Pervious",(-(3630*'BMP P Tracking Table'!$AO157+20.691*'BMP P Tracking Table'!$AU157)+SQRT((3630*'BMP P Tracking Table'!$AO157+20.691*'BMP P Tracking Table'!$AU157)^2-(4*(996.798*'BMP P Tracking Table'!$AU157)*-'BMP P Tracking Table'!$AW157)))/(2*(996.798*'BMP P Tracking Table'!$AU157)),IF(SUM('BMP P Tracking Table'!$AQ157:$AT157)=0,'BMP P Tracking Table'!$AU157/(-3630*'BMP P Tracking Table'!$AO157),(-(3630*'BMP P Tracking Table'!$AO157+20.691*'BMP P Tracking Table'!$AT157-216.711*'BMP P Tracking Table'!$AS157-83.853*'BMP P Tracking Table'!$AR157-42.834*'BMP P Tracking Table'!$AQ157)+SQRT((3630*'BMP P Tracking Table'!$AO157+20.691*'BMP P Tracking Table'!$AT157-216.711*'BMP P Tracking Table'!$AS157-83.853*'BMP P Tracking Table'!$AR157-42.834*'BMP P Tracking Table'!$AQ157)^2-(4*(149.919*'BMP P Tracking Table'!$AQ157+236.676*'BMP P Tracking Table'!$AR157+726*'BMP P Tracking Table'!$AS157+996.798*'BMP P Tracking Table'!$AT157)*-'BMP P Tracking Table'!$AW157)))/(2*(149.919*'BMP P Tracking Table'!$AQ157+236.676*'BMP P Tracking Table'!$AR157+726*'BMP P Tracking Table'!$AS157+996.798*'BMP P Tracking Table'!$AT157))))),MIN(2,IF('BMP P Tracking Table'!$AP157="Total Pervious",(-(3630*'BMP P Tracking Table'!$U157+20.691*'BMP P Tracking Table'!$AA157)+SQRT((3630*'BMP P Tracking Table'!$U157+20.691*'BMP P Tracking Table'!$AA157)^2-(4*(996.798*'BMP P Tracking Table'!$AA157)*-'BMP P Tracking Table'!$AW157)))/(2*(996.798*'BMP P Tracking Table'!$AA157)),IF(SUM('BMP P Tracking Table'!$W157:$Z157)=0,'BMP P Tracking Table'!$AW157/(-3630*'BMP P Tracking Table'!$U157),(-(3630*'BMP P Tracking Table'!$U157+20.691*'BMP P Tracking Table'!$Z157-216.711*'BMP P Tracking Table'!$Y157-83.853*'BMP P Tracking Table'!$X157-42.834*'BMP P Tracking Table'!$W157)+SQRT((3630*'BMP P Tracking Table'!$U157+20.691*'BMP P Tracking Table'!$Z157-216.711*'BMP P Tracking Table'!$Y157-83.853*'BMP P Tracking Table'!$X157-42.834*'BMP P Tracking Table'!$W157)^2-(4*(149.919*'BMP P Tracking Table'!$W157+236.676*'BMP P Tracking Table'!$X157+726*'BMP P Tracking Table'!$Y157+996.798*'BMP P Tracking Table'!$Z157)*-'BMP P Tracking Table'!$AW157)))/(2*(149.919*'BMP P Tracking Table'!$W157+236.676*'BMP P Tracking Table'!$X157+726*'BMP P Tracking Table'!$Y157+996.798*'BMP P Tracking Table'!$Z157)))))),"")</f>
        <v/>
      </c>
      <c r="BA157" s="105" t="str" cm="1">
        <f t="array" ref="BA157">IFERROR((VLOOKUP(CONCATENATE('BMP P Tracking Table'!$AV157," ",'BMP P Tracking Table'!$AX157),'Performance Curves'!$C$1:$L$45,_xlfn.SINGLE(MATCH('BMP P Tracking Table'!$AZ157,'Performance Curves'!$D$1:$L$1,1))+2,FALSE)-VLOOKUP(CONCATENATE('BMP P Tracking Table'!$AV157," ",'BMP P Tracking Table'!$AX157),'Performance Curves'!$C$1:$L$45,_xlfn.SINGLE(MATCH('BMP P Tracking Table'!$AZ157,'Performance Curves'!$D$1:$L$1,1))+1,FALSE)),"")</f>
        <v/>
      </c>
      <c r="BB157" s="107" t="str">
        <f>IFERROR(('BMP P Tracking Table'!$AZ157-INDEX('Performance Curves'!$E$1:$L$1,1,MATCH('BMP P Tracking Table'!$AZ157,'Performance Curves'!$E$1:$L$1,1)))/(INDEX('Performance Curves'!$E$1:$L$1,1,MATCH('BMP P Tracking Table'!$AZ157,'Performance Curves'!$E$1:$L$1,1)+1)-INDEX('Performance Curves'!$E$1:$L$1,1,MATCH('BMP P Tracking Table'!$AZ157,'Performance Curves'!$E$1:$L$1,1))),"")</f>
        <v/>
      </c>
      <c r="BC157" s="106" t="str" cm="1">
        <f t="array" ref="BC157">IFERROR(IF('BMP P Tracking Table'!$AZ157=2,VLOOKUP(CONCATENATE('BMP P Tracking Table'!$AV157," ",'BMP P Tracking Table'!$AX157),'Performance Curves'!$C$1:$L$44,_xlfn.SINGLE(MATCH('BMP P Tracking Table'!$AZ157,'Performance Curves'!$D$1:$L$1,1))+1,FALSE),'BMP P Tracking Table'!$BA157*'BMP P Tracking Table'!$BB157+VLOOKUP(CONCATENATE('BMP P Tracking Table'!$AV157," ",'BMP P Tracking Table'!$AX157),'Performance Curves'!$C$1:$L$44,_xlfn.SINGLE(MATCH('BMP P Tracking Table'!$AZ157,'Performance Curves'!$D$1:$L$1,1))+1,FALSE)),"")</f>
        <v/>
      </c>
      <c r="BD157" s="107" t="str">
        <f>IFERROR('BMP P Tracking Table'!$BC157*'BMP P Tracking Table'!$AY157,"")</f>
        <v/>
      </c>
      <c r="BE157" s="101"/>
      <c r="BF157" s="37">
        <f t="shared" si="6"/>
        <v>0</v>
      </c>
    </row>
    <row r="158" spans="1:58" x14ac:dyDescent="0.25">
      <c r="A158" s="65"/>
      <c r="B158" s="65"/>
      <c r="C158" s="65"/>
      <c r="D158" s="65"/>
      <c r="E158" s="97"/>
      <c r="F158" s="97"/>
      <c r="G158" s="65"/>
      <c r="H158" s="65"/>
      <c r="I158" s="65"/>
      <c r="J158" s="98"/>
      <c r="K158" s="65"/>
      <c r="L158" s="65"/>
      <c r="M158" s="65"/>
      <c r="N158" s="65"/>
      <c r="O158" s="65"/>
      <c r="P158" s="65"/>
      <c r="Q158" s="65" t="str">
        <f>IFERROR(VLOOKUP('BMP P Tracking Table'!$P158,Dropdowns!$C$2:$E$15,3,FALSE),"")</f>
        <v/>
      </c>
      <c r="R158" s="65" t="str">
        <f>IFERROR(VLOOKUP('BMP P Tracking Table'!$Q158,Dropdowns!$P$3:$Q$23,2,FALSE),"")</f>
        <v/>
      </c>
      <c r="S158" s="65"/>
      <c r="T158" s="65"/>
      <c r="U158" s="65"/>
      <c r="V158" s="65"/>
      <c r="W158" s="65"/>
      <c r="X158" s="65"/>
      <c r="Y158" s="65"/>
      <c r="Z158" s="65"/>
      <c r="AA158" s="65"/>
      <c r="AB158" s="100"/>
      <c r="AC158" s="65"/>
      <c r="AD158" s="107" t="str">
        <f>IFERROR('BMP P Tracking Table'!$U158*VLOOKUP('BMP P Tracking Table'!$Q158,'Loading Rates'!$B$1:$L$24,4,FALSE)+IF('BMP P Tracking Table'!$V158="By HSG",'BMP P Tracking Table'!$W158*VLOOKUP('BMP P Tracking Table'!$Q158,'Loading Rates'!$B$1:$L$24,6,FALSE)+'BMP P Tracking Table'!$X158*VLOOKUP('BMP P Tracking Table'!$Q158,'Loading Rates'!$B$1:$L$24,7,FALSE)+'BMP P Tracking Table'!$Y158*VLOOKUP('BMP P Tracking Table'!$Q158,'Loading Rates'!$B$1:$L$24,8,FALSE)+'BMP P Tracking Table'!$Z158*VLOOKUP('BMP P Tracking Table'!$Q158,'Loading Rates'!$B$1:$L$24,9,FALSE),'BMP P Tracking Table'!$AA158*VLOOKUP('BMP P Tracking Table'!$Q158,'Loading Rates'!$B$1:$L$24,10,FALSE)),"")</f>
        <v/>
      </c>
      <c r="AE158" s="107" t="str">
        <f>IFERROR(MIN(2,IF('BMP P Tracking Table'!$V158="Total Pervious",(-(3630*'BMP P Tracking Table'!$U158+20.691*'BMP P Tracking Table'!$AA158)+SQRT((3630*'BMP P Tracking Table'!$U158+20.691*'BMP P Tracking Table'!$AA158)^2-(4*(996.798*'BMP P Tracking Table'!$AA158)*-'BMP P Tracking Table'!$AB158)))/(2*(996.798*'BMP P Tracking Table'!$AA158)),IF(SUM('BMP P Tracking Table'!$W158:$Z158)=0,'BMP P Tracking Table'!$AB158/(-3630*'BMP P Tracking Table'!$U158),(-(3630*'BMP P Tracking Table'!$U158+20.691*'BMP P Tracking Table'!$Z158-216.711*'BMP P Tracking Table'!$Y158-83.853*'BMP P Tracking Table'!$X158-42.834*'BMP P Tracking Table'!$W158)+SQRT((3630*'BMP P Tracking Table'!$U158+20.691*'BMP P Tracking Table'!$Z158-216.711*'BMP P Tracking Table'!$Y158-83.853*'BMP P Tracking Table'!$X158-42.834*'BMP P Tracking Table'!$W158)^2-(4*(149.919*'BMP P Tracking Table'!$W158+236.676*'BMP P Tracking Table'!$X158+726*'BMP P Tracking Table'!$Y158+996.798*'BMP P Tracking Table'!$Z158)*-'BMP P Tracking Table'!$AB158)))/(2*(149.919*'BMP P Tracking Table'!$W158+236.676*'BMP P Tracking Table'!$X158+726*'BMP P Tracking Table'!$Y158+996.798*'BMP P Tracking Table'!$Z158))))),"")</f>
        <v/>
      </c>
      <c r="AF158" s="107" t="str" cm="1">
        <f t="array" ref="AF158">IFERROR((VLOOKUP(CONCATENATE('BMP P Tracking Table'!$T158," ",'BMP P Tracking Table'!$AC158),'Performance Curves'!$C$1:$L$45,_xlfn.SINGLE(MATCH('BMP P Tracking Table'!$AE158,'Performance Curves'!$D$1:$L$1,1))+2,FALSE)-VLOOKUP(CONCATENATE('BMP P Tracking Table'!$T158," ",'BMP P Tracking Table'!$AC158),'Performance Curves'!$C$1:$L$45,_xlfn.SINGLE(MATCH('BMP P Tracking Table'!$AE158,'Performance Curves'!$D$1:$L$1,1))+1,FALSE)),"")</f>
        <v/>
      </c>
      <c r="AG158" s="107" t="str">
        <f>IFERROR(('BMP P Tracking Table'!$AE158-INDEX('Performance Curves'!$E$1:$L$1,1,MATCH('BMP P Tracking Table'!$AE158,'Performance Curves'!$E$1:$L$1,1)))/(INDEX('Performance Curves'!$E$1:$L$1,1,MATCH('BMP P Tracking Table'!$AE158,'Performance Curves'!$E$1:$L$1,1)+1)-INDEX('Performance Curves'!$E$1:$L$1,1,MATCH('BMP P Tracking Table'!$AE158,'Performance Curves'!$E$1:$L$1,1))),"")</f>
        <v/>
      </c>
      <c r="AH158" s="106" t="str" cm="1">
        <f t="array" ref="AH158">IFERROR(IF('BMP P Tracking Table'!$AE158=2,VLOOKUP(CONCATENATE('BMP P Tracking Table'!$T158," ",'BMP P Tracking Table'!$AC158),'Performance Curves'!$C$1:$L$45,_xlfn.SINGLE(MATCH('BMP P Tracking Table'!$AE158,'Performance Curves'!$D$1:$L$1,1))+1,FALSE),'BMP P Tracking Table'!$AF158*'BMP P Tracking Table'!$AG158+VLOOKUP(CONCATENATE('BMP P Tracking Table'!$T158," ",'BMP P Tracking Table'!$AC158),'Performance Curves'!$C$1:$L$45,_xlfn.SINGLE(MATCH('BMP P Tracking Table'!$AE158,'Performance Curves'!$D$1:$L$1,1))+1,FALSE)),"")</f>
        <v/>
      </c>
      <c r="AI158" s="107" t="str">
        <f>IFERROR('BMP P Tracking Table'!$AH158*'BMP P Tracking Table'!$AD158,"")</f>
        <v/>
      </c>
      <c r="AJ158" s="65"/>
      <c r="AK158" s="101"/>
      <c r="AL158" s="101"/>
      <c r="AM158" s="64">
        <v>1</v>
      </c>
      <c r="AN158" s="105" t="str">
        <f t="shared" si="5"/>
        <v/>
      </c>
      <c r="AO158" s="101"/>
      <c r="AP158" s="101"/>
      <c r="AQ158" s="101"/>
      <c r="AR158" s="101"/>
      <c r="AS158" s="101"/>
      <c r="AT158" s="101"/>
      <c r="AU158" s="101"/>
      <c r="AV158" s="65"/>
      <c r="AW158" s="102"/>
      <c r="AX158" s="102"/>
      <c r="AY158" s="107" t="str">
        <f>IF('BMP P Tracking Table'!$AK158="Yes",IF('BMP P Tracking Table'!$AL158="No",'BMP P Tracking Table'!$U158*VLOOKUP('BMP P Tracking Table'!$Q158,'Loading Rates'!$B$1:$L$24,4,FALSE)+IF('BMP P Tracking Table'!$V158="By HSG",'BMP P Tracking Table'!$W158*VLOOKUP('BMP P Tracking Table'!$Q158,'Loading Rates'!$B$1:$L$24,6,FALSE)+'BMP P Tracking Table'!$X158*VLOOKUP('BMP P Tracking Table'!$Q158,'Loading Rates'!$B$1:$L$24,7,FALSE)+'BMP P Tracking Table'!$Y158*VLOOKUP('BMP P Tracking Table'!$Q158,'Loading Rates'!$B$1:$L$24,8,FALSE)+'BMP P Tracking Table'!$Z158*VLOOKUP('BMP P Tracking Table'!$Q158,'Loading Rates'!$B$1:$L$24,9,FALSE),'BMP P Tracking Table'!$AA158*VLOOKUP('BMP P Tracking Table'!$Q158,'Loading Rates'!$B$1:$L$24,10,FALSE)),'BMP P Tracking Table'!$AO158*VLOOKUP('BMP P Tracking Table'!$Q158,'Loading Rates'!$B$1:$L$24,4,FALSE)+IF('BMP P Tracking Table'!$AP158="By HSG",'BMP P Tracking Table'!$AQ158*VLOOKUP('BMP P Tracking Table'!$Q158,'Loading Rates'!$B$1:$L$24,6,FALSE)+'BMP P Tracking Table'!$AR158*VLOOKUP('BMP P Tracking Table'!$Q158,'Loading Rates'!$B$1:$L$24,7,FALSE)+'BMP P Tracking Table'!$AS158*VLOOKUP('BMP P Tracking Table'!$Q158,'Loading Rates'!$B$1:$L$24,8,FALSE)+'BMP P Tracking Table'!$AT158*VLOOKUP('BMP P Tracking Table'!$Q158,'Loading Rates'!$B$1:$L$24,9,FALSE),'BMP P Tracking Table'!$AU158*VLOOKUP('BMP P Tracking Table'!$Q158,'Loading Rates'!$B$1:$L$24,10,FALSE))),"")</f>
        <v/>
      </c>
      <c r="AZ158" s="107" t="str">
        <f>IFERROR(IF('BMP P Tracking Table'!$AL158="Yes",MIN(2,IF('BMP P Tracking Table'!$AP158="Total Pervious",(-(3630*'BMP P Tracking Table'!$AO158+20.691*'BMP P Tracking Table'!$AU158)+SQRT((3630*'BMP P Tracking Table'!$AO158+20.691*'BMP P Tracking Table'!$AU158)^2-(4*(996.798*'BMP P Tracking Table'!$AU158)*-'BMP P Tracking Table'!$AW158)))/(2*(996.798*'BMP P Tracking Table'!$AU158)),IF(SUM('BMP P Tracking Table'!$AQ158:$AT158)=0,'BMP P Tracking Table'!$AU158/(-3630*'BMP P Tracking Table'!$AO158),(-(3630*'BMP P Tracking Table'!$AO158+20.691*'BMP P Tracking Table'!$AT158-216.711*'BMP P Tracking Table'!$AS158-83.853*'BMP P Tracking Table'!$AR158-42.834*'BMP P Tracking Table'!$AQ158)+SQRT((3630*'BMP P Tracking Table'!$AO158+20.691*'BMP P Tracking Table'!$AT158-216.711*'BMP P Tracking Table'!$AS158-83.853*'BMP P Tracking Table'!$AR158-42.834*'BMP P Tracking Table'!$AQ158)^2-(4*(149.919*'BMP P Tracking Table'!$AQ158+236.676*'BMP P Tracking Table'!$AR158+726*'BMP P Tracking Table'!$AS158+996.798*'BMP P Tracking Table'!$AT158)*-'BMP P Tracking Table'!$AW158)))/(2*(149.919*'BMP P Tracking Table'!$AQ158+236.676*'BMP P Tracking Table'!$AR158+726*'BMP P Tracking Table'!$AS158+996.798*'BMP P Tracking Table'!$AT158))))),MIN(2,IF('BMP P Tracking Table'!$AP158="Total Pervious",(-(3630*'BMP P Tracking Table'!$U158+20.691*'BMP P Tracking Table'!$AA158)+SQRT((3630*'BMP P Tracking Table'!$U158+20.691*'BMP P Tracking Table'!$AA158)^2-(4*(996.798*'BMP P Tracking Table'!$AA158)*-'BMP P Tracking Table'!$AW158)))/(2*(996.798*'BMP P Tracking Table'!$AA158)),IF(SUM('BMP P Tracking Table'!$W158:$Z158)=0,'BMP P Tracking Table'!$AW158/(-3630*'BMP P Tracking Table'!$U158),(-(3630*'BMP P Tracking Table'!$U158+20.691*'BMP P Tracking Table'!$Z158-216.711*'BMP P Tracking Table'!$Y158-83.853*'BMP P Tracking Table'!$X158-42.834*'BMP P Tracking Table'!$W158)+SQRT((3630*'BMP P Tracking Table'!$U158+20.691*'BMP P Tracking Table'!$Z158-216.711*'BMP P Tracking Table'!$Y158-83.853*'BMP P Tracking Table'!$X158-42.834*'BMP P Tracking Table'!$W158)^2-(4*(149.919*'BMP P Tracking Table'!$W158+236.676*'BMP P Tracking Table'!$X158+726*'BMP P Tracking Table'!$Y158+996.798*'BMP P Tracking Table'!$Z158)*-'BMP P Tracking Table'!$AW158)))/(2*(149.919*'BMP P Tracking Table'!$W158+236.676*'BMP P Tracking Table'!$X158+726*'BMP P Tracking Table'!$Y158+996.798*'BMP P Tracking Table'!$Z158)))))),"")</f>
        <v/>
      </c>
      <c r="BA158" s="105" t="str" cm="1">
        <f t="array" ref="BA158">IFERROR((VLOOKUP(CONCATENATE('BMP P Tracking Table'!$AV158," ",'BMP P Tracking Table'!$AX158),'Performance Curves'!$C$1:$L$45,_xlfn.SINGLE(MATCH('BMP P Tracking Table'!$AZ158,'Performance Curves'!$D$1:$L$1,1))+2,FALSE)-VLOOKUP(CONCATENATE('BMP P Tracking Table'!$AV158," ",'BMP P Tracking Table'!$AX158),'Performance Curves'!$C$1:$L$45,_xlfn.SINGLE(MATCH('BMP P Tracking Table'!$AZ158,'Performance Curves'!$D$1:$L$1,1))+1,FALSE)),"")</f>
        <v/>
      </c>
      <c r="BB158" s="107" t="str">
        <f>IFERROR(('BMP P Tracking Table'!$AZ158-INDEX('Performance Curves'!$E$1:$L$1,1,MATCH('BMP P Tracking Table'!$AZ158,'Performance Curves'!$E$1:$L$1,1)))/(INDEX('Performance Curves'!$E$1:$L$1,1,MATCH('BMP P Tracking Table'!$AZ158,'Performance Curves'!$E$1:$L$1,1)+1)-INDEX('Performance Curves'!$E$1:$L$1,1,MATCH('BMP P Tracking Table'!$AZ158,'Performance Curves'!$E$1:$L$1,1))),"")</f>
        <v/>
      </c>
      <c r="BC158" s="106" t="str" cm="1">
        <f t="array" ref="BC158">IFERROR(IF('BMP P Tracking Table'!$AZ158=2,VLOOKUP(CONCATENATE('BMP P Tracking Table'!$AV158," ",'BMP P Tracking Table'!$AX158),'Performance Curves'!$C$1:$L$44,_xlfn.SINGLE(MATCH('BMP P Tracking Table'!$AZ158,'Performance Curves'!$D$1:$L$1,1))+1,FALSE),'BMP P Tracking Table'!$BA158*'BMP P Tracking Table'!$BB158+VLOOKUP(CONCATENATE('BMP P Tracking Table'!$AV158," ",'BMP P Tracking Table'!$AX158),'Performance Curves'!$C$1:$L$44,_xlfn.SINGLE(MATCH('BMP P Tracking Table'!$AZ158,'Performance Curves'!$D$1:$L$1,1))+1,FALSE)),"")</f>
        <v/>
      </c>
      <c r="BD158" s="107" t="str">
        <f>IFERROR('BMP P Tracking Table'!$BC158*'BMP P Tracking Table'!$AY158,"")</f>
        <v/>
      </c>
      <c r="BE158" s="101"/>
      <c r="BF158" s="37">
        <f t="shared" si="6"/>
        <v>0</v>
      </c>
    </row>
    <row r="159" spans="1:58" x14ac:dyDescent="0.25">
      <c r="A159" s="65"/>
      <c r="B159" s="65"/>
      <c r="C159" s="65"/>
      <c r="D159" s="65"/>
      <c r="E159" s="97"/>
      <c r="F159" s="97"/>
      <c r="G159" s="65"/>
      <c r="H159" s="65"/>
      <c r="I159" s="65"/>
      <c r="J159" s="98"/>
      <c r="K159" s="65"/>
      <c r="L159" s="65"/>
      <c r="M159" s="65"/>
      <c r="N159" s="65"/>
      <c r="O159" s="65"/>
      <c r="P159" s="65"/>
      <c r="Q159" s="65" t="str">
        <f>IFERROR(VLOOKUP('BMP P Tracking Table'!$P159,Dropdowns!$C$2:$E$15,3,FALSE),"")</f>
        <v/>
      </c>
      <c r="R159" s="65" t="str">
        <f>IFERROR(VLOOKUP('BMP P Tracking Table'!$Q159,Dropdowns!$P$3:$Q$23,2,FALSE),"")</f>
        <v/>
      </c>
      <c r="S159" s="65"/>
      <c r="T159" s="65"/>
      <c r="U159" s="65"/>
      <c r="V159" s="65"/>
      <c r="W159" s="65"/>
      <c r="X159" s="65"/>
      <c r="Y159" s="65"/>
      <c r="Z159" s="65"/>
      <c r="AA159" s="65"/>
      <c r="AB159" s="100"/>
      <c r="AC159" s="65"/>
      <c r="AD159" s="107" t="str">
        <f>IFERROR('BMP P Tracking Table'!$U159*VLOOKUP('BMP P Tracking Table'!$Q159,'Loading Rates'!$B$1:$L$24,4,FALSE)+IF('BMP P Tracking Table'!$V159="By HSG",'BMP P Tracking Table'!$W159*VLOOKUP('BMP P Tracking Table'!$Q159,'Loading Rates'!$B$1:$L$24,6,FALSE)+'BMP P Tracking Table'!$X159*VLOOKUP('BMP P Tracking Table'!$Q159,'Loading Rates'!$B$1:$L$24,7,FALSE)+'BMP P Tracking Table'!$Y159*VLOOKUP('BMP P Tracking Table'!$Q159,'Loading Rates'!$B$1:$L$24,8,FALSE)+'BMP P Tracking Table'!$Z159*VLOOKUP('BMP P Tracking Table'!$Q159,'Loading Rates'!$B$1:$L$24,9,FALSE),'BMP P Tracking Table'!$AA159*VLOOKUP('BMP P Tracking Table'!$Q159,'Loading Rates'!$B$1:$L$24,10,FALSE)),"")</f>
        <v/>
      </c>
      <c r="AE159" s="107" t="str">
        <f>IFERROR(MIN(2,IF('BMP P Tracking Table'!$V159="Total Pervious",(-(3630*'BMP P Tracking Table'!$U159+20.691*'BMP P Tracking Table'!$AA159)+SQRT((3630*'BMP P Tracking Table'!$U159+20.691*'BMP P Tracking Table'!$AA159)^2-(4*(996.798*'BMP P Tracking Table'!$AA159)*-'BMP P Tracking Table'!$AB159)))/(2*(996.798*'BMP P Tracking Table'!$AA159)),IF(SUM('BMP P Tracking Table'!$W159:$Z159)=0,'BMP P Tracking Table'!$AB159/(-3630*'BMP P Tracking Table'!$U159),(-(3630*'BMP P Tracking Table'!$U159+20.691*'BMP P Tracking Table'!$Z159-216.711*'BMP P Tracking Table'!$Y159-83.853*'BMP P Tracking Table'!$X159-42.834*'BMP P Tracking Table'!$W159)+SQRT((3630*'BMP P Tracking Table'!$U159+20.691*'BMP P Tracking Table'!$Z159-216.711*'BMP P Tracking Table'!$Y159-83.853*'BMP P Tracking Table'!$X159-42.834*'BMP P Tracking Table'!$W159)^2-(4*(149.919*'BMP P Tracking Table'!$W159+236.676*'BMP P Tracking Table'!$X159+726*'BMP P Tracking Table'!$Y159+996.798*'BMP P Tracking Table'!$Z159)*-'BMP P Tracking Table'!$AB159)))/(2*(149.919*'BMP P Tracking Table'!$W159+236.676*'BMP P Tracking Table'!$X159+726*'BMP P Tracking Table'!$Y159+996.798*'BMP P Tracking Table'!$Z159))))),"")</f>
        <v/>
      </c>
      <c r="AF159" s="107" t="str" cm="1">
        <f t="array" ref="AF159">IFERROR((VLOOKUP(CONCATENATE('BMP P Tracking Table'!$T159," ",'BMP P Tracking Table'!$AC159),'Performance Curves'!$C$1:$L$45,_xlfn.SINGLE(MATCH('BMP P Tracking Table'!$AE159,'Performance Curves'!$D$1:$L$1,1))+2,FALSE)-VLOOKUP(CONCATENATE('BMP P Tracking Table'!$T159," ",'BMP P Tracking Table'!$AC159),'Performance Curves'!$C$1:$L$45,_xlfn.SINGLE(MATCH('BMP P Tracking Table'!$AE159,'Performance Curves'!$D$1:$L$1,1))+1,FALSE)),"")</f>
        <v/>
      </c>
      <c r="AG159" s="107" t="str">
        <f>IFERROR(('BMP P Tracking Table'!$AE159-INDEX('Performance Curves'!$E$1:$L$1,1,MATCH('BMP P Tracking Table'!$AE159,'Performance Curves'!$E$1:$L$1,1)))/(INDEX('Performance Curves'!$E$1:$L$1,1,MATCH('BMP P Tracking Table'!$AE159,'Performance Curves'!$E$1:$L$1,1)+1)-INDEX('Performance Curves'!$E$1:$L$1,1,MATCH('BMP P Tracking Table'!$AE159,'Performance Curves'!$E$1:$L$1,1))),"")</f>
        <v/>
      </c>
      <c r="AH159" s="106" t="str" cm="1">
        <f t="array" ref="AH159">IFERROR(IF('BMP P Tracking Table'!$AE159=2,VLOOKUP(CONCATENATE('BMP P Tracking Table'!$T159," ",'BMP P Tracking Table'!$AC159),'Performance Curves'!$C$1:$L$45,_xlfn.SINGLE(MATCH('BMP P Tracking Table'!$AE159,'Performance Curves'!$D$1:$L$1,1))+1,FALSE),'BMP P Tracking Table'!$AF159*'BMP P Tracking Table'!$AG159+VLOOKUP(CONCATENATE('BMP P Tracking Table'!$T159," ",'BMP P Tracking Table'!$AC159),'Performance Curves'!$C$1:$L$45,_xlfn.SINGLE(MATCH('BMP P Tracking Table'!$AE159,'Performance Curves'!$D$1:$L$1,1))+1,FALSE)),"")</f>
        <v/>
      </c>
      <c r="AI159" s="107" t="str">
        <f>IFERROR('BMP P Tracking Table'!$AH159*'BMP P Tracking Table'!$AD159,"")</f>
        <v/>
      </c>
      <c r="AJ159" s="65"/>
      <c r="AK159" s="101"/>
      <c r="AL159" s="101"/>
      <c r="AM159" s="64">
        <v>1</v>
      </c>
      <c r="AN159" s="105" t="str">
        <f t="shared" si="5"/>
        <v/>
      </c>
      <c r="AO159" s="101"/>
      <c r="AP159" s="101"/>
      <c r="AQ159" s="101"/>
      <c r="AR159" s="101"/>
      <c r="AS159" s="101"/>
      <c r="AT159" s="101"/>
      <c r="AU159" s="101"/>
      <c r="AV159" s="65"/>
      <c r="AW159" s="102"/>
      <c r="AX159" s="102"/>
      <c r="AY159" s="107" t="str">
        <f>IF('BMP P Tracking Table'!$AK159="Yes",IF('BMP P Tracking Table'!$AL159="No",'BMP P Tracking Table'!$U159*VLOOKUP('BMP P Tracking Table'!$Q159,'Loading Rates'!$B$1:$L$24,4,FALSE)+IF('BMP P Tracking Table'!$V159="By HSG",'BMP P Tracking Table'!$W159*VLOOKUP('BMP P Tracking Table'!$Q159,'Loading Rates'!$B$1:$L$24,6,FALSE)+'BMP P Tracking Table'!$X159*VLOOKUP('BMP P Tracking Table'!$Q159,'Loading Rates'!$B$1:$L$24,7,FALSE)+'BMP P Tracking Table'!$Y159*VLOOKUP('BMP P Tracking Table'!$Q159,'Loading Rates'!$B$1:$L$24,8,FALSE)+'BMP P Tracking Table'!$Z159*VLOOKUP('BMP P Tracking Table'!$Q159,'Loading Rates'!$B$1:$L$24,9,FALSE),'BMP P Tracking Table'!$AA159*VLOOKUP('BMP P Tracking Table'!$Q159,'Loading Rates'!$B$1:$L$24,10,FALSE)),'BMP P Tracking Table'!$AO159*VLOOKUP('BMP P Tracking Table'!$Q159,'Loading Rates'!$B$1:$L$24,4,FALSE)+IF('BMP P Tracking Table'!$AP159="By HSG",'BMP P Tracking Table'!$AQ159*VLOOKUP('BMP P Tracking Table'!$Q159,'Loading Rates'!$B$1:$L$24,6,FALSE)+'BMP P Tracking Table'!$AR159*VLOOKUP('BMP P Tracking Table'!$Q159,'Loading Rates'!$B$1:$L$24,7,FALSE)+'BMP P Tracking Table'!$AS159*VLOOKUP('BMP P Tracking Table'!$Q159,'Loading Rates'!$B$1:$L$24,8,FALSE)+'BMP P Tracking Table'!$AT159*VLOOKUP('BMP P Tracking Table'!$Q159,'Loading Rates'!$B$1:$L$24,9,FALSE),'BMP P Tracking Table'!$AU159*VLOOKUP('BMP P Tracking Table'!$Q159,'Loading Rates'!$B$1:$L$24,10,FALSE))),"")</f>
        <v/>
      </c>
      <c r="AZ159" s="107" t="str">
        <f>IFERROR(IF('BMP P Tracking Table'!$AL159="Yes",MIN(2,IF('BMP P Tracking Table'!$AP159="Total Pervious",(-(3630*'BMP P Tracking Table'!$AO159+20.691*'BMP P Tracking Table'!$AU159)+SQRT((3630*'BMP P Tracking Table'!$AO159+20.691*'BMP P Tracking Table'!$AU159)^2-(4*(996.798*'BMP P Tracking Table'!$AU159)*-'BMP P Tracking Table'!$AW159)))/(2*(996.798*'BMP P Tracking Table'!$AU159)),IF(SUM('BMP P Tracking Table'!$AQ159:$AT159)=0,'BMP P Tracking Table'!$AU159/(-3630*'BMP P Tracking Table'!$AO159),(-(3630*'BMP P Tracking Table'!$AO159+20.691*'BMP P Tracking Table'!$AT159-216.711*'BMP P Tracking Table'!$AS159-83.853*'BMP P Tracking Table'!$AR159-42.834*'BMP P Tracking Table'!$AQ159)+SQRT((3630*'BMP P Tracking Table'!$AO159+20.691*'BMP P Tracking Table'!$AT159-216.711*'BMP P Tracking Table'!$AS159-83.853*'BMP P Tracking Table'!$AR159-42.834*'BMP P Tracking Table'!$AQ159)^2-(4*(149.919*'BMP P Tracking Table'!$AQ159+236.676*'BMP P Tracking Table'!$AR159+726*'BMP P Tracking Table'!$AS159+996.798*'BMP P Tracking Table'!$AT159)*-'BMP P Tracking Table'!$AW159)))/(2*(149.919*'BMP P Tracking Table'!$AQ159+236.676*'BMP P Tracking Table'!$AR159+726*'BMP P Tracking Table'!$AS159+996.798*'BMP P Tracking Table'!$AT159))))),MIN(2,IF('BMP P Tracking Table'!$AP159="Total Pervious",(-(3630*'BMP P Tracking Table'!$U159+20.691*'BMP P Tracking Table'!$AA159)+SQRT((3630*'BMP P Tracking Table'!$U159+20.691*'BMP P Tracking Table'!$AA159)^2-(4*(996.798*'BMP P Tracking Table'!$AA159)*-'BMP P Tracking Table'!$AW159)))/(2*(996.798*'BMP P Tracking Table'!$AA159)),IF(SUM('BMP P Tracking Table'!$W159:$Z159)=0,'BMP P Tracking Table'!$AW159/(-3630*'BMP P Tracking Table'!$U159),(-(3630*'BMP P Tracking Table'!$U159+20.691*'BMP P Tracking Table'!$Z159-216.711*'BMP P Tracking Table'!$Y159-83.853*'BMP P Tracking Table'!$X159-42.834*'BMP P Tracking Table'!$W159)+SQRT((3630*'BMP P Tracking Table'!$U159+20.691*'BMP P Tracking Table'!$Z159-216.711*'BMP P Tracking Table'!$Y159-83.853*'BMP P Tracking Table'!$X159-42.834*'BMP P Tracking Table'!$W159)^2-(4*(149.919*'BMP P Tracking Table'!$W159+236.676*'BMP P Tracking Table'!$X159+726*'BMP P Tracking Table'!$Y159+996.798*'BMP P Tracking Table'!$Z159)*-'BMP P Tracking Table'!$AW159)))/(2*(149.919*'BMP P Tracking Table'!$W159+236.676*'BMP P Tracking Table'!$X159+726*'BMP P Tracking Table'!$Y159+996.798*'BMP P Tracking Table'!$Z159)))))),"")</f>
        <v/>
      </c>
      <c r="BA159" s="105" t="str" cm="1">
        <f t="array" ref="BA159">IFERROR((VLOOKUP(CONCATENATE('BMP P Tracking Table'!$AV159," ",'BMP P Tracking Table'!$AX159),'Performance Curves'!$C$1:$L$45,_xlfn.SINGLE(MATCH('BMP P Tracking Table'!$AZ159,'Performance Curves'!$D$1:$L$1,1))+2,FALSE)-VLOOKUP(CONCATENATE('BMP P Tracking Table'!$AV159," ",'BMP P Tracking Table'!$AX159),'Performance Curves'!$C$1:$L$45,_xlfn.SINGLE(MATCH('BMP P Tracking Table'!$AZ159,'Performance Curves'!$D$1:$L$1,1))+1,FALSE)),"")</f>
        <v/>
      </c>
      <c r="BB159" s="107" t="str">
        <f>IFERROR(('BMP P Tracking Table'!$AZ159-INDEX('Performance Curves'!$E$1:$L$1,1,MATCH('BMP P Tracking Table'!$AZ159,'Performance Curves'!$E$1:$L$1,1)))/(INDEX('Performance Curves'!$E$1:$L$1,1,MATCH('BMP P Tracking Table'!$AZ159,'Performance Curves'!$E$1:$L$1,1)+1)-INDEX('Performance Curves'!$E$1:$L$1,1,MATCH('BMP P Tracking Table'!$AZ159,'Performance Curves'!$E$1:$L$1,1))),"")</f>
        <v/>
      </c>
      <c r="BC159" s="106" t="str" cm="1">
        <f t="array" ref="BC159">IFERROR(IF('BMP P Tracking Table'!$AZ159=2,VLOOKUP(CONCATENATE('BMP P Tracking Table'!$AV159," ",'BMP P Tracking Table'!$AX159),'Performance Curves'!$C$1:$L$44,_xlfn.SINGLE(MATCH('BMP P Tracking Table'!$AZ159,'Performance Curves'!$D$1:$L$1,1))+1,FALSE),'BMP P Tracking Table'!$BA159*'BMP P Tracking Table'!$BB159+VLOOKUP(CONCATENATE('BMP P Tracking Table'!$AV159," ",'BMP P Tracking Table'!$AX159),'Performance Curves'!$C$1:$L$44,_xlfn.SINGLE(MATCH('BMP P Tracking Table'!$AZ159,'Performance Curves'!$D$1:$L$1,1))+1,FALSE)),"")</f>
        <v/>
      </c>
      <c r="BD159" s="107" t="str">
        <f>IFERROR('BMP P Tracking Table'!$BC159*'BMP P Tracking Table'!$AY159,"")</f>
        <v/>
      </c>
      <c r="BE159" s="101"/>
      <c r="BF159" s="37">
        <f t="shared" si="6"/>
        <v>0</v>
      </c>
    </row>
    <row r="160" spans="1:58" x14ac:dyDescent="0.25">
      <c r="A160" s="65"/>
      <c r="B160" s="65"/>
      <c r="C160" s="65"/>
      <c r="D160" s="65"/>
      <c r="E160" s="97"/>
      <c r="F160" s="97"/>
      <c r="G160" s="65"/>
      <c r="H160" s="65"/>
      <c r="I160" s="65"/>
      <c r="J160" s="98"/>
      <c r="K160" s="65"/>
      <c r="L160" s="65"/>
      <c r="M160" s="65"/>
      <c r="N160" s="65"/>
      <c r="O160" s="65"/>
      <c r="P160" s="65"/>
      <c r="Q160" s="65" t="str">
        <f>IFERROR(VLOOKUP('BMP P Tracking Table'!$P160,Dropdowns!$C$2:$E$15,3,FALSE),"")</f>
        <v/>
      </c>
      <c r="R160" s="65" t="str">
        <f>IFERROR(VLOOKUP('BMP P Tracking Table'!$Q160,Dropdowns!$P$3:$Q$23,2,FALSE),"")</f>
        <v/>
      </c>
      <c r="S160" s="65"/>
      <c r="T160" s="65"/>
      <c r="U160" s="65"/>
      <c r="V160" s="65"/>
      <c r="W160" s="65"/>
      <c r="X160" s="65"/>
      <c r="Y160" s="65"/>
      <c r="Z160" s="65"/>
      <c r="AA160" s="65"/>
      <c r="AB160" s="100"/>
      <c r="AC160" s="65"/>
      <c r="AD160" s="107" t="str">
        <f>IFERROR('BMP P Tracking Table'!$U160*VLOOKUP('BMP P Tracking Table'!$Q160,'Loading Rates'!$B$1:$L$24,4,FALSE)+IF('BMP P Tracking Table'!$V160="By HSG",'BMP P Tracking Table'!$W160*VLOOKUP('BMP P Tracking Table'!$Q160,'Loading Rates'!$B$1:$L$24,6,FALSE)+'BMP P Tracking Table'!$X160*VLOOKUP('BMP P Tracking Table'!$Q160,'Loading Rates'!$B$1:$L$24,7,FALSE)+'BMP P Tracking Table'!$Y160*VLOOKUP('BMP P Tracking Table'!$Q160,'Loading Rates'!$B$1:$L$24,8,FALSE)+'BMP P Tracking Table'!$Z160*VLOOKUP('BMP P Tracking Table'!$Q160,'Loading Rates'!$B$1:$L$24,9,FALSE),'BMP P Tracking Table'!$AA160*VLOOKUP('BMP P Tracking Table'!$Q160,'Loading Rates'!$B$1:$L$24,10,FALSE)),"")</f>
        <v/>
      </c>
      <c r="AE160" s="107" t="str">
        <f>IFERROR(MIN(2,IF('BMP P Tracking Table'!$V160="Total Pervious",(-(3630*'BMP P Tracking Table'!$U160+20.691*'BMP P Tracking Table'!$AA160)+SQRT((3630*'BMP P Tracking Table'!$U160+20.691*'BMP P Tracking Table'!$AA160)^2-(4*(996.798*'BMP P Tracking Table'!$AA160)*-'BMP P Tracking Table'!$AB160)))/(2*(996.798*'BMP P Tracking Table'!$AA160)),IF(SUM('BMP P Tracking Table'!$W160:$Z160)=0,'BMP P Tracking Table'!$AB160/(-3630*'BMP P Tracking Table'!$U160),(-(3630*'BMP P Tracking Table'!$U160+20.691*'BMP P Tracking Table'!$Z160-216.711*'BMP P Tracking Table'!$Y160-83.853*'BMP P Tracking Table'!$X160-42.834*'BMP P Tracking Table'!$W160)+SQRT((3630*'BMP P Tracking Table'!$U160+20.691*'BMP P Tracking Table'!$Z160-216.711*'BMP P Tracking Table'!$Y160-83.853*'BMP P Tracking Table'!$X160-42.834*'BMP P Tracking Table'!$W160)^2-(4*(149.919*'BMP P Tracking Table'!$W160+236.676*'BMP P Tracking Table'!$X160+726*'BMP P Tracking Table'!$Y160+996.798*'BMP P Tracking Table'!$Z160)*-'BMP P Tracking Table'!$AB160)))/(2*(149.919*'BMP P Tracking Table'!$W160+236.676*'BMP P Tracking Table'!$X160+726*'BMP P Tracking Table'!$Y160+996.798*'BMP P Tracking Table'!$Z160))))),"")</f>
        <v/>
      </c>
      <c r="AF160" s="107" t="str" cm="1">
        <f t="array" ref="AF160">IFERROR((VLOOKUP(CONCATENATE('BMP P Tracking Table'!$T160," ",'BMP P Tracking Table'!$AC160),'Performance Curves'!$C$1:$L$45,_xlfn.SINGLE(MATCH('BMP P Tracking Table'!$AE160,'Performance Curves'!$D$1:$L$1,1))+2,FALSE)-VLOOKUP(CONCATENATE('BMP P Tracking Table'!$T160," ",'BMP P Tracking Table'!$AC160),'Performance Curves'!$C$1:$L$45,_xlfn.SINGLE(MATCH('BMP P Tracking Table'!$AE160,'Performance Curves'!$D$1:$L$1,1))+1,FALSE)),"")</f>
        <v/>
      </c>
      <c r="AG160" s="107" t="str">
        <f>IFERROR(('BMP P Tracking Table'!$AE160-INDEX('Performance Curves'!$E$1:$L$1,1,MATCH('BMP P Tracking Table'!$AE160,'Performance Curves'!$E$1:$L$1,1)))/(INDEX('Performance Curves'!$E$1:$L$1,1,MATCH('BMP P Tracking Table'!$AE160,'Performance Curves'!$E$1:$L$1,1)+1)-INDEX('Performance Curves'!$E$1:$L$1,1,MATCH('BMP P Tracking Table'!$AE160,'Performance Curves'!$E$1:$L$1,1))),"")</f>
        <v/>
      </c>
      <c r="AH160" s="106" t="str" cm="1">
        <f t="array" ref="AH160">IFERROR(IF('BMP P Tracking Table'!$AE160=2,VLOOKUP(CONCATENATE('BMP P Tracking Table'!$T160," ",'BMP P Tracking Table'!$AC160),'Performance Curves'!$C$1:$L$45,_xlfn.SINGLE(MATCH('BMP P Tracking Table'!$AE160,'Performance Curves'!$D$1:$L$1,1))+1,FALSE),'BMP P Tracking Table'!$AF160*'BMP P Tracking Table'!$AG160+VLOOKUP(CONCATENATE('BMP P Tracking Table'!$T160," ",'BMP P Tracking Table'!$AC160),'Performance Curves'!$C$1:$L$45,_xlfn.SINGLE(MATCH('BMP P Tracking Table'!$AE160,'Performance Curves'!$D$1:$L$1,1))+1,FALSE)),"")</f>
        <v/>
      </c>
      <c r="AI160" s="107" t="str">
        <f>IFERROR('BMP P Tracking Table'!$AH160*'BMP P Tracking Table'!$AD160,"")</f>
        <v/>
      </c>
      <c r="AJ160" s="65"/>
      <c r="AK160" s="101"/>
      <c r="AL160" s="101"/>
      <c r="AM160" s="64">
        <v>1</v>
      </c>
      <c r="AN160" s="105" t="str">
        <f t="shared" si="5"/>
        <v/>
      </c>
      <c r="AO160" s="101"/>
      <c r="AP160" s="101"/>
      <c r="AQ160" s="101"/>
      <c r="AR160" s="101"/>
      <c r="AS160" s="101"/>
      <c r="AT160" s="101"/>
      <c r="AU160" s="101"/>
      <c r="AV160" s="65"/>
      <c r="AW160" s="102"/>
      <c r="AX160" s="102"/>
      <c r="AY160" s="107" t="str">
        <f>IF('BMP P Tracking Table'!$AK160="Yes",IF('BMP P Tracking Table'!$AL160="No",'BMP P Tracking Table'!$U160*VLOOKUP('BMP P Tracking Table'!$Q160,'Loading Rates'!$B$1:$L$24,4,FALSE)+IF('BMP P Tracking Table'!$V160="By HSG",'BMP P Tracking Table'!$W160*VLOOKUP('BMP P Tracking Table'!$Q160,'Loading Rates'!$B$1:$L$24,6,FALSE)+'BMP P Tracking Table'!$X160*VLOOKUP('BMP P Tracking Table'!$Q160,'Loading Rates'!$B$1:$L$24,7,FALSE)+'BMP P Tracking Table'!$Y160*VLOOKUP('BMP P Tracking Table'!$Q160,'Loading Rates'!$B$1:$L$24,8,FALSE)+'BMP P Tracking Table'!$Z160*VLOOKUP('BMP P Tracking Table'!$Q160,'Loading Rates'!$B$1:$L$24,9,FALSE),'BMP P Tracking Table'!$AA160*VLOOKUP('BMP P Tracking Table'!$Q160,'Loading Rates'!$B$1:$L$24,10,FALSE)),'BMP P Tracking Table'!$AO160*VLOOKUP('BMP P Tracking Table'!$Q160,'Loading Rates'!$B$1:$L$24,4,FALSE)+IF('BMP P Tracking Table'!$AP160="By HSG",'BMP P Tracking Table'!$AQ160*VLOOKUP('BMP P Tracking Table'!$Q160,'Loading Rates'!$B$1:$L$24,6,FALSE)+'BMP P Tracking Table'!$AR160*VLOOKUP('BMP P Tracking Table'!$Q160,'Loading Rates'!$B$1:$L$24,7,FALSE)+'BMP P Tracking Table'!$AS160*VLOOKUP('BMP P Tracking Table'!$Q160,'Loading Rates'!$B$1:$L$24,8,FALSE)+'BMP P Tracking Table'!$AT160*VLOOKUP('BMP P Tracking Table'!$Q160,'Loading Rates'!$B$1:$L$24,9,FALSE),'BMP P Tracking Table'!$AU160*VLOOKUP('BMP P Tracking Table'!$Q160,'Loading Rates'!$B$1:$L$24,10,FALSE))),"")</f>
        <v/>
      </c>
      <c r="AZ160" s="107" t="str">
        <f>IFERROR(IF('BMP P Tracking Table'!$AL160="Yes",MIN(2,IF('BMP P Tracking Table'!$AP160="Total Pervious",(-(3630*'BMP P Tracking Table'!$AO160+20.691*'BMP P Tracking Table'!$AU160)+SQRT((3630*'BMP P Tracking Table'!$AO160+20.691*'BMP P Tracking Table'!$AU160)^2-(4*(996.798*'BMP P Tracking Table'!$AU160)*-'BMP P Tracking Table'!$AW160)))/(2*(996.798*'BMP P Tracking Table'!$AU160)),IF(SUM('BMP P Tracking Table'!$AQ160:$AT160)=0,'BMP P Tracking Table'!$AU160/(-3630*'BMP P Tracking Table'!$AO160),(-(3630*'BMP P Tracking Table'!$AO160+20.691*'BMP P Tracking Table'!$AT160-216.711*'BMP P Tracking Table'!$AS160-83.853*'BMP P Tracking Table'!$AR160-42.834*'BMP P Tracking Table'!$AQ160)+SQRT((3630*'BMP P Tracking Table'!$AO160+20.691*'BMP P Tracking Table'!$AT160-216.711*'BMP P Tracking Table'!$AS160-83.853*'BMP P Tracking Table'!$AR160-42.834*'BMP P Tracking Table'!$AQ160)^2-(4*(149.919*'BMP P Tracking Table'!$AQ160+236.676*'BMP P Tracking Table'!$AR160+726*'BMP P Tracking Table'!$AS160+996.798*'BMP P Tracking Table'!$AT160)*-'BMP P Tracking Table'!$AW160)))/(2*(149.919*'BMP P Tracking Table'!$AQ160+236.676*'BMP P Tracking Table'!$AR160+726*'BMP P Tracking Table'!$AS160+996.798*'BMP P Tracking Table'!$AT160))))),MIN(2,IF('BMP P Tracking Table'!$AP160="Total Pervious",(-(3630*'BMP P Tracking Table'!$U160+20.691*'BMP P Tracking Table'!$AA160)+SQRT((3630*'BMP P Tracking Table'!$U160+20.691*'BMP P Tracking Table'!$AA160)^2-(4*(996.798*'BMP P Tracking Table'!$AA160)*-'BMP P Tracking Table'!$AW160)))/(2*(996.798*'BMP P Tracking Table'!$AA160)),IF(SUM('BMP P Tracking Table'!$W160:$Z160)=0,'BMP P Tracking Table'!$AW160/(-3630*'BMP P Tracking Table'!$U160),(-(3630*'BMP P Tracking Table'!$U160+20.691*'BMP P Tracking Table'!$Z160-216.711*'BMP P Tracking Table'!$Y160-83.853*'BMP P Tracking Table'!$X160-42.834*'BMP P Tracking Table'!$W160)+SQRT((3630*'BMP P Tracking Table'!$U160+20.691*'BMP P Tracking Table'!$Z160-216.711*'BMP P Tracking Table'!$Y160-83.853*'BMP P Tracking Table'!$X160-42.834*'BMP P Tracking Table'!$W160)^2-(4*(149.919*'BMP P Tracking Table'!$W160+236.676*'BMP P Tracking Table'!$X160+726*'BMP P Tracking Table'!$Y160+996.798*'BMP P Tracking Table'!$Z160)*-'BMP P Tracking Table'!$AW160)))/(2*(149.919*'BMP P Tracking Table'!$W160+236.676*'BMP P Tracking Table'!$X160+726*'BMP P Tracking Table'!$Y160+996.798*'BMP P Tracking Table'!$Z160)))))),"")</f>
        <v/>
      </c>
      <c r="BA160" s="105" t="str" cm="1">
        <f t="array" ref="BA160">IFERROR((VLOOKUP(CONCATENATE('BMP P Tracking Table'!$AV160," ",'BMP P Tracking Table'!$AX160),'Performance Curves'!$C$1:$L$45,_xlfn.SINGLE(MATCH('BMP P Tracking Table'!$AZ160,'Performance Curves'!$D$1:$L$1,1))+2,FALSE)-VLOOKUP(CONCATENATE('BMP P Tracking Table'!$AV160," ",'BMP P Tracking Table'!$AX160),'Performance Curves'!$C$1:$L$45,_xlfn.SINGLE(MATCH('BMP P Tracking Table'!$AZ160,'Performance Curves'!$D$1:$L$1,1))+1,FALSE)),"")</f>
        <v/>
      </c>
      <c r="BB160" s="107" t="str">
        <f>IFERROR(('BMP P Tracking Table'!$AZ160-INDEX('Performance Curves'!$E$1:$L$1,1,MATCH('BMP P Tracking Table'!$AZ160,'Performance Curves'!$E$1:$L$1,1)))/(INDEX('Performance Curves'!$E$1:$L$1,1,MATCH('BMP P Tracking Table'!$AZ160,'Performance Curves'!$E$1:$L$1,1)+1)-INDEX('Performance Curves'!$E$1:$L$1,1,MATCH('BMP P Tracking Table'!$AZ160,'Performance Curves'!$E$1:$L$1,1))),"")</f>
        <v/>
      </c>
      <c r="BC160" s="106" t="str" cm="1">
        <f t="array" ref="BC160">IFERROR(IF('BMP P Tracking Table'!$AZ160=2,VLOOKUP(CONCATENATE('BMP P Tracking Table'!$AV160," ",'BMP P Tracking Table'!$AX160),'Performance Curves'!$C$1:$L$44,_xlfn.SINGLE(MATCH('BMP P Tracking Table'!$AZ160,'Performance Curves'!$D$1:$L$1,1))+1,FALSE),'BMP P Tracking Table'!$BA160*'BMP P Tracking Table'!$BB160+VLOOKUP(CONCATENATE('BMP P Tracking Table'!$AV160," ",'BMP P Tracking Table'!$AX160),'Performance Curves'!$C$1:$L$44,_xlfn.SINGLE(MATCH('BMP P Tracking Table'!$AZ160,'Performance Curves'!$D$1:$L$1,1))+1,FALSE)),"")</f>
        <v/>
      </c>
      <c r="BD160" s="107" t="str">
        <f>IFERROR('BMP P Tracking Table'!$BC160*'BMP P Tracking Table'!$AY160,"")</f>
        <v/>
      </c>
      <c r="BE160" s="101"/>
      <c r="BF160" s="37">
        <f t="shared" si="6"/>
        <v>0</v>
      </c>
    </row>
    <row r="161" spans="1:58" x14ac:dyDescent="0.25">
      <c r="A161" s="65"/>
      <c r="B161" s="65"/>
      <c r="C161" s="65"/>
      <c r="D161" s="65"/>
      <c r="E161" s="97"/>
      <c r="F161" s="97"/>
      <c r="G161" s="65"/>
      <c r="H161" s="65"/>
      <c r="I161" s="65"/>
      <c r="J161" s="98"/>
      <c r="K161" s="65"/>
      <c r="L161" s="65"/>
      <c r="M161" s="65"/>
      <c r="N161" s="65"/>
      <c r="O161" s="65"/>
      <c r="P161" s="65"/>
      <c r="Q161" s="65" t="str">
        <f>IFERROR(VLOOKUP('BMP P Tracking Table'!$P161,Dropdowns!$C$2:$E$15,3,FALSE),"")</f>
        <v/>
      </c>
      <c r="R161" s="65" t="str">
        <f>IFERROR(VLOOKUP('BMP P Tracking Table'!$Q161,Dropdowns!$P$3:$Q$23,2,FALSE),"")</f>
        <v/>
      </c>
      <c r="S161" s="65"/>
      <c r="T161" s="65"/>
      <c r="U161" s="65"/>
      <c r="V161" s="65"/>
      <c r="W161" s="65"/>
      <c r="X161" s="65"/>
      <c r="Y161" s="65"/>
      <c r="Z161" s="65"/>
      <c r="AA161" s="65"/>
      <c r="AB161" s="100"/>
      <c r="AC161" s="65"/>
      <c r="AD161" s="107" t="str">
        <f>IFERROR('BMP P Tracking Table'!$U161*VLOOKUP('BMP P Tracking Table'!$Q161,'Loading Rates'!$B$1:$L$24,4,FALSE)+IF('BMP P Tracking Table'!$V161="By HSG",'BMP P Tracking Table'!$W161*VLOOKUP('BMP P Tracking Table'!$Q161,'Loading Rates'!$B$1:$L$24,6,FALSE)+'BMP P Tracking Table'!$X161*VLOOKUP('BMP P Tracking Table'!$Q161,'Loading Rates'!$B$1:$L$24,7,FALSE)+'BMP P Tracking Table'!$Y161*VLOOKUP('BMP P Tracking Table'!$Q161,'Loading Rates'!$B$1:$L$24,8,FALSE)+'BMP P Tracking Table'!$Z161*VLOOKUP('BMP P Tracking Table'!$Q161,'Loading Rates'!$B$1:$L$24,9,FALSE),'BMP P Tracking Table'!$AA161*VLOOKUP('BMP P Tracking Table'!$Q161,'Loading Rates'!$B$1:$L$24,10,FALSE)),"")</f>
        <v/>
      </c>
      <c r="AE161" s="107" t="str">
        <f>IFERROR(MIN(2,IF('BMP P Tracking Table'!$V161="Total Pervious",(-(3630*'BMP P Tracking Table'!$U161+20.691*'BMP P Tracking Table'!$AA161)+SQRT((3630*'BMP P Tracking Table'!$U161+20.691*'BMP P Tracking Table'!$AA161)^2-(4*(996.798*'BMP P Tracking Table'!$AA161)*-'BMP P Tracking Table'!$AB161)))/(2*(996.798*'BMP P Tracking Table'!$AA161)),IF(SUM('BMP P Tracking Table'!$W161:$Z161)=0,'BMP P Tracking Table'!$AB161/(-3630*'BMP P Tracking Table'!$U161),(-(3630*'BMP P Tracking Table'!$U161+20.691*'BMP P Tracking Table'!$Z161-216.711*'BMP P Tracking Table'!$Y161-83.853*'BMP P Tracking Table'!$X161-42.834*'BMP P Tracking Table'!$W161)+SQRT((3630*'BMP P Tracking Table'!$U161+20.691*'BMP P Tracking Table'!$Z161-216.711*'BMP P Tracking Table'!$Y161-83.853*'BMP P Tracking Table'!$X161-42.834*'BMP P Tracking Table'!$W161)^2-(4*(149.919*'BMP P Tracking Table'!$W161+236.676*'BMP P Tracking Table'!$X161+726*'BMP P Tracking Table'!$Y161+996.798*'BMP P Tracking Table'!$Z161)*-'BMP P Tracking Table'!$AB161)))/(2*(149.919*'BMP P Tracking Table'!$W161+236.676*'BMP P Tracking Table'!$X161+726*'BMP P Tracking Table'!$Y161+996.798*'BMP P Tracking Table'!$Z161))))),"")</f>
        <v/>
      </c>
      <c r="AF161" s="107" t="str" cm="1">
        <f t="array" ref="AF161">IFERROR((VLOOKUP(CONCATENATE('BMP P Tracking Table'!$T161," ",'BMP P Tracking Table'!$AC161),'Performance Curves'!$C$1:$L$45,_xlfn.SINGLE(MATCH('BMP P Tracking Table'!$AE161,'Performance Curves'!$D$1:$L$1,1))+2,FALSE)-VLOOKUP(CONCATENATE('BMP P Tracking Table'!$T161," ",'BMP P Tracking Table'!$AC161),'Performance Curves'!$C$1:$L$45,_xlfn.SINGLE(MATCH('BMP P Tracking Table'!$AE161,'Performance Curves'!$D$1:$L$1,1))+1,FALSE)),"")</f>
        <v/>
      </c>
      <c r="AG161" s="107" t="str">
        <f>IFERROR(('BMP P Tracking Table'!$AE161-INDEX('Performance Curves'!$E$1:$L$1,1,MATCH('BMP P Tracking Table'!$AE161,'Performance Curves'!$E$1:$L$1,1)))/(INDEX('Performance Curves'!$E$1:$L$1,1,MATCH('BMP P Tracking Table'!$AE161,'Performance Curves'!$E$1:$L$1,1)+1)-INDEX('Performance Curves'!$E$1:$L$1,1,MATCH('BMP P Tracking Table'!$AE161,'Performance Curves'!$E$1:$L$1,1))),"")</f>
        <v/>
      </c>
      <c r="AH161" s="106" t="str" cm="1">
        <f t="array" ref="AH161">IFERROR(IF('BMP P Tracking Table'!$AE161=2,VLOOKUP(CONCATENATE('BMP P Tracking Table'!$T161," ",'BMP P Tracking Table'!$AC161),'Performance Curves'!$C$1:$L$45,_xlfn.SINGLE(MATCH('BMP P Tracking Table'!$AE161,'Performance Curves'!$D$1:$L$1,1))+1,FALSE),'BMP P Tracking Table'!$AF161*'BMP P Tracking Table'!$AG161+VLOOKUP(CONCATENATE('BMP P Tracking Table'!$T161," ",'BMP P Tracking Table'!$AC161),'Performance Curves'!$C$1:$L$45,_xlfn.SINGLE(MATCH('BMP P Tracking Table'!$AE161,'Performance Curves'!$D$1:$L$1,1))+1,FALSE)),"")</f>
        <v/>
      </c>
      <c r="AI161" s="107" t="str">
        <f>IFERROR('BMP P Tracking Table'!$AH161*'BMP P Tracking Table'!$AD161,"")</f>
        <v/>
      </c>
      <c r="AJ161" s="65"/>
      <c r="AK161" s="101"/>
      <c r="AL161" s="101"/>
      <c r="AM161" s="64">
        <v>1</v>
      </c>
      <c r="AN161" s="105" t="str">
        <f t="shared" si="5"/>
        <v/>
      </c>
      <c r="AO161" s="101"/>
      <c r="AP161" s="101"/>
      <c r="AQ161" s="101"/>
      <c r="AR161" s="101"/>
      <c r="AS161" s="101"/>
      <c r="AT161" s="101"/>
      <c r="AU161" s="101"/>
      <c r="AV161" s="65"/>
      <c r="AW161" s="102"/>
      <c r="AX161" s="102"/>
      <c r="AY161" s="107" t="str">
        <f>IF('BMP P Tracking Table'!$AK161="Yes",IF('BMP P Tracking Table'!$AL161="No",'BMP P Tracking Table'!$U161*VLOOKUP('BMP P Tracking Table'!$Q161,'Loading Rates'!$B$1:$L$24,4,FALSE)+IF('BMP P Tracking Table'!$V161="By HSG",'BMP P Tracking Table'!$W161*VLOOKUP('BMP P Tracking Table'!$Q161,'Loading Rates'!$B$1:$L$24,6,FALSE)+'BMP P Tracking Table'!$X161*VLOOKUP('BMP P Tracking Table'!$Q161,'Loading Rates'!$B$1:$L$24,7,FALSE)+'BMP P Tracking Table'!$Y161*VLOOKUP('BMP P Tracking Table'!$Q161,'Loading Rates'!$B$1:$L$24,8,FALSE)+'BMP P Tracking Table'!$Z161*VLOOKUP('BMP P Tracking Table'!$Q161,'Loading Rates'!$B$1:$L$24,9,FALSE),'BMP P Tracking Table'!$AA161*VLOOKUP('BMP P Tracking Table'!$Q161,'Loading Rates'!$B$1:$L$24,10,FALSE)),'BMP P Tracking Table'!$AO161*VLOOKUP('BMP P Tracking Table'!$Q161,'Loading Rates'!$B$1:$L$24,4,FALSE)+IF('BMP P Tracking Table'!$AP161="By HSG",'BMP P Tracking Table'!$AQ161*VLOOKUP('BMP P Tracking Table'!$Q161,'Loading Rates'!$B$1:$L$24,6,FALSE)+'BMP P Tracking Table'!$AR161*VLOOKUP('BMP P Tracking Table'!$Q161,'Loading Rates'!$B$1:$L$24,7,FALSE)+'BMP P Tracking Table'!$AS161*VLOOKUP('BMP P Tracking Table'!$Q161,'Loading Rates'!$B$1:$L$24,8,FALSE)+'BMP P Tracking Table'!$AT161*VLOOKUP('BMP P Tracking Table'!$Q161,'Loading Rates'!$B$1:$L$24,9,FALSE),'BMP P Tracking Table'!$AU161*VLOOKUP('BMP P Tracking Table'!$Q161,'Loading Rates'!$B$1:$L$24,10,FALSE))),"")</f>
        <v/>
      </c>
      <c r="AZ161" s="107" t="str">
        <f>IFERROR(IF('BMP P Tracking Table'!$AL161="Yes",MIN(2,IF('BMP P Tracking Table'!$AP161="Total Pervious",(-(3630*'BMP P Tracking Table'!$AO161+20.691*'BMP P Tracking Table'!$AU161)+SQRT((3630*'BMP P Tracking Table'!$AO161+20.691*'BMP P Tracking Table'!$AU161)^2-(4*(996.798*'BMP P Tracking Table'!$AU161)*-'BMP P Tracking Table'!$AW161)))/(2*(996.798*'BMP P Tracking Table'!$AU161)),IF(SUM('BMP P Tracking Table'!$AQ161:$AT161)=0,'BMP P Tracking Table'!$AU161/(-3630*'BMP P Tracking Table'!$AO161),(-(3630*'BMP P Tracking Table'!$AO161+20.691*'BMP P Tracking Table'!$AT161-216.711*'BMP P Tracking Table'!$AS161-83.853*'BMP P Tracking Table'!$AR161-42.834*'BMP P Tracking Table'!$AQ161)+SQRT((3630*'BMP P Tracking Table'!$AO161+20.691*'BMP P Tracking Table'!$AT161-216.711*'BMP P Tracking Table'!$AS161-83.853*'BMP P Tracking Table'!$AR161-42.834*'BMP P Tracking Table'!$AQ161)^2-(4*(149.919*'BMP P Tracking Table'!$AQ161+236.676*'BMP P Tracking Table'!$AR161+726*'BMP P Tracking Table'!$AS161+996.798*'BMP P Tracking Table'!$AT161)*-'BMP P Tracking Table'!$AW161)))/(2*(149.919*'BMP P Tracking Table'!$AQ161+236.676*'BMP P Tracking Table'!$AR161+726*'BMP P Tracking Table'!$AS161+996.798*'BMP P Tracking Table'!$AT161))))),MIN(2,IF('BMP P Tracking Table'!$AP161="Total Pervious",(-(3630*'BMP P Tracking Table'!$U161+20.691*'BMP P Tracking Table'!$AA161)+SQRT((3630*'BMP P Tracking Table'!$U161+20.691*'BMP P Tracking Table'!$AA161)^2-(4*(996.798*'BMP P Tracking Table'!$AA161)*-'BMP P Tracking Table'!$AW161)))/(2*(996.798*'BMP P Tracking Table'!$AA161)),IF(SUM('BMP P Tracking Table'!$W161:$Z161)=0,'BMP P Tracking Table'!$AW161/(-3630*'BMP P Tracking Table'!$U161),(-(3630*'BMP P Tracking Table'!$U161+20.691*'BMP P Tracking Table'!$Z161-216.711*'BMP P Tracking Table'!$Y161-83.853*'BMP P Tracking Table'!$X161-42.834*'BMP P Tracking Table'!$W161)+SQRT((3630*'BMP P Tracking Table'!$U161+20.691*'BMP P Tracking Table'!$Z161-216.711*'BMP P Tracking Table'!$Y161-83.853*'BMP P Tracking Table'!$X161-42.834*'BMP P Tracking Table'!$W161)^2-(4*(149.919*'BMP P Tracking Table'!$W161+236.676*'BMP P Tracking Table'!$X161+726*'BMP P Tracking Table'!$Y161+996.798*'BMP P Tracking Table'!$Z161)*-'BMP P Tracking Table'!$AW161)))/(2*(149.919*'BMP P Tracking Table'!$W161+236.676*'BMP P Tracking Table'!$X161+726*'BMP P Tracking Table'!$Y161+996.798*'BMP P Tracking Table'!$Z161)))))),"")</f>
        <v/>
      </c>
      <c r="BA161" s="105" t="str" cm="1">
        <f t="array" ref="BA161">IFERROR((VLOOKUP(CONCATENATE('BMP P Tracking Table'!$AV161," ",'BMP P Tracking Table'!$AX161),'Performance Curves'!$C$1:$L$45,_xlfn.SINGLE(MATCH('BMP P Tracking Table'!$AZ161,'Performance Curves'!$D$1:$L$1,1))+2,FALSE)-VLOOKUP(CONCATENATE('BMP P Tracking Table'!$AV161," ",'BMP P Tracking Table'!$AX161),'Performance Curves'!$C$1:$L$45,_xlfn.SINGLE(MATCH('BMP P Tracking Table'!$AZ161,'Performance Curves'!$D$1:$L$1,1))+1,FALSE)),"")</f>
        <v/>
      </c>
      <c r="BB161" s="107" t="str">
        <f>IFERROR(('BMP P Tracking Table'!$AZ161-INDEX('Performance Curves'!$E$1:$L$1,1,MATCH('BMP P Tracking Table'!$AZ161,'Performance Curves'!$E$1:$L$1,1)))/(INDEX('Performance Curves'!$E$1:$L$1,1,MATCH('BMP P Tracking Table'!$AZ161,'Performance Curves'!$E$1:$L$1,1)+1)-INDEX('Performance Curves'!$E$1:$L$1,1,MATCH('BMP P Tracking Table'!$AZ161,'Performance Curves'!$E$1:$L$1,1))),"")</f>
        <v/>
      </c>
      <c r="BC161" s="106" t="str" cm="1">
        <f t="array" ref="BC161">IFERROR(IF('BMP P Tracking Table'!$AZ161=2,VLOOKUP(CONCATENATE('BMP P Tracking Table'!$AV161," ",'BMP P Tracking Table'!$AX161),'Performance Curves'!$C$1:$L$44,_xlfn.SINGLE(MATCH('BMP P Tracking Table'!$AZ161,'Performance Curves'!$D$1:$L$1,1))+1,FALSE),'BMP P Tracking Table'!$BA161*'BMP P Tracking Table'!$BB161+VLOOKUP(CONCATENATE('BMP P Tracking Table'!$AV161," ",'BMP P Tracking Table'!$AX161),'Performance Curves'!$C$1:$L$44,_xlfn.SINGLE(MATCH('BMP P Tracking Table'!$AZ161,'Performance Curves'!$D$1:$L$1,1))+1,FALSE)),"")</f>
        <v/>
      </c>
      <c r="BD161" s="107" t="str">
        <f>IFERROR('BMP P Tracking Table'!$BC161*'BMP P Tracking Table'!$AY161,"")</f>
        <v/>
      </c>
      <c r="BE161" s="101"/>
      <c r="BF161" s="37">
        <f t="shared" si="6"/>
        <v>0</v>
      </c>
    </row>
    <row r="162" spans="1:58" x14ac:dyDescent="0.25">
      <c r="A162" s="65"/>
      <c r="B162" s="65"/>
      <c r="C162" s="65"/>
      <c r="D162" s="65"/>
      <c r="E162" s="97"/>
      <c r="F162" s="97"/>
      <c r="G162" s="65"/>
      <c r="H162" s="65"/>
      <c r="I162" s="65"/>
      <c r="J162" s="98"/>
      <c r="K162" s="65"/>
      <c r="L162" s="65"/>
      <c r="M162" s="65"/>
      <c r="N162" s="65"/>
      <c r="O162" s="65"/>
      <c r="P162" s="65"/>
      <c r="Q162" s="65" t="str">
        <f>IFERROR(VLOOKUP('BMP P Tracking Table'!$P162,Dropdowns!$C$2:$E$15,3,FALSE),"")</f>
        <v/>
      </c>
      <c r="R162" s="65" t="str">
        <f>IFERROR(VLOOKUP('BMP P Tracking Table'!$Q162,Dropdowns!$P$3:$Q$23,2,FALSE),"")</f>
        <v/>
      </c>
      <c r="S162" s="65"/>
      <c r="T162" s="65"/>
      <c r="U162" s="65"/>
      <c r="V162" s="65"/>
      <c r="W162" s="65"/>
      <c r="X162" s="65"/>
      <c r="Y162" s="65"/>
      <c r="Z162" s="65"/>
      <c r="AA162" s="65"/>
      <c r="AB162" s="100"/>
      <c r="AC162" s="65"/>
      <c r="AD162" s="107" t="str">
        <f>IFERROR('BMP P Tracking Table'!$U162*VLOOKUP('BMP P Tracking Table'!$Q162,'Loading Rates'!$B$1:$L$24,4,FALSE)+IF('BMP P Tracking Table'!$V162="By HSG",'BMP P Tracking Table'!$W162*VLOOKUP('BMP P Tracking Table'!$Q162,'Loading Rates'!$B$1:$L$24,6,FALSE)+'BMP P Tracking Table'!$X162*VLOOKUP('BMP P Tracking Table'!$Q162,'Loading Rates'!$B$1:$L$24,7,FALSE)+'BMP P Tracking Table'!$Y162*VLOOKUP('BMP P Tracking Table'!$Q162,'Loading Rates'!$B$1:$L$24,8,FALSE)+'BMP P Tracking Table'!$Z162*VLOOKUP('BMP P Tracking Table'!$Q162,'Loading Rates'!$B$1:$L$24,9,FALSE),'BMP P Tracking Table'!$AA162*VLOOKUP('BMP P Tracking Table'!$Q162,'Loading Rates'!$B$1:$L$24,10,FALSE)),"")</f>
        <v/>
      </c>
      <c r="AE162" s="107" t="str">
        <f>IFERROR(MIN(2,IF('BMP P Tracking Table'!$V162="Total Pervious",(-(3630*'BMP P Tracking Table'!$U162+20.691*'BMP P Tracking Table'!$AA162)+SQRT((3630*'BMP P Tracking Table'!$U162+20.691*'BMP P Tracking Table'!$AA162)^2-(4*(996.798*'BMP P Tracking Table'!$AA162)*-'BMP P Tracking Table'!$AB162)))/(2*(996.798*'BMP P Tracking Table'!$AA162)),IF(SUM('BMP P Tracking Table'!$W162:$Z162)=0,'BMP P Tracking Table'!$AB162/(-3630*'BMP P Tracking Table'!$U162),(-(3630*'BMP P Tracking Table'!$U162+20.691*'BMP P Tracking Table'!$Z162-216.711*'BMP P Tracking Table'!$Y162-83.853*'BMP P Tracking Table'!$X162-42.834*'BMP P Tracking Table'!$W162)+SQRT((3630*'BMP P Tracking Table'!$U162+20.691*'BMP P Tracking Table'!$Z162-216.711*'BMP P Tracking Table'!$Y162-83.853*'BMP P Tracking Table'!$X162-42.834*'BMP P Tracking Table'!$W162)^2-(4*(149.919*'BMP P Tracking Table'!$W162+236.676*'BMP P Tracking Table'!$X162+726*'BMP P Tracking Table'!$Y162+996.798*'BMP P Tracking Table'!$Z162)*-'BMP P Tracking Table'!$AB162)))/(2*(149.919*'BMP P Tracking Table'!$W162+236.676*'BMP P Tracking Table'!$X162+726*'BMP P Tracking Table'!$Y162+996.798*'BMP P Tracking Table'!$Z162))))),"")</f>
        <v/>
      </c>
      <c r="AF162" s="107" t="str" cm="1">
        <f t="array" ref="AF162">IFERROR((VLOOKUP(CONCATENATE('BMP P Tracking Table'!$T162," ",'BMP P Tracking Table'!$AC162),'Performance Curves'!$C$1:$L$45,_xlfn.SINGLE(MATCH('BMP P Tracking Table'!$AE162,'Performance Curves'!$D$1:$L$1,1))+2,FALSE)-VLOOKUP(CONCATENATE('BMP P Tracking Table'!$T162," ",'BMP P Tracking Table'!$AC162),'Performance Curves'!$C$1:$L$45,_xlfn.SINGLE(MATCH('BMP P Tracking Table'!$AE162,'Performance Curves'!$D$1:$L$1,1))+1,FALSE)),"")</f>
        <v/>
      </c>
      <c r="AG162" s="107" t="str">
        <f>IFERROR(('BMP P Tracking Table'!$AE162-INDEX('Performance Curves'!$E$1:$L$1,1,MATCH('BMP P Tracking Table'!$AE162,'Performance Curves'!$E$1:$L$1,1)))/(INDEX('Performance Curves'!$E$1:$L$1,1,MATCH('BMP P Tracking Table'!$AE162,'Performance Curves'!$E$1:$L$1,1)+1)-INDEX('Performance Curves'!$E$1:$L$1,1,MATCH('BMP P Tracking Table'!$AE162,'Performance Curves'!$E$1:$L$1,1))),"")</f>
        <v/>
      </c>
      <c r="AH162" s="106" t="str" cm="1">
        <f t="array" ref="AH162">IFERROR(IF('BMP P Tracking Table'!$AE162=2,VLOOKUP(CONCATENATE('BMP P Tracking Table'!$T162," ",'BMP P Tracking Table'!$AC162),'Performance Curves'!$C$1:$L$45,_xlfn.SINGLE(MATCH('BMP P Tracking Table'!$AE162,'Performance Curves'!$D$1:$L$1,1))+1,FALSE),'BMP P Tracking Table'!$AF162*'BMP P Tracking Table'!$AG162+VLOOKUP(CONCATENATE('BMP P Tracking Table'!$T162," ",'BMP P Tracking Table'!$AC162),'Performance Curves'!$C$1:$L$45,_xlfn.SINGLE(MATCH('BMP P Tracking Table'!$AE162,'Performance Curves'!$D$1:$L$1,1))+1,FALSE)),"")</f>
        <v/>
      </c>
      <c r="AI162" s="107" t="str">
        <f>IFERROR('BMP P Tracking Table'!$AH162*'BMP P Tracking Table'!$AD162,"")</f>
        <v/>
      </c>
      <c r="AJ162" s="65"/>
      <c r="AK162" s="101"/>
      <c r="AL162" s="101"/>
      <c r="AM162" s="64">
        <v>1</v>
      </c>
      <c r="AN162" s="105" t="str">
        <f t="shared" si="5"/>
        <v/>
      </c>
      <c r="AO162" s="101"/>
      <c r="AP162" s="101"/>
      <c r="AQ162" s="101"/>
      <c r="AR162" s="101"/>
      <c r="AS162" s="101"/>
      <c r="AT162" s="101"/>
      <c r="AU162" s="101"/>
      <c r="AV162" s="65"/>
      <c r="AW162" s="102"/>
      <c r="AX162" s="102"/>
      <c r="AY162" s="107" t="str">
        <f>IF('BMP P Tracking Table'!$AK162="Yes",IF('BMP P Tracking Table'!$AL162="No",'BMP P Tracking Table'!$U162*VLOOKUP('BMP P Tracking Table'!$Q162,'Loading Rates'!$B$1:$L$24,4,FALSE)+IF('BMP P Tracking Table'!$V162="By HSG",'BMP P Tracking Table'!$W162*VLOOKUP('BMP P Tracking Table'!$Q162,'Loading Rates'!$B$1:$L$24,6,FALSE)+'BMP P Tracking Table'!$X162*VLOOKUP('BMP P Tracking Table'!$Q162,'Loading Rates'!$B$1:$L$24,7,FALSE)+'BMP P Tracking Table'!$Y162*VLOOKUP('BMP P Tracking Table'!$Q162,'Loading Rates'!$B$1:$L$24,8,FALSE)+'BMP P Tracking Table'!$Z162*VLOOKUP('BMP P Tracking Table'!$Q162,'Loading Rates'!$B$1:$L$24,9,FALSE),'BMP P Tracking Table'!$AA162*VLOOKUP('BMP P Tracking Table'!$Q162,'Loading Rates'!$B$1:$L$24,10,FALSE)),'BMP P Tracking Table'!$AO162*VLOOKUP('BMP P Tracking Table'!$Q162,'Loading Rates'!$B$1:$L$24,4,FALSE)+IF('BMP P Tracking Table'!$AP162="By HSG",'BMP P Tracking Table'!$AQ162*VLOOKUP('BMP P Tracking Table'!$Q162,'Loading Rates'!$B$1:$L$24,6,FALSE)+'BMP P Tracking Table'!$AR162*VLOOKUP('BMP P Tracking Table'!$Q162,'Loading Rates'!$B$1:$L$24,7,FALSE)+'BMP P Tracking Table'!$AS162*VLOOKUP('BMP P Tracking Table'!$Q162,'Loading Rates'!$B$1:$L$24,8,FALSE)+'BMP P Tracking Table'!$AT162*VLOOKUP('BMP P Tracking Table'!$Q162,'Loading Rates'!$B$1:$L$24,9,FALSE),'BMP P Tracking Table'!$AU162*VLOOKUP('BMP P Tracking Table'!$Q162,'Loading Rates'!$B$1:$L$24,10,FALSE))),"")</f>
        <v/>
      </c>
      <c r="AZ162" s="107" t="str">
        <f>IFERROR(IF('BMP P Tracking Table'!$AL162="Yes",MIN(2,IF('BMP P Tracking Table'!$AP162="Total Pervious",(-(3630*'BMP P Tracking Table'!$AO162+20.691*'BMP P Tracking Table'!$AU162)+SQRT((3630*'BMP P Tracking Table'!$AO162+20.691*'BMP P Tracking Table'!$AU162)^2-(4*(996.798*'BMP P Tracking Table'!$AU162)*-'BMP P Tracking Table'!$AW162)))/(2*(996.798*'BMP P Tracking Table'!$AU162)),IF(SUM('BMP P Tracking Table'!$AQ162:$AT162)=0,'BMP P Tracking Table'!$AU162/(-3630*'BMP P Tracking Table'!$AO162),(-(3630*'BMP P Tracking Table'!$AO162+20.691*'BMP P Tracking Table'!$AT162-216.711*'BMP P Tracking Table'!$AS162-83.853*'BMP P Tracking Table'!$AR162-42.834*'BMP P Tracking Table'!$AQ162)+SQRT((3630*'BMP P Tracking Table'!$AO162+20.691*'BMP P Tracking Table'!$AT162-216.711*'BMP P Tracking Table'!$AS162-83.853*'BMP P Tracking Table'!$AR162-42.834*'BMP P Tracking Table'!$AQ162)^2-(4*(149.919*'BMP P Tracking Table'!$AQ162+236.676*'BMP P Tracking Table'!$AR162+726*'BMP P Tracking Table'!$AS162+996.798*'BMP P Tracking Table'!$AT162)*-'BMP P Tracking Table'!$AW162)))/(2*(149.919*'BMP P Tracking Table'!$AQ162+236.676*'BMP P Tracking Table'!$AR162+726*'BMP P Tracking Table'!$AS162+996.798*'BMP P Tracking Table'!$AT162))))),MIN(2,IF('BMP P Tracking Table'!$AP162="Total Pervious",(-(3630*'BMP P Tracking Table'!$U162+20.691*'BMP P Tracking Table'!$AA162)+SQRT((3630*'BMP P Tracking Table'!$U162+20.691*'BMP P Tracking Table'!$AA162)^2-(4*(996.798*'BMP P Tracking Table'!$AA162)*-'BMP P Tracking Table'!$AW162)))/(2*(996.798*'BMP P Tracking Table'!$AA162)),IF(SUM('BMP P Tracking Table'!$W162:$Z162)=0,'BMP P Tracking Table'!$AW162/(-3630*'BMP P Tracking Table'!$U162),(-(3630*'BMP P Tracking Table'!$U162+20.691*'BMP P Tracking Table'!$Z162-216.711*'BMP P Tracking Table'!$Y162-83.853*'BMP P Tracking Table'!$X162-42.834*'BMP P Tracking Table'!$W162)+SQRT((3630*'BMP P Tracking Table'!$U162+20.691*'BMP P Tracking Table'!$Z162-216.711*'BMP P Tracking Table'!$Y162-83.853*'BMP P Tracking Table'!$X162-42.834*'BMP P Tracking Table'!$W162)^2-(4*(149.919*'BMP P Tracking Table'!$W162+236.676*'BMP P Tracking Table'!$X162+726*'BMP P Tracking Table'!$Y162+996.798*'BMP P Tracking Table'!$Z162)*-'BMP P Tracking Table'!$AW162)))/(2*(149.919*'BMP P Tracking Table'!$W162+236.676*'BMP P Tracking Table'!$X162+726*'BMP P Tracking Table'!$Y162+996.798*'BMP P Tracking Table'!$Z162)))))),"")</f>
        <v/>
      </c>
      <c r="BA162" s="105" t="str" cm="1">
        <f t="array" ref="BA162">IFERROR((VLOOKUP(CONCATENATE('BMP P Tracking Table'!$AV162," ",'BMP P Tracking Table'!$AX162),'Performance Curves'!$C$1:$L$45,_xlfn.SINGLE(MATCH('BMP P Tracking Table'!$AZ162,'Performance Curves'!$D$1:$L$1,1))+2,FALSE)-VLOOKUP(CONCATENATE('BMP P Tracking Table'!$AV162," ",'BMP P Tracking Table'!$AX162),'Performance Curves'!$C$1:$L$45,_xlfn.SINGLE(MATCH('BMP P Tracking Table'!$AZ162,'Performance Curves'!$D$1:$L$1,1))+1,FALSE)),"")</f>
        <v/>
      </c>
      <c r="BB162" s="107" t="str">
        <f>IFERROR(('BMP P Tracking Table'!$AZ162-INDEX('Performance Curves'!$E$1:$L$1,1,MATCH('BMP P Tracking Table'!$AZ162,'Performance Curves'!$E$1:$L$1,1)))/(INDEX('Performance Curves'!$E$1:$L$1,1,MATCH('BMP P Tracking Table'!$AZ162,'Performance Curves'!$E$1:$L$1,1)+1)-INDEX('Performance Curves'!$E$1:$L$1,1,MATCH('BMP P Tracking Table'!$AZ162,'Performance Curves'!$E$1:$L$1,1))),"")</f>
        <v/>
      </c>
      <c r="BC162" s="106" t="str" cm="1">
        <f t="array" ref="BC162">IFERROR(IF('BMP P Tracking Table'!$AZ162=2,VLOOKUP(CONCATENATE('BMP P Tracking Table'!$AV162," ",'BMP P Tracking Table'!$AX162),'Performance Curves'!$C$1:$L$44,_xlfn.SINGLE(MATCH('BMP P Tracking Table'!$AZ162,'Performance Curves'!$D$1:$L$1,1))+1,FALSE),'BMP P Tracking Table'!$BA162*'BMP P Tracking Table'!$BB162+VLOOKUP(CONCATENATE('BMP P Tracking Table'!$AV162," ",'BMP P Tracking Table'!$AX162),'Performance Curves'!$C$1:$L$44,_xlfn.SINGLE(MATCH('BMP P Tracking Table'!$AZ162,'Performance Curves'!$D$1:$L$1,1))+1,FALSE)),"")</f>
        <v/>
      </c>
      <c r="BD162" s="107" t="str">
        <f>IFERROR('BMP P Tracking Table'!$BC162*'BMP P Tracking Table'!$AY162,"")</f>
        <v/>
      </c>
      <c r="BE162" s="101"/>
      <c r="BF162" s="37">
        <f t="shared" si="6"/>
        <v>0</v>
      </c>
    </row>
    <row r="163" spans="1:58" x14ac:dyDescent="0.25">
      <c r="A163" s="65"/>
      <c r="B163" s="65"/>
      <c r="C163" s="65"/>
      <c r="D163" s="65"/>
      <c r="E163" s="97"/>
      <c r="F163" s="97"/>
      <c r="G163" s="65"/>
      <c r="H163" s="65"/>
      <c r="I163" s="65"/>
      <c r="J163" s="98"/>
      <c r="K163" s="65"/>
      <c r="L163" s="65"/>
      <c r="M163" s="65"/>
      <c r="N163" s="65"/>
      <c r="O163" s="65"/>
      <c r="P163" s="65"/>
      <c r="Q163" s="65" t="str">
        <f>IFERROR(VLOOKUP('BMP P Tracking Table'!$P163,Dropdowns!$C$2:$E$15,3,FALSE),"")</f>
        <v/>
      </c>
      <c r="R163" s="65" t="str">
        <f>IFERROR(VLOOKUP('BMP P Tracking Table'!$Q163,Dropdowns!$P$3:$Q$23,2,FALSE),"")</f>
        <v/>
      </c>
      <c r="S163" s="65"/>
      <c r="T163" s="65"/>
      <c r="U163" s="65"/>
      <c r="V163" s="65"/>
      <c r="W163" s="65"/>
      <c r="X163" s="65"/>
      <c r="Y163" s="65"/>
      <c r="Z163" s="65"/>
      <c r="AA163" s="65"/>
      <c r="AB163" s="100"/>
      <c r="AC163" s="65"/>
      <c r="AD163" s="107" t="str">
        <f>IFERROR('BMP P Tracking Table'!$U163*VLOOKUP('BMP P Tracking Table'!$Q163,'Loading Rates'!$B$1:$L$24,4,FALSE)+IF('BMP P Tracking Table'!$V163="By HSG",'BMP P Tracking Table'!$W163*VLOOKUP('BMP P Tracking Table'!$Q163,'Loading Rates'!$B$1:$L$24,6,FALSE)+'BMP P Tracking Table'!$X163*VLOOKUP('BMP P Tracking Table'!$Q163,'Loading Rates'!$B$1:$L$24,7,FALSE)+'BMP P Tracking Table'!$Y163*VLOOKUP('BMP P Tracking Table'!$Q163,'Loading Rates'!$B$1:$L$24,8,FALSE)+'BMP P Tracking Table'!$Z163*VLOOKUP('BMP P Tracking Table'!$Q163,'Loading Rates'!$B$1:$L$24,9,FALSE),'BMP P Tracking Table'!$AA163*VLOOKUP('BMP P Tracking Table'!$Q163,'Loading Rates'!$B$1:$L$24,10,FALSE)),"")</f>
        <v/>
      </c>
      <c r="AE163" s="107" t="str">
        <f>IFERROR(MIN(2,IF('BMP P Tracking Table'!$V163="Total Pervious",(-(3630*'BMP P Tracking Table'!$U163+20.691*'BMP P Tracking Table'!$AA163)+SQRT((3630*'BMP P Tracking Table'!$U163+20.691*'BMP P Tracking Table'!$AA163)^2-(4*(996.798*'BMP P Tracking Table'!$AA163)*-'BMP P Tracking Table'!$AB163)))/(2*(996.798*'BMP P Tracking Table'!$AA163)),IF(SUM('BMP P Tracking Table'!$W163:$Z163)=0,'BMP P Tracking Table'!$AB163/(-3630*'BMP P Tracking Table'!$U163),(-(3630*'BMP P Tracking Table'!$U163+20.691*'BMP P Tracking Table'!$Z163-216.711*'BMP P Tracking Table'!$Y163-83.853*'BMP P Tracking Table'!$X163-42.834*'BMP P Tracking Table'!$W163)+SQRT((3630*'BMP P Tracking Table'!$U163+20.691*'BMP P Tracking Table'!$Z163-216.711*'BMP P Tracking Table'!$Y163-83.853*'BMP P Tracking Table'!$X163-42.834*'BMP P Tracking Table'!$W163)^2-(4*(149.919*'BMP P Tracking Table'!$W163+236.676*'BMP P Tracking Table'!$X163+726*'BMP P Tracking Table'!$Y163+996.798*'BMP P Tracking Table'!$Z163)*-'BMP P Tracking Table'!$AB163)))/(2*(149.919*'BMP P Tracking Table'!$W163+236.676*'BMP P Tracking Table'!$X163+726*'BMP P Tracking Table'!$Y163+996.798*'BMP P Tracking Table'!$Z163))))),"")</f>
        <v/>
      </c>
      <c r="AF163" s="107" t="str" cm="1">
        <f t="array" ref="AF163">IFERROR((VLOOKUP(CONCATENATE('BMP P Tracking Table'!$T163," ",'BMP P Tracking Table'!$AC163),'Performance Curves'!$C$1:$L$45,_xlfn.SINGLE(MATCH('BMP P Tracking Table'!$AE163,'Performance Curves'!$D$1:$L$1,1))+2,FALSE)-VLOOKUP(CONCATENATE('BMP P Tracking Table'!$T163," ",'BMP P Tracking Table'!$AC163),'Performance Curves'!$C$1:$L$45,_xlfn.SINGLE(MATCH('BMP P Tracking Table'!$AE163,'Performance Curves'!$D$1:$L$1,1))+1,FALSE)),"")</f>
        <v/>
      </c>
      <c r="AG163" s="107" t="str">
        <f>IFERROR(('BMP P Tracking Table'!$AE163-INDEX('Performance Curves'!$E$1:$L$1,1,MATCH('BMP P Tracking Table'!$AE163,'Performance Curves'!$E$1:$L$1,1)))/(INDEX('Performance Curves'!$E$1:$L$1,1,MATCH('BMP P Tracking Table'!$AE163,'Performance Curves'!$E$1:$L$1,1)+1)-INDEX('Performance Curves'!$E$1:$L$1,1,MATCH('BMP P Tracking Table'!$AE163,'Performance Curves'!$E$1:$L$1,1))),"")</f>
        <v/>
      </c>
      <c r="AH163" s="106" t="str" cm="1">
        <f t="array" ref="AH163">IFERROR(IF('BMP P Tracking Table'!$AE163=2,VLOOKUP(CONCATENATE('BMP P Tracking Table'!$T163," ",'BMP P Tracking Table'!$AC163),'Performance Curves'!$C$1:$L$45,_xlfn.SINGLE(MATCH('BMP P Tracking Table'!$AE163,'Performance Curves'!$D$1:$L$1,1))+1,FALSE),'BMP P Tracking Table'!$AF163*'BMP P Tracking Table'!$AG163+VLOOKUP(CONCATENATE('BMP P Tracking Table'!$T163," ",'BMP P Tracking Table'!$AC163),'Performance Curves'!$C$1:$L$45,_xlfn.SINGLE(MATCH('BMP P Tracking Table'!$AE163,'Performance Curves'!$D$1:$L$1,1))+1,FALSE)),"")</f>
        <v/>
      </c>
      <c r="AI163" s="107" t="str">
        <f>IFERROR('BMP P Tracking Table'!$AH163*'BMP P Tracking Table'!$AD163,"")</f>
        <v/>
      </c>
      <c r="AJ163" s="65"/>
      <c r="AK163" s="101"/>
      <c r="AL163" s="101"/>
      <c r="AM163" s="64">
        <v>1</v>
      </c>
      <c r="AN163" s="105" t="str">
        <f t="shared" si="5"/>
        <v/>
      </c>
      <c r="AO163" s="101"/>
      <c r="AP163" s="101"/>
      <c r="AQ163" s="101"/>
      <c r="AR163" s="101"/>
      <c r="AS163" s="101"/>
      <c r="AT163" s="101"/>
      <c r="AU163" s="101"/>
      <c r="AV163" s="65"/>
      <c r="AW163" s="102"/>
      <c r="AX163" s="102"/>
      <c r="AY163" s="107" t="str">
        <f>IF('BMP P Tracking Table'!$AK163="Yes",IF('BMP P Tracking Table'!$AL163="No",'BMP P Tracking Table'!$U163*VLOOKUP('BMP P Tracking Table'!$Q163,'Loading Rates'!$B$1:$L$24,4,FALSE)+IF('BMP P Tracking Table'!$V163="By HSG",'BMP P Tracking Table'!$W163*VLOOKUP('BMP P Tracking Table'!$Q163,'Loading Rates'!$B$1:$L$24,6,FALSE)+'BMP P Tracking Table'!$X163*VLOOKUP('BMP P Tracking Table'!$Q163,'Loading Rates'!$B$1:$L$24,7,FALSE)+'BMP P Tracking Table'!$Y163*VLOOKUP('BMP P Tracking Table'!$Q163,'Loading Rates'!$B$1:$L$24,8,FALSE)+'BMP P Tracking Table'!$Z163*VLOOKUP('BMP P Tracking Table'!$Q163,'Loading Rates'!$B$1:$L$24,9,FALSE),'BMP P Tracking Table'!$AA163*VLOOKUP('BMP P Tracking Table'!$Q163,'Loading Rates'!$B$1:$L$24,10,FALSE)),'BMP P Tracking Table'!$AO163*VLOOKUP('BMP P Tracking Table'!$Q163,'Loading Rates'!$B$1:$L$24,4,FALSE)+IF('BMP P Tracking Table'!$AP163="By HSG",'BMP P Tracking Table'!$AQ163*VLOOKUP('BMP P Tracking Table'!$Q163,'Loading Rates'!$B$1:$L$24,6,FALSE)+'BMP P Tracking Table'!$AR163*VLOOKUP('BMP P Tracking Table'!$Q163,'Loading Rates'!$B$1:$L$24,7,FALSE)+'BMP P Tracking Table'!$AS163*VLOOKUP('BMP P Tracking Table'!$Q163,'Loading Rates'!$B$1:$L$24,8,FALSE)+'BMP P Tracking Table'!$AT163*VLOOKUP('BMP P Tracking Table'!$Q163,'Loading Rates'!$B$1:$L$24,9,FALSE),'BMP P Tracking Table'!$AU163*VLOOKUP('BMP P Tracking Table'!$Q163,'Loading Rates'!$B$1:$L$24,10,FALSE))),"")</f>
        <v/>
      </c>
      <c r="AZ163" s="107" t="str">
        <f>IFERROR(IF('BMP P Tracking Table'!$AL163="Yes",MIN(2,IF('BMP P Tracking Table'!$AP163="Total Pervious",(-(3630*'BMP P Tracking Table'!$AO163+20.691*'BMP P Tracking Table'!$AU163)+SQRT((3630*'BMP P Tracking Table'!$AO163+20.691*'BMP P Tracking Table'!$AU163)^2-(4*(996.798*'BMP P Tracking Table'!$AU163)*-'BMP P Tracking Table'!$AW163)))/(2*(996.798*'BMP P Tracking Table'!$AU163)),IF(SUM('BMP P Tracking Table'!$AQ163:$AT163)=0,'BMP P Tracking Table'!$AU163/(-3630*'BMP P Tracking Table'!$AO163),(-(3630*'BMP P Tracking Table'!$AO163+20.691*'BMP P Tracking Table'!$AT163-216.711*'BMP P Tracking Table'!$AS163-83.853*'BMP P Tracking Table'!$AR163-42.834*'BMP P Tracking Table'!$AQ163)+SQRT((3630*'BMP P Tracking Table'!$AO163+20.691*'BMP P Tracking Table'!$AT163-216.711*'BMP P Tracking Table'!$AS163-83.853*'BMP P Tracking Table'!$AR163-42.834*'BMP P Tracking Table'!$AQ163)^2-(4*(149.919*'BMP P Tracking Table'!$AQ163+236.676*'BMP P Tracking Table'!$AR163+726*'BMP P Tracking Table'!$AS163+996.798*'BMP P Tracking Table'!$AT163)*-'BMP P Tracking Table'!$AW163)))/(2*(149.919*'BMP P Tracking Table'!$AQ163+236.676*'BMP P Tracking Table'!$AR163+726*'BMP P Tracking Table'!$AS163+996.798*'BMP P Tracking Table'!$AT163))))),MIN(2,IF('BMP P Tracking Table'!$AP163="Total Pervious",(-(3630*'BMP P Tracking Table'!$U163+20.691*'BMP P Tracking Table'!$AA163)+SQRT((3630*'BMP P Tracking Table'!$U163+20.691*'BMP P Tracking Table'!$AA163)^2-(4*(996.798*'BMP P Tracking Table'!$AA163)*-'BMP P Tracking Table'!$AW163)))/(2*(996.798*'BMP P Tracking Table'!$AA163)),IF(SUM('BMP P Tracking Table'!$W163:$Z163)=0,'BMP P Tracking Table'!$AW163/(-3630*'BMP P Tracking Table'!$U163),(-(3630*'BMP P Tracking Table'!$U163+20.691*'BMP P Tracking Table'!$Z163-216.711*'BMP P Tracking Table'!$Y163-83.853*'BMP P Tracking Table'!$X163-42.834*'BMP P Tracking Table'!$W163)+SQRT((3630*'BMP P Tracking Table'!$U163+20.691*'BMP P Tracking Table'!$Z163-216.711*'BMP P Tracking Table'!$Y163-83.853*'BMP P Tracking Table'!$X163-42.834*'BMP P Tracking Table'!$W163)^2-(4*(149.919*'BMP P Tracking Table'!$W163+236.676*'BMP P Tracking Table'!$X163+726*'BMP P Tracking Table'!$Y163+996.798*'BMP P Tracking Table'!$Z163)*-'BMP P Tracking Table'!$AW163)))/(2*(149.919*'BMP P Tracking Table'!$W163+236.676*'BMP P Tracking Table'!$X163+726*'BMP P Tracking Table'!$Y163+996.798*'BMP P Tracking Table'!$Z163)))))),"")</f>
        <v/>
      </c>
      <c r="BA163" s="105" t="str" cm="1">
        <f t="array" ref="BA163">IFERROR((VLOOKUP(CONCATENATE('BMP P Tracking Table'!$AV163," ",'BMP P Tracking Table'!$AX163),'Performance Curves'!$C$1:$L$45,_xlfn.SINGLE(MATCH('BMP P Tracking Table'!$AZ163,'Performance Curves'!$D$1:$L$1,1))+2,FALSE)-VLOOKUP(CONCATENATE('BMP P Tracking Table'!$AV163," ",'BMP P Tracking Table'!$AX163),'Performance Curves'!$C$1:$L$45,_xlfn.SINGLE(MATCH('BMP P Tracking Table'!$AZ163,'Performance Curves'!$D$1:$L$1,1))+1,FALSE)),"")</f>
        <v/>
      </c>
      <c r="BB163" s="107" t="str">
        <f>IFERROR(('BMP P Tracking Table'!$AZ163-INDEX('Performance Curves'!$E$1:$L$1,1,MATCH('BMP P Tracking Table'!$AZ163,'Performance Curves'!$E$1:$L$1,1)))/(INDEX('Performance Curves'!$E$1:$L$1,1,MATCH('BMP P Tracking Table'!$AZ163,'Performance Curves'!$E$1:$L$1,1)+1)-INDEX('Performance Curves'!$E$1:$L$1,1,MATCH('BMP P Tracking Table'!$AZ163,'Performance Curves'!$E$1:$L$1,1))),"")</f>
        <v/>
      </c>
      <c r="BC163" s="106" t="str" cm="1">
        <f t="array" ref="BC163">IFERROR(IF('BMP P Tracking Table'!$AZ163=2,VLOOKUP(CONCATENATE('BMP P Tracking Table'!$AV163," ",'BMP P Tracking Table'!$AX163),'Performance Curves'!$C$1:$L$44,_xlfn.SINGLE(MATCH('BMP P Tracking Table'!$AZ163,'Performance Curves'!$D$1:$L$1,1))+1,FALSE),'BMP P Tracking Table'!$BA163*'BMP P Tracking Table'!$BB163+VLOOKUP(CONCATENATE('BMP P Tracking Table'!$AV163," ",'BMP P Tracking Table'!$AX163),'Performance Curves'!$C$1:$L$44,_xlfn.SINGLE(MATCH('BMP P Tracking Table'!$AZ163,'Performance Curves'!$D$1:$L$1,1))+1,FALSE)),"")</f>
        <v/>
      </c>
      <c r="BD163" s="107" t="str">
        <f>IFERROR('BMP P Tracking Table'!$BC163*'BMP P Tracking Table'!$AY163,"")</f>
        <v/>
      </c>
      <c r="BE163" s="101"/>
      <c r="BF163" s="37">
        <f t="shared" si="6"/>
        <v>0</v>
      </c>
    </row>
    <row r="164" spans="1:58" x14ac:dyDescent="0.25">
      <c r="A164" s="65"/>
      <c r="B164" s="65"/>
      <c r="C164" s="65"/>
      <c r="D164" s="65"/>
      <c r="E164" s="97"/>
      <c r="F164" s="97"/>
      <c r="G164" s="65"/>
      <c r="H164" s="65"/>
      <c r="I164" s="65"/>
      <c r="J164" s="98"/>
      <c r="K164" s="65"/>
      <c r="L164" s="65"/>
      <c r="M164" s="65"/>
      <c r="N164" s="65"/>
      <c r="O164" s="65"/>
      <c r="P164" s="65"/>
      <c r="Q164" s="65" t="str">
        <f>IFERROR(VLOOKUP('BMP P Tracking Table'!$P164,Dropdowns!$C$2:$E$15,3,FALSE),"")</f>
        <v/>
      </c>
      <c r="R164" s="65" t="str">
        <f>IFERROR(VLOOKUP('BMP P Tracking Table'!$Q164,Dropdowns!$P$3:$Q$23,2,FALSE),"")</f>
        <v/>
      </c>
      <c r="S164" s="65"/>
      <c r="T164" s="65"/>
      <c r="U164" s="65"/>
      <c r="V164" s="65"/>
      <c r="W164" s="65"/>
      <c r="X164" s="65"/>
      <c r="Y164" s="65"/>
      <c r="Z164" s="65"/>
      <c r="AA164" s="65"/>
      <c r="AB164" s="100"/>
      <c r="AC164" s="65"/>
      <c r="AD164" s="107" t="str">
        <f>IFERROR('BMP P Tracking Table'!$U164*VLOOKUP('BMP P Tracking Table'!$Q164,'Loading Rates'!$B$1:$L$24,4,FALSE)+IF('BMP P Tracking Table'!$V164="By HSG",'BMP P Tracking Table'!$W164*VLOOKUP('BMP P Tracking Table'!$Q164,'Loading Rates'!$B$1:$L$24,6,FALSE)+'BMP P Tracking Table'!$X164*VLOOKUP('BMP P Tracking Table'!$Q164,'Loading Rates'!$B$1:$L$24,7,FALSE)+'BMP P Tracking Table'!$Y164*VLOOKUP('BMP P Tracking Table'!$Q164,'Loading Rates'!$B$1:$L$24,8,FALSE)+'BMP P Tracking Table'!$Z164*VLOOKUP('BMP P Tracking Table'!$Q164,'Loading Rates'!$B$1:$L$24,9,FALSE),'BMP P Tracking Table'!$AA164*VLOOKUP('BMP P Tracking Table'!$Q164,'Loading Rates'!$B$1:$L$24,10,FALSE)),"")</f>
        <v/>
      </c>
      <c r="AE164" s="107" t="str">
        <f>IFERROR(MIN(2,IF('BMP P Tracking Table'!$V164="Total Pervious",(-(3630*'BMP P Tracking Table'!$U164+20.691*'BMP P Tracking Table'!$AA164)+SQRT((3630*'BMP P Tracking Table'!$U164+20.691*'BMP P Tracking Table'!$AA164)^2-(4*(996.798*'BMP P Tracking Table'!$AA164)*-'BMP P Tracking Table'!$AB164)))/(2*(996.798*'BMP P Tracking Table'!$AA164)),IF(SUM('BMP P Tracking Table'!$W164:$Z164)=0,'BMP P Tracking Table'!$AB164/(-3630*'BMP P Tracking Table'!$U164),(-(3630*'BMP P Tracking Table'!$U164+20.691*'BMP P Tracking Table'!$Z164-216.711*'BMP P Tracking Table'!$Y164-83.853*'BMP P Tracking Table'!$X164-42.834*'BMP P Tracking Table'!$W164)+SQRT((3630*'BMP P Tracking Table'!$U164+20.691*'BMP P Tracking Table'!$Z164-216.711*'BMP P Tracking Table'!$Y164-83.853*'BMP P Tracking Table'!$X164-42.834*'BMP P Tracking Table'!$W164)^2-(4*(149.919*'BMP P Tracking Table'!$W164+236.676*'BMP P Tracking Table'!$X164+726*'BMP P Tracking Table'!$Y164+996.798*'BMP P Tracking Table'!$Z164)*-'BMP P Tracking Table'!$AB164)))/(2*(149.919*'BMP P Tracking Table'!$W164+236.676*'BMP P Tracking Table'!$X164+726*'BMP P Tracking Table'!$Y164+996.798*'BMP P Tracking Table'!$Z164))))),"")</f>
        <v/>
      </c>
      <c r="AF164" s="107" t="str" cm="1">
        <f t="array" ref="AF164">IFERROR((VLOOKUP(CONCATENATE('BMP P Tracking Table'!$T164," ",'BMP P Tracking Table'!$AC164),'Performance Curves'!$C$1:$L$45,_xlfn.SINGLE(MATCH('BMP P Tracking Table'!$AE164,'Performance Curves'!$D$1:$L$1,1))+2,FALSE)-VLOOKUP(CONCATENATE('BMP P Tracking Table'!$T164," ",'BMP P Tracking Table'!$AC164),'Performance Curves'!$C$1:$L$45,_xlfn.SINGLE(MATCH('BMP P Tracking Table'!$AE164,'Performance Curves'!$D$1:$L$1,1))+1,FALSE)),"")</f>
        <v/>
      </c>
      <c r="AG164" s="107" t="str">
        <f>IFERROR(('BMP P Tracking Table'!$AE164-INDEX('Performance Curves'!$E$1:$L$1,1,MATCH('BMP P Tracking Table'!$AE164,'Performance Curves'!$E$1:$L$1,1)))/(INDEX('Performance Curves'!$E$1:$L$1,1,MATCH('BMP P Tracking Table'!$AE164,'Performance Curves'!$E$1:$L$1,1)+1)-INDEX('Performance Curves'!$E$1:$L$1,1,MATCH('BMP P Tracking Table'!$AE164,'Performance Curves'!$E$1:$L$1,1))),"")</f>
        <v/>
      </c>
      <c r="AH164" s="106" t="str" cm="1">
        <f t="array" ref="AH164">IFERROR(IF('BMP P Tracking Table'!$AE164=2,VLOOKUP(CONCATENATE('BMP P Tracking Table'!$T164," ",'BMP P Tracking Table'!$AC164),'Performance Curves'!$C$1:$L$45,_xlfn.SINGLE(MATCH('BMP P Tracking Table'!$AE164,'Performance Curves'!$D$1:$L$1,1))+1,FALSE),'BMP P Tracking Table'!$AF164*'BMP P Tracking Table'!$AG164+VLOOKUP(CONCATENATE('BMP P Tracking Table'!$T164," ",'BMP P Tracking Table'!$AC164),'Performance Curves'!$C$1:$L$45,_xlfn.SINGLE(MATCH('BMP P Tracking Table'!$AE164,'Performance Curves'!$D$1:$L$1,1))+1,FALSE)),"")</f>
        <v/>
      </c>
      <c r="AI164" s="107" t="str">
        <f>IFERROR('BMP P Tracking Table'!$AH164*'BMP P Tracking Table'!$AD164,"")</f>
        <v/>
      </c>
      <c r="AJ164" s="65"/>
      <c r="AK164" s="101"/>
      <c r="AL164" s="101"/>
      <c r="AM164" s="64">
        <v>1</v>
      </c>
      <c r="AN164" s="105" t="str">
        <f t="shared" si="5"/>
        <v/>
      </c>
      <c r="AO164" s="101"/>
      <c r="AP164" s="101"/>
      <c r="AQ164" s="101"/>
      <c r="AR164" s="101"/>
      <c r="AS164" s="101"/>
      <c r="AT164" s="101"/>
      <c r="AU164" s="101"/>
      <c r="AV164" s="65"/>
      <c r="AW164" s="102"/>
      <c r="AX164" s="102"/>
      <c r="AY164" s="107" t="str">
        <f>IF('BMP P Tracking Table'!$AK164="Yes",IF('BMP P Tracking Table'!$AL164="No",'BMP P Tracking Table'!$U164*VLOOKUP('BMP P Tracking Table'!$Q164,'Loading Rates'!$B$1:$L$24,4,FALSE)+IF('BMP P Tracking Table'!$V164="By HSG",'BMP P Tracking Table'!$W164*VLOOKUP('BMP P Tracking Table'!$Q164,'Loading Rates'!$B$1:$L$24,6,FALSE)+'BMP P Tracking Table'!$X164*VLOOKUP('BMP P Tracking Table'!$Q164,'Loading Rates'!$B$1:$L$24,7,FALSE)+'BMP P Tracking Table'!$Y164*VLOOKUP('BMP P Tracking Table'!$Q164,'Loading Rates'!$B$1:$L$24,8,FALSE)+'BMP P Tracking Table'!$Z164*VLOOKUP('BMP P Tracking Table'!$Q164,'Loading Rates'!$B$1:$L$24,9,FALSE),'BMP P Tracking Table'!$AA164*VLOOKUP('BMP P Tracking Table'!$Q164,'Loading Rates'!$B$1:$L$24,10,FALSE)),'BMP P Tracking Table'!$AO164*VLOOKUP('BMP P Tracking Table'!$Q164,'Loading Rates'!$B$1:$L$24,4,FALSE)+IF('BMP P Tracking Table'!$AP164="By HSG",'BMP P Tracking Table'!$AQ164*VLOOKUP('BMP P Tracking Table'!$Q164,'Loading Rates'!$B$1:$L$24,6,FALSE)+'BMP P Tracking Table'!$AR164*VLOOKUP('BMP P Tracking Table'!$Q164,'Loading Rates'!$B$1:$L$24,7,FALSE)+'BMP P Tracking Table'!$AS164*VLOOKUP('BMP P Tracking Table'!$Q164,'Loading Rates'!$B$1:$L$24,8,FALSE)+'BMP P Tracking Table'!$AT164*VLOOKUP('BMP P Tracking Table'!$Q164,'Loading Rates'!$B$1:$L$24,9,FALSE),'BMP P Tracking Table'!$AU164*VLOOKUP('BMP P Tracking Table'!$Q164,'Loading Rates'!$B$1:$L$24,10,FALSE))),"")</f>
        <v/>
      </c>
      <c r="AZ164" s="107" t="str">
        <f>IFERROR(IF('BMP P Tracking Table'!$AL164="Yes",MIN(2,IF('BMP P Tracking Table'!$AP164="Total Pervious",(-(3630*'BMP P Tracking Table'!$AO164+20.691*'BMP P Tracking Table'!$AU164)+SQRT((3630*'BMP P Tracking Table'!$AO164+20.691*'BMP P Tracking Table'!$AU164)^2-(4*(996.798*'BMP P Tracking Table'!$AU164)*-'BMP P Tracking Table'!$AW164)))/(2*(996.798*'BMP P Tracking Table'!$AU164)),IF(SUM('BMP P Tracking Table'!$AQ164:$AT164)=0,'BMP P Tracking Table'!$AU164/(-3630*'BMP P Tracking Table'!$AO164),(-(3630*'BMP P Tracking Table'!$AO164+20.691*'BMP P Tracking Table'!$AT164-216.711*'BMP P Tracking Table'!$AS164-83.853*'BMP P Tracking Table'!$AR164-42.834*'BMP P Tracking Table'!$AQ164)+SQRT((3630*'BMP P Tracking Table'!$AO164+20.691*'BMP P Tracking Table'!$AT164-216.711*'BMP P Tracking Table'!$AS164-83.853*'BMP P Tracking Table'!$AR164-42.834*'BMP P Tracking Table'!$AQ164)^2-(4*(149.919*'BMP P Tracking Table'!$AQ164+236.676*'BMP P Tracking Table'!$AR164+726*'BMP P Tracking Table'!$AS164+996.798*'BMP P Tracking Table'!$AT164)*-'BMP P Tracking Table'!$AW164)))/(2*(149.919*'BMP P Tracking Table'!$AQ164+236.676*'BMP P Tracking Table'!$AR164+726*'BMP P Tracking Table'!$AS164+996.798*'BMP P Tracking Table'!$AT164))))),MIN(2,IF('BMP P Tracking Table'!$AP164="Total Pervious",(-(3630*'BMP P Tracking Table'!$U164+20.691*'BMP P Tracking Table'!$AA164)+SQRT((3630*'BMP P Tracking Table'!$U164+20.691*'BMP P Tracking Table'!$AA164)^2-(4*(996.798*'BMP P Tracking Table'!$AA164)*-'BMP P Tracking Table'!$AW164)))/(2*(996.798*'BMP P Tracking Table'!$AA164)),IF(SUM('BMP P Tracking Table'!$W164:$Z164)=0,'BMP P Tracking Table'!$AW164/(-3630*'BMP P Tracking Table'!$U164),(-(3630*'BMP P Tracking Table'!$U164+20.691*'BMP P Tracking Table'!$Z164-216.711*'BMP P Tracking Table'!$Y164-83.853*'BMP P Tracking Table'!$X164-42.834*'BMP P Tracking Table'!$W164)+SQRT((3630*'BMP P Tracking Table'!$U164+20.691*'BMP P Tracking Table'!$Z164-216.711*'BMP P Tracking Table'!$Y164-83.853*'BMP P Tracking Table'!$X164-42.834*'BMP P Tracking Table'!$W164)^2-(4*(149.919*'BMP P Tracking Table'!$W164+236.676*'BMP P Tracking Table'!$X164+726*'BMP P Tracking Table'!$Y164+996.798*'BMP P Tracking Table'!$Z164)*-'BMP P Tracking Table'!$AW164)))/(2*(149.919*'BMP P Tracking Table'!$W164+236.676*'BMP P Tracking Table'!$X164+726*'BMP P Tracking Table'!$Y164+996.798*'BMP P Tracking Table'!$Z164)))))),"")</f>
        <v/>
      </c>
      <c r="BA164" s="105" t="str" cm="1">
        <f t="array" ref="BA164">IFERROR((VLOOKUP(CONCATENATE('BMP P Tracking Table'!$AV164," ",'BMP P Tracking Table'!$AX164),'Performance Curves'!$C$1:$L$45,_xlfn.SINGLE(MATCH('BMP P Tracking Table'!$AZ164,'Performance Curves'!$D$1:$L$1,1))+2,FALSE)-VLOOKUP(CONCATENATE('BMP P Tracking Table'!$AV164," ",'BMP P Tracking Table'!$AX164),'Performance Curves'!$C$1:$L$45,_xlfn.SINGLE(MATCH('BMP P Tracking Table'!$AZ164,'Performance Curves'!$D$1:$L$1,1))+1,FALSE)),"")</f>
        <v/>
      </c>
      <c r="BB164" s="107" t="str">
        <f>IFERROR(('BMP P Tracking Table'!$AZ164-INDEX('Performance Curves'!$E$1:$L$1,1,MATCH('BMP P Tracking Table'!$AZ164,'Performance Curves'!$E$1:$L$1,1)))/(INDEX('Performance Curves'!$E$1:$L$1,1,MATCH('BMP P Tracking Table'!$AZ164,'Performance Curves'!$E$1:$L$1,1)+1)-INDEX('Performance Curves'!$E$1:$L$1,1,MATCH('BMP P Tracking Table'!$AZ164,'Performance Curves'!$E$1:$L$1,1))),"")</f>
        <v/>
      </c>
      <c r="BC164" s="106" t="str" cm="1">
        <f t="array" ref="BC164">IFERROR(IF('BMP P Tracking Table'!$AZ164=2,VLOOKUP(CONCATENATE('BMP P Tracking Table'!$AV164," ",'BMP P Tracking Table'!$AX164),'Performance Curves'!$C$1:$L$44,_xlfn.SINGLE(MATCH('BMP P Tracking Table'!$AZ164,'Performance Curves'!$D$1:$L$1,1))+1,FALSE),'BMP P Tracking Table'!$BA164*'BMP P Tracking Table'!$BB164+VLOOKUP(CONCATENATE('BMP P Tracking Table'!$AV164," ",'BMP P Tracking Table'!$AX164),'Performance Curves'!$C$1:$L$44,_xlfn.SINGLE(MATCH('BMP P Tracking Table'!$AZ164,'Performance Curves'!$D$1:$L$1,1))+1,FALSE)),"")</f>
        <v/>
      </c>
      <c r="BD164" s="107" t="str">
        <f>IFERROR('BMP P Tracking Table'!$BC164*'BMP P Tracking Table'!$AY164,"")</f>
        <v/>
      </c>
      <c r="BE164" s="101"/>
      <c r="BF164" s="37">
        <f t="shared" si="6"/>
        <v>0</v>
      </c>
    </row>
    <row r="165" spans="1:58" x14ac:dyDescent="0.25">
      <c r="A165" s="65"/>
      <c r="B165" s="65"/>
      <c r="C165" s="65"/>
      <c r="D165" s="65"/>
      <c r="E165" s="97"/>
      <c r="F165" s="97"/>
      <c r="G165" s="65"/>
      <c r="H165" s="65"/>
      <c r="I165" s="65"/>
      <c r="J165" s="98"/>
      <c r="K165" s="65"/>
      <c r="L165" s="65"/>
      <c r="M165" s="65"/>
      <c r="N165" s="65"/>
      <c r="O165" s="65"/>
      <c r="P165" s="65"/>
      <c r="Q165" s="65" t="str">
        <f>IFERROR(VLOOKUP('BMP P Tracking Table'!$P165,Dropdowns!$C$2:$E$15,3,FALSE),"")</f>
        <v/>
      </c>
      <c r="R165" s="65" t="str">
        <f>IFERROR(VLOOKUP('BMP P Tracking Table'!$Q165,Dropdowns!$P$3:$Q$23,2,FALSE),"")</f>
        <v/>
      </c>
      <c r="S165" s="65"/>
      <c r="T165" s="65"/>
      <c r="U165" s="65"/>
      <c r="V165" s="65"/>
      <c r="W165" s="65"/>
      <c r="X165" s="65"/>
      <c r="Y165" s="65"/>
      <c r="Z165" s="65"/>
      <c r="AA165" s="65"/>
      <c r="AB165" s="100"/>
      <c r="AC165" s="65"/>
      <c r="AD165" s="107" t="str">
        <f>IFERROR('BMP P Tracking Table'!$U165*VLOOKUP('BMP P Tracking Table'!$Q165,'Loading Rates'!$B$1:$L$24,4,FALSE)+IF('BMP P Tracking Table'!$V165="By HSG",'BMP P Tracking Table'!$W165*VLOOKUP('BMP P Tracking Table'!$Q165,'Loading Rates'!$B$1:$L$24,6,FALSE)+'BMP P Tracking Table'!$X165*VLOOKUP('BMP P Tracking Table'!$Q165,'Loading Rates'!$B$1:$L$24,7,FALSE)+'BMP P Tracking Table'!$Y165*VLOOKUP('BMP P Tracking Table'!$Q165,'Loading Rates'!$B$1:$L$24,8,FALSE)+'BMP P Tracking Table'!$Z165*VLOOKUP('BMP P Tracking Table'!$Q165,'Loading Rates'!$B$1:$L$24,9,FALSE),'BMP P Tracking Table'!$AA165*VLOOKUP('BMP P Tracking Table'!$Q165,'Loading Rates'!$B$1:$L$24,10,FALSE)),"")</f>
        <v/>
      </c>
      <c r="AE165" s="107" t="str">
        <f>IFERROR(MIN(2,IF('BMP P Tracking Table'!$V165="Total Pervious",(-(3630*'BMP P Tracking Table'!$U165+20.691*'BMP P Tracking Table'!$AA165)+SQRT((3630*'BMP P Tracking Table'!$U165+20.691*'BMP P Tracking Table'!$AA165)^2-(4*(996.798*'BMP P Tracking Table'!$AA165)*-'BMP P Tracking Table'!$AB165)))/(2*(996.798*'BMP P Tracking Table'!$AA165)),IF(SUM('BMP P Tracking Table'!$W165:$Z165)=0,'BMP P Tracking Table'!$AB165/(-3630*'BMP P Tracking Table'!$U165),(-(3630*'BMP P Tracking Table'!$U165+20.691*'BMP P Tracking Table'!$Z165-216.711*'BMP P Tracking Table'!$Y165-83.853*'BMP P Tracking Table'!$X165-42.834*'BMP P Tracking Table'!$W165)+SQRT((3630*'BMP P Tracking Table'!$U165+20.691*'BMP P Tracking Table'!$Z165-216.711*'BMP P Tracking Table'!$Y165-83.853*'BMP P Tracking Table'!$X165-42.834*'BMP P Tracking Table'!$W165)^2-(4*(149.919*'BMP P Tracking Table'!$W165+236.676*'BMP P Tracking Table'!$X165+726*'BMP P Tracking Table'!$Y165+996.798*'BMP P Tracking Table'!$Z165)*-'BMP P Tracking Table'!$AB165)))/(2*(149.919*'BMP P Tracking Table'!$W165+236.676*'BMP P Tracking Table'!$X165+726*'BMP P Tracking Table'!$Y165+996.798*'BMP P Tracking Table'!$Z165))))),"")</f>
        <v/>
      </c>
      <c r="AF165" s="107" t="str" cm="1">
        <f t="array" ref="AF165">IFERROR((VLOOKUP(CONCATENATE('BMP P Tracking Table'!$T165," ",'BMP P Tracking Table'!$AC165),'Performance Curves'!$C$1:$L$45,_xlfn.SINGLE(MATCH('BMP P Tracking Table'!$AE165,'Performance Curves'!$D$1:$L$1,1))+2,FALSE)-VLOOKUP(CONCATENATE('BMP P Tracking Table'!$T165," ",'BMP P Tracking Table'!$AC165),'Performance Curves'!$C$1:$L$45,_xlfn.SINGLE(MATCH('BMP P Tracking Table'!$AE165,'Performance Curves'!$D$1:$L$1,1))+1,FALSE)),"")</f>
        <v/>
      </c>
      <c r="AG165" s="107" t="str">
        <f>IFERROR(('BMP P Tracking Table'!$AE165-INDEX('Performance Curves'!$E$1:$L$1,1,MATCH('BMP P Tracking Table'!$AE165,'Performance Curves'!$E$1:$L$1,1)))/(INDEX('Performance Curves'!$E$1:$L$1,1,MATCH('BMP P Tracking Table'!$AE165,'Performance Curves'!$E$1:$L$1,1)+1)-INDEX('Performance Curves'!$E$1:$L$1,1,MATCH('BMP P Tracking Table'!$AE165,'Performance Curves'!$E$1:$L$1,1))),"")</f>
        <v/>
      </c>
      <c r="AH165" s="106" t="str" cm="1">
        <f t="array" ref="AH165">IFERROR(IF('BMP P Tracking Table'!$AE165=2,VLOOKUP(CONCATENATE('BMP P Tracking Table'!$T165," ",'BMP P Tracking Table'!$AC165),'Performance Curves'!$C$1:$L$45,_xlfn.SINGLE(MATCH('BMP P Tracking Table'!$AE165,'Performance Curves'!$D$1:$L$1,1))+1,FALSE),'BMP P Tracking Table'!$AF165*'BMP P Tracking Table'!$AG165+VLOOKUP(CONCATENATE('BMP P Tracking Table'!$T165," ",'BMP P Tracking Table'!$AC165),'Performance Curves'!$C$1:$L$45,_xlfn.SINGLE(MATCH('BMP P Tracking Table'!$AE165,'Performance Curves'!$D$1:$L$1,1))+1,FALSE)),"")</f>
        <v/>
      </c>
      <c r="AI165" s="107" t="str">
        <f>IFERROR('BMP P Tracking Table'!$AH165*'BMP P Tracking Table'!$AD165,"")</f>
        <v/>
      </c>
      <c r="AJ165" s="65"/>
      <c r="AK165" s="101"/>
      <c r="AL165" s="101"/>
      <c r="AM165" s="64">
        <v>1</v>
      </c>
      <c r="AN165" s="105" t="str">
        <f t="shared" si="5"/>
        <v/>
      </c>
      <c r="AO165" s="101"/>
      <c r="AP165" s="101"/>
      <c r="AQ165" s="101"/>
      <c r="AR165" s="101"/>
      <c r="AS165" s="101"/>
      <c r="AT165" s="101"/>
      <c r="AU165" s="101"/>
      <c r="AV165" s="65"/>
      <c r="AW165" s="102"/>
      <c r="AX165" s="102"/>
      <c r="AY165" s="107" t="str">
        <f>IF('BMP P Tracking Table'!$AK165="Yes",IF('BMP P Tracking Table'!$AL165="No",'BMP P Tracking Table'!$U165*VLOOKUP('BMP P Tracking Table'!$Q165,'Loading Rates'!$B$1:$L$24,4,FALSE)+IF('BMP P Tracking Table'!$V165="By HSG",'BMP P Tracking Table'!$W165*VLOOKUP('BMP P Tracking Table'!$Q165,'Loading Rates'!$B$1:$L$24,6,FALSE)+'BMP P Tracking Table'!$X165*VLOOKUP('BMP P Tracking Table'!$Q165,'Loading Rates'!$B$1:$L$24,7,FALSE)+'BMP P Tracking Table'!$Y165*VLOOKUP('BMP P Tracking Table'!$Q165,'Loading Rates'!$B$1:$L$24,8,FALSE)+'BMP P Tracking Table'!$Z165*VLOOKUP('BMP P Tracking Table'!$Q165,'Loading Rates'!$B$1:$L$24,9,FALSE),'BMP P Tracking Table'!$AA165*VLOOKUP('BMP P Tracking Table'!$Q165,'Loading Rates'!$B$1:$L$24,10,FALSE)),'BMP P Tracking Table'!$AO165*VLOOKUP('BMP P Tracking Table'!$Q165,'Loading Rates'!$B$1:$L$24,4,FALSE)+IF('BMP P Tracking Table'!$AP165="By HSG",'BMP P Tracking Table'!$AQ165*VLOOKUP('BMP P Tracking Table'!$Q165,'Loading Rates'!$B$1:$L$24,6,FALSE)+'BMP P Tracking Table'!$AR165*VLOOKUP('BMP P Tracking Table'!$Q165,'Loading Rates'!$B$1:$L$24,7,FALSE)+'BMP P Tracking Table'!$AS165*VLOOKUP('BMP P Tracking Table'!$Q165,'Loading Rates'!$B$1:$L$24,8,FALSE)+'BMP P Tracking Table'!$AT165*VLOOKUP('BMP P Tracking Table'!$Q165,'Loading Rates'!$B$1:$L$24,9,FALSE),'BMP P Tracking Table'!$AU165*VLOOKUP('BMP P Tracking Table'!$Q165,'Loading Rates'!$B$1:$L$24,10,FALSE))),"")</f>
        <v/>
      </c>
      <c r="AZ165" s="107" t="str">
        <f>IFERROR(IF('BMP P Tracking Table'!$AL165="Yes",MIN(2,IF('BMP P Tracking Table'!$AP165="Total Pervious",(-(3630*'BMP P Tracking Table'!$AO165+20.691*'BMP P Tracking Table'!$AU165)+SQRT((3630*'BMP P Tracking Table'!$AO165+20.691*'BMP P Tracking Table'!$AU165)^2-(4*(996.798*'BMP P Tracking Table'!$AU165)*-'BMP P Tracking Table'!$AW165)))/(2*(996.798*'BMP P Tracking Table'!$AU165)),IF(SUM('BMP P Tracking Table'!$AQ165:$AT165)=0,'BMP P Tracking Table'!$AU165/(-3630*'BMP P Tracking Table'!$AO165),(-(3630*'BMP P Tracking Table'!$AO165+20.691*'BMP P Tracking Table'!$AT165-216.711*'BMP P Tracking Table'!$AS165-83.853*'BMP P Tracking Table'!$AR165-42.834*'BMP P Tracking Table'!$AQ165)+SQRT((3630*'BMP P Tracking Table'!$AO165+20.691*'BMP P Tracking Table'!$AT165-216.711*'BMP P Tracking Table'!$AS165-83.853*'BMP P Tracking Table'!$AR165-42.834*'BMP P Tracking Table'!$AQ165)^2-(4*(149.919*'BMP P Tracking Table'!$AQ165+236.676*'BMP P Tracking Table'!$AR165+726*'BMP P Tracking Table'!$AS165+996.798*'BMP P Tracking Table'!$AT165)*-'BMP P Tracking Table'!$AW165)))/(2*(149.919*'BMP P Tracking Table'!$AQ165+236.676*'BMP P Tracking Table'!$AR165+726*'BMP P Tracking Table'!$AS165+996.798*'BMP P Tracking Table'!$AT165))))),MIN(2,IF('BMP P Tracking Table'!$AP165="Total Pervious",(-(3630*'BMP P Tracking Table'!$U165+20.691*'BMP P Tracking Table'!$AA165)+SQRT((3630*'BMP P Tracking Table'!$U165+20.691*'BMP P Tracking Table'!$AA165)^2-(4*(996.798*'BMP P Tracking Table'!$AA165)*-'BMP P Tracking Table'!$AW165)))/(2*(996.798*'BMP P Tracking Table'!$AA165)),IF(SUM('BMP P Tracking Table'!$W165:$Z165)=0,'BMP P Tracking Table'!$AW165/(-3630*'BMP P Tracking Table'!$U165),(-(3630*'BMP P Tracking Table'!$U165+20.691*'BMP P Tracking Table'!$Z165-216.711*'BMP P Tracking Table'!$Y165-83.853*'BMP P Tracking Table'!$X165-42.834*'BMP P Tracking Table'!$W165)+SQRT((3630*'BMP P Tracking Table'!$U165+20.691*'BMP P Tracking Table'!$Z165-216.711*'BMP P Tracking Table'!$Y165-83.853*'BMP P Tracking Table'!$X165-42.834*'BMP P Tracking Table'!$W165)^2-(4*(149.919*'BMP P Tracking Table'!$W165+236.676*'BMP P Tracking Table'!$X165+726*'BMP P Tracking Table'!$Y165+996.798*'BMP P Tracking Table'!$Z165)*-'BMP P Tracking Table'!$AW165)))/(2*(149.919*'BMP P Tracking Table'!$W165+236.676*'BMP P Tracking Table'!$X165+726*'BMP P Tracking Table'!$Y165+996.798*'BMP P Tracking Table'!$Z165)))))),"")</f>
        <v/>
      </c>
      <c r="BA165" s="105" t="str" cm="1">
        <f t="array" ref="BA165">IFERROR((VLOOKUP(CONCATENATE('BMP P Tracking Table'!$AV165," ",'BMP P Tracking Table'!$AX165),'Performance Curves'!$C$1:$L$45,_xlfn.SINGLE(MATCH('BMP P Tracking Table'!$AZ165,'Performance Curves'!$D$1:$L$1,1))+2,FALSE)-VLOOKUP(CONCATENATE('BMP P Tracking Table'!$AV165," ",'BMP P Tracking Table'!$AX165),'Performance Curves'!$C$1:$L$45,_xlfn.SINGLE(MATCH('BMP P Tracking Table'!$AZ165,'Performance Curves'!$D$1:$L$1,1))+1,FALSE)),"")</f>
        <v/>
      </c>
      <c r="BB165" s="107" t="str">
        <f>IFERROR(('BMP P Tracking Table'!$AZ165-INDEX('Performance Curves'!$E$1:$L$1,1,MATCH('BMP P Tracking Table'!$AZ165,'Performance Curves'!$E$1:$L$1,1)))/(INDEX('Performance Curves'!$E$1:$L$1,1,MATCH('BMP P Tracking Table'!$AZ165,'Performance Curves'!$E$1:$L$1,1)+1)-INDEX('Performance Curves'!$E$1:$L$1,1,MATCH('BMP P Tracking Table'!$AZ165,'Performance Curves'!$E$1:$L$1,1))),"")</f>
        <v/>
      </c>
      <c r="BC165" s="106" t="str" cm="1">
        <f t="array" ref="BC165">IFERROR(IF('BMP P Tracking Table'!$AZ165=2,VLOOKUP(CONCATENATE('BMP P Tracking Table'!$AV165," ",'BMP P Tracking Table'!$AX165),'Performance Curves'!$C$1:$L$44,_xlfn.SINGLE(MATCH('BMP P Tracking Table'!$AZ165,'Performance Curves'!$D$1:$L$1,1))+1,FALSE),'BMP P Tracking Table'!$BA165*'BMP P Tracking Table'!$BB165+VLOOKUP(CONCATENATE('BMP P Tracking Table'!$AV165," ",'BMP P Tracking Table'!$AX165),'Performance Curves'!$C$1:$L$44,_xlfn.SINGLE(MATCH('BMP P Tracking Table'!$AZ165,'Performance Curves'!$D$1:$L$1,1))+1,FALSE)),"")</f>
        <v/>
      </c>
      <c r="BD165" s="107" t="str">
        <f>IFERROR('BMP P Tracking Table'!$BC165*'BMP P Tracking Table'!$AY165,"")</f>
        <v/>
      </c>
      <c r="BE165" s="101"/>
      <c r="BF165" s="37">
        <f t="shared" si="6"/>
        <v>0</v>
      </c>
    </row>
    <row r="166" spans="1:58" x14ac:dyDescent="0.25">
      <c r="A166" s="65"/>
      <c r="B166" s="65"/>
      <c r="C166" s="65"/>
      <c r="D166" s="65"/>
      <c r="E166" s="97"/>
      <c r="F166" s="97"/>
      <c r="G166" s="65"/>
      <c r="H166" s="65"/>
      <c r="I166" s="65"/>
      <c r="J166" s="98"/>
      <c r="K166" s="65"/>
      <c r="L166" s="65"/>
      <c r="M166" s="65"/>
      <c r="N166" s="65"/>
      <c r="O166" s="65"/>
      <c r="P166" s="65"/>
      <c r="Q166" s="65" t="str">
        <f>IFERROR(VLOOKUP('BMP P Tracking Table'!$P166,Dropdowns!$C$2:$E$15,3,FALSE),"")</f>
        <v/>
      </c>
      <c r="R166" s="65" t="str">
        <f>IFERROR(VLOOKUP('BMP P Tracking Table'!$Q166,Dropdowns!$P$3:$Q$23,2,FALSE),"")</f>
        <v/>
      </c>
      <c r="S166" s="65"/>
      <c r="T166" s="65"/>
      <c r="U166" s="65"/>
      <c r="V166" s="65"/>
      <c r="W166" s="65"/>
      <c r="X166" s="65"/>
      <c r="Y166" s="65"/>
      <c r="Z166" s="65"/>
      <c r="AA166" s="65"/>
      <c r="AB166" s="100"/>
      <c r="AC166" s="65"/>
      <c r="AD166" s="107" t="str">
        <f>IFERROR('BMP P Tracking Table'!$U166*VLOOKUP('BMP P Tracking Table'!$Q166,'Loading Rates'!$B$1:$L$24,4,FALSE)+IF('BMP P Tracking Table'!$V166="By HSG",'BMP P Tracking Table'!$W166*VLOOKUP('BMP P Tracking Table'!$Q166,'Loading Rates'!$B$1:$L$24,6,FALSE)+'BMP P Tracking Table'!$X166*VLOOKUP('BMP P Tracking Table'!$Q166,'Loading Rates'!$B$1:$L$24,7,FALSE)+'BMP P Tracking Table'!$Y166*VLOOKUP('BMP P Tracking Table'!$Q166,'Loading Rates'!$B$1:$L$24,8,FALSE)+'BMP P Tracking Table'!$Z166*VLOOKUP('BMP P Tracking Table'!$Q166,'Loading Rates'!$B$1:$L$24,9,FALSE),'BMP P Tracking Table'!$AA166*VLOOKUP('BMP P Tracking Table'!$Q166,'Loading Rates'!$B$1:$L$24,10,FALSE)),"")</f>
        <v/>
      </c>
      <c r="AE166" s="107" t="str">
        <f>IFERROR(MIN(2,IF('BMP P Tracking Table'!$V166="Total Pervious",(-(3630*'BMP P Tracking Table'!$U166+20.691*'BMP P Tracking Table'!$AA166)+SQRT((3630*'BMP P Tracking Table'!$U166+20.691*'BMP P Tracking Table'!$AA166)^2-(4*(996.798*'BMP P Tracking Table'!$AA166)*-'BMP P Tracking Table'!$AB166)))/(2*(996.798*'BMP P Tracking Table'!$AA166)),IF(SUM('BMP P Tracking Table'!$W166:$Z166)=0,'BMP P Tracking Table'!$AB166/(-3630*'BMP P Tracking Table'!$U166),(-(3630*'BMP P Tracking Table'!$U166+20.691*'BMP P Tracking Table'!$Z166-216.711*'BMP P Tracking Table'!$Y166-83.853*'BMP P Tracking Table'!$X166-42.834*'BMP P Tracking Table'!$W166)+SQRT((3630*'BMP P Tracking Table'!$U166+20.691*'BMP P Tracking Table'!$Z166-216.711*'BMP P Tracking Table'!$Y166-83.853*'BMP P Tracking Table'!$X166-42.834*'BMP P Tracking Table'!$W166)^2-(4*(149.919*'BMP P Tracking Table'!$W166+236.676*'BMP P Tracking Table'!$X166+726*'BMP P Tracking Table'!$Y166+996.798*'BMP P Tracking Table'!$Z166)*-'BMP P Tracking Table'!$AB166)))/(2*(149.919*'BMP P Tracking Table'!$W166+236.676*'BMP P Tracking Table'!$X166+726*'BMP P Tracking Table'!$Y166+996.798*'BMP P Tracking Table'!$Z166))))),"")</f>
        <v/>
      </c>
      <c r="AF166" s="107" t="str" cm="1">
        <f t="array" ref="AF166">IFERROR((VLOOKUP(CONCATENATE('BMP P Tracking Table'!$T166," ",'BMP P Tracking Table'!$AC166),'Performance Curves'!$C$1:$L$45,_xlfn.SINGLE(MATCH('BMP P Tracking Table'!$AE166,'Performance Curves'!$D$1:$L$1,1))+2,FALSE)-VLOOKUP(CONCATENATE('BMP P Tracking Table'!$T166," ",'BMP P Tracking Table'!$AC166),'Performance Curves'!$C$1:$L$45,_xlfn.SINGLE(MATCH('BMP P Tracking Table'!$AE166,'Performance Curves'!$D$1:$L$1,1))+1,FALSE)),"")</f>
        <v/>
      </c>
      <c r="AG166" s="107" t="str">
        <f>IFERROR(('BMP P Tracking Table'!$AE166-INDEX('Performance Curves'!$E$1:$L$1,1,MATCH('BMP P Tracking Table'!$AE166,'Performance Curves'!$E$1:$L$1,1)))/(INDEX('Performance Curves'!$E$1:$L$1,1,MATCH('BMP P Tracking Table'!$AE166,'Performance Curves'!$E$1:$L$1,1)+1)-INDEX('Performance Curves'!$E$1:$L$1,1,MATCH('BMP P Tracking Table'!$AE166,'Performance Curves'!$E$1:$L$1,1))),"")</f>
        <v/>
      </c>
      <c r="AH166" s="106" t="str" cm="1">
        <f t="array" ref="AH166">IFERROR(IF('BMP P Tracking Table'!$AE166=2,VLOOKUP(CONCATENATE('BMP P Tracking Table'!$T166," ",'BMP P Tracking Table'!$AC166),'Performance Curves'!$C$1:$L$45,_xlfn.SINGLE(MATCH('BMP P Tracking Table'!$AE166,'Performance Curves'!$D$1:$L$1,1))+1,FALSE),'BMP P Tracking Table'!$AF166*'BMP P Tracking Table'!$AG166+VLOOKUP(CONCATENATE('BMP P Tracking Table'!$T166," ",'BMP P Tracking Table'!$AC166),'Performance Curves'!$C$1:$L$45,_xlfn.SINGLE(MATCH('BMP P Tracking Table'!$AE166,'Performance Curves'!$D$1:$L$1,1))+1,FALSE)),"")</f>
        <v/>
      </c>
      <c r="AI166" s="107" t="str">
        <f>IFERROR('BMP P Tracking Table'!$AH166*'BMP P Tracking Table'!$AD166,"")</f>
        <v/>
      </c>
      <c r="AJ166" s="65"/>
      <c r="AK166" s="101"/>
      <c r="AL166" s="101"/>
      <c r="AM166" s="64">
        <v>1</v>
      </c>
      <c r="AN166" s="105" t="str">
        <f t="shared" si="5"/>
        <v/>
      </c>
      <c r="AO166" s="101"/>
      <c r="AP166" s="101"/>
      <c r="AQ166" s="101"/>
      <c r="AR166" s="101"/>
      <c r="AS166" s="101"/>
      <c r="AT166" s="101"/>
      <c r="AU166" s="101"/>
      <c r="AV166" s="65"/>
      <c r="AW166" s="102"/>
      <c r="AX166" s="102"/>
      <c r="AY166" s="107" t="str">
        <f>IF('BMP P Tracking Table'!$AK166="Yes",IF('BMP P Tracking Table'!$AL166="No",'BMP P Tracking Table'!$U166*VLOOKUP('BMP P Tracking Table'!$Q166,'Loading Rates'!$B$1:$L$24,4,FALSE)+IF('BMP P Tracking Table'!$V166="By HSG",'BMP P Tracking Table'!$W166*VLOOKUP('BMP P Tracking Table'!$Q166,'Loading Rates'!$B$1:$L$24,6,FALSE)+'BMP P Tracking Table'!$X166*VLOOKUP('BMP P Tracking Table'!$Q166,'Loading Rates'!$B$1:$L$24,7,FALSE)+'BMP P Tracking Table'!$Y166*VLOOKUP('BMP P Tracking Table'!$Q166,'Loading Rates'!$B$1:$L$24,8,FALSE)+'BMP P Tracking Table'!$Z166*VLOOKUP('BMP P Tracking Table'!$Q166,'Loading Rates'!$B$1:$L$24,9,FALSE),'BMP P Tracking Table'!$AA166*VLOOKUP('BMP P Tracking Table'!$Q166,'Loading Rates'!$B$1:$L$24,10,FALSE)),'BMP P Tracking Table'!$AO166*VLOOKUP('BMP P Tracking Table'!$Q166,'Loading Rates'!$B$1:$L$24,4,FALSE)+IF('BMP P Tracking Table'!$AP166="By HSG",'BMP P Tracking Table'!$AQ166*VLOOKUP('BMP P Tracking Table'!$Q166,'Loading Rates'!$B$1:$L$24,6,FALSE)+'BMP P Tracking Table'!$AR166*VLOOKUP('BMP P Tracking Table'!$Q166,'Loading Rates'!$B$1:$L$24,7,FALSE)+'BMP P Tracking Table'!$AS166*VLOOKUP('BMP P Tracking Table'!$Q166,'Loading Rates'!$B$1:$L$24,8,FALSE)+'BMP P Tracking Table'!$AT166*VLOOKUP('BMP P Tracking Table'!$Q166,'Loading Rates'!$B$1:$L$24,9,FALSE),'BMP P Tracking Table'!$AU166*VLOOKUP('BMP P Tracking Table'!$Q166,'Loading Rates'!$B$1:$L$24,10,FALSE))),"")</f>
        <v/>
      </c>
      <c r="AZ166" s="107" t="str">
        <f>IFERROR(IF('BMP P Tracking Table'!$AL166="Yes",MIN(2,IF('BMP P Tracking Table'!$AP166="Total Pervious",(-(3630*'BMP P Tracking Table'!$AO166+20.691*'BMP P Tracking Table'!$AU166)+SQRT((3630*'BMP P Tracking Table'!$AO166+20.691*'BMP P Tracking Table'!$AU166)^2-(4*(996.798*'BMP P Tracking Table'!$AU166)*-'BMP P Tracking Table'!$AW166)))/(2*(996.798*'BMP P Tracking Table'!$AU166)),IF(SUM('BMP P Tracking Table'!$AQ166:$AT166)=0,'BMP P Tracking Table'!$AU166/(-3630*'BMP P Tracking Table'!$AO166),(-(3630*'BMP P Tracking Table'!$AO166+20.691*'BMP P Tracking Table'!$AT166-216.711*'BMP P Tracking Table'!$AS166-83.853*'BMP P Tracking Table'!$AR166-42.834*'BMP P Tracking Table'!$AQ166)+SQRT((3630*'BMP P Tracking Table'!$AO166+20.691*'BMP P Tracking Table'!$AT166-216.711*'BMP P Tracking Table'!$AS166-83.853*'BMP P Tracking Table'!$AR166-42.834*'BMP P Tracking Table'!$AQ166)^2-(4*(149.919*'BMP P Tracking Table'!$AQ166+236.676*'BMP P Tracking Table'!$AR166+726*'BMP P Tracking Table'!$AS166+996.798*'BMP P Tracking Table'!$AT166)*-'BMP P Tracking Table'!$AW166)))/(2*(149.919*'BMP P Tracking Table'!$AQ166+236.676*'BMP P Tracking Table'!$AR166+726*'BMP P Tracking Table'!$AS166+996.798*'BMP P Tracking Table'!$AT166))))),MIN(2,IF('BMP P Tracking Table'!$AP166="Total Pervious",(-(3630*'BMP P Tracking Table'!$U166+20.691*'BMP P Tracking Table'!$AA166)+SQRT((3630*'BMP P Tracking Table'!$U166+20.691*'BMP P Tracking Table'!$AA166)^2-(4*(996.798*'BMP P Tracking Table'!$AA166)*-'BMP P Tracking Table'!$AW166)))/(2*(996.798*'BMP P Tracking Table'!$AA166)),IF(SUM('BMP P Tracking Table'!$W166:$Z166)=0,'BMP P Tracking Table'!$AW166/(-3630*'BMP P Tracking Table'!$U166),(-(3630*'BMP P Tracking Table'!$U166+20.691*'BMP P Tracking Table'!$Z166-216.711*'BMP P Tracking Table'!$Y166-83.853*'BMP P Tracking Table'!$X166-42.834*'BMP P Tracking Table'!$W166)+SQRT((3630*'BMP P Tracking Table'!$U166+20.691*'BMP P Tracking Table'!$Z166-216.711*'BMP P Tracking Table'!$Y166-83.853*'BMP P Tracking Table'!$X166-42.834*'BMP P Tracking Table'!$W166)^2-(4*(149.919*'BMP P Tracking Table'!$W166+236.676*'BMP P Tracking Table'!$X166+726*'BMP P Tracking Table'!$Y166+996.798*'BMP P Tracking Table'!$Z166)*-'BMP P Tracking Table'!$AW166)))/(2*(149.919*'BMP P Tracking Table'!$W166+236.676*'BMP P Tracking Table'!$X166+726*'BMP P Tracking Table'!$Y166+996.798*'BMP P Tracking Table'!$Z166)))))),"")</f>
        <v/>
      </c>
      <c r="BA166" s="105" t="str" cm="1">
        <f t="array" ref="BA166">IFERROR((VLOOKUP(CONCATENATE('BMP P Tracking Table'!$AV166," ",'BMP P Tracking Table'!$AX166),'Performance Curves'!$C$1:$L$45,_xlfn.SINGLE(MATCH('BMP P Tracking Table'!$AZ166,'Performance Curves'!$D$1:$L$1,1))+2,FALSE)-VLOOKUP(CONCATENATE('BMP P Tracking Table'!$AV166," ",'BMP P Tracking Table'!$AX166),'Performance Curves'!$C$1:$L$45,_xlfn.SINGLE(MATCH('BMP P Tracking Table'!$AZ166,'Performance Curves'!$D$1:$L$1,1))+1,FALSE)),"")</f>
        <v/>
      </c>
      <c r="BB166" s="107" t="str">
        <f>IFERROR(('BMP P Tracking Table'!$AZ166-INDEX('Performance Curves'!$E$1:$L$1,1,MATCH('BMP P Tracking Table'!$AZ166,'Performance Curves'!$E$1:$L$1,1)))/(INDEX('Performance Curves'!$E$1:$L$1,1,MATCH('BMP P Tracking Table'!$AZ166,'Performance Curves'!$E$1:$L$1,1)+1)-INDEX('Performance Curves'!$E$1:$L$1,1,MATCH('BMP P Tracking Table'!$AZ166,'Performance Curves'!$E$1:$L$1,1))),"")</f>
        <v/>
      </c>
      <c r="BC166" s="106" t="str" cm="1">
        <f t="array" ref="BC166">IFERROR(IF('BMP P Tracking Table'!$AZ166=2,VLOOKUP(CONCATENATE('BMP P Tracking Table'!$AV166," ",'BMP P Tracking Table'!$AX166),'Performance Curves'!$C$1:$L$44,_xlfn.SINGLE(MATCH('BMP P Tracking Table'!$AZ166,'Performance Curves'!$D$1:$L$1,1))+1,FALSE),'BMP P Tracking Table'!$BA166*'BMP P Tracking Table'!$BB166+VLOOKUP(CONCATENATE('BMP P Tracking Table'!$AV166," ",'BMP P Tracking Table'!$AX166),'Performance Curves'!$C$1:$L$44,_xlfn.SINGLE(MATCH('BMP P Tracking Table'!$AZ166,'Performance Curves'!$D$1:$L$1,1))+1,FALSE)),"")</f>
        <v/>
      </c>
      <c r="BD166" s="107" t="str">
        <f>IFERROR('BMP P Tracking Table'!$BC166*'BMP P Tracking Table'!$AY166,"")</f>
        <v/>
      </c>
      <c r="BE166" s="101"/>
      <c r="BF166" s="37">
        <f t="shared" si="6"/>
        <v>0</v>
      </c>
    </row>
    <row r="167" spans="1:58" x14ac:dyDescent="0.25">
      <c r="A167" s="65"/>
      <c r="B167" s="65"/>
      <c r="C167" s="65"/>
      <c r="D167" s="65"/>
      <c r="E167" s="97"/>
      <c r="F167" s="97"/>
      <c r="G167" s="65"/>
      <c r="H167" s="65"/>
      <c r="I167" s="65"/>
      <c r="J167" s="98"/>
      <c r="K167" s="65"/>
      <c r="L167" s="65"/>
      <c r="M167" s="65"/>
      <c r="N167" s="65"/>
      <c r="O167" s="65"/>
      <c r="P167" s="65"/>
      <c r="Q167" s="65" t="str">
        <f>IFERROR(VLOOKUP('BMP P Tracking Table'!$P167,Dropdowns!$C$2:$E$15,3,FALSE),"")</f>
        <v/>
      </c>
      <c r="R167" s="65" t="str">
        <f>IFERROR(VLOOKUP('BMP P Tracking Table'!$Q167,Dropdowns!$P$3:$Q$23,2,FALSE),"")</f>
        <v/>
      </c>
      <c r="S167" s="65"/>
      <c r="T167" s="65"/>
      <c r="U167" s="65"/>
      <c r="V167" s="65"/>
      <c r="W167" s="65"/>
      <c r="X167" s="65"/>
      <c r="Y167" s="65"/>
      <c r="Z167" s="65"/>
      <c r="AA167" s="65"/>
      <c r="AB167" s="100"/>
      <c r="AC167" s="65"/>
      <c r="AD167" s="107" t="str">
        <f>IFERROR('BMP P Tracking Table'!$U167*VLOOKUP('BMP P Tracking Table'!$Q167,'Loading Rates'!$B$1:$L$24,4,FALSE)+IF('BMP P Tracking Table'!$V167="By HSG",'BMP P Tracking Table'!$W167*VLOOKUP('BMP P Tracking Table'!$Q167,'Loading Rates'!$B$1:$L$24,6,FALSE)+'BMP P Tracking Table'!$X167*VLOOKUP('BMP P Tracking Table'!$Q167,'Loading Rates'!$B$1:$L$24,7,FALSE)+'BMP P Tracking Table'!$Y167*VLOOKUP('BMP P Tracking Table'!$Q167,'Loading Rates'!$B$1:$L$24,8,FALSE)+'BMP P Tracking Table'!$Z167*VLOOKUP('BMP P Tracking Table'!$Q167,'Loading Rates'!$B$1:$L$24,9,FALSE),'BMP P Tracking Table'!$AA167*VLOOKUP('BMP P Tracking Table'!$Q167,'Loading Rates'!$B$1:$L$24,10,FALSE)),"")</f>
        <v/>
      </c>
      <c r="AE167" s="107" t="str">
        <f>IFERROR(MIN(2,IF('BMP P Tracking Table'!$V167="Total Pervious",(-(3630*'BMP P Tracking Table'!$U167+20.691*'BMP P Tracking Table'!$AA167)+SQRT((3630*'BMP P Tracking Table'!$U167+20.691*'BMP P Tracking Table'!$AA167)^2-(4*(996.798*'BMP P Tracking Table'!$AA167)*-'BMP P Tracking Table'!$AB167)))/(2*(996.798*'BMP P Tracking Table'!$AA167)),IF(SUM('BMP P Tracking Table'!$W167:$Z167)=0,'BMP P Tracking Table'!$AB167/(-3630*'BMP P Tracking Table'!$U167),(-(3630*'BMP P Tracking Table'!$U167+20.691*'BMP P Tracking Table'!$Z167-216.711*'BMP P Tracking Table'!$Y167-83.853*'BMP P Tracking Table'!$X167-42.834*'BMP P Tracking Table'!$W167)+SQRT((3630*'BMP P Tracking Table'!$U167+20.691*'BMP P Tracking Table'!$Z167-216.711*'BMP P Tracking Table'!$Y167-83.853*'BMP P Tracking Table'!$X167-42.834*'BMP P Tracking Table'!$W167)^2-(4*(149.919*'BMP P Tracking Table'!$W167+236.676*'BMP P Tracking Table'!$X167+726*'BMP P Tracking Table'!$Y167+996.798*'BMP P Tracking Table'!$Z167)*-'BMP P Tracking Table'!$AB167)))/(2*(149.919*'BMP P Tracking Table'!$W167+236.676*'BMP P Tracking Table'!$X167+726*'BMP P Tracking Table'!$Y167+996.798*'BMP P Tracking Table'!$Z167))))),"")</f>
        <v/>
      </c>
      <c r="AF167" s="107" t="str" cm="1">
        <f t="array" ref="AF167">IFERROR((VLOOKUP(CONCATENATE('BMP P Tracking Table'!$T167," ",'BMP P Tracking Table'!$AC167),'Performance Curves'!$C$1:$L$45,_xlfn.SINGLE(MATCH('BMP P Tracking Table'!$AE167,'Performance Curves'!$D$1:$L$1,1))+2,FALSE)-VLOOKUP(CONCATENATE('BMP P Tracking Table'!$T167," ",'BMP P Tracking Table'!$AC167),'Performance Curves'!$C$1:$L$45,_xlfn.SINGLE(MATCH('BMP P Tracking Table'!$AE167,'Performance Curves'!$D$1:$L$1,1))+1,FALSE)),"")</f>
        <v/>
      </c>
      <c r="AG167" s="107" t="str">
        <f>IFERROR(('BMP P Tracking Table'!$AE167-INDEX('Performance Curves'!$E$1:$L$1,1,MATCH('BMP P Tracking Table'!$AE167,'Performance Curves'!$E$1:$L$1,1)))/(INDEX('Performance Curves'!$E$1:$L$1,1,MATCH('BMP P Tracking Table'!$AE167,'Performance Curves'!$E$1:$L$1,1)+1)-INDEX('Performance Curves'!$E$1:$L$1,1,MATCH('BMP P Tracking Table'!$AE167,'Performance Curves'!$E$1:$L$1,1))),"")</f>
        <v/>
      </c>
      <c r="AH167" s="106" t="str" cm="1">
        <f t="array" ref="AH167">IFERROR(IF('BMP P Tracking Table'!$AE167=2,VLOOKUP(CONCATENATE('BMP P Tracking Table'!$T167," ",'BMP P Tracking Table'!$AC167),'Performance Curves'!$C$1:$L$45,_xlfn.SINGLE(MATCH('BMP P Tracking Table'!$AE167,'Performance Curves'!$D$1:$L$1,1))+1,FALSE),'BMP P Tracking Table'!$AF167*'BMP P Tracking Table'!$AG167+VLOOKUP(CONCATENATE('BMP P Tracking Table'!$T167," ",'BMP P Tracking Table'!$AC167),'Performance Curves'!$C$1:$L$45,_xlfn.SINGLE(MATCH('BMP P Tracking Table'!$AE167,'Performance Curves'!$D$1:$L$1,1))+1,FALSE)),"")</f>
        <v/>
      </c>
      <c r="AI167" s="107" t="str">
        <f>IFERROR('BMP P Tracking Table'!$AH167*'BMP P Tracking Table'!$AD167,"")</f>
        <v/>
      </c>
      <c r="AJ167" s="65"/>
      <c r="AK167" s="101"/>
      <c r="AL167" s="101"/>
      <c r="AM167" s="64">
        <v>1</v>
      </c>
      <c r="AN167" s="105" t="str">
        <f t="shared" si="5"/>
        <v/>
      </c>
      <c r="AO167" s="101"/>
      <c r="AP167" s="101"/>
      <c r="AQ167" s="101"/>
      <c r="AR167" s="101"/>
      <c r="AS167" s="101"/>
      <c r="AT167" s="101"/>
      <c r="AU167" s="101"/>
      <c r="AV167" s="65"/>
      <c r="AW167" s="102"/>
      <c r="AX167" s="102"/>
      <c r="AY167" s="107" t="str">
        <f>IF('BMP P Tracking Table'!$AK167="Yes",IF('BMP P Tracking Table'!$AL167="No",'BMP P Tracking Table'!$U167*VLOOKUP('BMP P Tracking Table'!$Q167,'Loading Rates'!$B$1:$L$24,4,FALSE)+IF('BMP P Tracking Table'!$V167="By HSG",'BMP P Tracking Table'!$W167*VLOOKUP('BMP P Tracking Table'!$Q167,'Loading Rates'!$B$1:$L$24,6,FALSE)+'BMP P Tracking Table'!$X167*VLOOKUP('BMP P Tracking Table'!$Q167,'Loading Rates'!$B$1:$L$24,7,FALSE)+'BMP P Tracking Table'!$Y167*VLOOKUP('BMP P Tracking Table'!$Q167,'Loading Rates'!$B$1:$L$24,8,FALSE)+'BMP P Tracking Table'!$Z167*VLOOKUP('BMP P Tracking Table'!$Q167,'Loading Rates'!$B$1:$L$24,9,FALSE),'BMP P Tracking Table'!$AA167*VLOOKUP('BMP P Tracking Table'!$Q167,'Loading Rates'!$B$1:$L$24,10,FALSE)),'BMP P Tracking Table'!$AO167*VLOOKUP('BMP P Tracking Table'!$Q167,'Loading Rates'!$B$1:$L$24,4,FALSE)+IF('BMP P Tracking Table'!$AP167="By HSG",'BMP P Tracking Table'!$AQ167*VLOOKUP('BMP P Tracking Table'!$Q167,'Loading Rates'!$B$1:$L$24,6,FALSE)+'BMP P Tracking Table'!$AR167*VLOOKUP('BMP P Tracking Table'!$Q167,'Loading Rates'!$B$1:$L$24,7,FALSE)+'BMP P Tracking Table'!$AS167*VLOOKUP('BMP P Tracking Table'!$Q167,'Loading Rates'!$B$1:$L$24,8,FALSE)+'BMP P Tracking Table'!$AT167*VLOOKUP('BMP P Tracking Table'!$Q167,'Loading Rates'!$B$1:$L$24,9,FALSE),'BMP P Tracking Table'!$AU167*VLOOKUP('BMP P Tracking Table'!$Q167,'Loading Rates'!$B$1:$L$24,10,FALSE))),"")</f>
        <v/>
      </c>
      <c r="AZ167" s="107" t="str">
        <f>IFERROR(IF('BMP P Tracking Table'!$AL167="Yes",MIN(2,IF('BMP P Tracking Table'!$AP167="Total Pervious",(-(3630*'BMP P Tracking Table'!$AO167+20.691*'BMP P Tracking Table'!$AU167)+SQRT((3630*'BMP P Tracking Table'!$AO167+20.691*'BMP P Tracking Table'!$AU167)^2-(4*(996.798*'BMP P Tracking Table'!$AU167)*-'BMP P Tracking Table'!$AW167)))/(2*(996.798*'BMP P Tracking Table'!$AU167)),IF(SUM('BMP P Tracking Table'!$AQ167:$AT167)=0,'BMP P Tracking Table'!$AU167/(-3630*'BMP P Tracking Table'!$AO167),(-(3630*'BMP P Tracking Table'!$AO167+20.691*'BMP P Tracking Table'!$AT167-216.711*'BMP P Tracking Table'!$AS167-83.853*'BMP P Tracking Table'!$AR167-42.834*'BMP P Tracking Table'!$AQ167)+SQRT((3630*'BMP P Tracking Table'!$AO167+20.691*'BMP P Tracking Table'!$AT167-216.711*'BMP P Tracking Table'!$AS167-83.853*'BMP P Tracking Table'!$AR167-42.834*'BMP P Tracking Table'!$AQ167)^2-(4*(149.919*'BMP P Tracking Table'!$AQ167+236.676*'BMP P Tracking Table'!$AR167+726*'BMP P Tracking Table'!$AS167+996.798*'BMP P Tracking Table'!$AT167)*-'BMP P Tracking Table'!$AW167)))/(2*(149.919*'BMP P Tracking Table'!$AQ167+236.676*'BMP P Tracking Table'!$AR167+726*'BMP P Tracking Table'!$AS167+996.798*'BMP P Tracking Table'!$AT167))))),MIN(2,IF('BMP P Tracking Table'!$AP167="Total Pervious",(-(3630*'BMP P Tracking Table'!$U167+20.691*'BMP P Tracking Table'!$AA167)+SQRT((3630*'BMP P Tracking Table'!$U167+20.691*'BMP P Tracking Table'!$AA167)^2-(4*(996.798*'BMP P Tracking Table'!$AA167)*-'BMP P Tracking Table'!$AW167)))/(2*(996.798*'BMP P Tracking Table'!$AA167)),IF(SUM('BMP P Tracking Table'!$W167:$Z167)=0,'BMP P Tracking Table'!$AW167/(-3630*'BMP P Tracking Table'!$U167),(-(3630*'BMP P Tracking Table'!$U167+20.691*'BMP P Tracking Table'!$Z167-216.711*'BMP P Tracking Table'!$Y167-83.853*'BMP P Tracking Table'!$X167-42.834*'BMP P Tracking Table'!$W167)+SQRT((3630*'BMP P Tracking Table'!$U167+20.691*'BMP P Tracking Table'!$Z167-216.711*'BMP P Tracking Table'!$Y167-83.853*'BMP P Tracking Table'!$X167-42.834*'BMP P Tracking Table'!$W167)^2-(4*(149.919*'BMP P Tracking Table'!$W167+236.676*'BMP P Tracking Table'!$X167+726*'BMP P Tracking Table'!$Y167+996.798*'BMP P Tracking Table'!$Z167)*-'BMP P Tracking Table'!$AW167)))/(2*(149.919*'BMP P Tracking Table'!$W167+236.676*'BMP P Tracking Table'!$X167+726*'BMP P Tracking Table'!$Y167+996.798*'BMP P Tracking Table'!$Z167)))))),"")</f>
        <v/>
      </c>
      <c r="BA167" s="105" t="str" cm="1">
        <f t="array" ref="BA167">IFERROR((VLOOKUP(CONCATENATE('BMP P Tracking Table'!$AV167," ",'BMP P Tracking Table'!$AX167),'Performance Curves'!$C$1:$L$45,_xlfn.SINGLE(MATCH('BMP P Tracking Table'!$AZ167,'Performance Curves'!$D$1:$L$1,1))+2,FALSE)-VLOOKUP(CONCATENATE('BMP P Tracking Table'!$AV167," ",'BMP P Tracking Table'!$AX167),'Performance Curves'!$C$1:$L$45,_xlfn.SINGLE(MATCH('BMP P Tracking Table'!$AZ167,'Performance Curves'!$D$1:$L$1,1))+1,FALSE)),"")</f>
        <v/>
      </c>
      <c r="BB167" s="107" t="str">
        <f>IFERROR(('BMP P Tracking Table'!$AZ167-INDEX('Performance Curves'!$E$1:$L$1,1,MATCH('BMP P Tracking Table'!$AZ167,'Performance Curves'!$E$1:$L$1,1)))/(INDEX('Performance Curves'!$E$1:$L$1,1,MATCH('BMP P Tracking Table'!$AZ167,'Performance Curves'!$E$1:$L$1,1)+1)-INDEX('Performance Curves'!$E$1:$L$1,1,MATCH('BMP P Tracking Table'!$AZ167,'Performance Curves'!$E$1:$L$1,1))),"")</f>
        <v/>
      </c>
      <c r="BC167" s="106" t="str" cm="1">
        <f t="array" ref="BC167">IFERROR(IF('BMP P Tracking Table'!$AZ167=2,VLOOKUP(CONCATENATE('BMP P Tracking Table'!$AV167," ",'BMP P Tracking Table'!$AX167),'Performance Curves'!$C$1:$L$44,_xlfn.SINGLE(MATCH('BMP P Tracking Table'!$AZ167,'Performance Curves'!$D$1:$L$1,1))+1,FALSE),'BMP P Tracking Table'!$BA167*'BMP P Tracking Table'!$BB167+VLOOKUP(CONCATENATE('BMP P Tracking Table'!$AV167," ",'BMP P Tracking Table'!$AX167),'Performance Curves'!$C$1:$L$44,_xlfn.SINGLE(MATCH('BMP P Tracking Table'!$AZ167,'Performance Curves'!$D$1:$L$1,1))+1,FALSE)),"")</f>
        <v/>
      </c>
      <c r="BD167" s="107" t="str">
        <f>IFERROR('BMP P Tracking Table'!$BC167*'BMP P Tracking Table'!$AY167,"")</f>
        <v/>
      </c>
      <c r="BE167" s="101"/>
      <c r="BF167" s="37">
        <f t="shared" si="6"/>
        <v>0</v>
      </c>
    </row>
    <row r="168" spans="1:58" x14ac:dyDescent="0.25">
      <c r="A168" s="65"/>
      <c r="B168" s="65"/>
      <c r="C168" s="65"/>
      <c r="D168" s="65"/>
      <c r="E168" s="97"/>
      <c r="F168" s="97"/>
      <c r="G168" s="65"/>
      <c r="H168" s="65"/>
      <c r="I168" s="65"/>
      <c r="J168" s="98"/>
      <c r="K168" s="65"/>
      <c r="L168" s="65"/>
      <c r="M168" s="65"/>
      <c r="N168" s="65"/>
      <c r="O168" s="65"/>
      <c r="P168" s="65"/>
      <c r="Q168" s="65" t="str">
        <f>IFERROR(VLOOKUP('BMP P Tracking Table'!$P168,Dropdowns!$C$2:$E$15,3,FALSE),"")</f>
        <v/>
      </c>
      <c r="R168" s="65" t="str">
        <f>IFERROR(VLOOKUP('BMP P Tracking Table'!$Q168,Dropdowns!$P$3:$Q$23,2,FALSE),"")</f>
        <v/>
      </c>
      <c r="S168" s="65"/>
      <c r="T168" s="65"/>
      <c r="U168" s="65"/>
      <c r="V168" s="65"/>
      <c r="W168" s="65"/>
      <c r="X168" s="65"/>
      <c r="Y168" s="65"/>
      <c r="Z168" s="65"/>
      <c r="AA168" s="65"/>
      <c r="AB168" s="100"/>
      <c r="AC168" s="65"/>
      <c r="AD168" s="107" t="str">
        <f>IFERROR('BMP P Tracking Table'!$U168*VLOOKUP('BMP P Tracking Table'!$Q168,'Loading Rates'!$B$1:$L$24,4,FALSE)+IF('BMP P Tracking Table'!$V168="By HSG",'BMP P Tracking Table'!$W168*VLOOKUP('BMP P Tracking Table'!$Q168,'Loading Rates'!$B$1:$L$24,6,FALSE)+'BMP P Tracking Table'!$X168*VLOOKUP('BMP P Tracking Table'!$Q168,'Loading Rates'!$B$1:$L$24,7,FALSE)+'BMP P Tracking Table'!$Y168*VLOOKUP('BMP P Tracking Table'!$Q168,'Loading Rates'!$B$1:$L$24,8,FALSE)+'BMP P Tracking Table'!$Z168*VLOOKUP('BMP P Tracking Table'!$Q168,'Loading Rates'!$B$1:$L$24,9,FALSE),'BMP P Tracking Table'!$AA168*VLOOKUP('BMP P Tracking Table'!$Q168,'Loading Rates'!$B$1:$L$24,10,FALSE)),"")</f>
        <v/>
      </c>
      <c r="AE168" s="107" t="str">
        <f>IFERROR(MIN(2,IF('BMP P Tracking Table'!$V168="Total Pervious",(-(3630*'BMP P Tracking Table'!$U168+20.691*'BMP P Tracking Table'!$AA168)+SQRT((3630*'BMP P Tracking Table'!$U168+20.691*'BMP P Tracking Table'!$AA168)^2-(4*(996.798*'BMP P Tracking Table'!$AA168)*-'BMP P Tracking Table'!$AB168)))/(2*(996.798*'BMP P Tracking Table'!$AA168)),IF(SUM('BMP P Tracking Table'!$W168:$Z168)=0,'BMP P Tracking Table'!$AB168/(-3630*'BMP P Tracking Table'!$U168),(-(3630*'BMP P Tracking Table'!$U168+20.691*'BMP P Tracking Table'!$Z168-216.711*'BMP P Tracking Table'!$Y168-83.853*'BMP P Tracking Table'!$X168-42.834*'BMP P Tracking Table'!$W168)+SQRT((3630*'BMP P Tracking Table'!$U168+20.691*'BMP P Tracking Table'!$Z168-216.711*'BMP P Tracking Table'!$Y168-83.853*'BMP P Tracking Table'!$X168-42.834*'BMP P Tracking Table'!$W168)^2-(4*(149.919*'BMP P Tracking Table'!$W168+236.676*'BMP P Tracking Table'!$X168+726*'BMP P Tracking Table'!$Y168+996.798*'BMP P Tracking Table'!$Z168)*-'BMP P Tracking Table'!$AB168)))/(2*(149.919*'BMP P Tracking Table'!$W168+236.676*'BMP P Tracking Table'!$X168+726*'BMP P Tracking Table'!$Y168+996.798*'BMP P Tracking Table'!$Z168))))),"")</f>
        <v/>
      </c>
      <c r="AF168" s="107" t="str" cm="1">
        <f t="array" ref="AF168">IFERROR((VLOOKUP(CONCATENATE('BMP P Tracking Table'!$T168," ",'BMP P Tracking Table'!$AC168),'Performance Curves'!$C$1:$L$45,_xlfn.SINGLE(MATCH('BMP P Tracking Table'!$AE168,'Performance Curves'!$D$1:$L$1,1))+2,FALSE)-VLOOKUP(CONCATENATE('BMP P Tracking Table'!$T168," ",'BMP P Tracking Table'!$AC168),'Performance Curves'!$C$1:$L$45,_xlfn.SINGLE(MATCH('BMP P Tracking Table'!$AE168,'Performance Curves'!$D$1:$L$1,1))+1,FALSE)),"")</f>
        <v/>
      </c>
      <c r="AG168" s="107" t="str">
        <f>IFERROR(('BMP P Tracking Table'!$AE168-INDEX('Performance Curves'!$E$1:$L$1,1,MATCH('BMP P Tracking Table'!$AE168,'Performance Curves'!$E$1:$L$1,1)))/(INDEX('Performance Curves'!$E$1:$L$1,1,MATCH('BMP P Tracking Table'!$AE168,'Performance Curves'!$E$1:$L$1,1)+1)-INDEX('Performance Curves'!$E$1:$L$1,1,MATCH('BMP P Tracking Table'!$AE168,'Performance Curves'!$E$1:$L$1,1))),"")</f>
        <v/>
      </c>
      <c r="AH168" s="106" t="str" cm="1">
        <f t="array" ref="AH168">IFERROR(IF('BMP P Tracking Table'!$AE168=2,VLOOKUP(CONCATENATE('BMP P Tracking Table'!$T168," ",'BMP P Tracking Table'!$AC168),'Performance Curves'!$C$1:$L$45,_xlfn.SINGLE(MATCH('BMP P Tracking Table'!$AE168,'Performance Curves'!$D$1:$L$1,1))+1,FALSE),'BMP P Tracking Table'!$AF168*'BMP P Tracking Table'!$AG168+VLOOKUP(CONCATENATE('BMP P Tracking Table'!$T168," ",'BMP P Tracking Table'!$AC168),'Performance Curves'!$C$1:$L$45,_xlfn.SINGLE(MATCH('BMP P Tracking Table'!$AE168,'Performance Curves'!$D$1:$L$1,1))+1,FALSE)),"")</f>
        <v/>
      </c>
      <c r="AI168" s="107" t="str">
        <f>IFERROR('BMP P Tracking Table'!$AH168*'BMP P Tracking Table'!$AD168,"")</f>
        <v/>
      </c>
      <c r="AJ168" s="65"/>
      <c r="AK168" s="101"/>
      <c r="AL168" s="101"/>
      <c r="AM168" s="64">
        <v>1</v>
      </c>
      <c r="AN168" s="105" t="str">
        <f t="shared" si="5"/>
        <v/>
      </c>
      <c r="AO168" s="101"/>
      <c r="AP168" s="101"/>
      <c r="AQ168" s="101"/>
      <c r="AR168" s="101"/>
      <c r="AS168" s="101"/>
      <c r="AT168" s="101"/>
      <c r="AU168" s="101"/>
      <c r="AV168" s="65"/>
      <c r="AW168" s="102"/>
      <c r="AX168" s="102"/>
      <c r="AY168" s="107" t="str">
        <f>IF('BMP P Tracking Table'!$AK168="Yes",IF('BMP P Tracking Table'!$AL168="No",'BMP P Tracking Table'!$U168*VLOOKUP('BMP P Tracking Table'!$Q168,'Loading Rates'!$B$1:$L$24,4,FALSE)+IF('BMP P Tracking Table'!$V168="By HSG",'BMP P Tracking Table'!$W168*VLOOKUP('BMP P Tracking Table'!$Q168,'Loading Rates'!$B$1:$L$24,6,FALSE)+'BMP P Tracking Table'!$X168*VLOOKUP('BMP P Tracking Table'!$Q168,'Loading Rates'!$B$1:$L$24,7,FALSE)+'BMP P Tracking Table'!$Y168*VLOOKUP('BMP P Tracking Table'!$Q168,'Loading Rates'!$B$1:$L$24,8,FALSE)+'BMP P Tracking Table'!$Z168*VLOOKUP('BMP P Tracking Table'!$Q168,'Loading Rates'!$B$1:$L$24,9,FALSE),'BMP P Tracking Table'!$AA168*VLOOKUP('BMP P Tracking Table'!$Q168,'Loading Rates'!$B$1:$L$24,10,FALSE)),'BMP P Tracking Table'!$AO168*VLOOKUP('BMP P Tracking Table'!$Q168,'Loading Rates'!$B$1:$L$24,4,FALSE)+IF('BMP P Tracking Table'!$AP168="By HSG",'BMP P Tracking Table'!$AQ168*VLOOKUP('BMP P Tracking Table'!$Q168,'Loading Rates'!$B$1:$L$24,6,FALSE)+'BMP P Tracking Table'!$AR168*VLOOKUP('BMP P Tracking Table'!$Q168,'Loading Rates'!$B$1:$L$24,7,FALSE)+'BMP P Tracking Table'!$AS168*VLOOKUP('BMP P Tracking Table'!$Q168,'Loading Rates'!$B$1:$L$24,8,FALSE)+'BMP P Tracking Table'!$AT168*VLOOKUP('BMP P Tracking Table'!$Q168,'Loading Rates'!$B$1:$L$24,9,FALSE),'BMP P Tracking Table'!$AU168*VLOOKUP('BMP P Tracking Table'!$Q168,'Loading Rates'!$B$1:$L$24,10,FALSE))),"")</f>
        <v/>
      </c>
      <c r="AZ168" s="107" t="str">
        <f>IFERROR(IF('BMP P Tracking Table'!$AL168="Yes",MIN(2,IF('BMP P Tracking Table'!$AP168="Total Pervious",(-(3630*'BMP P Tracking Table'!$AO168+20.691*'BMP P Tracking Table'!$AU168)+SQRT((3630*'BMP P Tracking Table'!$AO168+20.691*'BMP P Tracking Table'!$AU168)^2-(4*(996.798*'BMP P Tracking Table'!$AU168)*-'BMP P Tracking Table'!$AW168)))/(2*(996.798*'BMP P Tracking Table'!$AU168)),IF(SUM('BMP P Tracking Table'!$AQ168:$AT168)=0,'BMP P Tracking Table'!$AU168/(-3630*'BMP P Tracking Table'!$AO168),(-(3630*'BMP P Tracking Table'!$AO168+20.691*'BMP P Tracking Table'!$AT168-216.711*'BMP P Tracking Table'!$AS168-83.853*'BMP P Tracking Table'!$AR168-42.834*'BMP P Tracking Table'!$AQ168)+SQRT((3630*'BMP P Tracking Table'!$AO168+20.691*'BMP P Tracking Table'!$AT168-216.711*'BMP P Tracking Table'!$AS168-83.853*'BMP P Tracking Table'!$AR168-42.834*'BMP P Tracking Table'!$AQ168)^2-(4*(149.919*'BMP P Tracking Table'!$AQ168+236.676*'BMP P Tracking Table'!$AR168+726*'BMP P Tracking Table'!$AS168+996.798*'BMP P Tracking Table'!$AT168)*-'BMP P Tracking Table'!$AW168)))/(2*(149.919*'BMP P Tracking Table'!$AQ168+236.676*'BMP P Tracking Table'!$AR168+726*'BMP P Tracking Table'!$AS168+996.798*'BMP P Tracking Table'!$AT168))))),MIN(2,IF('BMP P Tracking Table'!$AP168="Total Pervious",(-(3630*'BMP P Tracking Table'!$U168+20.691*'BMP P Tracking Table'!$AA168)+SQRT((3630*'BMP P Tracking Table'!$U168+20.691*'BMP P Tracking Table'!$AA168)^2-(4*(996.798*'BMP P Tracking Table'!$AA168)*-'BMP P Tracking Table'!$AW168)))/(2*(996.798*'BMP P Tracking Table'!$AA168)),IF(SUM('BMP P Tracking Table'!$W168:$Z168)=0,'BMP P Tracking Table'!$AW168/(-3630*'BMP P Tracking Table'!$U168),(-(3630*'BMP P Tracking Table'!$U168+20.691*'BMP P Tracking Table'!$Z168-216.711*'BMP P Tracking Table'!$Y168-83.853*'BMP P Tracking Table'!$X168-42.834*'BMP P Tracking Table'!$W168)+SQRT((3630*'BMP P Tracking Table'!$U168+20.691*'BMP P Tracking Table'!$Z168-216.711*'BMP P Tracking Table'!$Y168-83.853*'BMP P Tracking Table'!$X168-42.834*'BMP P Tracking Table'!$W168)^2-(4*(149.919*'BMP P Tracking Table'!$W168+236.676*'BMP P Tracking Table'!$X168+726*'BMP P Tracking Table'!$Y168+996.798*'BMP P Tracking Table'!$Z168)*-'BMP P Tracking Table'!$AW168)))/(2*(149.919*'BMP P Tracking Table'!$W168+236.676*'BMP P Tracking Table'!$X168+726*'BMP P Tracking Table'!$Y168+996.798*'BMP P Tracking Table'!$Z168)))))),"")</f>
        <v/>
      </c>
      <c r="BA168" s="105" t="str" cm="1">
        <f t="array" ref="BA168">IFERROR((VLOOKUP(CONCATENATE('BMP P Tracking Table'!$AV168," ",'BMP P Tracking Table'!$AX168),'Performance Curves'!$C$1:$L$45,_xlfn.SINGLE(MATCH('BMP P Tracking Table'!$AZ168,'Performance Curves'!$D$1:$L$1,1))+2,FALSE)-VLOOKUP(CONCATENATE('BMP P Tracking Table'!$AV168," ",'BMP P Tracking Table'!$AX168),'Performance Curves'!$C$1:$L$45,_xlfn.SINGLE(MATCH('BMP P Tracking Table'!$AZ168,'Performance Curves'!$D$1:$L$1,1))+1,FALSE)),"")</f>
        <v/>
      </c>
      <c r="BB168" s="107" t="str">
        <f>IFERROR(('BMP P Tracking Table'!$AZ168-INDEX('Performance Curves'!$E$1:$L$1,1,MATCH('BMP P Tracking Table'!$AZ168,'Performance Curves'!$E$1:$L$1,1)))/(INDEX('Performance Curves'!$E$1:$L$1,1,MATCH('BMP P Tracking Table'!$AZ168,'Performance Curves'!$E$1:$L$1,1)+1)-INDEX('Performance Curves'!$E$1:$L$1,1,MATCH('BMP P Tracking Table'!$AZ168,'Performance Curves'!$E$1:$L$1,1))),"")</f>
        <v/>
      </c>
      <c r="BC168" s="106" t="str" cm="1">
        <f t="array" ref="BC168">IFERROR(IF('BMP P Tracking Table'!$AZ168=2,VLOOKUP(CONCATENATE('BMP P Tracking Table'!$AV168," ",'BMP P Tracking Table'!$AX168),'Performance Curves'!$C$1:$L$44,_xlfn.SINGLE(MATCH('BMP P Tracking Table'!$AZ168,'Performance Curves'!$D$1:$L$1,1))+1,FALSE),'BMP P Tracking Table'!$BA168*'BMP P Tracking Table'!$BB168+VLOOKUP(CONCATENATE('BMP P Tracking Table'!$AV168," ",'BMP P Tracking Table'!$AX168),'Performance Curves'!$C$1:$L$44,_xlfn.SINGLE(MATCH('BMP P Tracking Table'!$AZ168,'Performance Curves'!$D$1:$L$1,1))+1,FALSE)),"")</f>
        <v/>
      </c>
      <c r="BD168" s="107" t="str">
        <f>IFERROR('BMP P Tracking Table'!$BC168*'BMP P Tracking Table'!$AY168,"")</f>
        <v/>
      </c>
      <c r="BE168" s="95"/>
      <c r="BF168" s="37">
        <f t="shared" si="6"/>
        <v>0</v>
      </c>
    </row>
    <row r="169" spans="1:58" x14ac:dyDescent="0.25">
      <c r="A169" s="65"/>
      <c r="B169" s="65"/>
      <c r="C169" s="65"/>
      <c r="D169" s="65"/>
      <c r="E169" s="97"/>
      <c r="F169" s="97"/>
      <c r="G169" s="65"/>
      <c r="H169" s="65"/>
      <c r="I169" s="65"/>
      <c r="J169" s="98"/>
      <c r="K169" s="65"/>
      <c r="L169" s="65"/>
      <c r="M169" s="65"/>
      <c r="N169" s="65"/>
      <c r="O169" s="65"/>
      <c r="P169" s="65"/>
      <c r="Q169" s="65" t="str">
        <f>IFERROR(VLOOKUP('BMP P Tracking Table'!$P169,Dropdowns!$C$2:$E$15,3,FALSE),"")</f>
        <v/>
      </c>
      <c r="R169" s="65" t="str">
        <f>IFERROR(VLOOKUP('BMP P Tracking Table'!$Q169,Dropdowns!$P$3:$Q$23,2,FALSE),"")</f>
        <v/>
      </c>
      <c r="S169" s="65"/>
      <c r="T169" s="65"/>
      <c r="U169" s="65"/>
      <c r="V169" s="65"/>
      <c r="W169" s="65"/>
      <c r="X169" s="65"/>
      <c r="Y169" s="65"/>
      <c r="Z169" s="65"/>
      <c r="AA169" s="65"/>
      <c r="AB169" s="100"/>
      <c r="AC169" s="65"/>
      <c r="AD169" s="107" t="str">
        <f>IFERROR('BMP P Tracking Table'!$U169*VLOOKUP('BMP P Tracking Table'!$Q169,'Loading Rates'!$B$1:$L$24,4,FALSE)+IF('BMP P Tracking Table'!$V169="By HSG",'BMP P Tracking Table'!$W169*VLOOKUP('BMP P Tracking Table'!$Q169,'Loading Rates'!$B$1:$L$24,6,FALSE)+'BMP P Tracking Table'!$X169*VLOOKUP('BMP P Tracking Table'!$Q169,'Loading Rates'!$B$1:$L$24,7,FALSE)+'BMP P Tracking Table'!$Y169*VLOOKUP('BMP P Tracking Table'!$Q169,'Loading Rates'!$B$1:$L$24,8,FALSE)+'BMP P Tracking Table'!$Z169*VLOOKUP('BMP P Tracking Table'!$Q169,'Loading Rates'!$B$1:$L$24,9,FALSE),'BMP P Tracking Table'!$AA169*VLOOKUP('BMP P Tracking Table'!$Q169,'Loading Rates'!$B$1:$L$24,10,FALSE)),"")</f>
        <v/>
      </c>
      <c r="AE169" s="107" t="str">
        <f>IFERROR(MIN(2,IF('BMP P Tracking Table'!$V169="Total Pervious",(-(3630*'BMP P Tracking Table'!$U169+20.691*'BMP P Tracking Table'!$AA169)+SQRT((3630*'BMP P Tracking Table'!$U169+20.691*'BMP P Tracking Table'!$AA169)^2-(4*(996.798*'BMP P Tracking Table'!$AA169)*-'BMP P Tracking Table'!$AB169)))/(2*(996.798*'BMP P Tracking Table'!$AA169)),IF(SUM('BMP P Tracking Table'!$W169:$Z169)=0,'BMP P Tracking Table'!$AB169/(-3630*'BMP P Tracking Table'!$U169),(-(3630*'BMP P Tracking Table'!$U169+20.691*'BMP P Tracking Table'!$Z169-216.711*'BMP P Tracking Table'!$Y169-83.853*'BMP P Tracking Table'!$X169-42.834*'BMP P Tracking Table'!$W169)+SQRT((3630*'BMP P Tracking Table'!$U169+20.691*'BMP P Tracking Table'!$Z169-216.711*'BMP P Tracking Table'!$Y169-83.853*'BMP P Tracking Table'!$X169-42.834*'BMP P Tracking Table'!$W169)^2-(4*(149.919*'BMP P Tracking Table'!$W169+236.676*'BMP P Tracking Table'!$X169+726*'BMP P Tracking Table'!$Y169+996.798*'BMP P Tracking Table'!$Z169)*-'BMP P Tracking Table'!$AB169)))/(2*(149.919*'BMP P Tracking Table'!$W169+236.676*'BMP P Tracking Table'!$X169+726*'BMP P Tracking Table'!$Y169+996.798*'BMP P Tracking Table'!$Z169))))),"")</f>
        <v/>
      </c>
      <c r="AF169" s="107" t="str" cm="1">
        <f t="array" ref="AF169">IFERROR((VLOOKUP(CONCATENATE('BMP P Tracking Table'!$T169," ",'BMP P Tracking Table'!$AC169),'Performance Curves'!$C$1:$L$45,_xlfn.SINGLE(MATCH('BMP P Tracking Table'!$AE169,'Performance Curves'!$D$1:$L$1,1))+2,FALSE)-VLOOKUP(CONCATENATE('BMP P Tracking Table'!$T169," ",'BMP P Tracking Table'!$AC169),'Performance Curves'!$C$1:$L$45,_xlfn.SINGLE(MATCH('BMP P Tracking Table'!$AE169,'Performance Curves'!$D$1:$L$1,1))+1,FALSE)),"")</f>
        <v/>
      </c>
      <c r="AG169" s="107" t="str">
        <f>IFERROR(('BMP P Tracking Table'!$AE169-INDEX('Performance Curves'!$E$1:$L$1,1,MATCH('BMP P Tracking Table'!$AE169,'Performance Curves'!$E$1:$L$1,1)))/(INDEX('Performance Curves'!$E$1:$L$1,1,MATCH('BMP P Tracking Table'!$AE169,'Performance Curves'!$E$1:$L$1,1)+1)-INDEX('Performance Curves'!$E$1:$L$1,1,MATCH('BMP P Tracking Table'!$AE169,'Performance Curves'!$E$1:$L$1,1))),"")</f>
        <v/>
      </c>
      <c r="AH169" s="106" t="str" cm="1">
        <f t="array" ref="AH169">IFERROR(IF('BMP P Tracking Table'!$AE169=2,VLOOKUP(CONCATENATE('BMP P Tracking Table'!$T169," ",'BMP P Tracking Table'!$AC169),'Performance Curves'!$C$1:$L$45,_xlfn.SINGLE(MATCH('BMP P Tracking Table'!$AE169,'Performance Curves'!$D$1:$L$1,1))+1,FALSE),'BMP P Tracking Table'!$AF169*'BMP P Tracking Table'!$AG169+VLOOKUP(CONCATENATE('BMP P Tracking Table'!$T169," ",'BMP P Tracking Table'!$AC169),'Performance Curves'!$C$1:$L$45,_xlfn.SINGLE(MATCH('BMP P Tracking Table'!$AE169,'Performance Curves'!$D$1:$L$1,1))+1,FALSE)),"")</f>
        <v/>
      </c>
      <c r="AI169" s="107" t="str">
        <f>IFERROR('BMP P Tracking Table'!$AH169*'BMP P Tracking Table'!$AD169,"")</f>
        <v/>
      </c>
      <c r="AJ169" s="65"/>
      <c r="AK169" s="101"/>
      <c r="AL169" s="101"/>
      <c r="AM169" s="64">
        <v>1</v>
      </c>
      <c r="AN169" s="105" t="str">
        <f t="shared" si="5"/>
        <v/>
      </c>
      <c r="AO169" s="101"/>
      <c r="AP169" s="101"/>
      <c r="AQ169" s="101"/>
      <c r="AR169" s="101"/>
      <c r="AS169" s="101"/>
      <c r="AT169" s="101"/>
      <c r="AU169" s="101"/>
      <c r="AV169" s="65"/>
      <c r="AW169" s="102"/>
      <c r="AX169" s="102"/>
      <c r="AY169" s="107" t="str">
        <f>IF('BMP P Tracking Table'!$AK169="Yes",IF('BMP P Tracking Table'!$AL169="No",'BMP P Tracking Table'!$U169*VLOOKUP('BMP P Tracking Table'!$Q169,'Loading Rates'!$B$1:$L$24,4,FALSE)+IF('BMP P Tracking Table'!$V169="By HSG",'BMP P Tracking Table'!$W169*VLOOKUP('BMP P Tracking Table'!$Q169,'Loading Rates'!$B$1:$L$24,6,FALSE)+'BMP P Tracking Table'!$X169*VLOOKUP('BMP P Tracking Table'!$Q169,'Loading Rates'!$B$1:$L$24,7,FALSE)+'BMP P Tracking Table'!$Y169*VLOOKUP('BMP P Tracking Table'!$Q169,'Loading Rates'!$B$1:$L$24,8,FALSE)+'BMP P Tracking Table'!$Z169*VLOOKUP('BMP P Tracking Table'!$Q169,'Loading Rates'!$B$1:$L$24,9,FALSE),'BMP P Tracking Table'!$AA169*VLOOKUP('BMP P Tracking Table'!$Q169,'Loading Rates'!$B$1:$L$24,10,FALSE)),'BMP P Tracking Table'!$AO169*VLOOKUP('BMP P Tracking Table'!$Q169,'Loading Rates'!$B$1:$L$24,4,FALSE)+IF('BMP P Tracking Table'!$AP169="By HSG",'BMP P Tracking Table'!$AQ169*VLOOKUP('BMP P Tracking Table'!$Q169,'Loading Rates'!$B$1:$L$24,6,FALSE)+'BMP P Tracking Table'!$AR169*VLOOKUP('BMP P Tracking Table'!$Q169,'Loading Rates'!$B$1:$L$24,7,FALSE)+'BMP P Tracking Table'!$AS169*VLOOKUP('BMP P Tracking Table'!$Q169,'Loading Rates'!$B$1:$L$24,8,FALSE)+'BMP P Tracking Table'!$AT169*VLOOKUP('BMP P Tracking Table'!$Q169,'Loading Rates'!$B$1:$L$24,9,FALSE),'BMP P Tracking Table'!$AU169*VLOOKUP('BMP P Tracking Table'!$Q169,'Loading Rates'!$B$1:$L$24,10,FALSE))),"")</f>
        <v/>
      </c>
      <c r="AZ169" s="107" t="str">
        <f>IFERROR(IF('BMP P Tracking Table'!$AL169="Yes",MIN(2,IF('BMP P Tracking Table'!$AP169="Total Pervious",(-(3630*'BMP P Tracking Table'!$AO169+20.691*'BMP P Tracking Table'!$AU169)+SQRT((3630*'BMP P Tracking Table'!$AO169+20.691*'BMP P Tracking Table'!$AU169)^2-(4*(996.798*'BMP P Tracking Table'!$AU169)*-'BMP P Tracking Table'!$AW169)))/(2*(996.798*'BMP P Tracking Table'!$AU169)),IF(SUM('BMP P Tracking Table'!$AQ169:$AT169)=0,'BMP P Tracking Table'!$AU169/(-3630*'BMP P Tracking Table'!$AO169),(-(3630*'BMP P Tracking Table'!$AO169+20.691*'BMP P Tracking Table'!$AT169-216.711*'BMP P Tracking Table'!$AS169-83.853*'BMP P Tracking Table'!$AR169-42.834*'BMP P Tracking Table'!$AQ169)+SQRT((3630*'BMP P Tracking Table'!$AO169+20.691*'BMP P Tracking Table'!$AT169-216.711*'BMP P Tracking Table'!$AS169-83.853*'BMP P Tracking Table'!$AR169-42.834*'BMP P Tracking Table'!$AQ169)^2-(4*(149.919*'BMP P Tracking Table'!$AQ169+236.676*'BMP P Tracking Table'!$AR169+726*'BMP P Tracking Table'!$AS169+996.798*'BMP P Tracking Table'!$AT169)*-'BMP P Tracking Table'!$AW169)))/(2*(149.919*'BMP P Tracking Table'!$AQ169+236.676*'BMP P Tracking Table'!$AR169+726*'BMP P Tracking Table'!$AS169+996.798*'BMP P Tracking Table'!$AT169))))),MIN(2,IF('BMP P Tracking Table'!$AP169="Total Pervious",(-(3630*'BMP P Tracking Table'!$U169+20.691*'BMP P Tracking Table'!$AA169)+SQRT((3630*'BMP P Tracking Table'!$U169+20.691*'BMP P Tracking Table'!$AA169)^2-(4*(996.798*'BMP P Tracking Table'!$AA169)*-'BMP P Tracking Table'!$AW169)))/(2*(996.798*'BMP P Tracking Table'!$AA169)),IF(SUM('BMP P Tracking Table'!$W169:$Z169)=0,'BMP P Tracking Table'!$AW169/(-3630*'BMP P Tracking Table'!$U169),(-(3630*'BMP P Tracking Table'!$U169+20.691*'BMP P Tracking Table'!$Z169-216.711*'BMP P Tracking Table'!$Y169-83.853*'BMP P Tracking Table'!$X169-42.834*'BMP P Tracking Table'!$W169)+SQRT((3630*'BMP P Tracking Table'!$U169+20.691*'BMP P Tracking Table'!$Z169-216.711*'BMP P Tracking Table'!$Y169-83.853*'BMP P Tracking Table'!$X169-42.834*'BMP P Tracking Table'!$W169)^2-(4*(149.919*'BMP P Tracking Table'!$W169+236.676*'BMP P Tracking Table'!$X169+726*'BMP P Tracking Table'!$Y169+996.798*'BMP P Tracking Table'!$Z169)*-'BMP P Tracking Table'!$AW169)))/(2*(149.919*'BMP P Tracking Table'!$W169+236.676*'BMP P Tracking Table'!$X169+726*'BMP P Tracking Table'!$Y169+996.798*'BMP P Tracking Table'!$Z169)))))),"")</f>
        <v/>
      </c>
      <c r="BA169" s="105" t="str" cm="1">
        <f t="array" ref="BA169">IFERROR((VLOOKUP(CONCATENATE('BMP P Tracking Table'!$AV169," ",'BMP P Tracking Table'!$AX169),'Performance Curves'!$C$1:$L$45,_xlfn.SINGLE(MATCH('BMP P Tracking Table'!$AZ169,'Performance Curves'!$D$1:$L$1,1))+2,FALSE)-VLOOKUP(CONCATENATE('BMP P Tracking Table'!$AV169," ",'BMP P Tracking Table'!$AX169),'Performance Curves'!$C$1:$L$45,_xlfn.SINGLE(MATCH('BMP P Tracking Table'!$AZ169,'Performance Curves'!$D$1:$L$1,1))+1,FALSE)),"")</f>
        <v/>
      </c>
      <c r="BB169" s="107" t="str">
        <f>IFERROR(('BMP P Tracking Table'!$AZ169-INDEX('Performance Curves'!$E$1:$L$1,1,MATCH('BMP P Tracking Table'!$AZ169,'Performance Curves'!$E$1:$L$1,1)))/(INDEX('Performance Curves'!$E$1:$L$1,1,MATCH('BMP P Tracking Table'!$AZ169,'Performance Curves'!$E$1:$L$1,1)+1)-INDEX('Performance Curves'!$E$1:$L$1,1,MATCH('BMP P Tracking Table'!$AZ169,'Performance Curves'!$E$1:$L$1,1))),"")</f>
        <v/>
      </c>
      <c r="BC169" s="106" t="str" cm="1">
        <f t="array" ref="BC169">IFERROR(IF('BMP P Tracking Table'!$AZ169=2,VLOOKUP(CONCATENATE('BMP P Tracking Table'!$AV169," ",'BMP P Tracking Table'!$AX169),'Performance Curves'!$C$1:$L$44,_xlfn.SINGLE(MATCH('BMP P Tracking Table'!$AZ169,'Performance Curves'!$D$1:$L$1,1))+1,FALSE),'BMP P Tracking Table'!$BA169*'BMP P Tracking Table'!$BB169+VLOOKUP(CONCATENATE('BMP P Tracking Table'!$AV169," ",'BMP P Tracking Table'!$AX169),'Performance Curves'!$C$1:$L$44,_xlfn.SINGLE(MATCH('BMP P Tracking Table'!$AZ169,'Performance Curves'!$D$1:$L$1,1))+1,FALSE)),"")</f>
        <v/>
      </c>
      <c r="BD169" s="107" t="str">
        <f>IFERROR('BMP P Tracking Table'!$BC169*'BMP P Tracking Table'!$AY169,"")</f>
        <v/>
      </c>
      <c r="BE169" s="101"/>
      <c r="BF169" s="37">
        <f t="shared" si="6"/>
        <v>0</v>
      </c>
    </row>
    <row r="170" spans="1:58" x14ac:dyDescent="0.25">
      <c r="A170" s="65"/>
      <c r="B170" s="65"/>
      <c r="C170" s="65"/>
      <c r="D170" s="65"/>
      <c r="E170" s="97"/>
      <c r="F170" s="97"/>
      <c r="G170" s="65"/>
      <c r="H170" s="65"/>
      <c r="I170" s="65"/>
      <c r="J170" s="98"/>
      <c r="K170" s="65"/>
      <c r="L170" s="65"/>
      <c r="M170" s="65"/>
      <c r="N170" s="65"/>
      <c r="O170" s="65"/>
      <c r="P170" s="65"/>
      <c r="Q170" s="65" t="str">
        <f>IFERROR(VLOOKUP('BMP P Tracking Table'!$P170,Dropdowns!$C$2:$E$15,3,FALSE),"")</f>
        <v/>
      </c>
      <c r="R170" s="65" t="str">
        <f>IFERROR(VLOOKUP('BMP P Tracking Table'!$Q170,Dropdowns!$P$3:$Q$23,2,FALSE),"")</f>
        <v/>
      </c>
      <c r="S170" s="65"/>
      <c r="T170" s="65"/>
      <c r="U170" s="65"/>
      <c r="V170" s="65"/>
      <c r="W170" s="65"/>
      <c r="X170" s="65"/>
      <c r="Y170" s="65"/>
      <c r="Z170" s="65"/>
      <c r="AA170" s="65"/>
      <c r="AB170" s="100"/>
      <c r="AC170" s="65"/>
      <c r="AD170" s="107" t="str">
        <f>IFERROR('BMP P Tracking Table'!$U170*VLOOKUP('BMP P Tracking Table'!$Q170,'Loading Rates'!$B$1:$L$24,4,FALSE)+IF('BMP P Tracking Table'!$V170="By HSG",'BMP P Tracking Table'!$W170*VLOOKUP('BMP P Tracking Table'!$Q170,'Loading Rates'!$B$1:$L$24,6,FALSE)+'BMP P Tracking Table'!$X170*VLOOKUP('BMP P Tracking Table'!$Q170,'Loading Rates'!$B$1:$L$24,7,FALSE)+'BMP P Tracking Table'!$Y170*VLOOKUP('BMP P Tracking Table'!$Q170,'Loading Rates'!$B$1:$L$24,8,FALSE)+'BMP P Tracking Table'!$Z170*VLOOKUP('BMP P Tracking Table'!$Q170,'Loading Rates'!$B$1:$L$24,9,FALSE),'BMP P Tracking Table'!$AA170*VLOOKUP('BMP P Tracking Table'!$Q170,'Loading Rates'!$B$1:$L$24,10,FALSE)),"")</f>
        <v/>
      </c>
      <c r="AE170" s="107" t="str">
        <f>IFERROR(MIN(2,IF('BMP P Tracking Table'!$V170="Total Pervious",(-(3630*'BMP P Tracking Table'!$U170+20.691*'BMP P Tracking Table'!$AA170)+SQRT((3630*'BMP P Tracking Table'!$U170+20.691*'BMP P Tracking Table'!$AA170)^2-(4*(996.798*'BMP P Tracking Table'!$AA170)*-'BMP P Tracking Table'!$AB170)))/(2*(996.798*'BMP P Tracking Table'!$AA170)),IF(SUM('BMP P Tracking Table'!$W170:$Z170)=0,'BMP P Tracking Table'!$AB170/(-3630*'BMP P Tracking Table'!$U170),(-(3630*'BMP P Tracking Table'!$U170+20.691*'BMP P Tracking Table'!$Z170-216.711*'BMP P Tracking Table'!$Y170-83.853*'BMP P Tracking Table'!$X170-42.834*'BMP P Tracking Table'!$W170)+SQRT((3630*'BMP P Tracking Table'!$U170+20.691*'BMP P Tracking Table'!$Z170-216.711*'BMP P Tracking Table'!$Y170-83.853*'BMP P Tracking Table'!$X170-42.834*'BMP P Tracking Table'!$W170)^2-(4*(149.919*'BMP P Tracking Table'!$W170+236.676*'BMP P Tracking Table'!$X170+726*'BMP P Tracking Table'!$Y170+996.798*'BMP P Tracking Table'!$Z170)*-'BMP P Tracking Table'!$AB170)))/(2*(149.919*'BMP P Tracking Table'!$W170+236.676*'BMP P Tracking Table'!$X170+726*'BMP P Tracking Table'!$Y170+996.798*'BMP P Tracking Table'!$Z170))))),"")</f>
        <v/>
      </c>
      <c r="AF170" s="107" t="str" cm="1">
        <f t="array" ref="AF170">IFERROR((VLOOKUP(CONCATENATE('BMP P Tracking Table'!$T170," ",'BMP P Tracking Table'!$AC170),'Performance Curves'!$C$1:$L$45,_xlfn.SINGLE(MATCH('BMP P Tracking Table'!$AE170,'Performance Curves'!$D$1:$L$1,1))+2,FALSE)-VLOOKUP(CONCATENATE('BMP P Tracking Table'!$T170," ",'BMP P Tracking Table'!$AC170),'Performance Curves'!$C$1:$L$45,_xlfn.SINGLE(MATCH('BMP P Tracking Table'!$AE170,'Performance Curves'!$D$1:$L$1,1))+1,FALSE)),"")</f>
        <v/>
      </c>
      <c r="AG170" s="107" t="str">
        <f>IFERROR(('BMP P Tracking Table'!$AE170-INDEX('Performance Curves'!$E$1:$L$1,1,MATCH('BMP P Tracking Table'!$AE170,'Performance Curves'!$E$1:$L$1,1)))/(INDEX('Performance Curves'!$E$1:$L$1,1,MATCH('BMP P Tracking Table'!$AE170,'Performance Curves'!$E$1:$L$1,1)+1)-INDEX('Performance Curves'!$E$1:$L$1,1,MATCH('BMP P Tracking Table'!$AE170,'Performance Curves'!$E$1:$L$1,1))),"")</f>
        <v/>
      </c>
      <c r="AH170" s="106" t="str" cm="1">
        <f t="array" ref="AH170">IFERROR(IF('BMP P Tracking Table'!$AE170=2,VLOOKUP(CONCATENATE('BMP P Tracking Table'!$T170," ",'BMP P Tracking Table'!$AC170),'Performance Curves'!$C$1:$L$45,_xlfn.SINGLE(MATCH('BMP P Tracking Table'!$AE170,'Performance Curves'!$D$1:$L$1,1))+1,FALSE),'BMP P Tracking Table'!$AF170*'BMP P Tracking Table'!$AG170+VLOOKUP(CONCATENATE('BMP P Tracking Table'!$T170," ",'BMP P Tracking Table'!$AC170),'Performance Curves'!$C$1:$L$45,_xlfn.SINGLE(MATCH('BMP P Tracking Table'!$AE170,'Performance Curves'!$D$1:$L$1,1))+1,FALSE)),"")</f>
        <v/>
      </c>
      <c r="AI170" s="107" t="str">
        <f>IFERROR('BMP P Tracking Table'!$AH170*'BMP P Tracking Table'!$AD170,"")</f>
        <v/>
      </c>
      <c r="AJ170" s="65"/>
      <c r="AK170" s="101"/>
      <c r="AL170" s="101"/>
      <c r="AM170" s="64">
        <v>1</v>
      </c>
      <c r="AN170" s="105" t="str">
        <f t="shared" si="5"/>
        <v/>
      </c>
      <c r="AO170" s="101"/>
      <c r="AP170" s="101"/>
      <c r="AQ170" s="101"/>
      <c r="AR170" s="101"/>
      <c r="AS170" s="101"/>
      <c r="AT170" s="101"/>
      <c r="AU170" s="101"/>
      <c r="AV170" s="65"/>
      <c r="AW170" s="102"/>
      <c r="AX170" s="102"/>
      <c r="AY170" s="107" t="str">
        <f>IF('BMP P Tracking Table'!$AK170="Yes",IF('BMP P Tracking Table'!$AL170="No",'BMP P Tracking Table'!$U170*VLOOKUP('BMP P Tracking Table'!$Q170,'Loading Rates'!$B$1:$L$24,4,FALSE)+IF('BMP P Tracking Table'!$V170="By HSG",'BMP P Tracking Table'!$W170*VLOOKUP('BMP P Tracking Table'!$Q170,'Loading Rates'!$B$1:$L$24,6,FALSE)+'BMP P Tracking Table'!$X170*VLOOKUP('BMP P Tracking Table'!$Q170,'Loading Rates'!$B$1:$L$24,7,FALSE)+'BMP P Tracking Table'!$Y170*VLOOKUP('BMP P Tracking Table'!$Q170,'Loading Rates'!$B$1:$L$24,8,FALSE)+'BMP P Tracking Table'!$Z170*VLOOKUP('BMP P Tracking Table'!$Q170,'Loading Rates'!$B$1:$L$24,9,FALSE),'BMP P Tracking Table'!$AA170*VLOOKUP('BMP P Tracking Table'!$Q170,'Loading Rates'!$B$1:$L$24,10,FALSE)),'BMP P Tracking Table'!$AO170*VLOOKUP('BMP P Tracking Table'!$Q170,'Loading Rates'!$B$1:$L$24,4,FALSE)+IF('BMP P Tracking Table'!$AP170="By HSG",'BMP P Tracking Table'!$AQ170*VLOOKUP('BMP P Tracking Table'!$Q170,'Loading Rates'!$B$1:$L$24,6,FALSE)+'BMP P Tracking Table'!$AR170*VLOOKUP('BMP P Tracking Table'!$Q170,'Loading Rates'!$B$1:$L$24,7,FALSE)+'BMP P Tracking Table'!$AS170*VLOOKUP('BMP P Tracking Table'!$Q170,'Loading Rates'!$B$1:$L$24,8,FALSE)+'BMP P Tracking Table'!$AT170*VLOOKUP('BMP P Tracking Table'!$Q170,'Loading Rates'!$B$1:$L$24,9,FALSE),'BMP P Tracking Table'!$AU170*VLOOKUP('BMP P Tracking Table'!$Q170,'Loading Rates'!$B$1:$L$24,10,FALSE))),"")</f>
        <v/>
      </c>
      <c r="AZ170" s="107" t="str">
        <f>IFERROR(IF('BMP P Tracking Table'!$AL170="Yes",MIN(2,IF('BMP P Tracking Table'!$AP170="Total Pervious",(-(3630*'BMP P Tracking Table'!$AO170+20.691*'BMP P Tracking Table'!$AU170)+SQRT((3630*'BMP P Tracking Table'!$AO170+20.691*'BMP P Tracking Table'!$AU170)^2-(4*(996.798*'BMP P Tracking Table'!$AU170)*-'BMP P Tracking Table'!$AW170)))/(2*(996.798*'BMP P Tracking Table'!$AU170)),IF(SUM('BMP P Tracking Table'!$AQ170:$AT170)=0,'BMP P Tracking Table'!$AU170/(-3630*'BMP P Tracking Table'!$AO170),(-(3630*'BMP P Tracking Table'!$AO170+20.691*'BMP P Tracking Table'!$AT170-216.711*'BMP P Tracking Table'!$AS170-83.853*'BMP P Tracking Table'!$AR170-42.834*'BMP P Tracking Table'!$AQ170)+SQRT((3630*'BMP P Tracking Table'!$AO170+20.691*'BMP P Tracking Table'!$AT170-216.711*'BMP P Tracking Table'!$AS170-83.853*'BMP P Tracking Table'!$AR170-42.834*'BMP P Tracking Table'!$AQ170)^2-(4*(149.919*'BMP P Tracking Table'!$AQ170+236.676*'BMP P Tracking Table'!$AR170+726*'BMP P Tracking Table'!$AS170+996.798*'BMP P Tracking Table'!$AT170)*-'BMP P Tracking Table'!$AW170)))/(2*(149.919*'BMP P Tracking Table'!$AQ170+236.676*'BMP P Tracking Table'!$AR170+726*'BMP P Tracking Table'!$AS170+996.798*'BMP P Tracking Table'!$AT170))))),MIN(2,IF('BMP P Tracking Table'!$AP170="Total Pervious",(-(3630*'BMP P Tracking Table'!$U170+20.691*'BMP P Tracking Table'!$AA170)+SQRT((3630*'BMP P Tracking Table'!$U170+20.691*'BMP P Tracking Table'!$AA170)^2-(4*(996.798*'BMP P Tracking Table'!$AA170)*-'BMP P Tracking Table'!$AW170)))/(2*(996.798*'BMP P Tracking Table'!$AA170)),IF(SUM('BMP P Tracking Table'!$W170:$Z170)=0,'BMP P Tracking Table'!$AW170/(-3630*'BMP P Tracking Table'!$U170),(-(3630*'BMP P Tracking Table'!$U170+20.691*'BMP P Tracking Table'!$Z170-216.711*'BMP P Tracking Table'!$Y170-83.853*'BMP P Tracking Table'!$X170-42.834*'BMP P Tracking Table'!$W170)+SQRT((3630*'BMP P Tracking Table'!$U170+20.691*'BMP P Tracking Table'!$Z170-216.711*'BMP P Tracking Table'!$Y170-83.853*'BMP P Tracking Table'!$X170-42.834*'BMP P Tracking Table'!$W170)^2-(4*(149.919*'BMP P Tracking Table'!$W170+236.676*'BMP P Tracking Table'!$X170+726*'BMP P Tracking Table'!$Y170+996.798*'BMP P Tracking Table'!$Z170)*-'BMP P Tracking Table'!$AW170)))/(2*(149.919*'BMP P Tracking Table'!$W170+236.676*'BMP P Tracking Table'!$X170+726*'BMP P Tracking Table'!$Y170+996.798*'BMP P Tracking Table'!$Z170)))))),"")</f>
        <v/>
      </c>
      <c r="BA170" s="105" t="str" cm="1">
        <f t="array" ref="BA170">IFERROR((VLOOKUP(CONCATENATE('BMP P Tracking Table'!$AV170," ",'BMP P Tracking Table'!$AX170),'Performance Curves'!$C$1:$L$45,_xlfn.SINGLE(MATCH('BMP P Tracking Table'!$AZ170,'Performance Curves'!$D$1:$L$1,1))+2,FALSE)-VLOOKUP(CONCATENATE('BMP P Tracking Table'!$AV170," ",'BMP P Tracking Table'!$AX170),'Performance Curves'!$C$1:$L$45,_xlfn.SINGLE(MATCH('BMP P Tracking Table'!$AZ170,'Performance Curves'!$D$1:$L$1,1))+1,FALSE)),"")</f>
        <v/>
      </c>
      <c r="BB170" s="107" t="str">
        <f>IFERROR(('BMP P Tracking Table'!$AZ170-INDEX('Performance Curves'!$E$1:$L$1,1,MATCH('BMP P Tracking Table'!$AZ170,'Performance Curves'!$E$1:$L$1,1)))/(INDEX('Performance Curves'!$E$1:$L$1,1,MATCH('BMP P Tracking Table'!$AZ170,'Performance Curves'!$E$1:$L$1,1)+1)-INDEX('Performance Curves'!$E$1:$L$1,1,MATCH('BMP P Tracking Table'!$AZ170,'Performance Curves'!$E$1:$L$1,1))),"")</f>
        <v/>
      </c>
      <c r="BC170" s="106" t="str" cm="1">
        <f t="array" ref="BC170">IFERROR(IF('BMP P Tracking Table'!$AZ170=2,VLOOKUP(CONCATENATE('BMP P Tracking Table'!$AV170," ",'BMP P Tracking Table'!$AX170),'Performance Curves'!$C$1:$L$44,_xlfn.SINGLE(MATCH('BMP P Tracking Table'!$AZ170,'Performance Curves'!$D$1:$L$1,1))+1,FALSE),'BMP P Tracking Table'!$BA170*'BMP P Tracking Table'!$BB170+VLOOKUP(CONCATENATE('BMP P Tracking Table'!$AV170," ",'BMP P Tracking Table'!$AX170),'Performance Curves'!$C$1:$L$44,_xlfn.SINGLE(MATCH('BMP P Tracking Table'!$AZ170,'Performance Curves'!$D$1:$L$1,1))+1,FALSE)),"")</f>
        <v/>
      </c>
      <c r="BD170" s="107" t="str">
        <f>IFERROR('BMP P Tracking Table'!$BC170*'BMP P Tracking Table'!$AY170,"")</f>
        <v/>
      </c>
      <c r="BE170" s="101"/>
      <c r="BF170" s="37">
        <f t="shared" si="6"/>
        <v>0</v>
      </c>
    </row>
    <row r="171" spans="1:58" x14ac:dyDescent="0.25">
      <c r="A171" s="65"/>
      <c r="B171" s="65"/>
      <c r="C171" s="65"/>
      <c r="D171" s="65"/>
      <c r="E171" s="97"/>
      <c r="F171" s="97"/>
      <c r="G171" s="65"/>
      <c r="H171" s="65"/>
      <c r="I171" s="65"/>
      <c r="J171" s="98"/>
      <c r="K171" s="65"/>
      <c r="L171" s="65"/>
      <c r="M171" s="65"/>
      <c r="N171" s="65"/>
      <c r="O171" s="65"/>
      <c r="P171" s="65"/>
      <c r="Q171" s="65" t="str">
        <f>IFERROR(VLOOKUP('BMP P Tracking Table'!$P171,Dropdowns!$C$2:$E$15,3,FALSE),"")</f>
        <v/>
      </c>
      <c r="R171" s="65" t="str">
        <f>IFERROR(VLOOKUP('BMP P Tracking Table'!$Q171,Dropdowns!$P$3:$Q$23,2,FALSE),"")</f>
        <v/>
      </c>
      <c r="S171" s="65"/>
      <c r="T171" s="65"/>
      <c r="U171" s="65"/>
      <c r="V171" s="65"/>
      <c r="W171" s="65"/>
      <c r="X171" s="65"/>
      <c r="Y171" s="65"/>
      <c r="Z171" s="65"/>
      <c r="AA171" s="65"/>
      <c r="AB171" s="100"/>
      <c r="AC171" s="65"/>
      <c r="AD171" s="107" t="str">
        <f>IFERROR('BMP P Tracking Table'!$U171*VLOOKUP('BMP P Tracking Table'!$Q171,'Loading Rates'!$B$1:$L$24,4,FALSE)+IF('BMP P Tracking Table'!$V171="By HSG",'BMP P Tracking Table'!$W171*VLOOKUP('BMP P Tracking Table'!$Q171,'Loading Rates'!$B$1:$L$24,6,FALSE)+'BMP P Tracking Table'!$X171*VLOOKUP('BMP P Tracking Table'!$Q171,'Loading Rates'!$B$1:$L$24,7,FALSE)+'BMP P Tracking Table'!$Y171*VLOOKUP('BMP P Tracking Table'!$Q171,'Loading Rates'!$B$1:$L$24,8,FALSE)+'BMP P Tracking Table'!$Z171*VLOOKUP('BMP P Tracking Table'!$Q171,'Loading Rates'!$B$1:$L$24,9,FALSE),'BMP P Tracking Table'!$AA171*VLOOKUP('BMP P Tracking Table'!$Q171,'Loading Rates'!$B$1:$L$24,10,FALSE)),"")</f>
        <v/>
      </c>
      <c r="AE171" s="107" t="str">
        <f>IFERROR(MIN(2,IF('BMP P Tracking Table'!$V171="Total Pervious",(-(3630*'BMP P Tracking Table'!$U171+20.691*'BMP P Tracking Table'!$AA171)+SQRT((3630*'BMP P Tracking Table'!$U171+20.691*'BMP P Tracking Table'!$AA171)^2-(4*(996.798*'BMP P Tracking Table'!$AA171)*-'BMP P Tracking Table'!$AB171)))/(2*(996.798*'BMP P Tracking Table'!$AA171)),IF(SUM('BMP P Tracking Table'!$W171:$Z171)=0,'BMP P Tracking Table'!$AB171/(-3630*'BMP P Tracking Table'!$U171),(-(3630*'BMP P Tracking Table'!$U171+20.691*'BMP P Tracking Table'!$Z171-216.711*'BMP P Tracking Table'!$Y171-83.853*'BMP P Tracking Table'!$X171-42.834*'BMP P Tracking Table'!$W171)+SQRT((3630*'BMP P Tracking Table'!$U171+20.691*'BMP P Tracking Table'!$Z171-216.711*'BMP P Tracking Table'!$Y171-83.853*'BMP P Tracking Table'!$X171-42.834*'BMP P Tracking Table'!$W171)^2-(4*(149.919*'BMP P Tracking Table'!$W171+236.676*'BMP P Tracking Table'!$X171+726*'BMP P Tracking Table'!$Y171+996.798*'BMP P Tracking Table'!$Z171)*-'BMP P Tracking Table'!$AB171)))/(2*(149.919*'BMP P Tracking Table'!$W171+236.676*'BMP P Tracking Table'!$X171+726*'BMP P Tracking Table'!$Y171+996.798*'BMP P Tracking Table'!$Z171))))),"")</f>
        <v/>
      </c>
      <c r="AF171" s="107" t="str" cm="1">
        <f t="array" ref="AF171">IFERROR((VLOOKUP(CONCATENATE('BMP P Tracking Table'!$T171," ",'BMP P Tracking Table'!$AC171),'Performance Curves'!$C$1:$L$45,_xlfn.SINGLE(MATCH('BMP P Tracking Table'!$AE171,'Performance Curves'!$D$1:$L$1,1))+2,FALSE)-VLOOKUP(CONCATENATE('BMP P Tracking Table'!$T171," ",'BMP P Tracking Table'!$AC171),'Performance Curves'!$C$1:$L$45,_xlfn.SINGLE(MATCH('BMP P Tracking Table'!$AE171,'Performance Curves'!$D$1:$L$1,1))+1,FALSE)),"")</f>
        <v/>
      </c>
      <c r="AG171" s="107" t="str">
        <f>IFERROR(('BMP P Tracking Table'!$AE171-INDEX('Performance Curves'!$E$1:$L$1,1,MATCH('BMP P Tracking Table'!$AE171,'Performance Curves'!$E$1:$L$1,1)))/(INDEX('Performance Curves'!$E$1:$L$1,1,MATCH('BMP P Tracking Table'!$AE171,'Performance Curves'!$E$1:$L$1,1)+1)-INDEX('Performance Curves'!$E$1:$L$1,1,MATCH('BMP P Tracking Table'!$AE171,'Performance Curves'!$E$1:$L$1,1))),"")</f>
        <v/>
      </c>
      <c r="AH171" s="106" t="str" cm="1">
        <f t="array" ref="AH171">IFERROR(IF('BMP P Tracking Table'!$AE171=2,VLOOKUP(CONCATENATE('BMP P Tracking Table'!$T171," ",'BMP P Tracking Table'!$AC171),'Performance Curves'!$C$1:$L$45,_xlfn.SINGLE(MATCH('BMP P Tracking Table'!$AE171,'Performance Curves'!$D$1:$L$1,1))+1,FALSE),'BMP P Tracking Table'!$AF171*'BMP P Tracking Table'!$AG171+VLOOKUP(CONCATENATE('BMP P Tracking Table'!$T171," ",'BMP P Tracking Table'!$AC171),'Performance Curves'!$C$1:$L$45,_xlfn.SINGLE(MATCH('BMP P Tracking Table'!$AE171,'Performance Curves'!$D$1:$L$1,1))+1,FALSE)),"")</f>
        <v/>
      </c>
      <c r="AI171" s="107" t="str">
        <f>IFERROR('BMP P Tracking Table'!$AH171*'BMP P Tracking Table'!$AD171,"")</f>
        <v/>
      </c>
      <c r="AJ171" s="65"/>
      <c r="AK171" s="101"/>
      <c r="AL171" s="101"/>
      <c r="AM171" s="64">
        <v>1</v>
      </c>
      <c r="AN171" s="105" t="str">
        <f t="shared" si="5"/>
        <v/>
      </c>
      <c r="AO171" s="101"/>
      <c r="AP171" s="101"/>
      <c r="AQ171" s="101"/>
      <c r="AR171" s="101"/>
      <c r="AS171" s="101"/>
      <c r="AT171" s="101"/>
      <c r="AU171" s="101"/>
      <c r="AV171" s="65"/>
      <c r="AW171" s="102"/>
      <c r="AX171" s="102"/>
      <c r="AY171" s="107" t="str">
        <f>IF('BMP P Tracking Table'!$AK171="Yes",IF('BMP P Tracking Table'!$AL171="No",'BMP P Tracking Table'!$U171*VLOOKUP('BMP P Tracking Table'!$Q171,'Loading Rates'!$B$1:$L$24,4,FALSE)+IF('BMP P Tracking Table'!$V171="By HSG",'BMP P Tracking Table'!$W171*VLOOKUP('BMP P Tracking Table'!$Q171,'Loading Rates'!$B$1:$L$24,6,FALSE)+'BMP P Tracking Table'!$X171*VLOOKUP('BMP P Tracking Table'!$Q171,'Loading Rates'!$B$1:$L$24,7,FALSE)+'BMP P Tracking Table'!$Y171*VLOOKUP('BMP P Tracking Table'!$Q171,'Loading Rates'!$B$1:$L$24,8,FALSE)+'BMP P Tracking Table'!$Z171*VLOOKUP('BMP P Tracking Table'!$Q171,'Loading Rates'!$B$1:$L$24,9,FALSE),'BMP P Tracking Table'!$AA171*VLOOKUP('BMP P Tracking Table'!$Q171,'Loading Rates'!$B$1:$L$24,10,FALSE)),'BMP P Tracking Table'!$AO171*VLOOKUP('BMP P Tracking Table'!$Q171,'Loading Rates'!$B$1:$L$24,4,FALSE)+IF('BMP P Tracking Table'!$AP171="By HSG",'BMP P Tracking Table'!$AQ171*VLOOKUP('BMP P Tracking Table'!$Q171,'Loading Rates'!$B$1:$L$24,6,FALSE)+'BMP P Tracking Table'!$AR171*VLOOKUP('BMP P Tracking Table'!$Q171,'Loading Rates'!$B$1:$L$24,7,FALSE)+'BMP P Tracking Table'!$AS171*VLOOKUP('BMP P Tracking Table'!$Q171,'Loading Rates'!$B$1:$L$24,8,FALSE)+'BMP P Tracking Table'!$AT171*VLOOKUP('BMP P Tracking Table'!$Q171,'Loading Rates'!$B$1:$L$24,9,FALSE),'BMP P Tracking Table'!$AU171*VLOOKUP('BMP P Tracking Table'!$Q171,'Loading Rates'!$B$1:$L$24,10,FALSE))),"")</f>
        <v/>
      </c>
      <c r="AZ171" s="107" t="str">
        <f>IFERROR(IF('BMP P Tracking Table'!$AL171="Yes",MIN(2,IF('BMP P Tracking Table'!$AP171="Total Pervious",(-(3630*'BMP P Tracking Table'!$AO171+20.691*'BMP P Tracking Table'!$AU171)+SQRT((3630*'BMP P Tracking Table'!$AO171+20.691*'BMP P Tracking Table'!$AU171)^2-(4*(996.798*'BMP P Tracking Table'!$AU171)*-'BMP P Tracking Table'!$AW171)))/(2*(996.798*'BMP P Tracking Table'!$AU171)),IF(SUM('BMP P Tracking Table'!$AQ171:$AT171)=0,'BMP P Tracking Table'!$AU171/(-3630*'BMP P Tracking Table'!$AO171),(-(3630*'BMP P Tracking Table'!$AO171+20.691*'BMP P Tracking Table'!$AT171-216.711*'BMP P Tracking Table'!$AS171-83.853*'BMP P Tracking Table'!$AR171-42.834*'BMP P Tracking Table'!$AQ171)+SQRT((3630*'BMP P Tracking Table'!$AO171+20.691*'BMP P Tracking Table'!$AT171-216.711*'BMP P Tracking Table'!$AS171-83.853*'BMP P Tracking Table'!$AR171-42.834*'BMP P Tracking Table'!$AQ171)^2-(4*(149.919*'BMP P Tracking Table'!$AQ171+236.676*'BMP P Tracking Table'!$AR171+726*'BMP P Tracking Table'!$AS171+996.798*'BMP P Tracking Table'!$AT171)*-'BMP P Tracking Table'!$AW171)))/(2*(149.919*'BMP P Tracking Table'!$AQ171+236.676*'BMP P Tracking Table'!$AR171+726*'BMP P Tracking Table'!$AS171+996.798*'BMP P Tracking Table'!$AT171))))),MIN(2,IF('BMP P Tracking Table'!$AP171="Total Pervious",(-(3630*'BMP P Tracking Table'!$U171+20.691*'BMP P Tracking Table'!$AA171)+SQRT((3630*'BMP P Tracking Table'!$U171+20.691*'BMP P Tracking Table'!$AA171)^2-(4*(996.798*'BMP P Tracking Table'!$AA171)*-'BMP P Tracking Table'!$AW171)))/(2*(996.798*'BMP P Tracking Table'!$AA171)),IF(SUM('BMP P Tracking Table'!$W171:$Z171)=0,'BMP P Tracking Table'!$AW171/(-3630*'BMP P Tracking Table'!$U171),(-(3630*'BMP P Tracking Table'!$U171+20.691*'BMP P Tracking Table'!$Z171-216.711*'BMP P Tracking Table'!$Y171-83.853*'BMP P Tracking Table'!$X171-42.834*'BMP P Tracking Table'!$W171)+SQRT((3630*'BMP P Tracking Table'!$U171+20.691*'BMP P Tracking Table'!$Z171-216.711*'BMP P Tracking Table'!$Y171-83.853*'BMP P Tracking Table'!$X171-42.834*'BMP P Tracking Table'!$W171)^2-(4*(149.919*'BMP P Tracking Table'!$W171+236.676*'BMP P Tracking Table'!$X171+726*'BMP P Tracking Table'!$Y171+996.798*'BMP P Tracking Table'!$Z171)*-'BMP P Tracking Table'!$AW171)))/(2*(149.919*'BMP P Tracking Table'!$W171+236.676*'BMP P Tracking Table'!$X171+726*'BMP P Tracking Table'!$Y171+996.798*'BMP P Tracking Table'!$Z171)))))),"")</f>
        <v/>
      </c>
      <c r="BA171" s="105" t="str" cm="1">
        <f t="array" ref="BA171">IFERROR((VLOOKUP(CONCATENATE('BMP P Tracking Table'!$AV171," ",'BMP P Tracking Table'!$AX171),'Performance Curves'!$C$1:$L$45,_xlfn.SINGLE(MATCH('BMP P Tracking Table'!$AZ171,'Performance Curves'!$D$1:$L$1,1))+2,FALSE)-VLOOKUP(CONCATENATE('BMP P Tracking Table'!$AV171," ",'BMP P Tracking Table'!$AX171),'Performance Curves'!$C$1:$L$45,_xlfn.SINGLE(MATCH('BMP P Tracking Table'!$AZ171,'Performance Curves'!$D$1:$L$1,1))+1,FALSE)),"")</f>
        <v/>
      </c>
      <c r="BB171" s="107" t="str">
        <f>IFERROR(('BMP P Tracking Table'!$AZ171-INDEX('Performance Curves'!$E$1:$L$1,1,MATCH('BMP P Tracking Table'!$AZ171,'Performance Curves'!$E$1:$L$1,1)))/(INDEX('Performance Curves'!$E$1:$L$1,1,MATCH('BMP P Tracking Table'!$AZ171,'Performance Curves'!$E$1:$L$1,1)+1)-INDEX('Performance Curves'!$E$1:$L$1,1,MATCH('BMP P Tracking Table'!$AZ171,'Performance Curves'!$E$1:$L$1,1))),"")</f>
        <v/>
      </c>
      <c r="BC171" s="106" t="str" cm="1">
        <f t="array" ref="BC171">IFERROR(IF('BMP P Tracking Table'!$AZ171=2,VLOOKUP(CONCATENATE('BMP P Tracking Table'!$AV171," ",'BMP P Tracking Table'!$AX171),'Performance Curves'!$C$1:$L$44,_xlfn.SINGLE(MATCH('BMP P Tracking Table'!$AZ171,'Performance Curves'!$D$1:$L$1,1))+1,FALSE),'BMP P Tracking Table'!$BA171*'BMP P Tracking Table'!$BB171+VLOOKUP(CONCATENATE('BMP P Tracking Table'!$AV171," ",'BMP P Tracking Table'!$AX171),'Performance Curves'!$C$1:$L$44,_xlfn.SINGLE(MATCH('BMP P Tracking Table'!$AZ171,'Performance Curves'!$D$1:$L$1,1))+1,FALSE)),"")</f>
        <v/>
      </c>
      <c r="BD171" s="107" t="str">
        <f>IFERROR('BMP P Tracking Table'!$BC171*'BMP P Tracking Table'!$AY171,"")</f>
        <v/>
      </c>
      <c r="BE171" s="101"/>
      <c r="BF171" s="37">
        <f t="shared" si="6"/>
        <v>0</v>
      </c>
    </row>
    <row r="172" spans="1:58" x14ac:dyDescent="0.25">
      <c r="A172" s="65"/>
      <c r="B172" s="65"/>
      <c r="C172" s="65"/>
      <c r="D172" s="65"/>
      <c r="E172" s="97"/>
      <c r="F172" s="97"/>
      <c r="G172" s="65"/>
      <c r="H172" s="65"/>
      <c r="I172" s="65"/>
      <c r="J172" s="98"/>
      <c r="K172" s="65"/>
      <c r="L172" s="65"/>
      <c r="M172" s="65"/>
      <c r="N172" s="65"/>
      <c r="O172" s="65"/>
      <c r="P172" s="65"/>
      <c r="Q172" s="65" t="str">
        <f>IFERROR(VLOOKUP('BMP P Tracking Table'!$P172,Dropdowns!$C$2:$E$15,3,FALSE),"")</f>
        <v/>
      </c>
      <c r="R172" s="65" t="str">
        <f>IFERROR(VLOOKUP('BMP P Tracking Table'!$Q172,Dropdowns!$P$3:$Q$23,2,FALSE),"")</f>
        <v/>
      </c>
      <c r="S172" s="65"/>
      <c r="T172" s="65"/>
      <c r="U172" s="65"/>
      <c r="V172" s="65"/>
      <c r="W172" s="65"/>
      <c r="X172" s="65"/>
      <c r="Y172" s="65"/>
      <c r="Z172" s="65"/>
      <c r="AA172" s="65"/>
      <c r="AB172" s="100"/>
      <c r="AC172" s="65"/>
      <c r="AD172" s="107" t="str">
        <f>IFERROR('BMP P Tracking Table'!$U172*VLOOKUP('BMP P Tracking Table'!$Q172,'Loading Rates'!$B$1:$L$24,4,FALSE)+IF('BMP P Tracking Table'!$V172="By HSG",'BMP P Tracking Table'!$W172*VLOOKUP('BMP P Tracking Table'!$Q172,'Loading Rates'!$B$1:$L$24,6,FALSE)+'BMP P Tracking Table'!$X172*VLOOKUP('BMP P Tracking Table'!$Q172,'Loading Rates'!$B$1:$L$24,7,FALSE)+'BMP P Tracking Table'!$Y172*VLOOKUP('BMP P Tracking Table'!$Q172,'Loading Rates'!$B$1:$L$24,8,FALSE)+'BMP P Tracking Table'!$Z172*VLOOKUP('BMP P Tracking Table'!$Q172,'Loading Rates'!$B$1:$L$24,9,FALSE),'BMP P Tracking Table'!$AA172*VLOOKUP('BMP P Tracking Table'!$Q172,'Loading Rates'!$B$1:$L$24,10,FALSE)),"")</f>
        <v/>
      </c>
      <c r="AE172" s="107" t="str">
        <f>IFERROR(MIN(2,IF('BMP P Tracking Table'!$V172="Total Pervious",(-(3630*'BMP P Tracking Table'!$U172+20.691*'BMP P Tracking Table'!$AA172)+SQRT((3630*'BMP P Tracking Table'!$U172+20.691*'BMP P Tracking Table'!$AA172)^2-(4*(996.798*'BMP P Tracking Table'!$AA172)*-'BMP P Tracking Table'!$AB172)))/(2*(996.798*'BMP P Tracking Table'!$AA172)),IF(SUM('BMP P Tracking Table'!$W172:$Z172)=0,'BMP P Tracking Table'!$AB172/(-3630*'BMP P Tracking Table'!$U172),(-(3630*'BMP P Tracking Table'!$U172+20.691*'BMP P Tracking Table'!$Z172-216.711*'BMP P Tracking Table'!$Y172-83.853*'BMP P Tracking Table'!$X172-42.834*'BMP P Tracking Table'!$W172)+SQRT((3630*'BMP P Tracking Table'!$U172+20.691*'BMP P Tracking Table'!$Z172-216.711*'BMP P Tracking Table'!$Y172-83.853*'BMP P Tracking Table'!$X172-42.834*'BMP P Tracking Table'!$W172)^2-(4*(149.919*'BMP P Tracking Table'!$W172+236.676*'BMP P Tracking Table'!$X172+726*'BMP P Tracking Table'!$Y172+996.798*'BMP P Tracking Table'!$Z172)*-'BMP P Tracking Table'!$AB172)))/(2*(149.919*'BMP P Tracking Table'!$W172+236.676*'BMP P Tracking Table'!$X172+726*'BMP P Tracking Table'!$Y172+996.798*'BMP P Tracking Table'!$Z172))))),"")</f>
        <v/>
      </c>
      <c r="AF172" s="107" t="str" cm="1">
        <f t="array" ref="AF172">IFERROR((VLOOKUP(CONCATENATE('BMP P Tracking Table'!$T172," ",'BMP P Tracking Table'!$AC172),'Performance Curves'!$C$1:$L$45,_xlfn.SINGLE(MATCH('BMP P Tracking Table'!$AE172,'Performance Curves'!$D$1:$L$1,1))+2,FALSE)-VLOOKUP(CONCATENATE('BMP P Tracking Table'!$T172," ",'BMP P Tracking Table'!$AC172),'Performance Curves'!$C$1:$L$45,_xlfn.SINGLE(MATCH('BMP P Tracking Table'!$AE172,'Performance Curves'!$D$1:$L$1,1))+1,FALSE)),"")</f>
        <v/>
      </c>
      <c r="AG172" s="107" t="str">
        <f>IFERROR(('BMP P Tracking Table'!$AE172-INDEX('Performance Curves'!$E$1:$L$1,1,MATCH('BMP P Tracking Table'!$AE172,'Performance Curves'!$E$1:$L$1,1)))/(INDEX('Performance Curves'!$E$1:$L$1,1,MATCH('BMP P Tracking Table'!$AE172,'Performance Curves'!$E$1:$L$1,1)+1)-INDEX('Performance Curves'!$E$1:$L$1,1,MATCH('BMP P Tracking Table'!$AE172,'Performance Curves'!$E$1:$L$1,1))),"")</f>
        <v/>
      </c>
      <c r="AH172" s="106" t="str" cm="1">
        <f t="array" ref="AH172">IFERROR(IF('BMP P Tracking Table'!$AE172=2,VLOOKUP(CONCATENATE('BMP P Tracking Table'!$T172," ",'BMP P Tracking Table'!$AC172),'Performance Curves'!$C$1:$L$45,_xlfn.SINGLE(MATCH('BMP P Tracking Table'!$AE172,'Performance Curves'!$D$1:$L$1,1))+1,FALSE),'BMP P Tracking Table'!$AF172*'BMP P Tracking Table'!$AG172+VLOOKUP(CONCATENATE('BMP P Tracking Table'!$T172," ",'BMP P Tracking Table'!$AC172),'Performance Curves'!$C$1:$L$45,_xlfn.SINGLE(MATCH('BMP P Tracking Table'!$AE172,'Performance Curves'!$D$1:$L$1,1))+1,FALSE)),"")</f>
        <v/>
      </c>
      <c r="AI172" s="107" t="str">
        <f>IFERROR('BMP P Tracking Table'!$AH172*'BMP P Tracking Table'!$AD172,"")</f>
        <v/>
      </c>
      <c r="AJ172" s="65"/>
      <c r="AK172" s="101"/>
      <c r="AL172" s="101"/>
      <c r="AM172" s="64">
        <v>1</v>
      </c>
      <c r="AN172" s="105" t="str">
        <f t="shared" si="5"/>
        <v/>
      </c>
      <c r="AO172" s="101"/>
      <c r="AP172" s="101"/>
      <c r="AQ172" s="101"/>
      <c r="AR172" s="101"/>
      <c r="AS172" s="101"/>
      <c r="AT172" s="101"/>
      <c r="AU172" s="101"/>
      <c r="AV172" s="65"/>
      <c r="AW172" s="102"/>
      <c r="AX172" s="102"/>
      <c r="AY172" s="107" t="str">
        <f>IF('BMP P Tracking Table'!$AK172="Yes",IF('BMP P Tracking Table'!$AL172="No",'BMP P Tracking Table'!$U172*VLOOKUP('BMP P Tracking Table'!$Q172,'Loading Rates'!$B$1:$L$24,4,FALSE)+IF('BMP P Tracking Table'!$V172="By HSG",'BMP P Tracking Table'!$W172*VLOOKUP('BMP P Tracking Table'!$Q172,'Loading Rates'!$B$1:$L$24,6,FALSE)+'BMP P Tracking Table'!$X172*VLOOKUP('BMP P Tracking Table'!$Q172,'Loading Rates'!$B$1:$L$24,7,FALSE)+'BMP P Tracking Table'!$Y172*VLOOKUP('BMP P Tracking Table'!$Q172,'Loading Rates'!$B$1:$L$24,8,FALSE)+'BMP P Tracking Table'!$Z172*VLOOKUP('BMP P Tracking Table'!$Q172,'Loading Rates'!$B$1:$L$24,9,FALSE),'BMP P Tracking Table'!$AA172*VLOOKUP('BMP P Tracking Table'!$Q172,'Loading Rates'!$B$1:$L$24,10,FALSE)),'BMP P Tracking Table'!$AO172*VLOOKUP('BMP P Tracking Table'!$Q172,'Loading Rates'!$B$1:$L$24,4,FALSE)+IF('BMP P Tracking Table'!$AP172="By HSG",'BMP P Tracking Table'!$AQ172*VLOOKUP('BMP P Tracking Table'!$Q172,'Loading Rates'!$B$1:$L$24,6,FALSE)+'BMP P Tracking Table'!$AR172*VLOOKUP('BMP P Tracking Table'!$Q172,'Loading Rates'!$B$1:$L$24,7,FALSE)+'BMP P Tracking Table'!$AS172*VLOOKUP('BMP P Tracking Table'!$Q172,'Loading Rates'!$B$1:$L$24,8,FALSE)+'BMP P Tracking Table'!$AT172*VLOOKUP('BMP P Tracking Table'!$Q172,'Loading Rates'!$B$1:$L$24,9,FALSE),'BMP P Tracking Table'!$AU172*VLOOKUP('BMP P Tracking Table'!$Q172,'Loading Rates'!$B$1:$L$24,10,FALSE))),"")</f>
        <v/>
      </c>
      <c r="AZ172" s="107" t="str">
        <f>IFERROR(IF('BMP P Tracking Table'!$AL172="Yes",MIN(2,IF('BMP P Tracking Table'!$AP172="Total Pervious",(-(3630*'BMP P Tracking Table'!$AO172+20.691*'BMP P Tracking Table'!$AU172)+SQRT((3630*'BMP P Tracking Table'!$AO172+20.691*'BMP P Tracking Table'!$AU172)^2-(4*(996.798*'BMP P Tracking Table'!$AU172)*-'BMP P Tracking Table'!$AW172)))/(2*(996.798*'BMP P Tracking Table'!$AU172)),IF(SUM('BMP P Tracking Table'!$AQ172:$AT172)=0,'BMP P Tracking Table'!$AU172/(-3630*'BMP P Tracking Table'!$AO172),(-(3630*'BMP P Tracking Table'!$AO172+20.691*'BMP P Tracking Table'!$AT172-216.711*'BMP P Tracking Table'!$AS172-83.853*'BMP P Tracking Table'!$AR172-42.834*'BMP P Tracking Table'!$AQ172)+SQRT((3630*'BMP P Tracking Table'!$AO172+20.691*'BMP P Tracking Table'!$AT172-216.711*'BMP P Tracking Table'!$AS172-83.853*'BMP P Tracking Table'!$AR172-42.834*'BMP P Tracking Table'!$AQ172)^2-(4*(149.919*'BMP P Tracking Table'!$AQ172+236.676*'BMP P Tracking Table'!$AR172+726*'BMP P Tracking Table'!$AS172+996.798*'BMP P Tracking Table'!$AT172)*-'BMP P Tracking Table'!$AW172)))/(2*(149.919*'BMP P Tracking Table'!$AQ172+236.676*'BMP P Tracking Table'!$AR172+726*'BMP P Tracking Table'!$AS172+996.798*'BMP P Tracking Table'!$AT172))))),MIN(2,IF('BMP P Tracking Table'!$AP172="Total Pervious",(-(3630*'BMP P Tracking Table'!$U172+20.691*'BMP P Tracking Table'!$AA172)+SQRT((3630*'BMP P Tracking Table'!$U172+20.691*'BMP P Tracking Table'!$AA172)^2-(4*(996.798*'BMP P Tracking Table'!$AA172)*-'BMP P Tracking Table'!$AW172)))/(2*(996.798*'BMP P Tracking Table'!$AA172)),IF(SUM('BMP P Tracking Table'!$W172:$Z172)=0,'BMP P Tracking Table'!$AW172/(-3630*'BMP P Tracking Table'!$U172),(-(3630*'BMP P Tracking Table'!$U172+20.691*'BMP P Tracking Table'!$Z172-216.711*'BMP P Tracking Table'!$Y172-83.853*'BMP P Tracking Table'!$X172-42.834*'BMP P Tracking Table'!$W172)+SQRT((3630*'BMP P Tracking Table'!$U172+20.691*'BMP P Tracking Table'!$Z172-216.711*'BMP P Tracking Table'!$Y172-83.853*'BMP P Tracking Table'!$X172-42.834*'BMP P Tracking Table'!$W172)^2-(4*(149.919*'BMP P Tracking Table'!$W172+236.676*'BMP P Tracking Table'!$X172+726*'BMP P Tracking Table'!$Y172+996.798*'BMP P Tracking Table'!$Z172)*-'BMP P Tracking Table'!$AW172)))/(2*(149.919*'BMP P Tracking Table'!$W172+236.676*'BMP P Tracking Table'!$X172+726*'BMP P Tracking Table'!$Y172+996.798*'BMP P Tracking Table'!$Z172)))))),"")</f>
        <v/>
      </c>
      <c r="BA172" s="105" t="str" cm="1">
        <f t="array" ref="BA172">IFERROR((VLOOKUP(CONCATENATE('BMP P Tracking Table'!$AV172," ",'BMP P Tracking Table'!$AX172),'Performance Curves'!$C$1:$L$45,_xlfn.SINGLE(MATCH('BMP P Tracking Table'!$AZ172,'Performance Curves'!$D$1:$L$1,1))+2,FALSE)-VLOOKUP(CONCATENATE('BMP P Tracking Table'!$AV172," ",'BMP P Tracking Table'!$AX172),'Performance Curves'!$C$1:$L$45,_xlfn.SINGLE(MATCH('BMP P Tracking Table'!$AZ172,'Performance Curves'!$D$1:$L$1,1))+1,FALSE)),"")</f>
        <v/>
      </c>
      <c r="BB172" s="107" t="str">
        <f>IFERROR(('BMP P Tracking Table'!$AZ172-INDEX('Performance Curves'!$E$1:$L$1,1,MATCH('BMP P Tracking Table'!$AZ172,'Performance Curves'!$E$1:$L$1,1)))/(INDEX('Performance Curves'!$E$1:$L$1,1,MATCH('BMP P Tracking Table'!$AZ172,'Performance Curves'!$E$1:$L$1,1)+1)-INDEX('Performance Curves'!$E$1:$L$1,1,MATCH('BMP P Tracking Table'!$AZ172,'Performance Curves'!$E$1:$L$1,1))),"")</f>
        <v/>
      </c>
      <c r="BC172" s="106" t="str" cm="1">
        <f t="array" ref="BC172">IFERROR(IF('BMP P Tracking Table'!$AZ172=2,VLOOKUP(CONCATENATE('BMP P Tracking Table'!$AV172," ",'BMP P Tracking Table'!$AX172),'Performance Curves'!$C$1:$L$44,_xlfn.SINGLE(MATCH('BMP P Tracking Table'!$AZ172,'Performance Curves'!$D$1:$L$1,1))+1,FALSE),'BMP P Tracking Table'!$BA172*'BMP P Tracking Table'!$BB172+VLOOKUP(CONCATENATE('BMP P Tracking Table'!$AV172," ",'BMP P Tracking Table'!$AX172),'Performance Curves'!$C$1:$L$44,_xlfn.SINGLE(MATCH('BMP P Tracking Table'!$AZ172,'Performance Curves'!$D$1:$L$1,1))+1,FALSE)),"")</f>
        <v/>
      </c>
      <c r="BD172" s="107" t="str">
        <f>IFERROR('BMP P Tracking Table'!$BC172*'BMP P Tracking Table'!$AY172,"")</f>
        <v/>
      </c>
      <c r="BE172" s="101"/>
      <c r="BF172" s="37">
        <f t="shared" si="6"/>
        <v>0</v>
      </c>
    </row>
    <row r="173" spans="1:58" x14ac:dyDescent="0.25">
      <c r="A173" s="65"/>
      <c r="B173" s="65"/>
      <c r="C173" s="65"/>
      <c r="D173" s="65"/>
      <c r="E173" s="97"/>
      <c r="F173" s="97"/>
      <c r="G173" s="65"/>
      <c r="H173" s="65"/>
      <c r="I173" s="65"/>
      <c r="J173" s="98"/>
      <c r="K173" s="65"/>
      <c r="L173" s="65"/>
      <c r="M173" s="65"/>
      <c r="N173" s="65"/>
      <c r="O173" s="65"/>
      <c r="P173" s="65"/>
      <c r="Q173" s="65" t="str">
        <f>IFERROR(VLOOKUP('BMP P Tracking Table'!$P173,Dropdowns!$C$2:$E$15,3,FALSE),"")</f>
        <v/>
      </c>
      <c r="R173" s="65" t="str">
        <f>IFERROR(VLOOKUP('BMP P Tracking Table'!$Q173,Dropdowns!$P$3:$Q$23,2,FALSE),"")</f>
        <v/>
      </c>
      <c r="S173" s="65"/>
      <c r="T173" s="65"/>
      <c r="U173" s="65"/>
      <c r="V173" s="65"/>
      <c r="W173" s="65"/>
      <c r="X173" s="65"/>
      <c r="Y173" s="65"/>
      <c r="Z173" s="65"/>
      <c r="AA173" s="65"/>
      <c r="AB173" s="100"/>
      <c r="AC173" s="65"/>
      <c r="AD173" s="107" t="str">
        <f>IFERROR('BMP P Tracking Table'!$U173*VLOOKUP('BMP P Tracking Table'!$Q173,'Loading Rates'!$B$1:$L$24,4,FALSE)+IF('BMP P Tracking Table'!$V173="By HSG",'BMP P Tracking Table'!$W173*VLOOKUP('BMP P Tracking Table'!$Q173,'Loading Rates'!$B$1:$L$24,6,FALSE)+'BMP P Tracking Table'!$X173*VLOOKUP('BMP P Tracking Table'!$Q173,'Loading Rates'!$B$1:$L$24,7,FALSE)+'BMP P Tracking Table'!$Y173*VLOOKUP('BMP P Tracking Table'!$Q173,'Loading Rates'!$B$1:$L$24,8,FALSE)+'BMP P Tracking Table'!$Z173*VLOOKUP('BMP P Tracking Table'!$Q173,'Loading Rates'!$B$1:$L$24,9,FALSE),'BMP P Tracking Table'!$AA173*VLOOKUP('BMP P Tracking Table'!$Q173,'Loading Rates'!$B$1:$L$24,10,FALSE)),"")</f>
        <v/>
      </c>
      <c r="AE173" s="107" t="str">
        <f>IFERROR(MIN(2,IF('BMP P Tracking Table'!$V173="Total Pervious",(-(3630*'BMP P Tracking Table'!$U173+20.691*'BMP P Tracking Table'!$AA173)+SQRT((3630*'BMP P Tracking Table'!$U173+20.691*'BMP P Tracking Table'!$AA173)^2-(4*(996.798*'BMP P Tracking Table'!$AA173)*-'BMP P Tracking Table'!$AB173)))/(2*(996.798*'BMP P Tracking Table'!$AA173)),IF(SUM('BMP P Tracking Table'!$W173:$Z173)=0,'BMP P Tracking Table'!$AB173/(-3630*'BMP P Tracking Table'!$U173),(-(3630*'BMP P Tracking Table'!$U173+20.691*'BMP P Tracking Table'!$Z173-216.711*'BMP P Tracking Table'!$Y173-83.853*'BMP P Tracking Table'!$X173-42.834*'BMP P Tracking Table'!$W173)+SQRT((3630*'BMP P Tracking Table'!$U173+20.691*'BMP P Tracking Table'!$Z173-216.711*'BMP P Tracking Table'!$Y173-83.853*'BMP P Tracking Table'!$X173-42.834*'BMP P Tracking Table'!$W173)^2-(4*(149.919*'BMP P Tracking Table'!$W173+236.676*'BMP P Tracking Table'!$X173+726*'BMP P Tracking Table'!$Y173+996.798*'BMP P Tracking Table'!$Z173)*-'BMP P Tracking Table'!$AB173)))/(2*(149.919*'BMP P Tracking Table'!$W173+236.676*'BMP P Tracking Table'!$X173+726*'BMP P Tracking Table'!$Y173+996.798*'BMP P Tracking Table'!$Z173))))),"")</f>
        <v/>
      </c>
      <c r="AF173" s="107" t="str" cm="1">
        <f t="array" ref="AF173">IFERROR((VLOOKUP(CONCATENATE('BMP P Tracking Table'!$T173," ",'BMP P Tracking Table'!$AC173),'Performance Curves'!$C$1:$L$45,_xlfn.SINGLE(MATCH('BMP P Tracking Table'!$AE173,'Performance Curves'!$D$1:$L$1,1))+2,FALSE)-VLOOKUP(CONCATENATE('BMP P Tracking Table'!$T173," ",'BMP P Tracking Table'!$AC173),'Performance Curves'!$C$1:$L$45,_xlfn.SINGLE(MATCH('BMP P Tracking Table'!$AE173,'Performance Curves'!$D$1:$L$1,1))+1,FALSE)),"")</f>
        <v/>
      </c>
      <c r="AG173" s="107" t="str">
        <f>IFERROR(('BMP P Tracking Table'!$AE173-INDEX('Performance Curves'!$E$1:$L$1,1,MATCH('BMP P Tracking Table'!$AE173,'Performance Curves'!$E$1:$L$1,1)))/(INDEX('Performance Curves'!$E$1:$L$1,1,MATCH('BMP P Tracking Table'!$AE173,'Performance Curves'!$E$1:$L$1,1)+1)-INDEX('Performance Curves'!$E$1:$L$1,1,MATCH('BMP P Tracking Table'!$AE173,'Performance Curves'!$E$1:$L$1,1))),"")</f>
        <v/>
      </c>
      <c r="AH173" s="106" t="str" cm="1">
        <f t="array" ref="AH173">IFERROR(IF('BMP P Tracking Table'!$AE173=2,VLOOKUP(CONCATENATE('BMP P Tracking Table'!$T173," ",'BMP P Tracking Table'!$AC173),'Performance Curves'!$C$1:$L$45,_xlfn.SINGLE(MATCH('BMP P Tracking Table'!$AE173,'Performance Curves'!$D$1:$L$1,1))+1,FALSE),'BMP P Tracking Table'!$AF173*'BMP P Tracking Table'!$AG173+VLOOKUP(CONCATENATE('BMP P Tracking Table'!$T173," ",'BMP P Tracking Table'!$AC173),'Performance Curves'!$C$1:$L$45,_xlfn.SINGLE(MATCH('BMP P Tracking Table'!$AE173,'Performance Curves'!$D$1:$L$1,1))+1,FALSE)),"")</f>
        <v/>
      </c>
      <c r="AI173" s="107" t="str">
        <f>IFERROR('BMP P Tracking Table'!$AH173*'BMP P Tracking Table'!$AD173,"")</f>
        <v/>
      </c>
      <c r="AJ173" s="65"/>
      <c r="AK173" s="101"/>
      <c r="AL173" s="101"/>
      <c r="AM173" s="64">
        <v>1</v>
      </c>
      <c r="AN173" s="105" t="str">
        <f t="shared" si="5"/>
        <v/>
      </c>
      <c r="AO173" s="101"/>
      <c r="AP173" s="101"/>
      <c r="AQ173" s="101"/>
      <c r="AR173" s="101"/>
      <c r="AS173" s="101"/>
      <c r="AT173" s="101"/>
      <c r="AU173" s="101"/>
      <c r="AV173" s="65"/>
      <c r="AW173" s="102"/>
      <c r="AX173" s="102"/>
      <c r="AY173" s="107" t="str">
        <f>IF('BMP P Tracking Table'!$AK173="Yes",IF('BMP P Tracking Table'!$AL173="No",'BMP P Tracking Table'!$U173*VLOOKUP('BMP P Tracking Table'!$Q173,'Loading Rates'!$B$1:$L$24,4,FALSE)+IF('BMP P Tracking Table'!$V173="By HSG",'BMP P Tracking Table'!$W173*VLOOKUP('BMP P Tracking Table'!$Q173,'Loading Rates'!$B$1:$L$24,6,FALSE)+'BMP P Tracking Table'!$X173*VLOOKUP('BMP P Tracking Table'!$Q173,'Loading Rates'!$B$1:$L$24,7,FALSE)+'BMP P Tracking Table'!$Y173*VLOOKUP('BMP P Tracking Table'!$Q173,'Loading Rates'!$B$1:$L$24,8,FALSE)+'BMP P Tracking Table'!$Z173*VLOOKUP('BMP P Tracking Table'!$Q173,'Loading Rates'!$B$1:$L$24,9,FALSE),'BMP P Tracking Table'!$AA173*VLOOKUP('BMP P Tracking Table'!$Q173,'Loading Rates'!$B$1:$L$24,10,FALSE)),'BMP P Tracking Table'!$AO173*VLOOKUP('BMP P Tracking Table'!$Q173,'Loading Rates'!$B$1:$L$24,4,FALSE)+IF('BMP P Tracking Table'!$AP173="By HSG",'BMP P Tracking Table'!$AQ173*VLOOKUP('BMP P Tracking Table'!$Q173,'Loading Rates'!$B$1:$L$24,6,FALSE)+'BMP P Tracking Table'!$AR173*VLOOKUP('BMP P Tracking Table'!$Q173,'Loading Rates'!$B$1:$L$24,7,FALSE)+'BMP P Tracking Table'!$AS173*VLOOKUP('BMP P Tracking Table'!$Q173,'Loading Rates'!$B$1:$L$24,8,FALSE)+'BMP P Tracking Table'!$AT173*VLOOKUP('BMP P Tracking Table'!$Q173,'Loading Rates'!$B$1:$L$24,9,FALSE),'BMP P Tracking Table'!$AU173*VLOOKUP('BMP P Tracking Table'!$Q173,'Loading Rates'!$B$1:$L$24,10,FALSE))),"")</f>
        <v/>
      </c>
      <c r="AZ173" s="107" t="str">
        <f>IFERROR(IF('BMP P Tracking Table'!$AL173="Yes",MIN(2,IF('BMP P Tracking Table'!$AP173="Total Pervious",(-(3630*'BMP P Tracking Table'!$AO173+20.691*'BMP P Tracking Table'!$AU173)+SQRT((3630*'BMP P Tracking Table'!$AO173+20.691*'BMP P Tracking Table'!$AU173)^2-(4*(996.798*'BMP P Tracking Table'!$AU173)*-'BMP P Tracking Table'!$AW173)))/(2*(996.798*'BMP P Tracking Table'!$AU173)),IF(SUM('BMP P Tracking Table'!$AQ173:$AT173)=0,'BMP P Tracking Table'!$AU173/(-3630*'BMP P Tracking Table'!$AO173),(-(3630*'BMP P Tracking Table'!$AO173+20.691*'BMP P Tracking Table'!$AT173-216.711*'BMP P Tracking Table'!$AS173-83.853*'BMP P Tracking Table'!$AR173-42.834*'BMP P Tracking Table'!$AQ173)+SQRT((3630*'BMP P Tracking Table'!$AO173+20.691*'BMP P Tracking Table'!$AT173-216.711*'BMP P Tracking Table'!$AS173-83.853*'BMP P Tracking Table'!$AR173-42.834*'BMP P Tracking Table'!$AQ173)^2-(4*(149.919*'BMP P Tracking Table'!$AQ173+236.676*'BMP P Tracking Table'!$AR173+726*'BMP P Tracking Table'!$AS173+996.798*'BMP P Tracking Table'!$AT173)*-'BMP P Tracking Table'!$AW173)))/(2*(149.919*'BMP P Tracking Table'!$AQ173+236.676*'BMP P Tracking Table'!$AR173+726*'BMP P Tracking Table'!$AS173+996.798*'BMP P Tracking Table'!$AT173))))),MIN(2,IF('BMP P Tracking Table'!$AP173="Total Pervious",(-(3630*'BMP P Tracking Table'!$U173+20.691*'BMP P Tracking Table'!$AA173)+SQRT((3630*'BMP P Tracking Table'!$U173+20.691*'BMP P Tracking Table'!$AA173)^2-(4*(996.798*'BMP P Tracking Table'!$AA173)*-'BMP P Tracking Table'!$AW173)))/(2*(996.798*'BMP P Tracking Table'!$AA173)),IF(SUM('BMP P Tracking Table'!$W173:$Z173)=0,'BMP P Tracking Table'!$AW173/(-3630*'BMP P Tracking Table'!$U173),(-(3630*'BMP P Tracking Table'!$U173+20.691*'BMP P Tracking Table'!$Z173-216.711*'BMP P Tracking Table'!$Y173-83.853*'BMP P Tracking Table'!$X173-42.834*'BMP P Tracking Table'!$W173)+SQRT((3630*'BMP P Tracking Table'!$U173+20.691*'BMP P Tracking Table'!$Z173-216.711*'BMP P Tracking Table'!$Y173-83.853*'BMP P Tracking Table'!$X173-42.834*'BMP P Tracking Table'!$W173)^2-(4*(149.919*'BMP P Tracking Table'!$W173+236.676*'BMP P Tracking Table'!$X173+726*'BMP P Tracking Table'!$Y173+996.798*'BMP P Tracking Table'!$Z173)*-'BMP P Tracking Table'!$AW173)))/(2*(149.919*'BMP P Tracking Table'!$W173+236.676*'BMP P Tracking Table'!$X173+726*'BMP P Tracking Table'!$Y173+996.798*'BMP P Tracking Table'!$Z173)))))),"")</f>
        <v/>
      </c>
      <c r="BA173" s="105" t="str" cm="1">
        <f t="array" ref="BA173">IFERROR((VLOOKUP(CONCATENATE('BMP P Tracking Table'!$AV173," ",'BMP P Tracking Table'!$AX173),'Performance Curves'!$C$1:$L$45,_xlfn.SINGLE(MATCH('BMP P Tracking Table'!$AZ173,'Performance Curves'!$D$1:$L$1,1))+2,FALSE)-VLOOKUP(CONCATENATE('BMP P Tracking Table'!$AV173," ",'BMP P Tracking Table'!$AX173),'Performance Curves'!$C$1:$L$45,_xlfn.SINGLE(MATCH('BMP P Tracking Table'!$AZ173,'Performance Curves'!$D$1:$L$1,1))+1,FALSE)),"")</f>
        <v/>
      </c>
      <c r="BB173" s="107" t="str">
        <f>IFERROR(('BMP P Tracking Table'!$AZ173-INDEX('Performance Curves'!$E$1:$L$1,1,MATCH('BMP P Tracking Table'!$AZ173,'Performance Curves'!$E$1:$L$1,1)))/(INDEX('Performance Curves'!$E$1:$L$1,1,MATCH('BMP P Tracking Table'!$AZ173,'Performance Curves'!$E$1:$L$1,1)+1)-INDEX('Performance Curves'!$E$1:$L$1,1,MATCH('BMP P Tracking Table'!$AZ173,'Performance Curves'!$E$1:$L$1,1))),"")</f>
        <v/>
      </c>
      <c r="BC173" s="106" t="str" cm="1">
        <f t="array" ref="BC173">IFERROR(IF('BMP P Tracking Table'!$AZ173=2,VLOOKUP(CONCATENATE('BMP P Tracking Table'!$AV173," ",'BMP P Tracking Table'!$AX173),'Performance Curves'!$C$1:$L$44,_xlfn.SINGLE(MATCH('BMP P Tracking Table'!$AZ173,'Performance Curves'!$D$1:$L$1,1))+1,FALSE),'BMP P Tracking Table'!$BA173*'BMP P Tracking Table'!$BB173+VLOOKUP(CONCATENATE('BMP P Tracking Table'!$AV173," ",'BMP P Tracking Table'!$AX173),'Performance Curves'!$C$1:$L$44,_xlfn.SINGLE(MATCH('BMP P Tracking Table'!$AZ173,'Performance Curves'!$D$1:$L$1,1))+1,FALSE)),"")</f>
        <v/>
      </c>
      <c r="BD173" s="107" t="str">
        <f>IFERROR('BMP P Tracking Table'!$BC173*'BMP P Tracking Table'!$AY173,"")</f>
        <v/>
      </c>
      <c r="BE173" s="101"/>
      <c r="BF173" s="37">
        <f t="shared" si="6"/>
        <v>0</v>
      </c>
    </row>
    <row r="174" spans="1:58" x14ac:dyDescent="0.25">
      <c r="A174" s="65"/>
      <c r="B174" s="65"/>
      <c r="C174" s="65"/>
      <c r="D174" s="65"/>
      <c r="E174" s="97"/>
      <c r="F174" s="97"/>
      <c r="G174" s="65"/>
      <c r="H174" s="65"/>
      <c r="I174" s="65"/>
      <c r="J174" s="98"/>
      <c r="K174" s="65"/>
      <c r="L174" s="65"/>
      <c r="M174" s="65"/>
      <c r="N174" s="65"/>
      <c r="O174" s="65"/>
      <c r="P174" s="65"/>
      <c r="Q174" s="65" t="str">
        <f>IFERROR(VLOOKUP('BMP P Tracking Table'!$P174,Dropdowns!$C$2:$E$15,3,FALSE),"")</f>
        <v/>
      </c>
      <c r="R174" s="65" t="str">
        <f>IFERROR(VLOOKUP('BMP P Tracking Table'!$Q174,Dropdowns!$P$3:$Q$23,2,FALSE),"")</f>
        <v/>
      </c>
      <c r="S174" s="65"/>
      <c r="T174" s="65"/>
      <c r="U174" s="65"/>
      <c r="V174" s="65"/>
      <c r="W174" s="65"/>
      <c r="X174" s="65"/>
      <c r="Y174" s="65"/>
      <c r="Z174" s="65"/>
      <c r="AA174" s="65"/>
      <c r="AB174" s="100"/>
      <c r="AC174" s="65"/>
      <c r="AD174" s="107" t="str">
        <f>IFERROR('BMP P Tracking Table'!$U174*VLOOKUP('BMP P Tracking Table'!$Q174,'Loading Rates'!$B$1:$L$24,4,FALSE)+IF('BMP P Tracking Table'!$V174="By HSG",'BMP P Tracking Table'!$W174*VLOOKUP('BMP P Tracking Table'!$Q174,'Loading Rates'!$B$1:$L$24,6,FALSE)+'BMP P Tracking Table'!$X174*VLOOKUP('BMP P Tracking Table'!$Q174,'Loading Rates'!$B$1:$L$24,7,FALSE)+'BMP P Tracking Table'!$Y174*VLOOKUP('BMP P Tracking Table'!$Q174,'Loading Rates'!$B$1:$L$24,8,FALSE)+'BMP P Tracking Table'!$Z174*VLOOKUP('BMP P Tracking Table'!$Q174,'Loading Rates'!$B$1:$L$24,9,FALSE),'BMP P Tracking Table'!$AA174*VLOOKUP('BMP P Tracking Table'!$Q174,'Loading Rates'!$B$1:$L$24,10,FALSE)),"")</f>
        <v/>
      </c>
      <c r="AE174" s="107" t="str">
        <f>IFERROR(MIN(2,IF('BMP P Tracking Table'!$V174="Total Pervious",(-(3630*'BMP P Tracking Table'!$U174+20.691*'BMP P Tracking Table'!$AA174)+SQRT((3630*'BMP P Tracking Table'!$U174+20.691*'BMP P Tracking Table'!$AA174)^2-(4*(996.798*'BMP P Tracking Table'!$AA174)*-'BMP P Tracking Table'!$AB174)))/(2*(996.798*'BMP P Tracking Table'!$AA174)),IF(SUM('BMP P Tracking Table'!$W174:$Z174)=0,'BMP P Tracking Table'!$AB174/(-3630*'BMP P Tracking Table'!$U174),(-(3630*'BMP P Tracking Table'!$U174+20.691*'BMP P Tracking Table'!$Z174-216.711*'BMP P Tracking Table'!$Y174-83.853*'BMP P Tracking Table'!$X174-42.834*'BMP P Tracking Table'!$W174)+SQRT((3630*'BMP P Tracking Table'!$U174+20.691*'BMP P Tracking Table'!$Z174-216.711*'BMP P Tracking Table'!$Y174-83.853*'BMP P Tracking Table'!$X174-42.834*'BMP P Tracking Table'!$W174)^2-(4*(149.919*'BMP P Tracking Table'!$W174+236.676*'BMP P Tracking Table'!$X174+726*'BMP P Tracking Table'!$Y174+996.798*'BMP P Tracking Table'!$Z174)*-'BMP P Tracking Table'!$AB174)))/(2*(149.919*'BMP P Tracking Table'!$W174+236.676*'BMP P Tracking Table'!$X174+726*'BMP P Tracking Table'!$Y174+996.798*'BMP P Tracking Table'!$Z174))))),"")</f>
        <v/>
      </c>
      <c r="AF174" s="107" t="str" cm="1">
        <f t="array" ref="AF174">IFERROR((VLOOKUP(CONCATENATE('BMP P Tracking Table'!$T174," ",'BMP P Tracking Table'!$AC174),'Performance Curves'!$C$1:$L$45,_xlfn.SINGLE(MATCH('BMP P Tracking Table'!$AE174,'Performance Curves'!$D$1:$L$1,1))+2,FALSE)-VLOOKUP(CONCATENATE('BMP P Tracking Table'!$T174," ",'BMP P Tracking Table'!$AC174),'Performance Curves'!$C$1:$L$45,_xlfn.SINGLE(MATCH('BMP P Tracking Table'!$AE174,'Performance Curves'!$D$1:$L$1,1))+1,FALSE)),"")</f>
        <v/>
      </c>
      <c r="AG174" s="107" t="str">
        <f>IFERROR(('BMP P Tracking Table'!$AE174-INDEX('Performance Curves'!$E$1:$L$1,1,MATCH('BMP P Tracking Table'!$AE174,'Performance Curves'!$E$1:$L$1,1)))/(INDEX('Performance Curves'!$E$1:$L$1,1,MATCH('BMP P Tracking Table'!$AE174,'Performance Curves'!$E$1:$L$1,1)+1)-INDEX('Performance Curves'!$E$1:$L$1,1,MATCH('BMP P Tracking Table'!$AE174,'Performance Curves'!$E$1:$L$1,1))),"")</f>
        <v/>
      </c>
      <c r="AH174" s="106" t="str" cm="1">
        <f t="array" ref="AH174">IFERROR(IF('BMP P Tracking Table'!$AE174=2,VLOOKUP(CONCATENATE('BMP P Tracking Table'!$T174," ",'BMP P Tracking Table'!$AC174),'Performance Curves'!$C$1:$L$45,_xlfn.SINGLE(MATCH('BMP P Tracking Table'!$AE174,'Performance Curves'!$D$1:$L$1,1))+1,FALSE),'BMP P Tracking Table'!$AF174*'BMP P Tracking Table'!$AG174+VLOOKUP(CONCATENATE('BMP P Tracking Table'!$T174," ",'BMP P Tracking Table'!$AC174),'Performance Curves'!$C$1:$L$45,_xlfn.SINGLE(MATCH('BMP P Tracking Table'!$AE174,'Performance Curves'!$D$1:$L$1,1))+1,FALSE)),"")</f>
        <v/>
      </c>
      <c r="AI174" s="107" t="str">
        <f>IFERROR('BMP P Tracking Table'!$AH174*'BMP P Tracking Table'!$AD174,"")</f>
        <v/>
      </c>
      <c r="AJ174" s="65"/>
      <c r="AK174" s="101"/>
      <c r="AL174" s="101"/>
      <c r="AM174" s="64">
        <v>1</v>
      </c>
      <c r="AN174" s="105" t="str">
        <f t="shared" si="5"/>
        <v/>
      </c>
      <c r="AO174" s="101"/>
      <c r="AP174" s="101"/>
      <c r="AQ174" s="101"/>
      <c r="AR174" s="101"/>
      <c r="AS174" s="101"/>
      <c r="AT174" s="101"/>
      <c r="AU174" s="101"/>
      <c r="AV174" s="65"/>
      <c r="AW174" s="102"/>
      <c r="AX174" s="102"/>
      <c r="AY174" s="107" t="str">
        <f>IF('BMP P Tracking Table'!$AK174="Yes",IF('BMP P Tracking Table'!$AL174="No",'BMP P Tracking Table'!$U174*VLOOKUP('BMP P Tracking Table'!$Q174,'Loading Rates'!$B$1:$L$24,4,FALSE)+IF('BMP P Tracking Table'!$V174="By HSG",'BMP P Tracking Table'!$W174*VLOOKUP('BMP P Tracking Table'!$Q174,'Loading Rates'!$B$1:$L$24,6,FALSE)+'BMP P Tracking Table'!$X174*VLOOKUP('BMP P Tracking Table'!$Q174,'Loading Rates'!$B$1:$L$24,7,FALSE)+'BMP P Tracking Table'!$Y174*VLOOKUP('BMP P Tracking Table'!$Q174,'Loading Rates'!$B$1:$L$24,8,FALSE)+'BMP P Tracking Table'!$Z174*VLOOKUP('BMP P Tracking Table'!$Q174,'Loading Rates'!$B$1:$L$24,9,FALSE),'BMP P Tracking Table'!$AA174*VLOOKUP('BMP P Tracking Table'!$Q174,'Loading Rates'!$B$1:$L$24,10,FALSE)),'BMP P Tracking Table'!$AO174*VLOOKUP('BMP P Tracking Table'!$Q174,'Loading Rates'!$B$1:$L$24,4,FALSE)+IF('BMP P Tracking Table'!$AP174="By HSG",'BMP P Tracking Table'!$AQ174*VLOOKUP('BMP P Tracking Table'!$Q174,'Loading Rates'!$B$1:$L$24,6,FALSE)+'BMP P Tracking Table'!$AR174*VLOOKUP('BMP P Tracking Table'!$Q174,'Loading Rates'!$B$1:$L$24,7,FALSE)+'BMP P Tracking Table'!$AS174*VLOOKUP('BMP P Tracking Table'!$Q174,'Loading Rates'!$B$1:$L$24,8,FALSE)+'BMP P Tracking Table'!$AT174*VLOOKUP('BMP P Tracking Table'!$Q174,'Loading Rates'!$B$1:$L$24,9,FALSE),'BMP P Tracking Table'!$AU174*VLOOKUP('BMP P Tracking Table'!$Q174,'Loading Rates'!$B$1:$L$24,10,FALSE))),"")</f>
        <v/>
      </c>
      <c r="AZ174" s="107" t="str">
        <f>IFERROR(IF('BMP P Tracking Table'!$AL174="Yes",MIN(2,IF('BMP P Tracking Table'!$AP174="Total Pervious",(-(3630*'BMP P Tracking Table'!$AO174+20.691*'BMP P Tracking Table'!$AU174)+SQRT((3630*'BMP P Tracking Table'!$AO174+20.691*'BMP P Tracking Table'!$AU174)^2-(4*(996.798*'BMP P Tracking Table'!$AU174)*-'BMP P Tracking Table'!$AW174)))/(2*(996.798*'BMP P Tracking Table'!$AU174)),IF(SUM('BMP P Tracking Table'!$AQ174:$AT174)=0,'BMP P Tracking Table'!$AU174/(-3630*'BMP P Tracking Table'!$AO174),(-(3630*'BMP P Tracking Table'!$AO174+20.691*'BMP P Tracking Table'!$AT174-216.711*'BMP P Tracking Table'!$AS174-83.853*'BMP P Tracking Table'!$AR174-42.834*'BMP P Tracking Table'!$AQ174)+SQRT((3630*'BMP P Tracking Table'!$AO174+20.691*'BMP P Tracking Table'!$AT174-216.711*'BMP P Tracking Table'!$AS174-83.853*'BMP P Tracking Table'!$AR174-42.834*'BMP P Tracking Table'!$AQ174)^2-(4*(149.919*'BMP P Tracking Table'!$AQ174+236.676*'BMP P Tracking Table'!$AR174+726*'BMP P Tracking Table'!$AS174+996.798*'BMP P Tracking Table'!$AT174)*-'BMP P Tracking Table'!$AW174)))/(2*(149.919*'BMP P Tracking Table'!$AQ174+236.676*'BMP P Tracking Table'!$AR174+726*'BMP P Tracking Table'!$AS174+996.798*'BMP P Tracking Table'!$AT174))))),MIN(2,IF('BMP P Tracking Table'!$AP174="Total Pervious",(-(3630*'BMP P Tracking Table'!$U174+20.691*'BMP P Tracking Table'!$AA174)+SQRT((3630*'BMP P Tracking Table'!$U174+20.691*'BMP P Tracking Table'!$AA174)^2-(4*(996.798*'BMP P Tracking Table'!$AA174)*-'BMP P Tracking Table'!$AW174)))/(2*(996.798*'BMP P Tracking Table'!$AA174)),IF(SUM('BMP P Tracking Table'!$W174:$Z174)=0,'BMP P Tracking Table'!$AW174/(-3630*'BMP P Tracking Table'!$U174),(-(3630*'BMP P Tracking Table'!$U174+20.691*'BMP P Tracking Table'!$Z174-216.711*'BMP P Tracking Table'!$Y174-83.853*'BMP P Tracking Table'!$X174-42.834*'BMP P Tracking Table'!$W174)+SQRT((3630*'BMP P Tracking Table'!$U174+20.691*'BMP P Tracking Table'!$Z174-216.711*'BMP P Tracking Table'!$Y174-83.853*'BMP P Tracking Table'!$X174-42.834*'BMP P Tracking Table'!$W174)^2-(4*(149.919*'BMP P Tracking Table'!$W174+236.676*'BMP P Tracking Table'!$X174+726*'BMP P Tracking Table'!$Y174+996.798*'BMP P Tracking Table'!$Z174)*-'BMP P Tracking Table'!$AW174)))/(2*(149.919*'BMP P Tracking Table'!$W174+236.676*'BMP P Tracking Table'!$X174+726*'BMP P Tracking Table'!$Y174+996.798*'BMP P Tracking Table'!$Z174)))))),"")</f>
        <v/>
      </c>
      <c r="BA174" s="105" t="str" cm="1">
        <f t="array" ref="BA174">IFERROR((VLOOKUP(CONCATENATE('BMP P Tracking Table'!$AV174," ",'BMP P Tracking Table'!$AX174),'Performance Curves'!$C$1:$L$45,_xlfn.SINGLE(MATCH('BMP P Tracking Table'!$AZ174,'Performance Curves'!$D$1:$L$1,1))+2,FALSE)-VLOOKUP(CONCATENATE('BMP P Tracking Table'!$AV174," ",'BMP P Tracking Table'!$AX174),'Performance Curves'!$C$1:$L$45,_xlfn.SINGLE(MATCH('BMP P Tracking Table'!$AZ174,'Performance Curves'!$D$1:$L$1,1))+1,FALSE)),"")</f>
        <v/>
      </c>
      <c r="BB174" s="107" t="str">
        <f>IFERROR(('BMP P Tracking Table'!$AZ174-INDEX('Performance Curves'!$E$1:$L$1,1,MATCH('BMP P Tracking Table'!$AZ174,'Performance Curves'!$E$1:$L$1,1)))/(INDEX('Performance Curves'!$E$1:$L$1,1,MATCH('BMP P Tracking Table'!$AZ174,'Performance Curves'!$E$1:$L$1,1)+1)-INDEX('Performance Curves'!$E$1:$L$1,1,MATCH('BMP P Tracking Table'!$AZ174,'Performance Curves'!$E$1:$L$1,1))),"")</f>
        <v/>
      </c>
      <c r="BC174" s="106" t="str" cm="1">
        <f t="array" ref="BC174">IFERROR(IF('BMP P Tracking Table'!$AZ174=2,VLOOKUP(CONCATENATE('BMP P Tracking Table'!$AV174," ",'BMP P Tracking Table'!$AX174),'Performance Curves'!$C$1:$L$44,_xlfn.SINGLE(MATCH('BMP P Tracking Table'!$AZ174,'Performance Curves'!$D$1:$L$1,1))+1,FALSE),'BMP P Tracking Table'!$BA174*'BMP P Tracking Table'!$BB174+VLOOKUP(CONCATENATE('BMP P Tracking Table'!$AV174," ",'BMP P Tracking Table'!$AX174),'Performance Curves'!$C$1:$L$44,_xlfn.SINGLE(MATCH('BMP P Tracking Table'!$AZ174,'Performance Curves'!$D$1:$L$1,1))+1,FALSE)),"")</f>
        <v/>
      </c>
      <c r="BD174" s="107" t="str">
        <f>IFERROR('BMP P Tracking Table'!$BC174*'BMP P Tracking Table'!$AY174,"")</f>
        <v/>
      </c>
      <c r="BE174" s="101"/>
      <c r="BF174" s="37">
        <f t="shared" si="6"/>
        <v>0</v>
      </c>
    </row>
    <row r="175" spans="1:58" x14ac:dyDescent="0.25">
      <c r="A175" s="65"/>
      <c r="B175" s="65"/>
      <c r="C175" s="65"/>
      <c r="D175" s="65"/>
      <c r="E175" s="97"/>
      <c r="F175" s="97"/>
      <c r="G175" s="65"/>
      <c r="H175" s="65"/>
      <c r="I175" s="65"/>
      <c r="J175" s="98"/>
      <c r="K175" s="65"/>
      <c r="L175" s="65"/>
      <c r="M175" s="65"/>
      <c r="N175" s="65"/>
      <c r="O175" s="65"/>
      <c r="P175" s="65"/>
      <c r="Q175" s="65" t="str">
        <f>IFERROR(VLOOKUP('BMP P Tracking Table'!$P175,Dropdowns!$C$2:$E$15,3,FALSE),"")</f>
        <v/>
      </c>
      <c r="R175" s="65" t="str">
        <f>IFERROR(VLOOKUP('BMP P Tracking Table'!$Q175,Dropdowns!$P$3:$Q$23,2,FALSE),"")</f>
        <v/>
      </c>
      <c r="S175" s="65"/>
      <c r="T175" s="65"/>
      <c r="U175" s="65"/>
      <c r="V175" s="65"/>
      <c r="W175" s="65"/>
      <c r="X175" s="65"/>
      <c r="Y175" s="65"/>
      <c r="Z175" s="65"/>
      <c r="AA175" s="65"/>
      <c r="AB175" s="100"/>
      <c r="AC175" s="65"/>
      <c r="AD175" s="107" t="str">
        <f>IFERROR('BMP P Tracking Table'!$U175*VLOOKUP('BMP P Tracking Table'!$Q175,'Loading Rates'!$B$1:$L$24,4,FALSE)+IF('BMP P Tracking Table'!$V175="By HSG",'BMP P Tracking Table'!$W175*VLOOKUP('BMP P Tracking Table'!$Q175,'Loading Rates'!$B$1:$L$24,6,FALSE)+'BMP P Tracking Table'!$X175*VLOOKUP('BMP P Tracking Table'!$Q175,'Loading Rates'!$B$1:$L$24,7,FALSE)+'BMP P Tracking Table'!$Y175*VLOOKUP('BMP P Tracking Table'!$Q175,'Loading Rates'!$B$1:$L$24,8,FALSE)+'BMP P Tracking Table'!$Z175*VLOOKUP('BMP P Tracking Table'!$Q175,'Loading Rates'!$B$1:$L$24,9,FALSE),'BMP P Tracking Table'!$AA175*VLOOKUP('BMP P Tracking Table'!$Q175,'Loading Rates'!$B$1:$L$24,10,FALSE)),"")</f>
        <v/>
      </c>
      <c r="AE175" s="107" t="str">
        <f>IFERROR(MIN(2,IF('BMP P Tracking Table'!$V175="Total Pervious",(-(3630*'BMP P Tracking Table'!$U175+20.691*'BMP P Tracking Table'!$AA175)+SQRT((3630*'BMP P Tracking Table'!$U175+20.691*'BMP P Tracking Table'!$AA175)^2-(4*(996.798*'BMP P Tracking Table'!$AA175)*-'BMP P Tracking Table'!$AB175)))/(2*(996.798*'BMP P Tracking Table'!$AA175)),IF(SUM('BMP P Tracking Table'!$W175:$Z175)=0,'BMP P Tracking Table'!$AB175/(-3630*'BMP P Tracking Table'!$U175),(-(3630*'BMP P Tracking Table'!$U175+20.691*'BMP P Tracking Table'!$Z175-216.711*'BMP P Tracking Table'!$Y175-83.853*'BMP P Tracking Table'!$X175-42.834*'BMP P Tracking Table'!$W175)+SQRT((3630*'BMP P Tracking Table'!$U175+20.691*'BMP P Tracking Table'!$Z175-216.711*'BMP P Tracking Table'!$Y175-83.853*'BMP P Tracking Table'!$X175-42.834*'BMP P Tracking Table'!$W175)^2-(4*(149.919*'BMP P Tracking Table'!$W175+236.676*'BMP P Tracking Table'!$X175+726*'BMP P Tracking Table'!$Y175+996.798*'BMP P Tracking Table'!$Z175)*-'BMP P Tracking Table'!$AB175)))/(2*(149.919*'BMP P Tracking Table'!$W175+236.676*'BMP P Tracking Table'!$X175+726*'BMP P Tracking Table'!$Y175+996.798*'BMP P Tracking Table'!$Z175))))),"")</f>
        <v/>
      </c>
      <c r="AF175" s="107" t="str" cm="1">
        <f t="array" ref="AF175">IFERROR((VLOOKUP(CONCATENATE('BMP P Tracking Table'!$T175," ",'BMP P Tracking Table'!$AC175),'Performance Curves'!$C$1:$L$45,_xlfn.SINGLE(MATCH('BMP P Tracking Table'!$AE175,'Performance Curves'!$D$1:$L$1,1))+2,FALSE)-VLOOKUP(CONCATENATE('BMP P Tracking Table'!$T175," ",'BMP P Tracking Table'!$AC175),'Performance Curves'!$C$1:$L$45,_xlfn.SINGLE(MATCH('BMP P Tracking Table'!$AE175,'Performance Curves'!$D$1:$L$1,1))+1,FALSE)),"")</f>
        <v/>
      </c>
      <c r="AG175" s="107" t="str">
        <f>IFERROR(('BMP P Tracking Table'!$AE175-INDEX('Performance Curves'!$E$1:$L$1,1,MATCH('BMP P Tracking Table'!$AE175,'Performance Curves'!$E$1:$L$1,1)))/(INDEX('Performance Curves'!$E$1:$L$1,1,MATCH('BMP P Tracking Table'!$AE175,'Performance Curves'!$E$1:$L$1,1)+1)-INDEX('Performance Curves'!$E$1:$L$1,1,MATCH('BMP P Tracking Table'!$AE175,'Performance Curves'!$E$1:$L$1,1))),"")</f>
        <v/>
      </c>
      <c r="AH175" s="106" t="str" cm="1">
        <f t="array" ref="AH175">IFERROR(IF('BMP P Tracking Table'!$AE175=2,VLOOKUP(CONCATENATE('BMP P Tracking Table'!$T175," ",'BMP P Tracking Table'!$AC175),'Performance Curves'!$C$1:$L$45,_xlfn.SINGLE(MATCH('BMP P Tracking Table'!$AE175,'Performance Curves'!$D$1:$L$1,1))+1,FALSE),'BMP P Tracking Table'!$AF175*'BMP P Tracking Table'!$AG175+VLOOKUP(CONCATENATE('BMP P Tracking Table'!$T175," ",'BMP P Tracking Table'!$AC175),'Performance Curves'!$C$1:$L$45,_xlfn.SINGLE(MATCH('BMP P Tracking Table'!$AE175,'Performance Curves'!$D$1:$L$1,1))+1,FALSE)),"")</f>
        <v/>
      </c>
      <c r="AI175" s="107" t="str">
        <f>IFERROR('BMP P Tracking Table'!$AH175*'BMP P Tracking Table'!$AD175,"")</f>
        <v/>
      </c>
      <c r="AJ175" s="65"/>
      <c r="AK175" s="101"/>
      <c r="AL175" s="101"/>
      <c r="AM175" s="64">
        <v>1</v>
      </c>
      <c r="AN175" s="105" t="str">
        <f t="shared" si="5"/>
        <v/>
      </c>
      <c r="AO175" s="101"/>
      <c r="AP175" s="101"/>
      <c r="AQ175" s="101"/>
      <c r="AR175" s="101"/>
      <c r="AS175" s="101"/>
      <c r="AT175" s="101"/>
      <c r="AU175" s="101"/>
      <c r="AV175" s="65"/>
      <c r="AW175" s="102"/>
      <c r="AX175" s="102"/>
      <c r="AY175" s="107" t="str">
        <f>IF('BMP P Tracking Table'!$AK175="Yes",IF('BMP P Tracking Table'!$AL175="No",'BMP P Tracking Table'!$U175*VLOOKUP('BMP P Tracking Table'!$Q175,'Loading Rates'!$B$1:$L$24,4,FALSE)+IF('BMP P Tracking Table'!$V175="By HSG",'BMP P Tracking Table'!$W175*VLOOKUP('BMP P Tracking Table'!$Q175,'Loading Rates'!$B$1:$L$24,6,FALSE)+'BMP P Tracking Table'!$X175*VLOOKUP('BMP P Tracking Table'!$Q175,'Loading Rates'!$B$1:$L$24,7,FALSE)+'BMP P Tracking Table'!$Y175*VLOOKUP('BMP P Tracking Table'!$Q175,'Loading Rates'!$B$1:$L$24,8,FALSE)+'BMP P Tracking Table'!$Z175*VLOOKUP('BMP P Tracking Table'!$Q175,'Loading Rates'!$B$1:$L$24,9,FALSE),'BMP P Tracking Table'!$AA175*VLOOKUP('BMP P Tracking Table'!$Q175,'Loading Rates'!$B$1:$L$24,10,FALSE)),'BMP P Tracking Table'!$AO175*VLOOKUP('BMP P Tracking Table'!$Q175,'Loading Rates'!$B$1:$L$24,4,FALSE)+IF('BMP P Tracking Table'!$AP175="By HSG",'BMP P Tracking Table'!$AQ175*VLOOKUP('BMP P Tracking Table'!$Q175,'Loading Rates'!$B$1:$L$24,6,FALSE)+'BMP P Tracking Table'!$AR175*VLOOKUP('BMP P Tracking Table'!$Q175,'Loading Rates'!$B$1:$L$24,7,FALSE)+'BMP P Tracking Table'!$AS175*VLOOKUP('BMP P Tracking Table'!$Q175,'Loading Rates'!$B$1:$L$24,8,FALSE)+'BMP P Tracking Table'!$AT175*VLOOKUP('BMP P Tracking Table'!$Q175,'Loading Rates'!$B$1:$L$24,9,FALSE),'BMP P Tracking Table'!$AU175*VLOOKUP('BMP P Tracking Table'!$Q175,'Loading Rates'!$B$1:$L$24,10,FALSE))),"")</f>
        <v/>
      </c>
      <c r="AZ175" s="107" t="str">
        <f>IFERROR(IF('BMP P Tracking Table'!$AL175="Yes",MIN(2,IF('BMP P Tracking Table'!$AP175="Total Pervious",(-(3630*'BMP P Tracking Table'!$AO175+20.691*'BMP P Tracking Table'!$AU175)+SQRT((3630*'BMP P Tracking Table'!$AO175+20.691*'BMP P Tracking Table'!$AU175)^2-(4*(996.798*'BMP P Tracking Table'!$AU175)*-'BMP P Tracking Table'!$AW175)))/(2*(996.798*'BMP P Tracking Table'!$AU175)),IF(SUM('BMP P Tracking Table'!$AQ175:$AT175)=0,'BMP P Tracking Table'!$AU175/(-3630*'BMP P Tracking Table'!$AO175),(-(3630*'BMP P Tracking Table'!$AO175+20.691*'BMP P Tracking Table'!$AT175-216.711*'BMP P Tracking Table'!$AS175-83.853*'BMP P Tracking Table'!$AR175-42.834*'BMP P Tracking Table'!$AQ175)+SQRT((3630*'BMP P Tracking Table'!$AO175+20.691*'BMP P Tracking Table'!$AT175-216.711*'BMP P Tracking Table'!$AS175-83.853*'BMP P Tracking Table'!$AR175-42.834*'BMP P Tracking Table'!$AQ175)^2-(4*(149.919*'BMP P Tracking Table'!$AQ175+236.676*'BMP P Tracking Table'!$AR175+726*'BMP P Tracking Table'!$AS175+996.798*'BMP P Tracking Table'!$AT175)*-'BMP P Tracking Table'!$AW175)))/(2*(149.919*'BMP P Tracking Table'!$AQ175+236.676*'BMP P Tracking Table'!$AR175+726*'BMP P Tracking Table'!$AS175+996.798*'BMP P Tracking Table'!$AT175))))),MIN(2,IF('BMP P Tracking Table'!$AP175="Total Pervious",(-(3630*'BMP P Tracking Table'!$U175+20.691*'BMP P Tracking Table'!$AA175)+SQRT((3630*'BMP P Tracking Table'!$U175+20.691*'BMP P Tracking Table'!$AA175)^2-(4*(996.798*'BMP P Tracking Table'!$AA175)*-'BMP P Tracking Table'!$AW175)))/(2*(996.798*'BMP P Tracking Table'!$AA175)),IF(SUM('BMP P Tracking Table'!$W175:$Z175)=0,'BMP P Tracking Table'!$AW175/(-3630*'BMP P Tracking Table'!$U175),(-(3630*'BMP P Tracking Table'!$U175+20.691*'BMP P Tracking Table'!$Z175-216.711*'BMP P Tracking Table'!$Y175-83.853*'BMP P Tracking Table'!$X175-42.834*'BMP P Tracking Table'!$W175)+SQRT((3630*'BMP P Tracking Table'!$U175+20.691*'BMP P Tracking Table'!$Z175-216.711*'BMP P Tracking Table'!$Y175-83.853*'BMP P Tracking Table'!$X175-42.834*'BMP P Tracking Table'!$W175)^2-(4*(149.919*'BMP P Tracking Table'!$W175+236.676*'BMP P Tracking Table'!$X175+726*'BMP P Tracking Table'!$Y175+996.798*'BMP P Tracking Table'!$Z175)*-'BMP P Tracking Table'!$AW175)))/(2*(149.919*'BMP P Tracking Table'!$W175+236.676*'BMP P Tracking Table'!$X175+726*'BMP P Tracking Table'!$Y175+996.798*'BMP P Tracking Table'!$Z175)))))),"")</f>
        <v/>
      </c>
      <c r="BA175" s="105" t="str" cm="1">
        <f t="array" ref="BA175">IFERROR((VLOOKUP(CONCATENATE('BMP P Tracking Table'!$AV175," ",'BMP P Tracking Table'!$AX175),'Performance Curves'!$C$1:$L$45,_xlfn.SINGLE(MATCH('BMP P Tracking Table'!$AZ175,'Performance Curves'!$D$1:$L$1,1))+2,FALSE)-VLOOKUP(CONCATENATE('BMP P Tracking Table'!$AV175," ",'BMP P Tracking Table'!$AX175),'Performance Curves'!$C$1:$L$45,_xlfn.SINGLE(MATCH('BMP P Tracking Table'!$AZ175,'Performance Curves'!$D$1:$L$1,1))+1,FALSE)),"")</f>
        <v/>
      </c>
      <c r="BB175" s="107" t="str">
        <f>IFERROR(('BMP P Tracking Table'!$AZ175-INDEX('Performance Curves'!$E$1:$L$1,1,MATCH('BMP P Tracking Table'!$AZ175,'Performance Curves'!$E$1:$L$1,1)))/(INDEX('Performance Curves'!$E$1:$L$1,1,MATCH('BMP P Tracking Table'!$AZ175,'Performance Curves'!$E$1:$L$1,1)+1)-INDEX('Performance Curves'!$E$1:$L$1,1,MATCH('BMP P Tracking Table'!$AZ175,'Performance Curves'!$E$1:$L$1,1))),"")</f>
        <v/>
      </c>
      <c r="BC175" s="106" t="str" cm="1">
        <f t="array" ref="BC175">IFERROR(IF('BMP P Tracking Table'!$AZ175=2,VLOOKUP(CONCATENATE('BMP P Tracking Table'!$AV175," ",'BMP P Tracking Table'!$AX175),'Performance Curves'!$C$1:$L$44,_xlfn.SINGLE(MATCH('BMP P Tracking Table'!$AZ175,'Performance Curves'!$D$1:$L$1,1))+1,FALSE),'BMP P Tracking Table'!$BA175*'BMP P Tracking Table'!$BB175+VLOOKUP(CONCATENATE('BMP P Tracking Table'!$AV175," ",'BMP P Tracking Table'!$AX175),'Performance Curves'!$C$1:$L$44,_xlfn.SINGLE(MATCH('BMP P Tracking Table'!$AZ175,'Performance Curves'!$D$1:$L$1,1))+1,FALSE)),"")</f>
        <v/>
      </c>
      <c r="BD175" s="107" t="str">
        <f>IFERROR('BMP P Tracking Table'!$BC175*'BMP P Tracking Table'!$AY175,"")</f>
        <v/>
      </c>
      <c r="BE175" s="101"/>
      <c r="BF175" s="37">
        <f t="shared" si="6"/>
        <v>0</v>
      </c>
    </row>
    <row r="176" spans="1:58" x14ac:dyDescent="0.25">
      <c r="A176" s="65"/>
      <c r="B176" s="65"/>
      <c r="C176" s="65"/>
      <c r="D176" s="65"/>
      <c r="E176" s="97"/>
      <c r="F176" s="97"/>
      <c r="G176" s="65"/>
      <c r="H176" s="65"/>
      <c r="I176" s="65"/>
      <c r="J176" s="98"/>
      <c r="K176" s="65"/>
      <c r="L176" s="65"/>
      <c r="M176" s="65"/>
      <c r="N176" s="65"/>
      <c r="O176" s="65"/>
      <c r="P176" s="65"/>
      <c r="Q176" s="65" t="str">
        <f>IFERROR(VLOOKUP('BMP P Tracking Table'!$P176,Dropdowns!$C$2:$E$15,3,FALSE),"")</f>
        <v/>
      </c>
      <c r="R176" s="65" t="str">
        <f>IFERROR(VLOOKUP('BMP P Tracking Table'!$Q176,Dropdowns!$P$3:$Q$23,2,FALSE),"")</f>
        <v/>
      </c>
      <c r="S176" s="65"/>
      <c r="T176" s="65"/>
      <c r="U176" s="65"/>
      <c r="V176" s="65"/>
      <c r="W176" s="65"/>
      <c r="X176" s="65"/>
      <c r="Y176" s="65"/>
      <c r="Z176" s="65"/>
      <c r="AA176" s="65"/>
      <c r="AB176" s="100"/>
      <c r="AC176" s="65"/>
      <c r="AD176" s="107" t="str">
        <f>IFERROR('BMP P Tracking Table'!$U176*VLOOKUP('BMP P Tracking Table'!$Q176,'Loading Rates'!$B$1:$L$24,4,FALSE)+IF('BMP P Tracking Table'!$V176="By HSG",'BMP P Tracking Table'!$W176*VLOOKUP('BMP P Tracking Table'!$Q176,'Loading Rates'!$B$1:$L$24,6,FALSE)+'BMP P Tracking Table'!$X176*VLOOKUP('BMP P Tracking Table'!$Q176,'Loading Rates'!$B$1:$L$24,7,FALSE)+'BMP P Tracking Table'!$Y176*VLOOKUP('BMP P Tracking Table'!$Q176,'Loading Rates'!$B$1:$L$24,8,FALSE)+'BMP P Tracking Table'!$Z176*VLOOKUP('BMP P Tracking Table'!$Q176,'Loading Rates'!$B$1:$L$24,9,FALSE),'BMP P Tracking Table'!$AA176*VLOOKUP('BMP P Tracking Table'!$Q176,'Loading Rates'!$B$1:$L$24,10,FALSE)),"")</f>
        <v/>
      </c>
      <c r="AE176" s="107" t="str">
        <f>IFERROR(MIN(2,IF('BMP P Tracking Table'!$V176="Total Pervious",(-(3630*'BMP P Tracking Table'!$U176+20.691*'BMP P Tracking Table'!$AA176)+SQRT((3630*'BMP P Tracking Table'!$U176+20.691*'BMP P Tracking Table'!$AA176)^2-(4*(996.798*'BMP P Tracking Table'!$AA176)*-'BMP P Tracking Table'!$AB176)))/(2*(996.798*'BMP P Tracking Table'!$AA176)),IF(SUM('BMP P Tracking Table'!$W176:$Z176)=0,'BMP P Tracking Table'!$AB176/(-3630*'BMP P Tracking Table'!$U176),(-(3630*'BMP P Tracking Table'!$U176+20.691*'BMP P Tracking Table'!$Z176-216.711*'BMP P Tracking Table'!$Y176-83.853*'BMP P Tracking Table'!$X176-42.834*'BMP P Tracking Table'!$W176)+SQRT((3630*'BMP P Tracking Table'!$U176+20.691*'BMP P Tracking Table'!$Z176-216.711*'BMP P Tracking Table'!$Y176-83.853*'BMP P Tracking Table'!$X176-42.834*'BMP P Tracking Table'!$W176)^2-(4*(149.919*'BMP P Tracking Table'!$W176+236.676*'BMP P Tracking Table'!$X176+726*'BMP P Tracking Table'!$Y176+996.798*'BMP P Tracking Table'!$Z176)*-'BMP P Tracking Table'!$AB176)))/(2*(149.919*'BMP P Tracking Table'!$W176+236.676*'BMP P Tracking Table'!$X176+726*'BMP P Tracking Table'!$Y176+996.798*'BMP P Tracking Table'!$Z176))))),"")</f>
        <v/>
      </c>
      <c r="AF176" s="107" t="str" cm="1">
        <f t="array" ref="AF176">IFERROR((VLOOKUP(CONCATENATE('BMP P Tracking Table'!$T176," ",'BMP P Tracking Table'!$AC176),'Performance Curves'!$C$1:$L$45,_xlfn.SINGLE(MATCH('BMP P Tracking Table'!$AE176,'Performance Curves'!$D$1:$L$1,1))+2,FALSE)-VLOOKUP(CONCATENATE('BMP P Tracking Table'!$T176," ",'BMP P Tracking Table'!$AC176),'Performance Curves'!$C$1:$L$45,_xlfn.SINGLE(MATCH('BMP P Tracking Table'!$AE176,'Performance Curves'!$D$1:$L$1,1))+1,FALSE)),"")</f>
        <v/>
      </c>
      <c r="AG176" s="107" t="str">
        <f>IFERROR(('BMP P Tracking Table'!$AE176-INDEX('Performance Curves'!$E$1:$L$1,1,MATCH('BMP P Tracking Table'!$AE176,'Performance Curves'!$E$1:$L$1,1)))/(INDEX('Performance Curves'!$E$1:$L$1,1,MATCH('BMP P Tracking Table'!$AE176,'Performance Curves'!$E$1:$L$1,1)+1)-INDEX('Performance Curves'!$E$1:$L$1,1,MATCH('BMP P Tracking Table'!$AE176,'Performance Curves'!$E$1:$L$1,1))),"")</f>
        <v/>
      </c>
      <c r="AH176" s="106" t="str" cm="1">
        <f t="array" ref="AH176">IFERROR(IF('BMP P Tracking Table'!$AE176=2,VLOOKUP(CONCATENATE('BMP P Tracking Table'!$T176," ",'BMP P Tracking Table'!$AC176),'Performance Curves'!$C$1:$L$45,_xlfn.SINGLE(MATCH('BMP P Tracking Table'!$AE176,'Performance Curves'!$D$1:$L$1,1))+1,FALSE),'BMP P Tracking Table'!$AF176*'BMP P Tracking Table'!$AG176+VLOOKUP(CONCATENATE('BMP P Tracking Table'!$T176," ",'BMP P Tracking Table'!$AC176),'Performance Curves'!$C$1:$L$45,_xlfn.SINGLE(MATCH('BMP P Tracking Table'!$AE176,'Performance Curves'!$D$1:$L$1,1))+1,FALSE)),"")</f>
        <v/>
      </c>
      <c r="AI176" s="107" t="str">
        <f>IFERROR('BMP P Tracking Table'!$AH176*'BMP P Tracking Table'!$AD176,"")</f>
        <v/>
      </c>
      <c r="AJ176" s="65"/>
      <c r="AK176" s="101"/>
      <c r="AL176" s="101"/>
      <c r="AM176" s="64">
        <v>1</v>
      </c>
      <c r="AN176" s="105" t="str">
        <f t="shared" si="5"/>
        <v/>
      </c>
      <c r="AO176" s="101"/>
      <c r="AP176" s="101"/>
      <c r="AQ176" s="101"/>
      <c r="AR176" s="101"/>
      <c r="AS176" s="101"/>
      <c r="AT176" s="101"/>
      <c r="AU176" s="101"/>
      <c r="AV176" s="65"/>
      <c r="AW176" s="102"/>
      <c r="AX176" s="102"/>
      <c r="AY176" s="107" t="str">
        <f>IF('BMP P Tracking Table'!$AK176="Yes",IF('BMP P Tracking Table'!$AL176="No",'BMP P Tracking Table'!$U176*VLOOKUP('BMP P Tracking Table'!$Q176,'Loading Rates'!$B$1:$L$24,4,FALSE)+IF('BMP P Tracking Table'!$V176="By HSG",'BMP P Tracking Table'!$W176*VLOOKUP('BMP P Tracking Table'!$Q176,'Loading Rates'!$B$1:$L$24,6,FALSE)+'BMP P Tracking Table'!$X176*VLOOKUP('BMP P Tracking Table'!$Q176,'Loading Rates'!$B$1:$L$24,7,FALSE)+'BMP P Tracking Table'!$Y176*VLOOKUP('BMP P Tracking Table'!$Q176,'Loading Rates'!$B$1:$L$24,8,FALSE)+'BMP P Tracking Table'!$Z176*VLOOKUP('BMP P Tracking Table'!$Q176,'Loading Rates'!$B$1:$L$24,9,FALSE),'BMP P Tracking Table'!$AA176*VLOOKUP('BMP P Tracking Table'!$Q176,'Loading Rates'!$B$1:$L$24,10,FALSE)),'BMP P Tracking Table'!$AO176*VLOOKUP('BMP P Tracking Table'!$Q176,'Loading Rates'!$B$1:$L$24,4,FALSE)+IF('BMP P Tracking Table'!$AP176="By HSG",'BMP P Tracking Table'!$AQ176*VLOOKUP('BMP P Tracking Table'!$Q176,'Loading Rates'!$B$1:$L$24,6,FALSE)+'BMP P Tracking Table'!$AR176*VLOOKUP('BMP P Tracking Table'!$Q176,'Loading Rates'!$B$1:$L$24,7,FALSE)+'BMP P Tracking Table'!$AS176*VLOOKUP('BMP P Tracking Table'!$Q176,'Loading Rates'!$B$1:$L$24,8,FALSE)+'BMP P Tracking Table'!$AT176*VLOOKUP('BMP P Tracking Table'!$Q176,'Loading Rates'!$B$1:$L$24,9,FALSE),'BMP P Tracking Table'!$AU176*VLOOKUP('BMP P Tracking Table'!$Q176,'Loading Rates'!$B$1:$L$24,10,FALSE))),"")</f>
        <v/>
      </c>
      <c r="AZ176" s="107" t="str">
        <f>IFERROR(IF('BMP P Tracking Table'!$AL176="Yes",MIN(2,IF('BMP P Tracking Table'!$AP176="Total Pervious",(-(3630*'BMP P Tracking Table'!$AO176+20.691*'BMP P Tracking Table'!$AU176)+SQRT((3630*'BMP P Tracking Table'!$AO176+20.691*'BMP P Tracking Table'!$AU176)^2-(4*(996.798*'BMP P Tracking Table'!$AU176)*-'BMP P Tracking Table'!$AW176)))/(2*(996.798*'BMP P Tracking Table'!$AU176)),IF(SUM('BMP P Tracking Table'!$AQ176:$AT176)=0,'BMP P Tracking Table'!$AU176/(-3630*'BMP P Tracking Table'!$AO176),(-(3630*'BMP P Tracking Table'!$AO176+20.691*'BMP P Tracking Table'!$AT176-216.711*'BMP P Tracking Table'!$AS176-83.853*'BMP P Tracking Table'!$AR176-42.834*'BMP P Tracking Table'!$AQ176)+SQRT((3630*'BMP P Tracking Table'!$AO176+20.691*'BMP P Tracking Table'!$AT176-216.711*'BMP P Tracking Table'!$AS176-83.853*'BMP P Tracking Table'!$AR176-42.834*'BMP P Tracking Table'!$AQ176)^2-(4*(149.919*'BMP P Tracking Table'!$AQ176+236.676*'BMP P Tracking Table'!$AR176+726*'BMP P Tracking Table'!$AS176+996.798*'BMP P Tracking Table'!$AT176)*-'BMP P Tracking Table'!$AW176)))/(2*(149.919*'BMP P Tracking Table'!$AQ176+236.676*'BMP P Tracking Table'!$AR176+726*'BMP P Tracking Table'!$AS176+996.798*'BMP P Tracking Table'!$AT176))))),MIN(2,IF('BMP P Tracking Table'!$AP176="Total Pervious",(-(3630*'BMP P Tracking Table'!$U176+20.691*'BMP P Tracking Table'!$AA176)+SQRT((3630*'BMP P Tracking Table'!$U176+20.691*'BMP P Tracking Table'!$AA176)^2-(4*(996.798*'BMP P Tracking Table'!$AA176)*-'BMP P Tracking Table'!$AW176)))/(2*(996.798*'BMP P Tracking Table'!$AA176)),IF(SUM('BMP P Tracking Table'!$W176:$Z176)=0,'BMP P Tracking Table'!$AW176/(-3630*'BMP P Tracking Table'!$U176),(-(3630*'BMP P Tracking Table'!$U176+20.691*'BMP P Tracking Table'!$Z176-216.711*'BMP P Tracking Table'!$Y176-83.853*'BMP P Tracking Table'!$X176-42.834*'BMP P Tracking Table'!$W176)+SQRT((3630*'BMP P Tracking Table'!$U176+20.691*'BMP P Tracking Table'!$Z176-216.711*'BMP P Tracking Table'!$Y176-83.853*'BMP P Tracking Table'!$X176-42.834*'BMP P Tracking Table'!$W176)^2-(4*(149.919*'BMP P Tracking Table'!$W176+236.676*'BMP P Tracking Table'!$X176+726*'BMP P Tracking Table'!$Y176+996.798*'BMP P Tracking Table'!$Z176)*-'BMP P Tracking Table'!$AW176)))/(2*(149.919*'BMP P Tracking Table'!$W176+236.676*'BMP P Tracking Table'!$X176+726*'BMP P Tracking Table'!$Y176+996.798*'BMP P Tracking Table'!$Z176)))))),"")</f>
        <v/>
      </c>
      <c r="BA176" s="105" t="str" cm="1">
        <f t="array" ref="BA176">IFERROR((VLOOKUP(CONCATENATE('BMP P Tracking Table'!$AV176," ",'BMP P Tracking Table'!$AX176),'Performance Curves'!$C$1:$L$45,_xlfn.SINGLE(MATCH('BMP P Tracking Table'!$AZ176,'Performance Curves'!$D$1:$L$1,1))+2,FALSE)-VLOOKUP(CONCATENATE('BMP P Tracking Table'!$AV176," ",'BMP P Tracking Table'!$AX176),'Performance Curves'!$C$1:$L$45,_xlfn.SINGLE(MATCH('BMP P Tracking Table'!$AZ176,'Performance Curves'!$D$1:$L$1,1))+1,FALSE)),"")</f>
        <v/>
      </c>
      <c r="BB176" s="107" t="str">
        <f>IFERROR(('BMP P Tracking Table'!$AZ176-INDEX('Performance Curves'!$E$1:$L$1,1,MATCH('BMP P Tracking Table'!$AZ176,'Performance Curves'!$E$1:$L$1,1)))/(INDEX('Performance Curves'!$E$1:$L$1,1,MATCH('BMP P Tracking Table'!$AZ176,'Performance Curves'!$E$1:$L$1,1)+1)-INDEX('Performance Curves'!$E$1:$L$1,1,MATCH('BMP P Tracking Table'!$AZ176,'Performance Curves'!$E$1:$L$1,1))),"")</f>
        <v/>
      </c>
      <c r="BC176" s="106" t="str" cm="1">
        <f t="array" ref="BC176">IFERROR(IF('BMP P Tracking Table'!$AZ176=2,VLOOKUP(CONCATENATE('BMP P Tracking Table'!$AV176," ",'BMP P Tracking Table'!$AX176),'Performance Curves'!$C$1:$L$44,_xlfn.SINGLE(MATCH('BMP P Tracking Table'!$AZ176,'Performance Curves'!$D$1:$L$1,1))+1,FALSE),'BMP P Tracking Table'!$BA176*'BMP P Tracking Table'!$BB176+VLOOKUP(CONCATENATE('BMP P Tracking Table'!$AV176," ",'BMP P Tracking Table'!$AX176),'Performance Curves'!$C$1:$L$44,_xlfn.SINGLE(MATCH('BMP P Tracking Table'!$AZ176,'Performance Curves'!$D$1:$L$1,1))+1,FALSE)),"")</f>
        <v/>
      </c>
      <c r="BD176" s="107" t="str">
        <f>IFERROR('BMP P Tracking Table'!$BC176*'BMP P Tracking Table'!$AY176,"")</f>
        <v/>
      </c>
      <c r="BE176" s="101"/>
      <c r="BF176" s="37">
        <f t="shared" si="6"/>
        <v>0</v>
      </c>
    </row>
    <row r="177" spans="1:58" x14ac:dyDescent="0.25">
      <c r="A177" s="65"/>
      <c r="B177" s="65"/>
      <c r="C177" s="65"/>
      <c r="D177" s="65"/>
      <c r="E177" s="97"/>
      <c r="F177" s="97"/>
      <c r="G177" s="65"/>
      <c r="H177" s="65"/>
      <c r="I177" s="65"/>
      <c r="J177" s="98"/>
      <c r="K177" s="65"/>
      <c r="L177" s="65"/>
      <c r="M177" s="65"/>
      <c r="N177" s="65"/>
      <c r="O177" s="65"/>
      <c r="P177" s="65"/>
      <c r="Q177" s="65" t="str">
        <f>IFERROR(VLOOKUP('BMP P Tracking Table'!$P177,Dropdowns!$C$2:$E$15,3,FALSE),"")</f>
        <v/>
      </c>
      <c r="R177" s="65" t="str">
        <f>IFERROR(VLOOKUP('BMP P Tracking Table'!$Q177,Dropdowns!$P$3:$Q$23,2,FALSE),"")</f>
        <v/>
      </c>
      <c r="S177" s="65"/>
      <c r="T177" s="65"/>
      <c r="U177" s="65"/>
      <c r="V177" s="65"/>
      <c r="W177" s="65"/>
      <c r="X177" s="65"/>
      <c r="Y177" s="65"/>
      <c r="Z177" s="65"/>
      <c r="AA177" s="65"/>
      <c r="AB177" s="100"/>
      <c r="AC177" s="65"/>
      <c r="AD177" s="107" t="str">
        <f>IFERROR('BMP P Tracking Table'!$U177*VLOOKUP('BMP P Tracking Table'!$Q177,'Loading Rates'!$B$1:$L$24,4,FALSE)+IF('BMP P Tracking Table'!$V177="By HSG",'BMP P Tracking Table'!$W177*VLOOKUP('BMP P Tracking Table'!$Q177,'Loading Rates'!$B$1:$L$24,6,FALSE)+'BMP P Tracking Table'!$X177*VLOOKUP('BMP P Tracking Table'!$Q177,'Loading Rates'!$B$1:$L$24,7,FALSE)+'BMP P Tracking Table'!$Y177*VLOOKUP('BMP P Tracking Table'!$Q177,'Loading Rates'!$B$1:$L$24,8,FALSE)+'BMP P Tracking Table'!$Z177*VLOOKUP('BMP P Tracking Table'!$Q177,'Loading Rates'!$B$1:$L$24,9,FALSE),'BMP P Tracking Table'!$AA177*VLOOKUP('BMP P Tracking Table'!$Q177,'Loading Rates'!$B$1:$L$24,10,FALSE)),"")</f>
        <v/>
      </c>
      <c r="AE177" s="107" t="str">
        <f>IFERROR(MIN(2,IF('BMP P Tracking Table'!$V177="Total Pervious",(-(3630*'BMP P Tracking Table'!$U177+20.691*'BMP P Tracking Table'!$AA177)+SQRT((3630*'BMP P Tracking Table'!$U177+20.691*'BMP P Tracking Table'!$AA177)^2-(4*(996.798*'BMP P Tracking Table'!$AA177)*-'BMP P Tracking Table'!$AB177)))/(2*(996.798*'BMP P Tracking Table'!$AA177)),IF(SUM('BMP P Tracking Table'!$W177:$Z177)=0,'BMP P Tracking Table'!$AB177/(-3630*'BMP P Tracking Table'!$U177),(-(3630*'BMP P Tracking Table'!$U177+20.691*'BMP P Tracking Table'!$Z177-216.711*'BMP P Tracking Table'!$Y177-83.853*'BMP P Tracking Table'!$X177-42.834*'BMP P Tracking Table'!$W177)+SQRT((3630*'BMP P Tracking Table'!$U177+20.691*'BMP P Tracking Table'!$Z177-216.711*'BMP P Tracking Table'!$Y177-83.853*'BMP P Tracking Table'!$X177-42.834*'BMP P Tracking Table'!$W177)^2-(4*(149.919*'BMP P Tracking Table'!$W177+236.676*'BMP P Tracking Table'!$X177+726*'BMP P Tracking Table'!$Y177+996.798*'BMP P Tracking Table'!$Z177)*-'BMP P Tracking Table'!$AB177)))/(2*(149.919*'BMP P Tracking Table'!$W177+236.676*'BMP P Tracking Table'!$X177+726*'BMP P Tracking Table'!$Y177+996.798*'BMP P Tracking Table'!$Z177))))),"")</f>
        <v/>
      </c>
      <c r="AF177" s="107" t="str" cm="1">
        <f t="array" ref="AF177">IFERROR((VLOOKUP(CONCATENATE('BMP P Tracking Table'!$T177," ",'BMP P Tracking Table'!$AC177),'Performance Curves'!$C$1:$L$45,_xlfn.SINGLE(MATCH('BMP P Tracking Table'!$AE177,'Performance Curves'!$D$1:$L$1,1))+2,FALSE)-VLOOKUP(CONCATENATE('BMP P Tracking Table'!$T177," ",'BMP P Tracking Table'!$AC177),'Performance Curves'!$C$1:$L$45,_xlfn.SINGLE(MATCH('BMP P Tracking Table'!$AE177,'Performance Curves'!$D$1:$L$1,1))+1,FALSE)),"")</f>
        <v/>
      </c>
      <c r="AG177" s="107" t="str">
        <f>IFERROR(('BMP P Tracking Table'!$AE177-INDEX('Performance Curves'!$E$1:$L$1,1,MATCH('BMP P Tracking Table'!$AE177,'Performance Curves'!$E$1:$L$1,1)))/(INDEX('Performance Curves'!$E$1:$L$1,1,MATCH('BMP P Tracking Table'!$AE177,'Performance Curves'!$E$1:$L$1,1)+1)-INDEX('Performance Curves'!$E$1:$L$1,1,MATCH('BMP P Tracking Table'!$AE177,'Performance Curves'!$E$1:$L$1,1))),"")</f>
        <v/>
      </c>
      <c r="AH177" s="106" t="str" cm="1">
        <f t="array" ref="AH177">IFERROR(IF('BMP P Tracking Table'!$AE177=2,VLOOKUP(CONCATENATE('BMP P Tracking Table'!$T177," ",'BMP P Tracking Table'!$AC177),'Performance Curves'!$C$1:$L$45,_xlfn.SINGLE(MATCH('BMP P Tracking Table'!$AE177,'Performance Curves'!$D$1:$L$1,1))+1,FALSE),'BMP P Tracking Table'!$AF177*'BMP P Tracking Table'!$AG177+VLOOKUP(CONCATENATE('BMP P Tracking Table'!$T177," ",'BMP P Tracking Table'!$AC177),'Performance Curves'!$C$1:$L$45,_xlfn.SINGLE(MATCH('BMP P Tracking Table'!$AE177,'Performance Curves'!$D$1:$L$1,1))+1,FALSE)),"")</f>
        <v/>
      </c>
      <c r="AI177" s="107" t="str">
        <f>IFERROR('BMP P Tracking Table'!$AH177*'BMP P Tracking Table'!$AD177,"")</f>
        <v/>
      </c>
      <c r="AJ177" s="65"/>
      <c r="AK177" s="101"/>
      <c r="AL177" s="101"/>
      <c r="AM177" s="64">
        <v>1</v>
      </c>
      <c r="AN177" s="105" t="str">
        <f t="shared" si="5"/>
        <v/>
      </c>
      <c r="AO177" s="101"/>
      <c r="AP177" s="101"/>
      <c r="AQ177" s="101"/>
      <c r="AR177" s="101"/>
      <c r="AS177" s="101"/>
      <c r="AT177" s="101"/>
      <c r="AU177" s="101"/>
      <c r="AV177" s="65"/>
      <c r="AW177" s="102"/>
      <c r="AX177" s="102"/>
      <c r="AY177" s="107" t="str">
        <f>IF('BMP P Tracking Table'!$AK177="Yes",IF('BMP P Tracking Table'!$AL177="No",'BMP P Tracking Table'!$U177*VLOOKUP('BMP P Tracking Table'!$Q177,'Loading Rates'!$B$1:$L$24,4,FALSE)+IF('BMP P Tracking Table'!$V177="By HSG",'BMP P Tracking Table'!$W177*VLOOKUP('BMP P Tracking Table'!$Q177,'Loading Rates'!$B$1:$L$24,6,FALSE)+'BMP P Tracking Table'!$X177*VLOOKUP('BMP P Tracking Table'!$Q177,'Loading Rates'!$B$1:$L$24,7,FALSE)+'BMP P Tracking Table'!$Y177*VLOOKUP('BMP P Tracking Table'!$Q177,'Loading Rates'!$B$1:$L$24,8,FALSE)+'BMP P Tracking Table'!$Z177*VLOOKUP('BMP P Tracking Table'!$Q177,'Loading Rates'!$B$1:$L$24,9,FALSE),'BMP P Tracking Table'!$AA177*VLOOKUP('BMP P Tracking Table'!$Q177,'Loading Rates'!$B$1:$L$24,10,FALSE)),'BMP P Tracking Table'!$AO177*VLOOKUP('BMP P Tracking Table'!$Q177,'Loading Rates'!$B$1:$L$24,4,FALSE)+IF('BMP P Tracking Table'!$AP177="By HSG",'BMP P Tracking Table'!$AQ177*VLOOKUP('BMP P Tracking Table'!$Q177,'Loading Rates'!$B$1:$L$24,6,FALSE)+'BMP P Tracking Table'!$AR177*VLOOKUP('BMP P Tracking Table'!$Q177,'Loading Rates'!$B$1:$L$24,7,FALSE)+'BMP P Tracking Table'!$AS177*VLOOKUP('BMP P Tracking Table'!$Q177,'Loading Rates'!$B$1:$L$24,8,FALSE)+'BMP P Tracking Table'!$AT177*VLOOKUP('BMP P Tracking Table'!$Q177,'Loading Rates'!$B$1:$L$24,9,FALSE),'BMP P Tracking Table'!$AU177*VLOOKUP('BMP P Tracking Table'!$Q177,'Loading Rates'!$B$1:$L$24,10,FALSE))),"")</f>
        <v/>
      </c>
      <c r="AZ177" s="107" t="str">
        <f>IFERROR(IF('BMP P Tracking Table'!$AL177="Yes",MIN(2,IF('BMP P Tracking Table'!$AP177="Total Pervious",(-(3630*'BMP P Tracking Table'!$AO177+20.691*'BMP P Tracking Table'!$AU177)+SQRT((3630*'BMP P Tracking Table'!$AO177+20.691*'BMP P Tracking Table'!$AU177)^2-(4*(996.798*'BMP P Tracking Table'!$AU177)*-'BMP P Tracking Table'!$AW177)))/(2*(996.798*'BMP P Tracking Table'!$AU177)),IF(SUM('BMP P Tracking Table'!$AQ177:$AT177)=0,'BMP P Tracking Table'!$AU177/(-3630*'BMP P Tracking Table'!$AO177),(-(3630*'BMP P Tracking Table'!$AO177+20.691*'BMP P Tracking Table'!$AT177-216.711*'BMP P Tracking Table'!$AS177-83.853*'BMP P Tracking Table'!$AR177-42.834*'BMP P Tracking Table'!$AQ177)+SQRT((3630*'BMP P Tracking Table'!$AO177+20.691*'BMP P Tracking Table'!$AT177-216.711*'BMP P Tracking Table'!$AS177-83.853*'BMP P Tracking Table'!$AR177-42.834*'BMP P Tracking Table'!$AQ177)^2-(4*(149.919*'BMP P Tracking Table'!$AQ177+236.676*'BMP P Tracking Table'!$AR177+726*'BMP P Tracking Table'!$AS177+996.798*'BMP P Tracking Table'!$AT177)*-'BMP P Tracking Table'!$AW177)))/(2*(149.919*'BMP P Tracking Table'!$AQ177+236.676*'BMP P Tracking Table'!$AR177+726*'BMP P Tracking Table'!$AS177+996.798*'BMP P Tracking Table'!$AT177))))),MIN(2,IF('BMP P Tracking Table'!$AP177="Total Pervious",(-(3630*'BMP P Tracking Table'!$U177+20.691*'BMP P Tracking Table'!$AA177)+SQRT((3630*'BMP P Tracking Table'!$U177+20.691*'BMP P Tracking Table'!$AA177)^2-(4*(996.798*'BMP P Tracking Table'!$AA177)*-'BMP P Tracking Table'!$AW177)))/(2*(996.798*'BMP P Tracking Table'!$AA177)),IF(SUM('BMP P Tracking Table'!$W177:$Z177)=0,'BMP P Tracking Table'!$AW177/(-3630*'BMP P Tracking Table'!$U177),(-(3630*'BMP P Tracking Table'!$U177+20.691*'BMP P Tracking Table'!$Z177-216.711*'BMP P Tracking Table'!$Y177-83.853*'BMP P Tracking Table'!$X177-42.834*'BMP P Tracking Table'!$W177)+SQRT((3630*'BMP P Tracking Table'!$U177+20.691*'BMP P Tracking Table'!$Z177-216.711*'BMP P Tracking Table'!$Y177-83.853*'BMP P Tracking Table'!$X177-42.834*'BMP P Tracking Table'!$W177)^2-(4*(149.919*'BMP P Tracking Table'!$W177+236.676*'BMP P Tracking Table'!$X177+726*'BMP P Tracking Table'!$Y177+996.798*'BMP P Tracking Table'!$Z177)*-'BMP P Tracking Table'!$AW177)))/(2*(149.919*'BMP P Tracking Table'!$W177+236.676*'BMP P Tracking Table'!$X177+726*'BMP P Tracking Table'!$Y177+996.798*'BMP P Tracking Table'!$Z177)))))),"")</f>
        <v/>
      </c>
      <c r="BA177" s="105" t="str" cm="1">
        <f t="array" ref="BA177">IFERROR((VLOOKUP(CONCATENATE('BMP P Tracking Table'!$AV177," ",'BMP P Tracking Table'!$AX177),'Performance Curves'!$C$1:$L$45,_xlfn.SINGLE(MATCH('BMP P Tracking Table'!$AZ177,'Performance Curves'!$D$1:$L$1,1))+2,FALSE)-VLOOKUP(CONCATENATE('BMP P Tracking Table'!$AV177," ",'BMP P Tracking Table'!$AX177),'Performance Curves'!$C$1:$L$45,_xlfn.SINGLE(MATCH('BMP P Tracking Table'!$AZ177,'Performance Curves'!$D$1:$L$1,1))+1,FALSE)),"")</f>
        <v/>
      </c>
      <c r="BB177" s="107" t="str">
        <f>IFERROR(('BMP P Tracking Table'!$AZ177-INDEX('Performance Curves'!$E$1:$L$1,1,MATCH('BMP P Tracking Table'!$AZ177,'Performance Curves'!$E$1:$L$1,1)))/(INDEX('Performance Curves'!$E$1:$L$1,1,MATCH('BMP P Tracking Table'!$AZ177,'Performance Curves'!$E$1:$L$1,1)+1)-INDEX('Performance Curves'!$E$1:$L$1,1,MATCH('BMP P Tracking Table'!$AZ177,'Performance Curves'!$E$1:$L$1,1))),"")</f>
        <v/>
      </c>
      <c r="BC177" s="106" t="str" cm="1">
        <f t="array" ref="BC177">IFERROR(IF('BMP P Tracking Table'!$AZ177=2,VLOOKUP(CONCATENATE('BMP P Tracking Table'!$AV177," ",'BMP P Tracking Table'!$AX177),'Performance Curves'!$C$1:$L$44,_xlfn.SINGLE(MATCH('BMP P Tracking Table'!$AZ177,'Performance Curves'!$D$1:$L$1,1))+1,FALSE),'BMP P Tracking Table'!$BA177*'BMP P Tracking Table'!$BB177+VLOOKUP(CONCATENATE('BMP P Tracking Table'!$AV177," ",'BMP P Tracking Table'!$AX177),'Performance Curves'!$C$1:$L$44,_xlfn.SINGLE(MATCH('BMP P Tracking Table'!$AZ177,'Performance Curves'!$D$1:$L$1,1))+1,FALSE)),"")</f>
        <v/>
      </c>
      <c r="BD177" s="107" t="str">
        <f>IFERROR('BMP P Tracking Table'!$BC177*'BMP P Tracking Table'!$AY177,"")</f>
        <v/>
      </c>
      <c r="BE177" s="101"/>
      <c r="BF177" s="37">
        <f t="shared" si="6"/>
        <v>0</v>
      </c>
    </row>
    <row r="178" spans="1:58" x14ac:dyDescent="0.25">
      <c r="A178" s="65"/>
      <c r="B178" s="65"/>
      <c r="C178" s="65"/>
      <c r="D178" s="65"/>
      <c r="E178" s="97"/>
      <c r="F178" s="97"/>
      <c r="G178" s="65"/>
      <c r="H178" s="65"/>
      <c r="I178" s="65"/>
      <c r="J178" s="98"/>
      <c r="K178" s="65"/>
      <c r="L178" s="65"/>
      <c r="M178" s="65"/>
      <c r="N178" s="65"/>
      <c r="O178" s="65"/>
      <c r="P178" s="65"/>
      <c r="Q178" s="65" t="str">
        <f>IFERROR(VLOOKUP('BMP P Tracking Table'!$P178,Dropdowns!$C$2:$E$15,3,FALSE),"")</f>
        <v/>
      </c>
      <c r="R178" s="65" t="str">
        <f>IFERROR(VLOOKUP('BMP P Tracking Table'!$Q178,Dropdowns!$P$3:$Q$23,2,FALSE),"")</f>
        <v/>
      </c>
      <c r="S178" s="65"/>
      <c r="T178" s="65"/>
      <c r="U178" s="65"/>
      <c r="V178" s="65"/>
      <c r="W178" s="65"/>
      <c r="X178" s="65"/>
      <c r="Y178" s="65"/>
      <c r="Z178" s="65"/>
      <c r="AA178" s="65"/>
      <c r="AB178" s="100"/>
      <c r="AC178" s="65"/>
      <c r="AD178" s="107" t="str">
        <f>IFERROR('BMP P Tracking Table'!$U178*VLOOKUP('BMP P Tracking Table'!$Q178,'Loading Rates'!$B$1:$L$24,4,FALSE)+IF('BMP P Tracking Table'!$V178="By HSG",'BMP P Tracking Table'!$W178*VLOOKUP('BMP P Tracking Table'!$Q178,'Loading Rates'!$B$1:$L$24,6,FALSE)+'BMP P Tracking Table'!$X178*VLOOKUP('BMP P Tracking Table'!$Q178,'Loading Rates'!$B$1:$L$24,7,FALSE)+'BMP P Tracking Table'!$Y178*VLOOKUP('BMP P Tracking Table'!$Q178,'Loading Rates'!$B$1:$L$24,8,FALSE)+'BMP P Tracking Table'!$Z178*VLOOKUP('BMP P Tracking Table'!$Q178,'Loading Rates'!$B$1:$L$24,9,FALSE),'BMP P Tracking Table'!$AA178*VLOOKUP('BMP P Tracking Table'!$Q178,'Loading Rates'!$B$1:$L$24,10,FALSE)),"")</f>
        <v/>
      </c>
      <c r="AE178" s="107" t="str">
        <f>IFERROR(MIN(2,IF('BMP P Tracking Table'!$V178="Total Pervious",(-(3630*'BMP P Tracking Table'!$U178+20.691*'BMP P Tracking Table'!$AA178)+SQRT((3630*'BMP P Tracking Table'!$U178+20.691*'BMP P Tracking Table'!$AA178)^2-(4*(996.798*'BMP P Tracking Table'!$AA178)*-'BMP P Tracking Table'!$AB178)))/(2*(996.798*'BMP P Tracking Table'!$AA178)),IF(SUM('BMP P Tracking Table'!$W178:$Z178)=0,'BMP P Tracking Table'!$AB178/(-3630*'BMP P Tracking Table'!$U178),(-(3630*'BMP P Tracking Table'!$U178+20.691*'BMP P Tracking Table'!$Z178-216.711*'BMP P Tracking Table'!$Y178-83.853*'BMP P Tracking Table'!$X178-42.834*'BMP P Tracking Table'!$W178)+SQRT((3630*'BMP P Tracking Table'!$U178+20.691*'BMP P Tracking Table'!$Z178-216.711*'BMP P Tracking Table'!$Y178-83.853*'BMP P Tracking Table'!$X178-42.834*'BMP P Tracking Table'!$W178)^2-(4*(149.919*'BMP P Tracking Table'!$W178+236.676*'BMP P Tracking Table'!$X178+726*'BMP P Tracking Table'!$Y178+996.798*'BMP P Tracking Table'!$Z178)*-'BMP P Tracking Table'!$AB178)))/(2*(149.919*'BMP P Tracking Table'!$W178+236.676*'BMP P Tracking Table'!$X178+726*'BMP P Tracking Table'!$Y178+996.798*'BMP P Tracking Table'!$Z178))))),"")</f>
        <v/>
      </c>
      <c r="AF178" s="107" t="str" cm="1">
        <f t="array" ref="AF178">IFERROR((VLOOKUP(CONCATENATE('BMP P Tracking Table'!$T178," ",'BMP P Tracking Table'!$AC178),'Performance Curves'!$C$1:$L$45,_xlfn.SINGLE(MATCH('BMP P Tracking Table'!$AE178,'Performance Curves'!$D$1:$L$1,1))+2,FALSE)-VLOOKUP(CONCATENATE('BMP P Tracking Table'!$T178," ",'BMP P Tracking Table'!$AC178),'Performance Curves'!$C$1:$L$45,_xlfn.SINGLE(MATCH('BMP P Tracking Table'!$AE178,'Performance Curves'!$D$1:$L$1,1))+1,FALSE)),"")</f>
        <v/>
      </c>
      <c r="AG178" s="107" t="str">
        <f>IFERROR(('BMP P Tracking Table'!$AE178-INDEX('Performance Curves'!$E$1:$L$1,1,MATCH('BMP P Tracking Table'!$AE178,'Performance Curves'!$E$1:$L$1,1)))/(INDEX('Performance Curves'!$E$1:$L$1,1,MATCH('BMP P Tracking Table'!$AE178,'Performance Curves'!$E$1:$L$1,1)+1)-INDEX('Performance Curves'!$E$1:$L$1,1,MATCH('BMP P Tracking Table'!$AE178,'Performance Curves'!$E$1:$L$1,1))),"")</f>
        <v/>
      </c>
      <c r="AH178" s="106" t="str" cm="1">
        <f t="array" ref="AH178">IFERROR(IF('BMP P Tracking Table'!$AE178=2,VLOOKUP(CONCATENATE('BMP P Tracking Table'!$T178," ",'BMP P Tracking Table'!$AC178),'Performance Curves'!$C$1:$L$45,_xlfn.SINGLE(MATCH('BMP P Tracking Table'!$AE178,'Performance Curves'!$D$1:$L$1,1))+1,FALSE),'BMP P Tracking Table'!$AF178*'BMP P Tracking Table'!$AG178+VLOOKUP(CONCATENATE('BMP P Tracking Table'!$T178," ",'BMP P Tracking Table'!$AC178),'Performance Curves'!$C$1:$L$45,_xlfn.SINGLE(MATCH('BMP P Tracking Table'!$AE178,'Performance Curves'!$D$1:$L$1,1))+1,FALSE)),"")</f>
        <v/>
      </c>
      <c r="AI178" s="107" t="str">
        <f>IFERROR('BMP P Tracking Table'!$AH178*'BMP P Tracking Table'!$AD178,"")</f>
        <v/>
      </c>
      <c r="AJ178" s="65"/>
      <c r="AK178" s="101"/>
      <c r="AL178" s="101"/>
      <c r="AM178" s="64">
        <v>1</v>
      </c>
      <c r="AN178" s="105" t="str">
        <f t="shared" si="5"/>
        <v/>
      </c>
      <c r="AO178" s="101"/>
      <c r="AP178" s="101"/>
      <c r="AQ178" s="101"/>
      <c r="AR178" s="101"/>
      <c r="AS178" s="101"/>
      <c r="AT178" s="101"/>
      <c r="AU178" s="101"/>
      <c r="AV178" s="65"/>
      <c r="AW178" s="102"/>
      <c r="AX178" s="102"/>
      <c r="AY178" s="107" t="str">
        <f>IF('BMP P Tracking Table'!$AK178="Yes",IF('BMP P Tracking Table'!$AL178="No",'BMP P Tracking Table'!$U178*VLOOKUP('BMP P Tracking Table'!$Q178,'Loading Rates'!$B$1:$L$24,4,FALSE)+IF('BMP P Tracking Table'!$V178="By HSG",'BMP P Tracking Table'!$W178*VLOOKUP('BMP P Tracking Table'!$Q178,'Loading Rates'!$B$1:$L$24,6,FALSE)+'BMP P Tracking Table'!$X178*VLOOKUP('BMP P Tracking Table'!$Q178,'Loading Rates'!$B$1:$L$24,7,FALSE)+'BMP P Tracking Table'!$Y178*VLOOKUP('BMP P Tracking Table'!$Q178,'Loading Rates'!$B$1:$L$24,8,FALSE)+'BMP P Tracking Table'!$Z178*VLOOKUP('BMP P Tracking Table'!$Q178,'Loading Rates'!$B$1:$L$24,9,FALSE),'BMP P Tracking Table'!$AA178*VLOOKUP('BMP P Tracking Table'!$Q178,'Loading Rates'!$B$1:$L$24,10,FALSE)),'BMP P Tracking Table'!$AO178*VLOOKUP('BMP P Tracking Table'!$Q178,'Loading Rates'!$B$1:$L$24,4,FALSE)+IF('BMP P Tracking Table'!$AP178="By HSG",'BMP P Tracking Table'!$AQ178*VLOOKUP('BMP P Tracking Table'!$Q178,'Loading Rates'!$B$1:$L$24,6,FALSE)+'BMP P Tracking Table'!$AR178*VLOOKUP('BMP P Tracking Table'!$Q178,'Loading Rates'!$B$1:$L$24,7,FALSE)+'BMP P Tracking Table'!$AS178*VLOOKUP('BMP P Tracking Table'!$Q178,'Loading Rates'!$B$1:$L$24,8,FALSE)+'BMP P Tracking Table'!$AT178*VLOOKUP('BMP P Tracking Table'!$Q178,'Loading Rates'!$B$1:$L$24,9,FALSE),'BMP P Tracking Table'!$AU178*VLOOKUP('BMP P Tracking Table'!$Q178,'Loading Rates'!$B$1:$L$24,10,FALSE))),"")</f>
        <v/>
      </c>
      <c r="AZ178" s="107" t="str">
        <f>IFERROR(IF('BMP P Tracking Table'!$AL178="Yes",MIN(2,IF('BMP P Tracking Table'!$AP178="Total Pervious",(-(3630*'BMP P Tracking Table'!$AO178+20.691*'BMP P Tracking Table'!$AU178)+SQRT((3630*'BMP P Tracking Table'!$AO178+20.691*'BMP P Tracking Table'!$AU178)^2-(4*(996.798*'BMP P Tracking Table'!$AU178)*-'BMP P Tracking Table'!$AW178)))/(2*(996.798*'BMP P Tracking Table'!$AU178)),IF(SUM('BMP P Tracking Table'!$AQ178:$AT178)=0,'BMP P Tracking Table'!$AU178/(-3630*'BMP P Tracking Table'!$AO178),(-(3630*'BMP P Tracking Table'!$AO178+20.691*'BMP P Tracking Table'!$AT178-216.711*'BMP P Tracking Table'!$AS178-83.853*'BMP P Tracking Table'!$AR178-42.834*'BMP P Tracking Table'!$AQ178)+SQRT((3630*'BMP P Tracking Table'!$AO178+20.691*'BMP P Tracking Table'!$AT178-216.711*'BMP P Tracking Table'!$AS178-83.853*'BMP P Tracking Table'!$AR178-42.834*'BMP P Tracking Table'!$AQ178)^2-(4*(149.919*'BMP P Tracking Table'!$AQ178+236.676*'BMP P Tracking Table'!$AR178+726*'BMP P Tracking Table'!$AS178+996.798*'BMP P Tracking Table'!$AT178)*-'BMP P Tracking Table'!$AW178)))/(2*(149.919*'BMP P Tracking Table'!$AQ178+236.676*'BMP P Tracking Table'!$AR178+726*'BMP P Tracking Table'!$AS178+996.798*'BMP P Tracking Table'!$AT178))))),MIN(2,IF('BMP P Tracking Table'!$AP178="Total Pervious",(-(3630*'BMP P Tracking Table'!$U178+20.691*'BMP P Tracking Table'!$AA178)+SQRT((3630*'BMP P Tracking Table'!$U178+20.691*'BMP P Tracking Table'!$AA178)^2-(4*(996.798*'BMP P Tracking Table'!$AA178)*-'BMP P Tracking Table'!$AW178)))/(2*(996.798*'BMP P Tracking Table'!$AA178)),IF(SUM('BMP P Tracking Table'!$W178:$Z178)=0,'BMP P Tracking Table'!$AW178/(-3630*'BMP P Tracking Table'!$U178),(-(3630*'BMP P Tracking Table'!$U178+20.691*'BMP P Tracking Table'!$Z178-216.711*'BMP P Tracking Table'!$Y178-83.853*'BMP P Tracking Table'!$X178-42.834*'BMP P Tracking Table'!$W178)+SQRT((3630*'BMP P Tracking Table'!$U178+20.691*'BMP P Tracking Table'!$Z178-216.711*'BMP P Tracking Table'!$Y178-83.853*'BMP P Tracking Table'!$X178-42.834*'BMP P Tracking Table'!$W178)^2-(4*(149.919*'BMP P Tracking Table'!$W178+236.676*'BMP P Tracking Table'!$X178+726*'BMP P Tracking Table'!$Y178+996.798*'BMP P Tracking Table'!$Z178)*-'BMP P Tracking Table'!$AW178)))/(2*(149.919*'BMP P Tracking Table'!$W178+236.676*'BMP P Tracking Table'!$X178+726*'BMP P Tracking Table'!$Y178+996.798*'BMP P Tracking Table'!$Z178)))))),"")</f>
        <v/>
      </c>
      <c r="BA178" s="105" t="str" cm="1">
        <f t="array" ref="BA178">IFERROR((VLOOKUP(CONCATENATE('BMP P Tracking Table'!$AV178," ",'BMP P Tracking Table'!$AX178),'Performance Curves'!$C$1:$L$45,_xlfn.SINGLE(MATCH('BMP P Tracking Table'!$AZ178,'Performance Curves'!$D$1:$L$1,1))+2,FALSE)-VLOOKUP(CONCATENATE('BMP P Tracking Table'!$AV178," ",'BMP P Tracking Table'!$AX178),'Performance Curves'!$C$1:$L$45,_xlfn.SINGLE(MATCH('BMP P Tracking Table'!$AZ178,'Performance Curves'!$D$1:$L$1,1))+1,FALSE)),"")</f>
        <v/>
      </c>
      <c r="BB178" s="107" t="str">
        <f>IFERROR(('BMP P Tracking Table'!$AZ178-INDEX('Performance Curves'!$E$1:$L$1,1,MATCH('BMP P Tracking Table'!$AZ178,'Performance Curves'!$E$1:$L$1,1)))/(INDEX('Performance Curves'!$E$1:$L$1,1,MATCH('BMP P Tracking Table'!$AZ178,'Performance Curves'!$E$1:$L$1,1)+1)-INDEX('Performance Curves'!$E$1:$L$1,1,MATCH('BMP P Tracking Table'!$AZ178,'Performance Curves'!$E$1:$L$1,1))),"")</f>
        <v/>
      </c>
      <c r="BC178" s="106" t="str" cm="1">
        <f t="array" ref="BC178">IFERROR(IF('BMP P Tracking Table'!$AZ178=2,VLOOKUP(CONCATENATE('BMP P Tracking Table'!$AV178," ",'BMP P Tracking Table'!$AX178),'Performance Curves'!$C$1:$L$44,_xlfn.SINGLE(MATCH('BMP P Tracking Table'!$AZ178,'Performance Curves'!$D$1:$L$1,1))+1,FALSE),'BMP P Tracking Table'!$BA178*'BMP P Tracking Table'!$BB178+VLOOKUP(CONCATENATE('BMP P Tracking Table'!$AV178," ",'BMP P Tracking Table'!$AX178),'Performance Curves'!$C$1:$L$44,_xlfn.SINGLE(MATCH('BMP P Tracking Table'!$AZ178,'Performance Curves'!$D$1:$L$1,1))+1,FALSE)),"")</f>
        <v/>
      </c>
      <c r="BD178" s="107" t="str">
        <f>IFERROR('BMP P Tracking Table'!$BC178*'BMP P Tracking Table'!$AY178,"")</f>
        <v/>
      </c>
      <c r="BE178" s="101"/>
      <c r="BF178" s="37">
        <f t="shared" si="6"/>
        <v>0</v>
      </c>
    </row>
    <row r="179" spans="1:58" x14ac:dyDescent="0.25">
      <c r="A179" s="65"/>
      <c r="B179" s="65"/>
      <c r="C179" s="65"/>
      <c r="D179" s="65"/>
      <c r="E179" s="97"/>
      <c r="F179" s="97"/>
      <c r="G179" s="65"/>
      <c r="H179" s="65"/>
      <c r="I179" s="65"/>
      <c r="J179" s="98"/>
      <c r="K179" s="65"/>
      <c r="L179" s="65"/>
      <c r="M179" s="65"/>
      <c r="N179" s="65"/>
      <c r="O179" s="65"/>
      <c r="P179" s="65"/>
      <c r="Q179" s="65" t="str">
        <f>IFERROR(VLOOKUP('BMP P Tracking Table'!$P179,Dropdowns!$C$2:$E$15,3,FALSE),"")</f>
        <v/>
      </c>
      <c r="R179" s="65" t="str">
        <f>IFERROR(VLOOKUP('BMP P Tracking Table'!$Q179,Dropdowns!$P$3:$Q$23,2,FALSE),"")</f>
        <v/>
      </c>
      <c r="S179" s="65"/>
      <c r="T179" s="65"/>
      <c r="U179" s="65"/>
      <c r="V179" s="65"/>
      <c r="W179" s="65"/>
      <c r="X179" s="65"/>
      <c r="Y179" s="65"/>
      <c r="Z179" s="65"/>
      <c r="AA179" s="65"/>
      <c r="AB179" s="100"/>
      <c r="AC179" s="65"/>
      <c r="AD179" s="107" t="str">
        <f>IFERROR('BMP P Tracking Table'!$U179*VLOOKUP('BMP P Tracking Table'!$Q179,'Loading Rates'!$B$1:$L$24,4,FALSE)+IF('BMP P Tracking Table'!$V179="By HSG",'BMP P Tracking Table'!$W179*VLOOKUP('BMP P Tracking Table'!$Q179,'Loading Rates'!$B$1:$L$24,6,FALSE)+'BMP P Tracking Table'!$X179*VLOOKUP('BMP P Tracking Table'!$Q179,'Loading Rates'!$B$1:$L$24,7,FALSE)+'BMP P Tracking Table'!$Y179*VLOOKUP('BMP P Tracking Table'!$Q179,'Loading Rates'!$B$1:$L$24,8,FALSE)+'BMP P Tracking Table'!$Z179*VLOOKUP('BMP P Tracking Table'!$Q179,'Loading Rates'!$B$1:$L$24,9,FALSE),'BMP P Tracking Table'!$AA179*VLOOKUP('BMP P Tracking Table'!$Q179,'Loading Rates'!$B$1:$L$24,10,FALSE)),"")</f>
        <v/>
      </c>
      <c r="AE179" s="107" t="str">
        <f>IFERROR(MIN(2,IF('BMP P Tracking Table'!$V179="Total Pervious",(-(3630*'BMP P Tracking Table'!$U179+20.691*'BMP P Tracking Table'!$AA179)+SQRT((3630*'BMP P Tracking Table'!$U179+20.691*'BMP P Tracking Table'!$AA179)^2-(4*(996.798*'BMP P Tracking Table'!$AA179)*-'BMP P Tracking Table'!$AB179)))/(2*(996.798*'BMP P Tracking Table'!$AA179)),IF(SUM('BMP P Tracking Table'!$W179:$Z179)=0,'BMP P Tracking Table'!$AB179/(-3630*'BMP P Tracking Table'!$U179),(-(3630*'BMP P Tracking Table'!$U179+20.691*'BMP P Tracking Table'!$Z179-216.711*'BMP P Tracking Table'!$Y179-83.853*'BMP P Tracking Table'!$X179-42.834*'BMP P Tracking Table'!$W179)+SQRT((3630*'BMP P Tracking Table'!$U179+20.691*'BMP P Tracking Table'!$Z179-216.711*'BMP P Tracking Table'!$Y179-83.853*'BMP P Tracking Table'!$X179-42.834*'BMP P Tracking Table'!$W179)^2-(4*(149.919*'BMP P Tracking Table'!$W179+236.676*'BMP P Tracking Table'!$X179+726*'BMP P Tracking Table'!$Y179+996.798*'BMP P Tracking Table'!$Z179)*-'BMP P Tracking Table'!$AB179)))/(2*(149.919*'BMP P Tracking Table'!$W179+236.676*'BMP P Tracking Table'!$X179+726*'BMP P Tracking Table'!$Y179+996.798*'BMP P Tracking Table'!$Z179))))),"")</f>
        <v/>
      </c>
      <c r="AF179" s="107" t="str" cm="1">
        <f t="array" ref="AF179">IFERROR((VLOOKUP(CONCATENATE('BMP P Tracking Table'!$T179," ",'BMP P Tracking Table'!$AC179),'Performance Curves'!$C$1:$L$45,_xlfn.SINGLE(MATCH('BMP P Tracking Table'!$AE179,'Performance Curves'!$D$1:$L$1,1))+2,FALSE)-VLOOKUP(CONCATENATE('BMP P Tracking Table'!$T179," ",'BMP P Tracking Table'!$AC179),'Performance Curves'!$C$1:$L$45,_xlfn.SINGLE(MATCH('BMP P Tracking Table'!$AE179,'Performance Curves'!$D$1:$L$1,1))+1,FALSE)),"")</f>
        <v/>
      </c>
      <c r="AG179" s="107" t="str">
        <f>IFERROR(('BMP P Tracking Table'!$AE179-INDEX('Performance Curves'!$E$1:$L$1,1,MATCH('BMP P Tracking Table'!$AE179,'Performance Curves'!$E$1:$L$1,1)))/(INDEX('Performance Curves'!$E$1:$L$1,1,MATCH('BMP P Tracking Table'!$AE179,'Performance Curves'!$E$1:$L$1,1)+1)-INDEX('Performance Curves'!$E$1:$L$1,1,MATCH('BMP P Tracking Table'!$AE179,'Performance Curves'!$E$1:$L$1,1))),"")</f>
        <v/>
      </c>
      <c r="AH179" s="106" t="str" cm="1">
        <f t="array" ref="AH179">IFERROR(IF('BMP P Tracking Table'!$AE179=2,VLOOKUP(CONCATENATE('BMP P Tracking Table'!$T179," ",'BMP P Tracking Table'!$AC179),'Performance Curves'!$C$1:$L$45,_xlfn.SINGLE(MATCH('BMP P Tracking Table'!$AE179,'Performance Curves'!$D$1:$L$1,1))+1,FALSE),'BMP P Tracking Table'!$AF179*'BMP P Tracking Table'!$AG179+VLOOKUP(CONCATENATE('BMP P Tracking Table'!$T179," ",'BMP P Tracking Table'!$AC179),'Performance Curves'!$C$1:$L$45,_xlfn.SINGLE(MATCH('BMP P Tracking Table'!$AE179,'Performance Curves'!$D$1:$L$1,1))+1,FALSE)),"")</f>
        <v/>
      </c>
      <c r="AI179" s="107" t="str">
        <f>IFERROR('BMP P Tracking Table'!$AH179*'BMP P Tracking Table'!$AD179,"")</f>
        <v/>
      </c>
      <c r="AJ179" s="65"/>
      <c r="AK179" s="101"/>
      <c r="AL179" s="101"/>
      <c r="AM179" s="64">
        <v>1</v>
      </c>
      <c r="AN179" s="105" t="str">
        <f t="shared" si="5"/>
        <v/>
      </c>
      <c r="AO179" s="101"/>
      <c r="AP179" s="101"/>
      <c r="AQ179" s="101"/>
      <c r="AR179" s="101"/>
      <c r="AS179" s="101"/>
      <c r="AT179" s="101"/>
      <c r="AU179" s="101"/>
      <c r="AV179" s="65"/>
      <c r="AW179" s="102"/>
      <c r="AX179" s="102"/>
      <c r="AY179" s="107" t="str">
        <f>IF('BMP P Tracking Table'!$AK179="Yes",IF('BMP P Tracking Table'!$AL179="No",'BMP P Tracking Table'!$U179*VLOOKUP('BMP P Tracking Table'!$Q179,'Loading Rates'!$B$1:$L$24,4,FALSE)+IF('BMP P Tracking Table'!$V179="By HSG",'BMP P Tracking Table'!$W179*VLOOKUP('BMP P Tracking Table'!$Q179,'Loading Rates'!$B$1:$L$24,6,FALSE)+'BMP P Tracking Table'!$X179*VLOOKUP('BMP P Tracking Table'!$Q179,'Loading Rates'!$B$1:$L$24,7,FALSE)+'BMP P Tracking Table'!$Y179*VLOOKUP('BMP P Tracking Table'!$Q179,'Loading Rates'!$B$1:$L$24,8,FALSE)+'BMP P Tracking Table'!$Z179*VLOOKUP('BMP P Tracking Table'!$Q179,'Loading Rates'!$B$1:$L$24,9,FALSE),'BMP P Tracking Table'!$AA179*VLOOKUP('BMP P Tracking Table'!$Q179,'Loading Rates'!$B$1:$L$24,10,FALSE)),'BMP P Tracking Table'!$AO179*VLOOKUP('BMP P Tracking Table'!$Q179,'Loading Rates'!$B$1:$L$24,4,FALSE)+IF('BMP P Tracking Table'!$AP179="By HSG",'BMP P Tracking Table'!$AQ179*VLOOKUP('BMP P Tracking Table'!$Q179,'Loading Rates'!$B$1:$L$24,6,FALSE)+'BMP P Tracking Table'!$AR179*VLOOKUP('BMP P Tracking Table'!$Q179,'Loading Rates'!$B$1:$L$24,7,FALSE)+'BMP P Tracking Table'!$AS179*VLOOKUP('BMP P Tracking Table'!$Q179,'Loading Rates'!$B$1:$L$24,8,FALSE)+'BMP P Tracking Table'!$AT179*VLOOKUP('BMP P Tracking Table'!$Q179,'Loading Rates'!$B$1:$L$24,9,FALSE),'BMP P Tracking Table'!$AU179*VLOOKUP('BMP P Tracking Table'!$Q179,'Loading Rates'!$B$1:$L$24,10,FALSE))),"")</f>
        <v/>
      </c>
      <c r="AZ179" s="107" t="str">
        <f>IFERROR(IF('BMP P Tracking Table'!$AL179="Yes",MIN(2,IF('BMP P Tracking Table'!$AP179="Total Pervious",(-(3630*'BMP P Tracking Table'!$AO179+20.691*'BMP P Tracking Table'!$AU179)+SQRT((3630*'BMP P Tracking Table'!$AO179+20.691*'BMP P Tracking Table'!$AU179)^2-(4*(996.798*'BMP P Tracking Table'!$AU179)*-'BMP P Tracking Table'!$AW179)))/(2*(996.798*'BMP P Tracking Table'!$AU179)),IF(SUM('BMP P Tracking Table'!$AQ179:$AT179)=0,'BMP P Tracking Table'!$AU179/(-3630*'BMP P Tracking Table'!$AO179),(-(3630*'BMP P Tracking Table'!$AO179+20.691*'BMP P Tracking Table'!$AT179-216.711*'BMP P Tracking Table'!$AS179-83.853*'BMP P Tracking Table'!$AR179-42.834*'BMP P Tracking Table'!$AQ179)+SQRT((3630*'BMP P Tracking Table'!$AO179+20.691*'BMP P Tracking Table'!$AT179-216.711*'BMP P Tracking Table'!$AS179-83.853*'BMP P Tracking Table'!$AR179-42.834*'BMP P Tracking Table'!$AQ179)^2-(4*(149.919*'BMP P Tracking Table'!$AQ179+236.676*'BMP P Tracking Table'!$AR179+726*'BMP P Tracking Table'!$AS179+996.798*'BMP P Tracking Table'!$AT179)*-'BMP P Tracking Table'!$AW179)))/(2*(149.919*'BMP P Tracking Table'!$AQ179+236.676*'BMP P Tracking Table'!$AR179+726*'BMP P Tracking Table'!$AS179+996.798*'BMP P Tracking Table'!$AT179))))),MIN(2,IF('BMP P Tracking Table'!$AP179="Total Pervious",(-(3630*'BMP P Tracking Table'!$U179+20.691*'BMP P Tracking Table'!$AA179)+SQRT((3630*'BMP P Tracking Table'!$U179+20.691*'BMP P Tracking Table'!$AA179)^2-(4*(996.798*'BMP P Tracking Table'!$AA179)*-'BMP P Tracking Table'!$AW179)))/(2*(996.798*'BMP P Tracking Table'!$AA179)),IF(SUM('BMP P Tracking Table'!$W179:$Z179)=0,'BMP P Tracking Table'!$AW179/(-3630*'BMP P Tracking Table'!$U179),(-(3630*'BMP P Tracking Table'!$U179+20.691*'BMP P Tracking Table'!$Z179-216.711*'BMP P Tracking Table'!$Y179-83.853*'BMP P Tracking Table'!$X179-42.834*'BMP P Tracking Table'!$W179)+SQRT((3630*'BMP P Tracking Table'!$U179+20.691*'BMP P Tracking Table'!$Z179-216.711*'BMP P Tracking Table'!$Y179-83.853*'BMP P Tracking Table'!$X179-42.834*'BMP P Tracking Table'!$W179)^2-(4*(149.919*'BMP P Tracking Table'!$W179+236.676*'BMP P Tracking Table'!$X179+726*'BMP P Tracking Table'!$Y179+996.798*'BMP P Tracking Table'!$Z179)*-'BMP P Tracking Table'!$AW179)))/(2*(149.919*'BMP P Tracking Table'!$W179+236.676*'BMP P Tracking Table'!$X179+726*'BMP P Tracking Table'!$Y179+996.798*'BMP P Tracking Table'!$Z179)))))),"")</f>
        <v/>
      </c>
      <c r="BA179" s="105" t="str" cm="1">
        <f t="array" ref="BA179">IFERROR((VLOOKUP(CONCATENATE('BMP P Tracking Table'!$AV179," ",'BMP P Tracking Table'!$AX179),'Performance Curves'!$C$1:$L$45,_xlfn.SINGLE(MATCH('BMP P Tracking Table'!$AZ179,'Performance Curves'!$D$1:$L$1,1))+2,FALSE)-VLOOKUP(CONCATENATE('BMP P Tracking Table'!$AV179," ",'BMP P Tracking Table'!$AX179),'Performance Curves'!$C$1:$L$45,_xlfn.SINGLE(MATCH('BMP P Tracking Table'!$AZ179,'Performance Curves'!$D$1:$L$1,1))+1,FALSE)),"")</f>
        <v/>
      </c>
      <c r="BB179" s="107" t="str">
        <f>IFERROR(('BMP P Tracking Table'!$AZ179-INDEX('Performance Curves'!$E$1:$L$1,1,MATCH('BMP P Tracking Table'!$AZ179,'Performance Curves'!$E$1:$L$1,1)))/(INDEX('Performance Curves'!$E$1:$L$1,1,MATCH('BMP P Tracking Table'!$AZ179,'Performance Curves'!$E$1:$L$1,1)+1)-INDEX('Performance Curves'!$E$1:$L$1,1,MATCH('BMP P Tracking Table'!$AZ179,'Performance Curves'!$E$1:$L$1,1))),"")</f>
        <v/>
      </c>
      <c r="BC179" s="106" t="str" cm="1">
        <f t="array" ref="BC179">IFERROR(IF('BMP P Tracking Table'!$AZ179=2,VLOOKUP(CONCATENATE('BMP P Tracking Table'!$AV179," ",'BMP P Tracking Table'!$AX179),'Performance Curves'!$C$1:$L$44,_xlfn.SINGLE(MATCH('BMP P Tracking Table'!$AZ179,'Performance Curves'!$D$1:$L$1,1))+1,FALSE),'BMP P Tracking Table'!$BA179*'BMP P Tracking Table'!$BB179+VLOOKUP(CONCATENATE('BMP P Tracking Table'!$AV179," ",'BMP P Tracking Table'!$AX179),'Performance Curves'!$C$1:$L$44,_xlfn.SINGLE(MATCH('BMP P Tracking Table'!$AZ179,'Performance Curves'!$D$1:$L$1,1))+1,FALSE)),"")</f>
        <v/>
      </c>
      <c r="BD179" s="107" t="str">
        <f>IFERROR('BMP P Tracking Table'!$BC179*'BMP P Tracking Table'!$AY179,"")</f>
        <v/>
      </c>
      <c r="BE179" s="101"/>
      <c r="BF179" s="37">
        <f t="shared" si="6"/>
        <v>0</v>
      </c>
    </row>
    <row r="180" spans="1:58" x14ac:dyDescent="0.25">
      <c r="A180" s="65"/>
      <c r="B180" s="65"/>
      <c r="C180" s="65"/>
      <c r="D180" s="65"/>
      <c r="E180" s="97"/>
      <c r="F180" s="97"/>
      <c r="G180" s="65"/>
      <c r="H180" s="65"/>
      <c r="I180" s="65"/>
      <c r="J180" s="98"/>
      <c r="K180" s="65"/>
      <c r="L180" s="65"/>
      <c r="M180" s="65"/>
      <c r="N180" s="65"/>
      <c r="O180" s="65"/>
      <c r="P180" s="65"/>
      <c r="Q180" s="65" t="str">
        <f>IFERROR(VLOOKUP('BMP P Tracking Table'!$P180,Dropdowns!$C$2:$E$15,3,FALSE),"")</f>
        <v/>
      </c>
      <c r="R180" s="65" t="str">
        <f>IFERROR(VLOOKUP('BMP P Tracking Table'!$Q180,Dropdowns!$P$3:$Q$23,2,FALSE),"")</f>
        <v/>
      </c>
      <c r="S180" s="65"/>
      <c r="T180" s="65"/>
      <c r="U180" s="65"/>
      <c r="V180" s="65"/>
      <c r="W180" s="65"/>
      <c r="X180" s="65"/>
      <c r="Y180" s="65"/>
      <c r="Z180" s="65"/>
      <c r="AA180" s="65"/>
      <c r="AB180" s="100"/>
      <c r="AC180" s="65"/>
      <c r="AD180" s="107" t="str">
        <f>IFERROR('BMP P Tracking Table'!$U180*VLOOKUP('BMP P Tracking Table'!$Q180,'Loading Rates'!$B$1:$L$24,4,FALSE)+IF('BMP P Tracking Table'!$V180="By HSG",'BMP P Tracking Table'!$W180*VLOOKUP('BMP P Tracking Table'!$Q180,'Loading Rates'!$B$1:$L$24,6,FALSE)+'BMP P Tracking Table'!$X180*VLOOKUP('BMP P Tracking Table'!$Q180,'Loading Rates'!$B$1:$L$24,7,FALSE)+'BMP P Tracking Table'!$Y180*VLOOKUP('BMP P Tracking Table'!$Q180,'Loading Rates'!$B$1:$L$24,8,FALSE)+'BMP P Tracking Table'!$Z180*VLOOKUP('BMP P Tracking Table'!$Q180,'Loading Rates'!$B$1:$L$24,9,FALSE),'BMP P Tracking Table'!$AA180*VLOOKUP('BMP P Tracking Table'!$Q180,'Loading Rates'!$B$1:$L$24,10,FALSE)),"")</f>
        <v/>
      </c>
      <c r="AE180" s="107" t="str">
        <f>IFERROR(MIN(2,IF('BMP P Tracking Table'!$V180="Total Pervious",(-(3630*'BMP P Tracking Table'!$U180+20.691*'BMP P Tracking Table'!$AA180)+SQRT((3630*'BMP P Tracking Table'!$U180+20.691*'BMP P Tracking Table'!$AA180)^2-(4*(996.798*'BMP P Tracking Table'!$AA180)*-'BMP P Tracking Table'!$AB180)))/(2*(996.798*'BMP P Tracking Table'!$AA180)),IF(SUM('BMP P Tracking Table'!$W180:$Z180)=0,'BMP P Tracking Table'!$AB180/(-3630*'BMP P Tracking Table'!$U180),(-(3630*'BMP P Tracking Table'!$U180+20.691*'BMP P Tracking Table'!$Z180-216.711*'BMP P Tracking Table'!$Y180-83.853*'BMP P Tracking Table'!$X180-42.834*'BMP P Tracking Table'!$W180)+SQRT((3630*'BMP P Tracking Table'!$U180+20.691*'BMP P Tracking Table'!$Z180-216.711*'BMP P Tracking Table'!$Y180-83.853*'BMP P Tracking Table'!$X180-42.834*'BMP P Tracking Table'!$W180)^2-(4*(149.919*'BMP P Tracking Table'!$W180+236.676*'BMP P Tracking Table'!$X180+726*'BMP P Tracking Table'!$Y180+996.798*'BMP P Tracking Table'!$Z180)*-'BMP P Tracking Table'!$AB180)))/(2*(149.919*'BMP P Tracking Table'!$W180+236.676*'BMP P Tracking Table'!$X180+726*'BMP P Tracking Table'!$Y180+996.798*'BMP P Tracking Table'!$Z180))))),"")</f>
        <v/>
      </c>
      <c r="AF180" s="107" t="str" cm="1">
        <f t="array" ref="AF180">IFERROR((VLOOKUP(CONCATENATE('BMP P Tracking Table'!$T180," ",'BMP P Tracking Table'!$AC180),'Performance Curves'!$C$1:$L$45,_xlfn.SINGLE(MATCH('BMP P Tracking Table'!$AE180,'Performance Curves'!$D$1:$L$1,1))+2,FALSE)-VLOOKUP(CONCATENATE('BMP P Tracking Table'!$T180," ",'BMP P Tracking Table'!$AC180),'Performance Curves'!$C$1:$L$45,_xlfn.SINGLE(MATCH('BMP P Tracking Table'!$AE180,'Performance Curves'!$D$1:$L$1,1))+1,FALSE)),"")</f>
        <v/>
      </c>
      <c r="AG180" s="107" t="str">
        <f>IFERROR(('BMP P Tracking Table'!$AE180-INDEX('Performance Curves'!$E$1:$L$1,1,MATCH('BMP P Tracking Table'!$AE180,'Performance Curves'!$E$1:$L$1,1)))/(INDEX('Performance Curves'!$E$1:$L$1,1,MATCH('BMP P Tracking Table'!$AE180,'Performance Curves'!$E$1:$L$1,1)+1)-INDEX('Performance Curves'!$E$1:$L$1,1,MATCH('BMP P Tracking Table'!$AE180,'Performance Curves'!$E$1:$L$1,1))),"")</f>
        <v/>
      </c>
      <c r="AH180" s="106" t="str" cm="1">
        <f t="array" ref="AH180">IFERROR(IF('BMP P Tracking Table'!$AE180=2,VLOOKUP(CONCATENATE('BMP P Tracking Table'!$T180," ",'BMP P Tracking Table'!$AC180),'Performance Curves'!$C$1:$L$45,_xlfn.SINGLE(MATCH('BMP P Tracking Table'!$AE180,'Performance Curves'!$D$1:$L$1,1))+1,FALSE),'BMP P Tracking Table'!$AF180*'BMP P Tracking Table'!$AG180+VLOOKUP(CONCATENATE('BMP P Tracking Table'!$T180," ",'BMP P Tracking Table'!$AC180),'Performance Curves'!$C$1:$L$45,_xlfn.SINGLE(MATCH('BMP P Tracking Table'!$AE180,'Performance Curves'!$D$1:$L$1,1))+1,FALSE)),"")</f>
        <v/>
      </c>
      <c r="AI180" s="107" t="str">
        <f>IFERROR('BMP P Tracking Table'!$AH180*'BMP P Tracking Table'!$AD180,"")</f>
        <v/>
      </c>
      <c r="AJ180" s="65"/>
      <c r="AK180" s="101"/>
      <c r="AL180" s="101"/>
      <c r="AM180" s="64">
        <v>1</v>
      </c>
      <c r="AN180" s="105" t="str">
        <f t="shared" si="5"/>
        <v/>
      </c>
      <c r="AO180" s="101"/>
      <c r="AP180" s="101"/>
      <c r="AQ180" s="101"/>
      <c r="AR180" s="101"/>
      <c r="AS180" s="101"/>
      <c r="AT180" s="101"/>
      <c r="AU180" s="101"/>
      <c r="AV180" s="65"/>
      <c r="AW180" s="102"/>
      <c r="AX180" s="102"/>
      <c r="AY180" s="107" t="str">
        <f>IF('BMP P Tracking Table'!$AK180="Yes",IF('BMP P Tracking Table'!$AL180="No",'BMP P Tracking Table'!$U180*VLOOKUP('BMP P Tracking Table'!$Q180,'Loading Rates'!$B$1:$L$24,4,FALSE)+IF('BMP P Tracking Table'!$V180="By HSG",'BMP P Tracking Table'!$W180*VLOOKUP('BMP P Tracking Table'!$Q180,'Loading Rates'!$B$1:$L$24,6,FALSE)+'BMP P Tracking Table'!$X180*VLOOKUP('BMP P Tracking Table'!$Q180,'Loading Rates'!$B$1:$L$24,7,FALSE)+'BMP P Tracking Table'!$Y180*VLOOKUP('BMP P Tracking Table'!$Q180,'Loading Rates'!$B$1:$L$24,8,FALSE)+'BMP P Tracking Table'!$Z180*VLOOKUP('BMP P Tracking Table'!$Q180,'Loading Rates'!$B$1:$L$24,9,FALSE),'BMP P Tracking Table'!$AA180*VLOOKUP('BMP P Tracking Table'!$Q180,'Loading Rates'!$B$1:$L$24,10,FALSE)),'BMP P Tracking Table'!$AO180*VLOOKUP('BMP P Tracking Table'!$Q180,'Loading Rates'!$B$1:$L$24,4,FALSE)+IF('BMP P Tracking Table'!$AP180="By HSG",'BMP P Tracking Table'!$AQ180*VLOOKUP('BMP P Tracking Table'!$Q180,'Loading Rates'!$B$1:$L$24,6,FALSE)+'BMP P Tracking Table'!$AR180*VLOOKUP('BMP P Tracking Table'!$Q180,'Loading Rates'!$B$1:$L$24,7,FALSE)+'BMP P Tracking Table'!$AS180*VLOOKUP('BMP P Tracking Table'!$Q180,'Loading Rates'!$B$1:$L$24,8,FALSE)+'BMP P Tracking Table'!$AT180*VLOOKUP('BMP P Tracking Table'!$Q180,'Loading Rates'!$B$1:$L$24,9,FALSE),'BMP P Tracking Table'!$AU180*VLOOKUP('BMP P Tracking Table'!$Q180,'Loading Rates'!$B$1:$L$24,10,FALSE))),"")</f>
        <v/>
      </c>
      <c r="AZ180" s="107" t="str">
        <f>IFERROR(IF('BMP P Tracking Table'!$AL180="Yes",MIN(2,IF('BMP P Tracking Table'!$AP180="Total Pervious",(-(3630*'BMP P Tracking Table'!$AO180+20.691*'BMP P Tracking Table'!$AU180)+SQRT((3630*'BMP P Tracking Table'!$AO180+20.691*'BMP P Tracking Table'!$AU180)^2-(4*(996.798*'BMP P Tracking Table'!$AU180)*-'BMP P Tracking Table'!$AW180)))/(2*(996.798*'BMP P Tracking Table'!$AU180)),IF(SUM('BMP P Tracking Table'!$AQ180:$AT180)=0,'BMP P Tracking Table'!$AU180/(-3630*'BMP P Tracking Table'!$AO180),(-(3630*'BMP P Tracking Table'!$AO180+20.691*'BMP P Tracking Table'!$AT180-216.711*'BMP P Tracking Table'!$AS180-83.853*'BMP P Tracking Table'!$AR180-42.834*'BMP P Tracking Table'!$AQ180)+SQRT((3630*'BMP P Tracking Table'!$AO180+20.691*'BMP P Tracking Table'!$AT180-216.711*'BMP P Tracking Table'!$AS180-83.853*'BMP P Tracking Table'!$AR180-42.834*'BMP P Tracking Table'!$AQ180)^2-(4*(149.919*'BMP P Tracking Table'!$AQ180+236.676*'BMP P Tracking Table'!$AR180+726*'BMP P Tracking Table'!$AS180+996.798*'BMP P Tracking Table'!$AT180)*-'BMP P Tracking Table'!$AW180)))/(2*(149.919*'BMP P Tracking Table'!$AQ180+236.676*'BMP P Tracking Table'!$AR180+726*'BMP P Tracking Table'!$AS180+996.798*'BMP P Tracking Table'!$AT180))))),MIN(2,IF('BMP P Tracking Table'!$AP180="Total Pervious",(-(3630*'BMP P Tracking Table'!$U180+20.691*'BMP P Tracking Table'!$AA180)+SQRT((3630*'BMP P Tracking Table'!$U180+20.691*'BMP P Tracking Table'!$AA180)^2-(4*(996.798*'BMP P Tracking Table'!$AA180)*-'BMP P Tracking Table'!$AW180)))/(2*(996.798*'BMP P Tracking Table'!$AA180)),IF(SUM('BMP P Tracking Table'!$W180:$Z180)=0,'BMP P Tracking Table'!$AW180/(-3630*'BMP P Tracking Table'!$U180),(-(3630*'BMP P Tracking Table'!$U180+20.691*'BMP P Tracking Table'!$Z180-216.711*'BMP P Tracking Table'!$Y180-83.853*'BMP P Tracking Table'!$X180-42.834*'BMP P Tracking Table'!$W180)+SQRT((3630*'BMP P Tracking Table'!$U180+20.691*'BMP P Tracking Table'!$Z180-216.711*'BMP P Tracking Table'!$Y180-83.853*'BMP P Tracking Table'!$X180-42.834*'BMP P Tracking Table'!$W180)^2-(4*(149.919*'BMP P Tracking Table'!$W180+236.676*'BMP P Tracking Table'!$X180+726*'BMP P Tracking Table'!$Y180+996.798*'BMP P Tracking Table'!$Z180)*-'BMP P Tracking Table'!$AW180)))/(2*(149.919*'BMP P Tracking Table'!$W180+236.676*'BMP P Tracking Table'!$X180+726*'BMP P Tracking Table'!$Y180+996.798*'BMP P Tracking Table'!$Z180)))))),"")</f>
        <v/>
      </c>
      <c r="BA180" s="105" t="str" cm="1">
        <f t="array" ref="BA180">IFERROR((VLOOKUP(CONCATENATE('BMP P Tracking Table'!$AV180," ",'BMP P Tracking Table'!$AX180),'Performance Curves'!$C$1:$L$45,_xlfn.SINGLE(MATCH('BMP P Tracking Table'!$AZ180,'Performance Curves'!$D$1:$L$1,1))+2,FALSE)-VLOOKUP(CONCATENATE('BMP P Tracking Table'!$AV180," ",'BMP P Tracking Table'!$AX180),'Performance Curves'!$C$1:$L$45,_xlfn.SINGLE(MATCH('BMP P Tracking Table'!$AZ180,'Performance Curves'!$D$1:$L$1,1))+1,FALSE)),"")</f>
        <v/>
      </c>
      <c r="BB180" s="107" t="str">
        <f>IFERROR(('BMP P Tracking Table'!$AZ180-INDEX('Performance Curves'!$E$1:$L$1,1,MATCH('BMP P Tracking Table'!$AZ180,'Performance Curves'!$E$1:$L$1,1)))/(INDEX('Performance Curves'!$E$1:$L$1,1,MATCH('BMP P Tracking Table'!$AZ180,'Performance Curves'!$E$1:$L$1,1)+1)-INDEX('Performance Curves'!$E$1:$L$1,1,MATCH('BMP P Tracking Table'!$AZ180,'Performance Curves'!$E$1:$L$1,1))),"")</f>
        <v/>
      </c>
      <c r="BC180" s="106" t="str" cm="1">
        <f t="array" ref="BC180">IFERROR(IF('BMP P Tracking Table'!$AZ180=2,VLOOKUP(CONCATENATE('BMP P Tracking Table'!$AV180," ",'BMP P Tracking Table'!$AX180),'Performance Curves'!$C$1:$L$44,_xlfn.SINGLE(MATCH('BMP P Tracking Table'!$AZ180,'Performance Curves'!$D$1:$L$1,1))+1,FALSE),'BMP P Tracking Table'!$BA180*'BMP P Tracking Table'!$BB180+VLOOKUP(CONCATENATE('BMP P Tracking Table'!$AV180," ",'BMP P Tracking Table'!$AX180),'Performance Curves'!$C$1:$L$44,_xlfn.SINGLE(MATCH('BMP P Tracking Table'!$AZ180,'Performance Curves'!$D$1:$L$1,1))+1,FALSE)),"")</f>
        <v/>
      </c>
      <c r="BD180" s="107" t="str">
        <f>IFERROR('BMP P Tracking Table'!$BC180*'BMP P Tracking Table'!$AY180,"")</f>
        <v/>
      </c>
      <c r="BE180" s="101"/>
      <c r="BF180" s="37">
        <f t="shared" si="6"/>
        <v>0</v>
      </c>
    </row>
    <row r="181" spans="1:58" x14ac:dyDescent="0.25">
      <c r="A181" s="65"/>
      <c r="B181" s="65"/>
      <c r="C181" s="65"/>
      <c r="D181" s="65"/>
      <c r="E181" s="97"/>
      <c r="F181" s="97"/>
      <c r="G181" s="65"/>
      <c r="H181" s="65"/>
      <c r="I181" s="65"/>
      <c r="J181" s="98"/>
      <c r="K181" s="65"/>
      <c r="L181" s="65"/>
      <c r="M181" s="65"/>
      <c r="N181" s="65"/>
      <c r="O181" s="65"/>
      <c r="P181" s="65"/>
      <c r="Q181" s="65" t="str">
        <f>IFERROR(VLOOKUP('BMP P Tracking Table'!$P181,Dropdowns!$C$2:$E$15,3,FALSE),"")</f>
        <v/>
      </c>
      <c r="R181" s="65" t="str">
        <f>IFERROR(VLOOKUP('BMP P Tracking Table'!$Q181,Dropdowns!$P$3:$Q$23,2,FALSE),"")</f>
        <v/>
      </c>
      <c r="S181" s="65"/>
      <c r="T181" s="65"/>
      <c r="U181" s="65"/>
      <c r="V181" s="65"/>
      <c r="W181" s="65"/>
      <c r="X181" s="65"/>
      <c r="Y181" s="65"/>
      <c r="Z181" s="65"/>
      <c r="AA181" s="65"/>
      <c r="AB181" s="100"/>
      <c r="AC181" s="65"/>
      <c r="AD181" s="107" t="str">
        <f>IFERROR('BMP P Tracking Table'!$U181*VLOOKUP('BMP P Tracking Table'!$Q181,'Loading Rates'!$B$1:$L$24,4,FALSE)+IF('BMP P Tracking Table'!$V181="By HSG",'BMP P Tracking Table'!$W181*VLOOKUP('BMP P Tracking Table'!$Q181,'Loading Rates'!$B$1:$L$24,6,FALSE)+'BMP P Tracking Table'!$X181*VLOOKUP('BMP P Tracking Table'!$Q181,'Loading Rates'!$B$1:$L$24,7,FALSE)+'BMP P Tracking Table'!$Y181*VLOOKUP('BMP P Tracking Table'!$Q181,'Loading Rates'!$B$1:$L$24,8,FALSE)+'BMP P Tracking Table'!$Z181*VLOOKUP('BMP P Tracking Table'!$Q181,'Loading Rates'!$B$1:$L$24,9,FALSE),'BMP P Tracking Table'!$AA181*VLOOKUP('BMP P Tracking Table'!$Q181,'Loading Rates'!$B$1:$L$24,10,FALSE)),"")</f>
        <v/>
      </c>
      <c r="AE181" s="107" t="str">
        <f>IFERROR(MIN(2,IF('BMP P Tracking Table'!$V181="Total Pervious",(-(3630*'BMP P Tracking Table'!$U181+20.691*'BMP P Tracking Table'!$AA181)+SQRT((3630*'BMP P Tracking Table'!$U181+20.691*'BMP P Tracking Table'!$AA181)^2-(4*(996.798*'BMP P Tracking Table'!$AA181)*-'BMP P Tracking Table'!$AB181)))/(2*(996.798*'BMP P Tracking Table'!$AA181)),IF(SUM('BMP P Tracking Table'!$W181:$Z181)=0,'BMP P Tracking Table'!$AB181/(-3630*'BMP P Tracking Table'!$U181),(-(3630*'BMP P Tracking Table'!$U181+20.691*'BMP P Tracking Table'!$Z181-216.711*'BMP P Tracking Table'!$Y181-83.853*'BMP P Tracking Table'!$X181-42.834*'BMP P Tracking Table'!$W181)+SQRT((3630*'BMP P Tracking Table'!$U181+20.691*'BMP P Tracking Table'!$Z181-216.711*'BMP P Tracking Table'!$Y181-83.853*'BMP P Tracking Table'!$X181-42.834*'BMP P Tracking Table'!$W181)^2-(4*(149.919*'BMP P Tracking Table'!$W181+236.676*'BMP P Tracking Table'!$X181+726*'BMP P Tracking Table'!$Y181+996.798*'BMP P Tracking Table'!$Z181)*-'BMP P Tracking Table'!$AB181)))/(2*(149.919*'BMP P Tracking Table'!$W181+236.676*'BMP P Tracking Table'!$X181+726*'BMP P Tracking Table'!$Y181+996.798*'BMP P Tracking Table'!$Z181))))),"")</f>
        <v/>
      </c>
      <c r="AF181" s="107" t="str" cm="1">
        <f t="array" ref="AF181">IFERROR((VLOOKUP(CONCATENATE('BMP P Tracking Table'!$T181," ",'BMP P Tracking Table'!$AC181),'Performance Curves'!$C$1:$L$45,_xlfn.SINGLE(MATCH('BMP P Tracking Table'!$AE181,'Performance Curves'!$D$1:$L$1,1))+2,FALSE)-VLOOKUP(CONCATENATE('BMP P Tracking Table'!$T181," ",'BMP P Tracking Table'!$AC181),'Performance Curves'!$C$1:$L$45,_xlfn.SINGLE(MATCH('BMP P Tracking Table'!$AE181,'Performance Curves'!$D$1:$L$1,1))+1,FALSE)),"")</f>
        <v/>
      </c>
      <c r="AG181" s="107" t="str">
        <f>IFERROR(('BMP P Tracking Table'!$AE181-INDEX('Performance Curves'!$E$1:$L$1,1,MATCH('BMP P Tracking Table'!$AE181,'Performance Curves'!$E$1:$L$1,1)))/(INDEX('Performance Curves'!$E$1:$L$1,1,MATCH('BMP P Tracking Table'!$AE181,'Performance Curves'!$E$1:$L$1,1)+1)-INDEX('Performance Curves'!$E$1:$L$1,1,MATCH('BMP P Tracking Table'!$AE181,'Performance Curves'!$E$1:$L$1,1))),"")</f>
        <v/>
      </c>
      <c r="AH181" s="106" t="str" cm="1">
        <f t="array" ref="AH181">IFERROR(IF('BMP P Tracking Table'!$AE181=2,VLOOKUP(CONCATENATE('BMP P Tracking Table'!$T181," ",'BMP P Tracking Table'!$AC181),'Performance Curves'!$C$1:$L$45,_xlfn.SINGLE(MATCH('BMP P Tracking Table'!$AE181,'Performance Curves'!$D$1:$L$1,1))+1,FALSE),'BMP P Tracking Table'!$AF181*'BMP P Tracking Table'!$AG181+VLOOKUP(CONCATENATE('BMP P Tracking Table'!$T181," ",'BMP P Tracking Table'!$AC181),'Performance Curves'!$C$1:$L$45,_xlfn.SINGLE(MATCH('BMP P Tracking Table'!$AE181,'Performance Curves'!$D$1:$L$1,1))+1,FALSE)),"")</f>
        <v/>
      </c>
      <c r="AI181" s="107" t="str">
        <f>IFERROR('BMP P Tracking Table'!$AH181*'BMP P Tracking Table'!$AD181,"")</f>
        <v/>
      </c>
      <c r="AJ181" s="65"/>
      <c r="AK181" s="101"/>
      <c r="AL181" s="101"/>
      <c r="AM181" s="64">
        <v>1</v>
      </c>
      <c r="AN181" s="105" t="str">
        <f t="shared" si="5"/>
        <v/>
      </c>
      <c r="AO181" s="101"/>
      <c r="AP181" s="101"/>
      <c r="AQ181" s="101"/>
      <c r="AR181" s="101"/>
      <c r="AS181" s="101"/>
      <c r="AT181" s="101"/>
      <c r="AU181" s="101"/>
      <c r="AV181" s="65"/>
      <c r="AW181" s="102"/>
      <c r="AX181" s="102"/>
      <c r="AY181" s="107" t="str">
        <f>IF('BMP P Tracking Table'!$AK181="Yes",IF('BMP P Tracking Table'!$AL181="No",'BMP P Tracking Table'!$U181*VLOOKUP('BMP P Tracking Table'!$Q181,'Loading Rates'!$B$1:$L$24,4,FALSE)+IF('BMP P Tracking Table'!$V181="By HSG",'BMP P Tracking Table'!$W181*VLOOKUP('BMP P Tracking Table'!$Q181,'Loading Rates'!$B$1:$L$24,6,FALSE)+'BMP P Tracking Table'!$X181*VLOOKUP('BMP P Tracking Table'!$Q181,'Loading Rates'!$B$1:$L$24,7,FALSE)+'BMP P Tracking Table'!$Y181*VLOOKUP('BMP P Tracking Table'!$Q181,'Loading Rates'!$B$1:$L$24,8,FALSE)+'BMP P Tracking Table'!$Z181*VLOOKUP('BMP P Tracking Table'!$Q181,'Loading Rates'!$B$1:$L$24,9,FALSE),'BMP P Tracking Table'!$AA181*VLOOKUP('BMP P Tracking Table'!$Q181,'Loading Rates'!$B$1:$L$24,10,FALSE)),'BMP P Tracking Table'!$AO181*VLOOKUP('BMP P Tracking Table'!$Q181,'Loading Rates'!$B$1:$L$24,4,FALSE)+IF('BMP P Tracking Table'!$AP181="By HSG",'BMP P Tracking Table'!$AQ181*VLOOKUP('BMP P Tracking Table'!$Q181,'Loading Rates'!$B$1:$L$24,6,FALSE)+'BMP P Tracking Table'!$AR181*VLOOKUP('BMP P Tracking Table'!$Q181,'Loading Rates'!$B$1:$L$24,7,FALSE)+'BMP P Tracking Table'!$AS181*VLOOKUP('BMP P Tracking Table'!$Q181,'Loading Rates'!$B$1:$L$24,8,FALSE)+'BMP P Tracking Table'!$AT181*VLOOKUP('BMP P Tracking Table'!$Q181,'Loading Rates'!$B$1:$L$24,9,FALSE),'BMP P Tracking Table'!$AU181*VLOOKUP('BMP P Tracking Table'!$Q181,'Loading Rates'!$B$1:$L$24,10,FALSE))),"")</f>
        <v/>
      </c>
      <c r="AZ181" s="107" t="str">
        <f>IFERROR(IF('BMP P Tracking Table'!$AL181="Yes",MIN(2,IF('BMP P Tracking Table'!$AP181="Total Pervious",(-(3630*'BMP P Tracking Table'!$AO181+20.691*'BMP P Tracking Table'!$AU181)+SQRT((3630*'BMP P Tracking Table'!$AO181+20.691*'BMP P Tracking Table'!$AU181)^2-(4*(996.798*'BMP P Tracking Table'!$AU181)*-'BMP P Tracking Table'!$AW181)))/(2*(996.798*'BMP P Tracking Table'!$AU181)),IF(SUM('BMP P Tracking Table'!$AQ181:$AT181)=0,'BMP P Tracking Table'!$AU181/(-3630*'BMP P Tracking Table'!$AO181),(-(3630*'BMP P Tracking Table'!$AO181+20.691*'BMP P Tracking Table'!$AT181-216.711*'BMP P Tracking Table'!$AS181-83.853*'BMP P Tracking Table'!$AR181-42.834*'BMP P Tracking Table'!$AQ181)+SQRT((3630*'BMP P Tracking Table'!$AO181+20.691*'BMP P Tracking Table'!$AT181-216.711*'BMP P Tracking Table'!$AS181-83.853*'BMP P Tracking Table'!$AR181-42.834*'BMP P Tracking Table'!$AQ181)^2-(4*(149.919*'BMP P Tracking Table'!$AQ181+236.676*'BMP P Tracking Table'!$AR181+726*'BMP P Tracking Table'!$AS181+996.798*'BMP P Tracking Table'!$AT181)*-'BMP P Tracking Table'!$AW181)))/(2*(149.919*'BMP P Tracking Table'!$AQ181+236.676*'BMP P Tracking Table'!$AR181+726*'BMP P Tracking Table'!$AS181+996.798*'BMP P Tracking Table'!$AT181))))),MIN(2,IF('BMP P Tracking Table'!$AP181="Total Pervious",(-(3630*'BMP P Tracking Table'!$U181+20.691*'BMP P Tracking Table'!$AA181)+SQRT((3630*'BMP P Tracking Table'!$U181+20.691*'BMP P Tracking Table'!$AA181)^2-(4*(996.798*'BMP P Tracking Table'!$AA181)*-'BMP P Tracking Table'!$AW181)))/(2*(996.798*'BMP P Tracking Table'!$AA181)),IF(SUM('BMP P Tracking Table'!$W181:$Z181)=0,'BMP P Tracking Table'!$AW181/(-3630*'BMP P Tracking Table'!$U181),(-(3630*'BMP P Tracking Table'!$U181+20.691*'BMP P Tracking Table'!$Z181-216.711*'BMP P Tracking Table'!$Y181-83.853*'BMP P Tracking Table'!$X181-42.834*'BMP P Tracking Table'!$W181)+SQRT((3630*'BMP P Tracking Table'!$U181+20.691*'BMP P Tracking Table'!$Z181-216.711*'BMP P Tracking Table'!$Y181-83.853*'BMP P Tracking Table'!$X181-42.834*'BMP P Tracking Table'!$W181)^2-(4*(149.919*'BMP P Tracking Table'!$W181+236.676*'BMP P Tracking Table'!$X181+726*'BMP P Tracking Table'!$Y181+996.798*'BMP P Tracking Table'!$Z181)*-'BMP P Tracking Table'!$AW181)))/(2*(149.919*'BMP P Tracking Table'!$W181+236.676*'BMP P Tracking Table'!$X181+726*'BMP P Tracking Table'!$Y181+996.798*'BMP P Tracking Table'!$Z181)))))),"")</f>
        <v/>
      </c>
      <c r="BA181" s="105" t="str" cm="1">
        <f t="array" ref="BA181">IFERROR((VLOOKUP(CONCATENATE('BMP P Tracking Table'!$AV181," ",'BMP P Tracking Table'!$AX181),'Performance Curves'!$C$1:$L$45,_xlfn.SINGLE(MATCH('BMP P Tracking Table'!$AZ181,'Performance Curves'!$D$1:$L$1,1))+2,FALSE)-VLOOKUP(CONCATENATE('BMP P Tracking Table'!$AV181," ",'BMP P Tracking Table'!$AX181),'Performance Curves'!$C$1:$L$45,_xlfn.SINGLE(MATCH('BMP P Tracking Table'!$AZ181,'Performance Curves'!$D$1:$L$1,1))+1,FALSE)),"")</f>
        <v/>
      </c>
      <c r="BB181" s="107" t="str">
        <f>IFERROR(('BMP P Tracking Table'!$AZ181-INDEX('Performance Curves'!$E$1:$L$1,1,MATCH('BMP P Tracking Table'!$AZ181,'Performance Curves'!$E$1:$L$1,1)))/(INDEX('Performance Curves'!$E$1:$L$1,1,MATCH('BMP P Tracking Table'!$AZ181,'Performance Curves'!$E$1:$L$1,1)+1)-INDEX('Performance Curves'!$E$1:$L$1,1,MATCH('BMP P Tracking Table'!$AZ181,'Performance Curves'!$E$1:$L$1,1))),"")</f>
        <v/>
      </c>
      <c r="BC181" s="106" t="str" cm="1">
        <f t="array" ref="BC181">IFERROR(IF('BMP P Tracking Table'!$AZ181=2,VLOOKUP(CONCATENATE('BMP P Tracking Table'!$AV181," ",'BMP P Tracking Table'!$AX181),'Performance Curves'!$C$1:$L$44,_xlfn.SINGLE(MATCH('BMP P Tracking Table'!$AZ181,'Performance Curves'!$D$1:$L$1,1))+1,FALSE),'BMP P Tracking Table'!$BA181*'BMP P Tracking Table'!$BB181+VLOOKUP(CONCATENATE('BMP P Tracking Table'!$AV181," ",'BMP P Tracking Table'!$AX181),'Performance Curves'!$C$1:$L$44,_xlfn.SINGLE(MATCH('BMP P Tracking Table'!$AZ181,'Performance Curves'!$D$1:$L$1,1))+1,FALSE)),"")</f>
        <v/>
      </c>
      <c r="BD181" s="107" t="str">
        <f>IFERROR('BMP P Tracking Table'!$BC181*'BMP P Tracking Table'!$AY181,"")</f>
        <v/>
      </c>
      <c r="BE181" s="101"/>
      <c r="BF181" s="37">
        <f t="shared" si="6"/>
        <v>0</v>
      </c>
    </row>
    <row r="182" spans="1:58" x14ac:dyDescent="0.25">
      <c r="A182" s="65"/>
      <c r="B182" s="65"/>
      <c r="C182" s="65"/>
      <c r="D182" s="65"/>
      <c r="E182" s="97"/>
      <c r="F182" s="97"/>
      <c r="G182" s="65"/>
      <c r="H182" s="65"/>
      <c r="I182" s="65"/>
      <c r="J182" s="98"/>
      <c r="K182" s="65"/>
      <c r="L182" s="65"/>
      <c r="M182" s="65"/>
      <c r="N182" s="65"/>
      <c r="O182" s="65"/>
      <c r="P182" s="65"/>
      <c r="Q182" s="65" t="str">
        <f>IFERROR(VLOOKUP('BMP P Tracking Table'!$P182,Dropdowns!$C$2:$E$15,3,FALSE),"")</f>
        <v/>
      </c>
      <c r="R182" s="65" t="str">
        <f>IFERROR(VLOOKUP('BMP P Tracking Table'!$Q182,Dropdowns!$P$3:$Q$23,2,FALSE),"")</f>
        <v/>
      </c>
      <c r="S182" s="65"/>
      <c r="T182" s="65"/>
      <c r="U182" s="65"/>
      <c r="V182" s="65"/>
      <c r="W182" s="65"/>
      <c r="X182" s="65"/>
      <c r="Y182" s="65"/>
      <c r="Z182" s="65"/>
      <c r="AA182" s="65"/>
      <c r="AB182" s="100"/>
      <c r="AC182" s="65"/>
      <c r="AD182" s="107" t="str">
        <f>IFERROR('BMP P Tracking Table'!$U182*VLOOKUP('BMP P Tracking Table'!$Q182,'Loading Rates'!$B$1:$L$24,4,FALSE)+IF('BMP P Tracking Table'!$V182="By HSG",'BMP P Tracking Table'!$W182*VLOOKUP('BMP P Tracking Table'!$Q182,'Loading Rates'!$B$1:$L$24,6,FALSE)+'BMP P Tracking Table'!$X182*VLOOKUP('BMP P Tracking Table'!$Q182,'Loading Rates'!$B$1:$L$24,7,FALSE)+'BMP P Tracking Table'!$Y182*VLOOKUP('BMP P Tracking Table'!$Q182,'Loading Rates'!$B$1:$L$24,8,FALSE)+'BMP P Tracking Table'!$Z182*VLOOKUP('BMP P Tracking Table'!$Q182,'Loading Rates'!$B$1:$L$24,9,FALSE),'BMP P Tracking Table'!$AA182*VLOOKUP('BMP P Tracking Table'!$Q182,'Loading Rates'!$B$1:$L$24,10,FALSE)),"")</f>
        <v/>
      </c>
      <c r="AE182" s="107" t="str">
        <f>IFERROR(MIN(2,IF('BMP P Tracking Table'!$V182="Total Pervious",(-(3630*'BMP P Tracking Table'!$U182+20.691*'BMP P Tracking Table'!$AA182)+SQRT((3630*'BMP P Tracking Table'!$U182+20.691*'BMP P Tracking Table'!$AA182)^2-(4*(996.798*'BMP P Tracking Table'!$AA182)*-'BMP P Tracking Table'!$AB182)))/(2*(996.798*'BMP P Tracking Table'!$AA182)),IF(SUM('BMP P Tracking Table'!$W182:$Z182)=0,'BMP P Tracking Table'!$AB182/(-3630*'BMP P Tracking Table'!$U182),(-(3630*'BMP P Tracking Table'!$U182+20.691*'BMP P Tracking Table'!$Z182-216.711*'BMP P Tracking Table'!$Y182-83.853*'BMP P Tracking Table'!$X182-42.834*'BMP P Tracking Table'!$W182)+SQRT((3630*'BMP P Tracking Table'!$U182+20.691*'BMP P Tracking Table'!$Z182-216.711*'BMP P Tracking Table'!$Y182-83.853*'BMP P Tracking Table'!$X182-42.834*'BMP P Tracking Table'!$W182)^2-(4*(149.919*'BMP P Tracking Table'!$W182+236.676*'BMP P Tracking Table'!$X182+726*'BMP P Tracking Table'!$Y182+996.798*'BMP P Tracking Table'!$Z182)*-'BMP P Tracking Table'!$AB182)))/(2*(149.919*'BMP P Tracking Table'!$W182+236.676*'BMP P Tracking Table'!$X182+726*'BMP P Tracking Table'!$Y182+996.798*'BMP P Tracking Table'!$Z182))))),"")</f>
        <v/>
      </c>
      <c r="AF182" s="107" t="str" cm="1">
        <f t="array" ref="AF182">IFERROR((VLOOKUP(CONCATENATE('BMP P Tracking Table'!$T182," ",'BMP P Tracking Table'!$AC182),'Performance Curves'!$C$1:$L$45,_xlfn.SINGLE(MATCH('BMP P Tracking Table'!$AE182,'Performance Curves'!$D$1:$L$1,1))+2,FALSE)-VLOOKUP(CONCATENATE('BMP P Tracking Table'!$T182," ",'BMP P Tracking Table'!$AC182),'Performance Curves'!$C$1:$L$45,_xlfn.SINGLE(MATCH('BMP P Tracking Table'!$AE182,'Performance Curves'!$D$1:$L$1,1))+1,FALSE)),"")</f>
        <v/>
      </c>
      <c r="AG182" s="107" t="str">
        <f>IFERROR(('BMP P Tracking Table'!$AE182-INDEX('Performance Curves'!$E$1:$L$1,1,MATCH('BMP P Tracking Table'!$AE182,'Performance Curves'!$E$1:$L$1,1)))/(INDEX('Performance Curves'!$E$1:$L$1,1,MATCH('BMP P Tracking Table'!$AE182,'Performance Curves'!$E$1:$L$1,1)+1)-INDEX('Performance Curves'!$E$1:$L$1,1,MATCH('BMP P Tracking Table'!$AE182,'Performance Curves'!$E$1:$L$1,1))),"")</f>
        <v/>
      </c>
      <c r="AH182" s="106" t="str" cm="1">
        <f t="array" ref="AH182">IFERROR(IF('BMP P Tracking Table'!$AE182=2,VLOOKUP(CONCATENATE('BMP P Tracking Table'!$T182," ",'BMP P Tracking Table'!$AC182),'Performance Curves'!$C$1:$L$45,_xlfn.SINGLE(MATCH('BMP P Tracking Table'!$AE182,'Performance Curves'!$D$1:$L$1,1))+1,FALSE),'BMP P Tracking Table'!$AF182*'BMP P Tracking Table'!$AG182+VLOOKUP(CONCATENATE('BMP P Tracking Table'!$T182," ",'BMP P Tracking Table'!$AC182),'Performance Curves'!$C$1:$L$45,_xlfn.SINGLE(MATCH('BMP P Tracking Table'!$AE182,'Performance Curves'!$D$1:$L$1,1))+1,FALSE)),"")</f>
        <v/>
      </c>
      <c r="AI182" s="107" t="str">
        <f>IFERROR('BMP P Tracking Table'!$AH182*'BMP P Tracking Table'!$AD182,"")</f>
        <v/>
      </c>
      <c r="AJ182" s="65"/>
      <c r="AK182" s="101"/>
      <c r="AL182" s="101"/>
      <c r="AM182" s="64">
        <v>1</v>
      </c>
      <c r="AN182" s="105" t="str">
        <f t="shared" si="5"/>
        <v/>
      </c>
      <c r="AO182" s="101"/>
      <c r="AP182" s="101"/>
      <c r="AQ182" s="101"/>
      <c r="AR182" s="101"/>
      <c r="AS182" s="101"/>
      <c r="AT182" s="101"/>
      <c r="AU182" s="101"/>
      <c r="AV182" s="65"/>
      <c r="AW182" s="102"/>
      <c r="AX182" s="102"/>
      <c r="AY182" s="107" t="str">
        <f>IF('BMP P Tracking Table'!$AK182="Yes",IF('BMP P Tracking Table'!$AL182="No",'BMP P Tracking Table'!$U182*VLOOKUP('BMP P Tracking Table'!$Q182,'Loading Rates'!$B$1:$L$24,4,FALSE)+IF('BMP P Tracking Table'!$V182="By HSG",'BMP P Tracking Table'!$W182*VLOOKUP('BMP P Tracking Table'!$Q182,'Loading Rates'!$B$1:$L$24,6,FALSE)+'BMP P Tracking Table'!$X182*VLOOKUP('BMP P Tracking Table'!$Q182,'Loading Rates'!$B$1:$L$24,7,FALSE)+'BMP P Tracking Table'!$Y182*VLOOKUP('BMP P Tracking Table'!$Q182,'Loading Rates'!$B$1:$L$24,8,FALSE)+'BMP P Tracking Table'!$Z182*VLOOKUP('BMP P Tracking Table'!$Q182,'Loading Rates'!$B$1:$L$24,9,FALSE),'BMP P Tracking Table'!$AA182*VLOOKUP('BMP P Tracking Table'!$Q182,'Loading Rates'!$B$1:$L$24,10,FALSE)),'BMP P Tracking Table'!$AO182*VLOOKUP('BMP P Tracking Table'!$Q182,'Loading Rates'!$B$1:$L$24,4,FALSE)+IF('BMP P Tracking Table'!$AP182="By HSG",'BMP P Tracking Table'!$AQ182*VLOOKUP('BMP P Tracking Table'!$Q182,'Loading Rates'!$B$1:$L$24,6,FALSE)+'BMP P Tracking Table'!$AR182*VLOOKUP('BMP P Tracking Table'!$Q182,'Loading Rates'!$B$1:$L$24,7,FALSE)+'BMP P Tracking Table'!$AS182*VLOOKUP('BMP P Tracking Table'!$Q182,'Loading Rates'!$B$1:$L$24,8,FALSE)+'BMP P Tracking Table'!$AT182*VLOOKUP('BMP P Tracking Table'!$Q182,'Loading Rates'!$B$1:$L$24,9,FALSE),'BMP P Tracking Table'!$AU182*VLOOKUP('BMP P Tracking Table'!$Q182,'Loading Rates'!$B$1:$L$24,10,FALSE))),"")</f>
        <v/>
      </c>
      <c r="AZ182" s="107" t="str">
        <f>IFERROR(IF('BMP P Tracking Table'!$AL182="Yes",MIN(2,IF('BMP P Tracking Table'!$AP182="Total Pervious",(-(3630*'BMP P Tracking Table'!$AO182+20.691*'BMP P Tracking Table'!$AU182)+SQRT((3630*'BMP P Tracking Table'!$AO182+20.691*'BMP P Tracking Table'!$AU182)^2-(4*(996.798*'BMP P Tracking Table'!$AU182)*-'BMP P Tracking Table'!$AW182)))/(2*(996.798*'BMP P Tracking Table'!$AU182)),IF(SUM('BMP P Tracking Table'!$AQ182:$AT182)=0,'BMP P Tracking Table'!$AU182/(-3630*'BMP P Tracking Table'!$AO182),(-(3630*'BMP P Tracking Table'!$AO182+20.691*'BMP P Tracking Table'!$AT182-216.711*'BMP P Tracking Table'!$AS182-83.853*'BMP P Tracking Table'!$AR182-42.834*'BMP P Tracking Table'!$AQ182)+SQRT((3630*'BMP P Tracking Table'!$AO182+20.691*'BMP P Tracking Table'!$AT182-216.711*'BMP P Tracking Table'!$AS182-83.853*'BMP P Tracking Table'!$AR182-42.834*'BMP P Tracking Table'!$AQ182)^2-(4*(149.919*'BMP P Tracking Table'!$AQ182+236.676*'BMP P Tracking Table'!$AR182+726*'BMP P Tracking Table'!$AS182+996.798*'BMP P Tracking Table'!$AT182)*-'BMP P Tracking Table'!$AW182)))/(2*(149.919*'BMP P Tracking Table'!$AQ182+236.676*'BMP P Tracking Table'!$AR182+726*'BMP P Tracking Table'!$AS182+996.798*'BMP P Tracking Table'!$AT182))))),MIN(2,IF('BMP P Tracking Table'!$AP182="Total Pervious",(-(3630*'BMP P Tracking Table'!$U182+20.691*'BMP P Tracking Table'!$AA182)+SQRT((3630*'BMP P Tracking Table'!$U182+20.691*'BMP P Tracking Table'!$AA182)^2-(4*(996.798*'BMP P Tracking Table'!$AA182)*-'BMP P Tracking Table'!$AW182)))/(2*(996.798*'BMP P Tracking Table'!$AA182)),IF(SUM('BMP P Tracking Table'!$W182:$Z182)=0,'BMP P Tracking Table'!$AW182/(-3630*'BMP P Tracking Table'!$U182),(-(3630*'BMP P Tracking Table'!$U182+20.691*'BMP P Tracking Table'!$Z182-216.711*'BMP P Tracking Table'!$Y182-83.853*'BMP P Tracking Table'!$X182-42.834*'BMP P Tracking Table'!$W182)+SQRT((3630*'BMP P Tracking Table'!$U182+20.691*'BMP P Tracking Table'!$Z182-216.711*'BMP P Tracking Table'!$Y182-83.853*'BMP P Tracking Table'!$X182-42.834*'BMP P Tracking Table'!$W182)^2-(4*(149.919*'BMP P Tracking Table'!$W182+236.676*'BMP P Tracking Table'!$X182+726*'BMP P Tracking Table'!$Y182+996.798*'BMP P Tracking Table'!$Z182)*-'BMP P Tracking Table'!$AW182)))/(2*(149.919*'BMP P Tracking Table'!$W182+236.676*'BMP P Tracking Table'!$X182+726*'BMP P Tracking Table'!$Y182+996.798*'BMP P Tracking Table'!$Z182)))))),"")</f>
        <v/>
      </c>
      <c r="BA182" s="105" t="str" cm="1">
        <f t="array" ref="BA182">IFERROR((VLOOKUP(CONCATENATE('BMP P Tracking Table'!$AV182," ",'BMP P Tracking Table'!$AX182),'Performance Curves'!$C$1:$L$45,_xlfn.SINGLE(MATCH('BMP P Tracking Table'!$AZ182,'Performance Curves'!$D$1:$L$1,1))+2,FALSE)-VLOOKUP(CONCATENATE('BMP P Tracking Table'!$AV182," ",'BMP P Tracking Table'!$AX182),'Performance Curves'!$C$1:$L$45,_xlfn.SINGLE(MATCH('BMP P Tracking Table'!$AZ182,'Performance Curves'!$D$1:$L$1,1))+1,FALSE)),"")</f>
        <v/>
      </c>
      <c r="BB182" s="107" t="str">
        <f>IFERROR(('BMP P Tracking Table'!$AZ182-INDEX('Performance Curves'!$E$1:$L$1,1,MATCH('BMP P Tracking Table'!$AZ182,'Performance Curves'!$E$1:$L$1,1)))/(INDEX('Performance Curves'!$E$1:$L$1,1,MATCH('BMP P Tracking Table'!$AZ182,'Performance Curves'!$E$1:$L$1,1)+1)-INDEX('Performance Curves'!$E$1:$L$1,1,MATCH('BMP P Tracking Table'!$AZ182,'Performance Curves'!$E$1:$L$1,1))),"")</f>
        <v/>
      </c>
      <c r="BC182" s="106" t="str" cm="1">
        <f t="array" ref="BC182">IFERROR(IF('BMP P Tracking Table'!$AZ182=2,VLOOKUP(CONCATENATE('BMP P Tracking Table'!$AV182," ",'BMP P Tracking Table'!$AX182),'Performance Curves'!$C$1:$L$44,_xlfn.SINGLE(MATCH('BMP P Tracking Table'!$AZ182,'Performance Curves'!$D$1:$L$1,1))+1,FALSE),'BMP P Tracking Table'!$BA182*'BMP P Tracking Table'!$BB182+VLOOKUP(CONCATENATE('BMP P Tracking Table'!$AV182," ",'BMP P Tracking Table'!$AX182),'Performance Curves'!$C$1:$L$44,_xlfn.SINGLE(MATCH('BMP P Tracking Table'!$AZ182,'Performance Curves'!$D$1:$L$1,1))+1,FALSE)),"")</f>
        <v/>
      </c>
      <c r="BD182" s="107" t="str">
        <f>IFERROR('BMP P Tracking Table'!$BC182*'BMP P Tracking Table'!$AY182,"")</f>
        <v/>
      </c>
      <c r="BE182" s="101"/>
      <c r="BF182" s="37">
        <f t="shared" si="6"/>
        <v>0</v>
      </c>
    </row>
    <row r="183" spans="1:58" x14ac:dyDescent="0.25">
      <c r="A183" s="65"/>
      <c r="B183" s="65"/>
      <c r="C183" s="65"/>
      <c r="D183" s="65"/>
      <c r="E183" s="97"/>
      <c r="F183" s="97"/>
      <c r="G183" s="65"/>
      <c r="H183" s="65"/>
      <c r="I183" s="65"/>
      <c r="J183" s="98"/>
      <c r="K183" s="65"/>
      <c r="L183" s="65"/>
      <c r="M183" s="65"/>
      <c r="N183" s="65"/>
      <c r="O183" s="65"/>
      <c r="P183" s="65"/>
      <c r="Q183" s="65" t="str">
        <f>IFERROR(VLOOKUP('BMP P Tracking Table'!$P183,Dropdowns!$C$2:$E$15,3,FALSE),"")</f>
        <v/>
      </c>
      <c r="R183" s="65" t="str">
        <f>IFERROR(VLOOKUP('BMP P Tracking Table'!$Q183,Dropdowns!$P$3:$Q$23,2,FALSE),"")</f>
        <v/>
      </c>
      <c r="S183" s="65"/>
      <c r="T183" s="65"/>
      <c r="U183" s="65"/>
      <c r="V183" s="65"/>
      <c r="W183" s="65"/>
      <c r="X183" s="65"/>
      <c r="Y183" s="65"/>
      <c r="Z183" s="65"/>
      <c r="AA183" s="65"/>
      <c r="AB183" s="100"/>
      <c r="AC183" s="65"/>
      <c r="AD183" s="107" t="str">
        <f>IFERROR('BMP P Tracking Table'!$U183*VLOOKUP('BMP P Tracking Table'!$Q183,'Loading Rates'!$B$1:$L$24,4,FALSE)+IF('BMP P Tracking Table'!$V183="By HSG",'BMP P Tracking Table'!$W183*VLOOKUP('BMP P Tracking Table'!$Q183,'Loading Rates'!$B$1:$L$24,6,FALSE)+'BMP P Tracking Table'!$X183*VLOOKUP('BMP P Tracking Table'!$Q183,'Loading Rates'!$B$1:$L$24,7,FALSE)+'BMP P Tracking Table'!$Y183*VLOOKUP('BMP P Tracking Table'!$Q183,'Loading Rates'!$B$1:$L$24,8,FALSE)+'BMP P Tracking Table'!$Z183*VLOOKUP('BMP P Tracking Table'!$Q183,'Loading Rates'!$B$1:$L$24,9,FALSE),'BMP P Tracking Table'!$AA183*VLOOKUP('BMP P Tracking Table'!$Q183,'Loading Rates'!$B$1:$L$24,10,FALSE)),"")</f>
        <v/>
      </c>
      <c r="AE183" s="107" t="str">
        <f>IFERROR(MIN(2,IF('BMP P Tracking Table'!$V183="Total Pervious",(-(3630*'BMP P Tracking Table'!$U183+20.691*'BMP P Tracking Table'!$AA183)+SQRT((3630*'BMP P Tracking Table'!$U183+20.691*'BMP P Tracking Table'!$AA183)^2-(4*(996.798*'BMP P Tracking Table'!$AA183)*-'BMP P Tracking Table'!$AB183)))/(2*(996.798*'BMP P Tracking Table'!$AA183)),IF(SUM('BMP P Tracking Table'!$W183:$Z183)=0,'BMP P Tracking Table'!$AB183/(-3630*'BMP P Tracking Table'!$U183),(-(3630*'BMP P Tracking Table'!$U183+20.691*'BMP P Tracking Table'!$Z183-216.711*'BMP P Tracking Table'!$Y183-83.853*'BMP P Tracking Table'!$X183-42.834*'BMP P Tracking Table'!$W183)+SQRT((3630*'BMP P Tracking Table'!$U183+20.691*'BMP P Tracking Table'!$Z183-216.711*'BMP P Tracking Table'!$Y183-83.853*'BMP P Tracking Table'!$X183-42.834*'BMP P Tracking Table'!$W183)^2-(4*(149.919*'BMP P Tracking Table'!$W183+236.676*'BMP P Tracking Table'!$X183+726*'BMP P Tracking Table'!$Y183+996.798*'BMP P Tracking Table'!$Z183)*-'BMP P Tracking Table'!$AB183)))/(2*(149.919*'BMP P Tracking Table'!$W183+236.676*'BMP P Tracking Table'!$X183+726*'BMP P Tracking Table'!$Y183+996.798*'BMP P Tracking Table'!$Z183))))),"")</f>
        <v/>
      </c>
      <c r="AF183" s="107" t="str" cm="1">
        <f t="array" ref="AF183">IFERROR((VLOOKUP(CONCATENATE('BMP P Tracking Table'!$T183," ",'BMP P Tracking Table'!$AC183),'Performance Curves'!$C$1:$L$45,_xlfn.SINGLE(MATCH('BMP P Tracking Table'!$AE183,'Performance Curves'!$D$1:$L$1,1))+2,FALSE)-VLOOKUP(CONCATENATE('BMP P Tracking Table'!$T183," ",'BMP P Tracking Table'!$AC183),'Performance Curves'!$C$1:$L$45,_xlfn.SINGLE(MATCH('BMP P Tracking Table'!$AE183,'Performance Curves'!$D$1:$L$1,1))+1,FALSE)),"")</f>
        <v/>
      </c>
      <c r="AG183" s="107" t="str">
        <f>IFERROR(('BMP P Tracking Table'!$AE183-INDEX('Performance Curves'!$E$1:$L$1,1,MATCH('BMP P Tracking Table'!$AE183,'Performance Curves'!$E$1:$L$1,1)))/(INDEX('Performance Curves'!$E$1:$L$1,1,MATCH('BMP P Tracking Table'!$AE183,'Performance Curves'!$E$1:$L$1,1)+1)-INDEX('Performance Curves'!$E$1:$L$1,1,MATCH('BMP P Tracking Table'!$AE183,'Performance Curves'!$E$1:$L$1,1))),"")</f>
        <v/>
      </c>
      <c r="AH183" s="106" t="str" cm="1">
        <f t="array" ref="AH183">IFERROR(IF('BMP P Tracking Table'!$AE183=2,VLOOKUP(CONCATENATE('BMP P Tracking Table'!$T183," ",'BMP P Tracking Table'!$AC183),'Performance Curves'!$C$1:$L$45,_xlfn.SINGLE(MATCH('BMP P Tracking Table'!$AE183,'Performance Curves'!$D$1:$L$1,1))+1,FALSE),'BMP P Tracking Table'!$AF183*'BMP P Tracking Table'!$AG183+VLOOKUP(CONCATENATE('BMP P Tracking Table'!$T183," ",'BMP P Tracking Table'!$AC183),'Performance Curves'!$C$1:$L$45,_xlfn.SINGLE(MATCH('BMP P Tracking Table'!$AE183,'Performance Curves'!$D$1:$L$1,1))+1,FALSE)),"")</f>
        <v/>
      </c>
      <c r="AI183" s="107" t="str">
        <f>IFERROR('BMP P Tracking Table'!$AH183*'BMP P Tracking Table'!$AD183,"")</f>
        <v/>
      </c>
      <c r="AJ183" s="65"/>
      <c r="AK183" s="101"/>
      <c r="AL183" s="101"/>
      <c r="AM183" s="64">
        <v>1</v>
      </c>
      <c r="AN183" s="105" t="str">
        <f t="shared" si="5"/>
        <v/>
      </c>
      <c r="AO183" s="101"/>
      <c r="AP183" s="101"/>
      <c r="AQ183" s="101"/>
      <c r="AR183" s="101"/>
      <c r="AS183" s="101"/>
      <c r="AT183" s="101"/>
      <c r="AU183" s="101"/>
      <c r="AV183" s="65"/>
      <c r="AW183" s="102"/>
      <c r="AX183" s="102"/>
      <c r="AY183" s="107" t="str">
        <f>IF('BMP P Tracking Table'!$AK183="Yes",IF('BMP P Tracking Table'!$AL183="No",'BMP P Tracking Table'!$U183*VLOOKUP('BMP P Tracking Table'!$Q183,'Loading Rates'!$B$1:$L$24,4,FALSE)+IF('BMP P Tracking Table'!$V183="By HSG",'BMP P Tracking Table'!$W183*VLOOKUP('BMP P Tracking Table'!$Q183,'Loading Rates'!$B$1:$L$24,6,FALSE)+'BMP P Tracking Table'!$X183*VLOOKUP('BMP P Tracking Table'!$Q183,'Loading Rates'!$B$1:$L$24,7,FALSE)+'BMP P Tracking Table'!$Y183*VLOOKUP('BMP P Tracking Table'!$Q183,'Loading Rates'!$B$1:$L$24,8,FALSE)+'BMP P Tracking Table'!$Z183*VLOOKUP('BMP P Tracking Table'!$Q183,'Loading Rates'!$B$1:$L$24,9,FALSE),'BMP P Tracking Table'!$AA183*VLOOKUP('BMP P Tracking Table'!$Q183,'Loading Rates'!$B$1:$L$24,10,FALSE)),'BMP P Tracking Table'!$AO183*VLOOKUP('BMP P Tracking Table'!$Q183,'Loading Rates'!$B$1:$L$24,4,FALSE)+IF('BMP P Tracking Table'!$AP183="By HSG",'BMP P Tracking Table'!$AQ183*VLOOKUP('BMP P Tracking Table'!$Q183,'Loading Rates'!$B$1:$L$24,6,FALSE)+'BMP P Tracking Table'!$AR183*VLOOKUP('BMP P Tracking Table'!$Q183,'Loading Rates'!$B$1:$L$24,7,FALSE)+'BMP P Tracking Table'!$AS183*VLOOKUP('BMP P Tracking Table'!$Q183,'Loading Rates'!$B$1:$L$24,8,FALSE)+'BMP P Tracking Table'!$AT183*VLOOKUP('BMP P Tracking Table'!$Q183,'Loading Rates'!$B$1:$L$24,9,FALSE),'BMP P Tracking Table'!$AU183*VLOOKUP('BMP P Tracking Table'!$Q183,'Loading Rates'!$B$1:$L$24,10,FALSE))),"")</f>
        <v/>
      </c>
      <c r="AZ183" s="107" t="str">
        <f>IFERROR(IF('BMP P Tracking Table'!$AL183="Yes",MIN(2,IF('BMP P Tracking Table'!$AP183="Total Pervious",(-(3630*'BMP P Tracking Table'!$AO183+20.691*'BMP P Tracking Table'!$AU183)+SQRT((3630*'BMP P Tracking Table'!$AO183+20.691*'BMP P Tracking Table'!$AU183)^2-(4*(996.798*'BMP P Tracking Table'!$AU183)*-'BMP P Tracking Table'!$AW183)))/(2*(996.798*'BMP P Tracking Table'!$AU183)),IF(SUM('BMP P Tracking Table'!$AQ183:$AT183)=0,'BMP P Tracking Table'!$AU183/(-3630*'BMP P Tracking Table'!$AO183),(-(3630*'BMP P Tracking Table'!$AO183+20.691*'BMP P Tracking Table'!$AT183-216.711*'BMP P Tracking Table'!$AS183-83.853*'BMP P Tracking Table'!$AR183-42.834*'BMP P Tracking Table'!$AQ183)+SQRT((3630*'BMP P Tracking Table'!$AO183+20.691*'BMP P Tracking Table'!$AT183-216.711*'BMP P Tracking Table'!$AS183-83.853*'BMP P Tracking Table'!$AR183-42.834*'BMP P Tracking Table'!$AQ183)^2-(4*(149.919*'BMP P Tracking Table'!$AQ183+236.676*'BMP P Tracking Table'!$AR183+726*'BMP P Tracking Table'!$AS183+996.798*'BMP P Tracking Table'!$AT183)*-'BMP P Tracking Table'!$AW183)))/(2*(149.919*'BMP P Tracking Table'!$AQ183+236.676*'BMP P Tracking Table'!$AR183+726*'BMP P Tracking Table'!$AS183+996.798*'BMP P Tracking Table'!$AT183))))),MIN(2,IF('BMP P Tracking Table'!$AP183="Total Pervious",(-(3630*'BMP P Tracking Table'!$U183+20.691*'BMP P Tracking Table'!$AA183)+SQRT((3630*'BMP P Tracking Table'!$U183+20.691*'BMP P Tracking Table'!$AA183)^2-(4*(996.798*'BMP P Tracking Table'!$AA183)*-'BMP P Tracking Table'!$AW183)))/(2*(996.798*'BMP P Tracking Table'!$AA183)),IF(SUM('BMP P Tracking Table'!$W183:$Z183)=0,'BMP P Tracking Table'!$AW183/(-3630*'BMP P Tracking Table'!$U183),(-(3630*'BMP P Tracking Table'!$U183+20.691*'BMP P Tracking Table'!$Z183-216.711*'BMP P Tracking Table'!$Y183-83.853*'BMP P Tracking Table'!$X183-42.834*'BMP P Tracking Table'!$W183)+SQRT((3630*'BMP P Tracking Table'!$U183+20.691*'BMP P Tracking Table'!$Z183-216.711*'BMP P Tracking Table'!$Y183-83.853*'BMP P Tracking Table'!$X183-42.834*'BMP P Tracking Table'!$W183)^2-(4*(149.919*'BMP P Tracking Table'!$W183+236.676*'BMP P Tracking Table'!$X183+726*'BMP P Tracking Table'!$Y183+996.798*'BMP P Tracking Table'!$Z183)*-'BMP P Tracking Table'!$AW183)))/(2*(149.919*'BMP P Tracking Table'!$W183+236.676*'BMP P Tracking Table'!$X183+726*'BMP P Tracking Table'!$Y183+996.798*'BMP P Tracking Table'!$Z183)))))),"")</f>
        <v/>
      </c>
      <c r="BA183" s="105" t="str" cm="1">
        <f t="array" ref="BA183">IFERROR((VLOOKUP(CONCATENATE('BMP P Tracking Table'!$AV183," ",'BMP P Tracking Table'!$AX183),'Performance Curves'!$C$1:$L$45,_xlfn.SINGLE(MATCH('BMP P Tracking Table'!$AZ183,'Performance Curves'!$D$1:$L$1,1))+2,FALSE)-VLOOKUP(CONCATENATE('BMP P Tracking Table'!$AV183," ",'BMP P Tracking Table'!$AX183),'Performance Curves'!$C$1:$L$45,_xlfn.SINGLE(MATCH('BMP P Tracking Table'!$AZ183,'Performance Curves'!$D$1:$L$1,1))+1,FALSE)),"")</f>
        <v/>
      </c>
      <c r="BB183" s="107" t="str">
        <f>IFERROR(('BMP P Tracking Table'!$AZ183-INDEX('Performance Curves'!$E$1:$L$1,1,MATCH('BMP P Tracking Table'!$AZ183,'Performance Curves'!$E$1:$L$1,1)))/(INDEX('Performance Curves'!$E$1:$L$1,1,MATCH('BMP P Tracking Table'!$AZ183,'Performance Curves'!$E$1:$L$1,1)+1)-INDEX('Performance Curves'!$E$1:$L$1,1,MATCH('BMP P Tracking Table'!$AZ183,'Performance Curves'!$E$1:$L$1,1))),"")</f>
        <v/>
      </c>
      <c r="BC183" s="106" t="str" cm="1">
        <f t="array" ref="BC183">IFERROR(IF('BMP P Tracking Table'!$AZ183=2,VLOOKUP(CONCATENATE('BMP P Tracking Table'!$AV183," ",'BMP P Tracking Table'!$AX183),'Performance Curves'!$C$1:$L$44,_xlfn.SINGLE(MATCH('BMP P Tracking Table'!$AZ183,'Performance Curves'!$D$1:$L$1,1))+1,FALSE),'BMP P Tracking Table'!$BA183*'BMP P Tracking Table'!$BB183+VLOOKUP(CONCATENATE('BMP P Tracking Table'!$AV183," ",'BMP P Tracking Table'!$AX183),'Performance Curves'!$C$1:$L$44,_xlfn.SINGLE(MATCH('BMP P Tracking Table'!$AZ183,'Performance Curves'!$D$1:$L$1,1))+1,FALSE)),"")</f>
        <v/>
      </c>
      <c r="BD183" s="107" t="str">
        <f>IFERROR('BMP P Tracking Table'!$BC183*'BMP P Tracking Table'!$AY183,"")</f>
        <v/>
      </c>
      <c r="BE183" s="95"/>
      <c r="BF183" s="37">
        <f t="shared" si="6"/>
        <v>0</v>
      </c>
    </row>
    <row r="184" spans="1:58" x14ac:dyDescent="0.25">
      <c r="A184" s="65"/>
      <c r="B184" s="65"/>
      <c r="C184" s="65"/>
      <c r="D184" s="65"/>
      <c r="E184" s="97"/>
      <c r="F184" s="97"/>
      <c r="G184" s="65"/>
      <c r="H184" s="65"/>
      <c r="I184" s="65"/>
      <c r="J184" s="98"/>
      <c r="K184" s="65"/>
      <c r="L184" s="65"/>
      <c r="M184" s="65"/>
      <c r="N184" s="65"/>
      <c r="O184" s="65"/>
      <c r="P184" s="65"/>
      <c r="Q184" s="65" t="str">
        <f>IFERROR(VLOOKUP('BMP P Tracking Table'!$P184,Dropdowns!$C$2:$E$15,3,FALSE),"")</f>
        <v/>
      </c>
      <c r="R184" s="65" t="str">
        <f>IFERROR(VLOOKUP('BMP P Tracking Table'!$Q184,Dropdowns!$P$3:$Q$23,2,FALSE),"")</f>
        <v/>
      </c>
      <c r="S184" s="65"/>
      <c r="T184" s="65"/>
      <c r="U184" s="65"/>
      <c r="V184" s="65"/>
      <c r="W184" s="65"/>
      <c r="X184" s="65"/>
      <c r="Y184" s="65"/>
      <c r="Z184" s="65"/>
      <c r="AA184" s="65"/>
      <c r="AB184" s="100"/>
      <c r="AC184" s="65"/>
      <c r="AD184" s="107" t="str">
        <f>IFERROR('BMP P Tracking Table'!$U184*VLOOKUP('BMP P Tracking Table'!$Q184,'Loading Rates'!$B$1:$L$24,4,FALSE)+IF('BMP P Tracking Table'!$V184="By HSG",'BMP P Tracking Table'!$W184*VLOOKUP('BMP P Tracking Table'!$Q184,'Loading Rates'!$B$1:$L$24,6,FALSE)+'BMP P Tracking Table'!$X184*VLOOKUP('BMP P Tracking Table'!$Q184,'Loading Rates'!$B$1:$L$24,7,FALSE)+'BMP P Tracking Table'!$Y184*VLOOKUP('BMP P Tracking Table'!$Q184,'Loading Rates'!$B$1:$L$24,8,FALSE)+'BMP P Tracking Table'!$Z184*VLOOKUP('BMP P Tracking Table'!$Q184,'Loading Rates'!$B$1:$L$24,9,FALSE),'BMP P Tracking Table'!$AA184*VLOOKUP('BMP P Tracking Table'!$Q184,'Loading Rates'!$B$1:$L$24,10,FALSE)),"")</f>
        <v/>
      </c>
      <c r="AE184" s="107" t="str">
        <f>IFERROR(MIN(2,IF('BMP P Tracking Table'!$V184="Total Pervious",(-(3630*'BMP P Tracking Table'!$U184+20.691*'BMP P Tracking Table'!$AA184)+SQRT((3630*'BMP P Tracking Table'!$U184+20.691*'BMP P Tracking Table'!$AA184)^2-(4*(996.798*'BMP P Tracking Table'!$AA184)*-'BMP P Tracking Table'!$AB184)))/(2*(996.798*'BMP P Tracking Table'!$AA184)),IF(SUM('BMP P Tracking Table'!$W184:$Z184)=0,'BMP P Tracking Table'!$AB184/(-3630*'BMP P Tracking Table'!$U184),(-(3630*'BMP P Tracking Table'!$U184+20.691*'BMP P Tracking Table'!$Z184-216.711*'BMP P Tracking Table'!$Y184-83.853*'BMP P Tracking Table'!$X184-42.834*'BMP P Tracking Table'!$W184)+SQRT((3630*'BMP P Tracking Table'!$U184+20.691*'BMP P Tracking Table'!$Z184-216.711*'BMP P Tracking Table'!$Y184-83.853*'BMP P Tracking Table'!$X184-42.834*'BMP P Tracking Table'!$W184)^2-(4*(149.919*'BMP P Tracking Table'!$W184+236.676*'BMP P Tracking Table'!$X184+726*'BMP P Tracking Table'!$Y184+996.798*'BMP P Tracking Table'!$Z184)*-'BMP P Tracking Table'!$AB184)))/(2*(149.919*'BMP P Tracking Table'!$W184+236.676*'BMP P Tracking Table'!$X184+726*'BMP P Tracking Table'!$Y184+996.798*'BMP P Tracking Table'!$Z184))))),"")</f>
        <v/>
      </c>
      <c r="AF184" s="107" t="str" cm="1">
        <f t="array" ref="AF184">IFERROR((VLOOKUP(CONCATENATE('BMP P Tracking Table'!$T184," ",'BMP P Tracking Table'!$AC184),'Performance Curves'!$C$1:$L$45,_xlfn.SINGLE(MATCH('BMP P Tracking Table'!$AE184,'Performance Curves'!$D$1:$L$1,1))+2,FALSE)-VLOOKUP(CONCATENATE('BMP P Tracking Table'!$T184," ",'BMP P Tracking Table'!$AC184),'Performance Curves'!$C$1:$L$45,_xlfn.SINGLE(MATCH('BMP P Tracking Table'!$AE184,'Performance Curves'!$D$1:$L$1,1))+1,FALSE)),"")</f>
        <v/>
      </c>
      <c r="AG184" s="107" t="str">
        <f>IFERROR(('BMP P Tracking Table'!$AE184-INDEX('Performance Curves'!$E$1:$L$1,1,MATCH('BMP P Tracking Table'!$AE184,'Performance Curves'!$E$1:$L$1,1)))/(INDEX('Performance Curves'!$E$1:$L$1,1,MATCH('BMP P Tracking Table'!$AE184,'Performance Curves'!$E$1:$L$1,1)+1)-INDEX('Performance Curves'!$E$1:$L$1,1,MATCH('BMP P Tracking Table'!$AE184,'Performance Curves'!$E$1:$L$1,1))),"")</f>
        <v/>
      </c>
      <c r="AH184" s="106" t="str" cm="1">
        <f t="array" ref="AH184">IFERROR(IF('BMP P Tracking Table'!$AE184=2,VLOOKUP(CONCATENATE('BMP P Tracking Table'!$T184," ",'BMP P Tracking Table'!$AC184),'Performance Curves'!$C$1:$L$45,_xlfn.SINGLE(MATCH('BMP P Tracking Table'!$AE184,'Performance Curves'!$D$1:$L$1,1))+1,FALSE),'BMP P Tracking Table'!$AF184*'BMP P Tracking Table'!$AG184+VLOOKUP(CONCATENATE('BMP P Tracking Table'!$T184," ",'BMP P Tracking Table'!$AC184),'Performance Curves'!$C$1:$L$45,_xlfn.SINGLE(MATCH('BMP P Tracking Table'!$AE184,'Performance Curves'!$D$1:$L$1,1))+1,FALSE)),"")</f>
        <v/>
      </c>
      <c r="AI184" s="107" t="str">
        <f>IFERROR('BMP P Tracking Table'!$AH184*'BMP P Tracking Table'!$AD184,"")</f>
        <v/>
      </c>
      <c r="AJ184" s="65"/>
      <c r="AK184" s="101"/>
      <c r="AL184" s="101"/>
      <c r="AM184" s="64">
        <v>1</v>
      </c>
      <c r="AN184" s="105" t="str">
        <f t="shared" si="5"/>
        <v/>
      </c>
      <c r="AO184" s="101"/>
      <c r="AP184" s="101"/>
      <c r="AQ184" s="101"/>
      <c r="AR184" s="101"/>
      <c r="AS184" s="101"/>
      <c r="AT184" s="101"/>
      <c r="AU184" s="101"/>
      <c r="AV184" s="65"/>
      <c r="AW184" s="102"/>
      <c r="AX184" s="102"/>
      <c r="AY184" s="107" t="str">
        <f>IF('BMP P Tracking Table'!$AK184="Yes",IF('BMP P Tracking Table'!$AL184="No",'BMP P Tracking Table'!$U184*VLOOKUP('BMP P Tracking Table'!$Q184,'Loading Rates'!$B$1:$L$24,4,FALSE)+IF('BMP P Tracking Table'!$V184="By HSG",'BMP P Tracking Table'!$W184*VLOOKUP('BMP P Tracking Table'!$Q184,'Loading Rates'!$B$1:$L$24,6,FALSE)+'BMP P Tracking Table'!$X184*VLOOKUP('BMP P Tracking Table'!$Q184,'Loading Rates'!$B$1:$L$24,7,FALSE)+'BMP P Tracking Table'!$Y184*VLOOKUP('BMP P Tracking Table'!$Q184,'Loading Rates'!$B$1:$L$24,8,FALSE)+'BMP P Tracking Table'!$Z184*VLOOKUP('BMP P Tracking Table'!$Q184,'Loading Rates'!$B$1:$L$24,9,FALSE),'BMP P Tracking Table'!$AA184*VLOOKUP('BMP P Tracking Table'!$Q184,'Loading Rates'!$B$1:$L$24,10,FALSE)),'BMP P Tracking Table'!$AO184*VLOOKUP('BMP P Tracking Table'!$Q184,'Loading Rates'!$B$1:$L$24,4,FALSE)+IF('BMP P Tracking Table'!$AP184="By HSG",'BMP P Tracking Table'!$AQ184*VLOOKUP('BMP P Tracking Table'!$Q184,'Loading Rates'!$B$1:$L$24,6,FALSE)+'BMP P Tracking Table'!$AR184*VLOOKUP('BMP P Tracking Table'!$Q184,'Loading Rates'!$B$1:$L$24,7,FALSE)+'BMP P Tracking Table'!$AS184*VLOOKUP('BMP P Tracking Table'!$Q184,'Loading Rates'!$B$1:$L$24,8,FALSE)+'BMP P Tracking Table'!$AT184*VLOOKUP('BMP P Tracking Table'!$Q184,'Loading Rates'!$B$1:$L$24,9,FALSE),'BMP P Tracking Table'!$AU184*VLOOKUP('BMP P Tracking Table'!$Q184,'Loading Rates'!$B$1:$L$24,10,FALSE))),"")</f>
        <v/>
      </c>
      <c r="AZ184" s="107" t="str">
        <f>IFERROR(IF('BMP P Tracking Table'!$AL184="Yes",MIN(2,IF('BMP P Tracking Table'!$AP184="Total Pervious",(-(3630*'BMP P Tracking Table'!$AO184+20.691*'BMP P Tracking Table'!$AU184)+SQRT((3630*'BMP P Tracking Table'!$AO184+20.691*'BMP P Tracking Table'!$AU184)^2-(4*(996.798*'BMP P Tracking Table'!$AU184)*-'BMP P Tracking Table'!$AW184)))/(2*(996.798*'BMP P Tracking Table'!$AU184)),IF(SUM('BMP P Tracking Table'!$AQ184:$AT184)=0,'BMP P Tracking Table'!$AU184/(-3630*'BMP P Tracking Table'!$AO184),(-(3630*'BMP P Tracking Table'!$AO184+20.691*'BMP P Tracking Table'!$AT184-216.711*'BMP P Tracking Table'!$AS184-83.853*'BMP P Tracking Table'!$AR184-42.834*'BMP P Tracking Table'!$AQ184)+SQRT((3630*'BMP P Tracking Table'!$AO184+20.691*'BMP P Tracking Table'!$AT184-216.711*'BMP P Tracking Table'!$AS184-83.853*'BMP P Tracking Table'!$AR184-42.834*'BMP P Tracking Table'!$AQ184)^2-(4*(149.919*'BMP P Tracking Table'!$AQ184+236.676*'BMP P Tracking Table'!$AR184+726*'BMP P Tracking Table'!$AS184+996.798*'BMP P Tracking Table'!$AT184)*-'BMP P Tracking Table'!$AW184)))/(2*(149.919*'BMP P Tracking Table'!$AQ184+236.676*'BMP P Tracking Table'!$AR184+726*'BMP P Tracking Table'!$AS184+996.798*'BMP P Tracking Table'!$AT184))))),MIN(2,IF('BMP P Tracking Table'!$AP184="Total Pervious",(-(3630*'BMP P Tracking Table'!$U184+20.691*'BMP P Tracking Table'!$AA184)+SQRT((3630*'BMP P Tracking Table'!$U184+20.691*'BMP P Tracking Table'!$AA184)^2-(4*(996.798*'BMP P Tracking Table'!$AA184)*-'BMP P Tracking Table'!$AW184)))/(2*(996.798*'BMP P Tracking Table'!$AA184)),IF(SUM('BMP P Tracking Table'!$W184:$Z184)=0,'BMP P Tracking Table'!$AW184/(-3630*'BMP P Tracking Table'!$U184),(-(3630*'BMP P Tracking Table'!$U184+20.691*'BMP P Tracking Table'!$Z184-216.711*'BMP P Tracking Table'!$Y184-83.853*'BMP P Tracking Table'!$X184-42.834*'BMP P Tracking Table'!$W184)+SQRT((3630*'BMP P Tracking Table'!$U184+20.691*'BMP P Tracking Table'!$Z184-216.711*'BMP P Tracking Table'!$Y184-83.853*'BMP P Tracking Table'!$X184-42.834*'BMP P Tracking Table'!$W184)^2-(4*(149.919*'BMP P Tracking Table'!$W184+236.676*'BMP P Tracking Table'!$X184+726*'BMP P Tracking Table'!$Y184+996.798*'BMP P Tracking Table'!$Z184)*-'BMP P Tracking Table'!$AW184)))/(2*(149.919*'BMP P Tracking Table'!$W184+236.676*'BMP P Tracking Table'!$X184+726*'BMP P Tracking Table'!$Y184+996.798*'BMP P Tracking Table'!$Z184)))))),"")</f>
        <v/>
      </c>
      <c r="BA184" s="105" t="str" cm="1">
        <f t="array" ref="BA184">IFERROR((VLOOKUP(CONCATENATE('BMP P Tracking Table'!$AV184," ",'BMP P Tracking Table'!$AX184),'Performance Curves'!$C$1:$L$45,_xlfn.SINGLE(MATCH('BMP P Tracking Table'!$AZ184,'Performance Curves'!$D$1:$L$1,1))+2,FALSE)-VLOOKUP(CONCATENATE('BMP P Tracking Table'!$AV184," ",'BMP P Tracking Table'!$AX184),'Performance Curves'!$C$1:$L$45,_xlfn.SINGLE(MATCH('BMP P Tracking Table'!$AZ184,'Performance Curves'!$D$1:$L$1,1))+1,FALSE)),"")</f>
        <v/>
      </c>
      <c r="BB184" s="107" t="str">
        <f>IFERROR(('BMP P Tracking Table'!$AZ184-INDEX('Performance Curves'!$E$1:$L$1,1,MATCH('BMP P Tracking Table'!$AZ184,'Performance Curves'!$E$1:$L$1,1)))/(INDEX('Performance Curves'!$E$1:$L$1,1,MATCH('BMP P Tracking Table'!$AZ184,'Performance Curves'!$E$1:$L$1,1)+1)-INDEX('Performance Curves'!$E$1:$L$1,1,MATCH('BMP P Tracking Table'!$AZ184,'Performance Curves'!$E$1:$L$1,1))),"")</f>
        <v/>
      </c>
      <c r="BC184" s="106" t="str" cm="1">
        <f t="array" ref="BC184">IFERROR(IF('BMP P Tracking Table'!$AZ184=2,VLOOKUP(CONCATENATE('BMP P Tracking Table'!$AV184," ",'BMP P Tracking Table'!$AX184),'Performance Curves'!$C$1:$L$44,_xlfn.SINGLE(MATCH('BMP P Tracking Table'!$AZ184,'Performance Curves'!$D$1:$L$1,1))+1,FALSE),'BMP P Tracking Table'!$BA184*'BMP P Tracking Table'!$BB184+VLOOKUP(CONCATENATE('BMP P Tracking Table'!$AV184," ",'BMP P Tracking Table'!$AX184),'Performance Curves'!$C$1:$L$44,_xlfn.SINGLE(MATCH('BMP P Tracking Table'!$AZ184,'Performance Curves'!$D$1:$L$1,1))+1,FALSE)),"")</f>
        <v/>
      </c>
      <c r="BD184" s="107" t="str">
        <f>IFERROR('BMP P Tracking Table'!$BC184*'BMP P Tracking Table'!$AY184,"")</f>
        <v/>
      </c>
      <c r="BE184" s="101"/>
      <c r="BF184" s="37">
        <f t="shared" si="6"/>
        <v>0</v>
      </c>
    </row>
    <row r="185" spans="1:58" x14ac:dyDescent="0.25">
      <c r="A185" s="65"/>
      <c r="B185" s="65"/>
      <c r="C185" s="65"/>
      <c r="D185" s="65"/>
      <c r="E185" s="97"/>
      <c r="F185" s="97"/>
      <c r="G185" s="65"/>
      <c r="H185" s="65"/>
      <c r="I185" s="65"/>
      <c r="J185" s="98"/>
      <c r="K185" s="65"/>
      <c r="L185" s="65"/>
      <c r="M185" s="65"/>
      <c r="N185" s="65"/>
      <c r="O185" s="65"/>
      <c r="P185" s="65"/>
      <c r="Q185" s="65" t="str">
        <f>IFERROR(VLOOKUP('BMP P Tracking Table'!$P185,Dropdowns!$C$2:$E$15,3,FALSE),"")</f>
        <v/>
      </c>
      <c r="R185" s="65" t="str">
        <f>IFERROR(VLOOKUP('BMP P Tracking Table'!$Q185,Dropdowns!$P$3:$Q$23,2,FALSE),"")</f>
        <v/>
      </c>
      <c r="S185" s="65"/>
      <c r="T185" s="65"/>
      <c r="U185" s="65"/>
      <c r="V185" s="65"/>
      <c r="W185" s="65"/>
      <c r="X185" s="65"/>
      <c r="Y185" s="65"/>
      <c r="Z185" s="65"/>
      <c r="AA185" s="65"/>
      <c r="AB185" s="100"/>
      <c r="AC185" s="65"/>
      <c r="AD185" s="107" t="str">
        <f>IFERROR('BMP P Tracking Table'!$U185*VLOOKUP('BMP P Tracking Table'!$Q185,'Loading Rates'!$B$1:$L$24,4,FALSE)+IF('BMP P Tracking Table'!$V185="By HSG",'BMP P Tracking Table'!$W185*VLOOKUP('BMP P Tracking Table'!$Q185,'Loading Rates'!$B$1:$L$24,6,FALSE)+'BMP P Tracking Table'!$X185*VLOOKUP('BMP P Tracking Table'!$Q185,'Loading Rates'!$B$1:$L$24,7,FALSE)+'BMP P Tracking Table'!$Y185*VLOOKUP('BMP P Tracking Table'!$Q185,'Loading Rates'!$B$1:$L$24,8,FALSE)+'BMP P Tracking Table'!$Z185*VLOOKUP('BMP P Tracking Table'!$Q185,'Loading Rates'!$B$1:$L$24,9,FALSE),'BMP P Tracking Table'!$AA185*VLOOKUP('BMP P Tracking Table'!$Q185,'Loading Rates'!$B$1:$L$24,10,FALSE)),"")</f>
        <v/>
      </c>
      <c r="AE185" s="107" t="str">
        <f>IFERROR(MIN(2,IF('BMP P Tracking Table'!$V185="Total Pervious",(-(3630*'BMP P Tracking Table'!$U185+20.691*'BMP P Tracking Table'!$AA185)+SQRT((3630*'BMP P Tracking Table'!$U185+20.691*'BMP P Tracking Table'!$AA185)^2-(4*(996.798*'BMP P Tracking Table'!$AA185)*-'BMP P Tracking Table'!$AB185)))/(2*(996.798*'BMP P Tracking Table'!$AA185)),IF(SUM('BMP P Tracking Table'!$W185:$Z185)=0,'BMP P Tracking Table'!$AB185/(-3630*'BMP P Tracking Table'!$U185),(-(3630*'BMP P Tracking Table'!$U185+20.691*'BMP P Tracking Table'!$Z185-216.711*'BMP P Tracking Table'!$Y185-83.853*'BMP P Tracking Table'!$X185-42.834*'BMP P Tracking Table'!$W185)+SQRT((3630*'BMP P Tracking Table'!$U185+20.691*'BMP P Tracking Table'!$Z185-216.711*'BMP P Tracking Table'!$Y185-83.853*'BMP P Tracking Table'!$X185-42.834*'BMP P Tracking Table'!$W185)^2-(4*(149.919*'BMP P Tracking Table'!$W185+236.676*'BMP P Tracking Table'!$X185+726*'BMP P Tracking Table'!$Y185+996.798*'BMP P Tracking Table'!$Z185)*-'BMP P Tracking Table'!$AB185)))/(2*(149.919*'BMP P Tracking Table'!$W185+236.676*'BMP P Tracking Table'!$X185+726*'BMP P Tracking Table'!$Y185+996.798*'BMP P Tracking Table'!$Z185))))),"")</f>
        <v/>
      </c>
      <c r="AF185" s="107" t="str" cm="1">
        <f t="array" ref="AF185">IFERROR((VLOOKUP(CONCATENATE('BMP P Tracking Table'!$T185," ",'BMP P Tracking Table'!$AC185),'Performance Curves'!$C$1:$L$45,_xlfn.SINGLE(MATCH('BMP P Tracking Table'!$AE185,'Performance Curves'!$D$1:$L$1,1))+2,FALSE)-VLOOKUP(CONCATENATE('BMP P Tracking Table'!$T185," ",'BMP P Tracking Table'!$AC185),'Performance Curves'!$C$1:$L$45,_xlfn.SINGLE(MATCH('BMP P Tracking Table'!$AE185,'Performance Curves'!$D$1:$L$1,1))+1,FALSE)),"")</f>
        <v/>
      </c>
      <c r="AG185" s="107" t="str">
        <f>IFERROR(('BMP P Tracking Table'!$AE185-INDEX('Performance Curves'!$E$1:$L$1,1,MATCH('BMP P Tracking Table'!$AE185,'Performance Curves'!$E$1:$L$1,1)))/(INDEX('Performance Curves'!$E$1:$L$1,1,MATCH('BMP P Tracking Table'!$AE185,'Performance Curves'!$E$1:$L$1,1)+1)-INDEX('Performance Curves'!$E$1:$L$1,1,MATCH('BMP P Tracking Table'!$AE185,'Performance Curves'!$E$1:$L$1,1))),"")</f>
        <v/>
      </c>
      <c r="AH185" s="106" t="str" cm="1">
        <f t="array" ref="AH185">IFERROR(IF('BMP P Tracking Table'!$AE185=2,VLOOKUP(CONCATENATE('BMP P Tracking Table'!$T185," ",'BMP P Tracking Table'!$AC185),'Performance Curves'!$C$1:$L$45,_xlfn.SINGLE(MATCH('BMP P Tracking Table'!$AE185,'Performance Curves'!$D$1:$L$1,1))+1,FALSE),'BMP P Tracking Table'!$AF185*'BMP P Tracking Table'!$AG185+VLOOKUP(CONCATENATE('BMP P Tracking Table'!$T185," ",'BMP P Tracking Table'!$AC185),'Performance Curves'!$C$1:$L$45,_xlfn.SINGLE(MATCH('BMP P Tracking Table'!$AE185,'Performance Curves'!$D$1:$L$1,1))+1,FALSE)),"")</f>
        <v/>
      </c>
      <c r="AI185" s="107" t="str">
        <f>IFERROR('BMP P Tracking Table'!$AH185*'BMP P Tracking Table'!$AD185,"")</f>
        <v/>
      </c>
      <c r="AJ185" s="65"/>
      <c r="AK185" s="101"/>
      <c r="AL185" s="101"/>
      <c r="AM185" s="64">
        <v>1</v>
      </c>
      <c r="AN185" s="105" t="str">
        <f t="shared" si="5"/>
        <v/>
      </c>
      <c r="AO185" s="101"/>
      <c r="AP185" s="101"/>
      <c r="AQ185" s="101"/>
      <c r="AR185" s="101"/>
      <c r="AS185" s="101"/>
      <c r="AT185" s="101"/>
      <c r="AU185" s="101"/>
      <c r="AV185" s="65"/>
      <c r="AW185" s="102"/>
      <c r="AX185" s="102"/>
      <c r="AY185" s="107" t="str">
        <f>IF('BMP P Tracking Table'!$AK185="Yes",IF('BMP P Tracking Table'!$AL185="No",'BMP P Tracking Table'!$U185*VLOOKUP('BMP P Tracking Table'!$Q185,'Loading Rates'!$B$1:$L$24,4,FALSE)+IF('BMP P Tracking Table'!$V185="By HSG",'BMP P Tracking Table'!$W185*VLOOKUP('BMP P Tracking Table'!$Q185,'Loading Rates'!$B$1:$L$24,6,FALSE)+'BMP P Tracking Table'!$X185*VLOOKUP('BMP P Tracking Table'!$Q185,'Loading Rates'!$B$1:$L$24,7,FALSE)+'BMP P Tracking Table'!$Y185*VLOOKUP('BMP P Tracking Table'!$Q185,'Loading Rates'!$B$1:$L$24,8,FALSE)+'BMP P Tracking Table'!$Z185*VLOOKUP('BMP P Tracking Table'!$Q185,'Loading Rates'!$B$1:$L$24,9,FALSE),'BMP P Tracking Table'!$AA185*VLOOKUP('BMP P Tracking Table'!$Q185,'Loading Rates'!$B$1:$L$24,10,FALSE)),'BMP P Tracking Table'!$AO185*VLOOKUP('BMP P Tracking Table'!$Q185,'Loading Rates'!$B$1:$L$24,4,FALSE)+IF('BMP P Tracking Table'!$AP185="By HSG",'BMP P Tracking Table'!$AQ185*VLOOKUP('BMP P Tracking Table'!$Q185,'Loading Rates'!$B$1:$L$24,6,FALSE)+'BMP P Tracking Table'!$AR185*VLOOKUP('BMP P Tracking Table'!$Q185,'Loading Rates'!$B$1:$L$24,7,FALSE)+'BMP P Tracking Table'!$AS185*VLOOKUP('BMP P Tracking Table'!$Q185,'Loading Rates'!$B$1:$L$24,8,FALSE)+'BMP P Tracking Table'!$AT185*VLOOKUP('BMP P Tracking Table'!$Q185,'Loading Rates'!$B$1:$L$24,9,FALSE),'BMP P Tracking Table'!$AU185*VLOOKUP('BMP P Tracking Table'!$Q185,'Loading Rates'!$B$1:$L$24,10,FALSE))),"")</f>
        <v/>
      </c>
      <c r="AZ185" s="107" t="str">
        <f>IFERROR(IF('BMP P Tracking Table'!$AL185="Yes",MIN(2,IF('BMP P Tracking Table'!$AP185="Total Pervious",(-(3630*'BMP P Tracking Table'!$AO185+20.691*'BMP P Tracking Table'!$AU185)+SQRT((3630*'BMP P Tracking Table'!$AO185+20.691*'BMP P Tracking Table'!$AU185)^2-(4*(996.798*'BMP P Tracking Table'!$AU185)*-'BMP P Tracking Table'!$AW185)))/(2*(996.798*'BMP P Tracking Table'!$AU185)),IF(SUM('BMP P Tracking Table'!$AQ185:$AT185)=0,'BMP P Tracking Table'!$AU185/(-3630*'BMP P Tracking Table'!$AO185),(-(3630*'BMP P Tracking Table'!$AO185+20.691*'BMP P Tracking Table'!$AT185-216.711*'BMP P Tracking Table'!$AS185-83.853*'BMP P Tracking Table'!$AR185-42.834*'BMP P Tracking Table'!$AQ185)+SQRT((3630*'BMP P Tracking Table'!$AO185+20.691*'BMP P Tracking Table'!$AT185-216.711*'BMP P Tracking Table'!$AS185-83.853*'BMP P Tracking Table'!$AR185-42.834*'BMP P Tracking Table'!$AQ185)^2-(4*(149.919*'BMP P Tracking Table'!$AQ185+236.676*'BMP P Tracking Table'!$AR185+726*'BMP P Tracking Table'!$AS185+996.798*'BMP P Tracking Table'!$AT185)*-'BMP P Tracking Table'!$AW185)))/(2*(149.919*'BMP P Tracking Table'!$AQ185+236.676*'BMP P Tracking Table'!$AR185+726*'BMP P Tracking Table'!$AS185+996.798*'BMP P Tracking Table'!$AT185))))),MIN(2,IF('BMP P Tracking Table'!$AP185="Total Pervious",(-(3630*'BMP P Tracking Table'!$U185+20.691*'BMP P Tracking Table'!$AA185)+SQRT((3630*'BMP P Tracking Table'!$U185+20.691*'BMP P Tracking Table'!$AA185)^2-(4*(996.798*'BMP P Tracking Table'!$AA185)*-'BMP P Tracking Table'!$AW185)))/(2*(996.798*'BMP P Tracking Table'!$AA185)),IF(SUM('BMP P Tracking Table'!$W185:$Z185)=0,'BMP P Tracking Table'!$AW185/(-3630*'BMP P Tracking Table'!$U185),(-(3630*'BMP P Tracking Table'!$U185+20.691*'BMP P Tracking Table'!$Z185-216.711*'BMP P Tracking Table'!$Y185-83.853*'BMP P Tracking Table'!$X185-42.834*'BMP P Tracking Table'!$W185)+SQRT((3630*'BMP P Tracking Table'!$U185+20.691*'BMP P Tracking Table'!$Z185-216.711*'BMP P Tracking Table'!$Y185-83.853*'BMP P Tracking Table'!$X185-42.834*'BMP P Tracking Table'!$W185)^2-(4*(149.919*'BMP P Tracking Table'!$W185+236.676*'BMP P Tracking Table'!$X185+726*'BMP P Tracking Table'!$Y185+996.798*'BMP P Tracking Table'!$Z185)*-'BMP P Tracking Table'!$AW185)))/(2*(149.919*'BMP P Tracking Table'!$W185+236.676*'BMP P Tracking Table'!$X185+726*'BMP P Tracking Table'!$Y185+996.798*'BMP P Tracking Table'!$Z185)))))),"")</f>
        <v/>
      </c>
      <c r="BA185" s="105" t="str" cm="1">
        <f t="array" ref="BA185">IFERROR((VLOOKUP(CONCATENATE('BMP P Tracking Table'!$AV185," ",'BMP P Tracking Table'!$AX185),'Performance Curves'!$C$1:$L$45,_xlfn.SINGLE(MATCH('BMP P Tracking Table'!$AZ185,'Performance Curves'!$D$1:$L$1,1))+2,FALSE)-VLOOKUP(CONCATENATE('BMP P Tracking Table'!$AV185," ",'BMP P Tracking Table'!$AX185),'Performance Curves'!$C$1:$L$45,_xlfn.SINGLE(MATCH('BMP P Tracking Table'!$AZ185,'Performance Curves'!$D$1:$L$1,1))+1,FALSE)),"")</f>
        <v/>
      </c>
      <c r="BB185" s="107" t="str">
        <f>IFERROR(('BMP P Tracking Table'!$AZ185-INDEX('Performance Curves'!$E$1:$L$1,1,MATCH('BMP P Tracking Table'!$AZ185,'Performance Curves'!$E$1:$L$1,1)))/(INDEX('Performance Curves'!$E$1:$L$1,1,MATCH('BMP P Tracking Table'!$AZ185,'Performance Curves'!$E$1:$L$1,1)+1)-INDEX('Performance Curves'!$E$1:$L$1,1,MATCH('BMP P Tracking Table'!$AZ185,'Performance Curves'!$E$1:$L$1,1))),"")</f>
        <v/>
      </c>
      <c r="BC185" s="106" t="str" cm="1">
        <f t="array" ref="BC185">IFERROR(IF('BMP P Tracking Table'!$AZ185=2,VLOOKUP(CONCATENATE('BMP P Tracking Table'!$AV185," ",'BMP P Tracking Table'!$AX185),'Performance Curves'!$C$1:$L$44,_xlfn.SINGLE(MATCH('BMP P Tracking Table'!$AZ185,'Performance Curves'!$D$1:$L$1,1))+1,FALSE),'BMP P Tracking Table'!$BA185*'BMP P Tracking Table'!$BB185+VLOOKUP(CONCATENATE('BMP P Tracking Table'!$AV185," ",'BMP P Tracking Table'!$AX185),'Performance Curves'!$C$1:$L$44,_xlfn.SINGLE(MATCH('BMP P Tracking Table'!$AZ185,'Performance Curves'!$D$1:$L$1,1))+1,FALSE)),"")</f>
        <v/>
      </c>
      <c r="BD185" s="107" t="str">
        <f>IFERROR('BMP P Tracking Table'!$BC185*'BMP P Tracking Table'!$AY185,"")</f>
        <v/>
      </c>
      <c r="BE185" s="101"/>
      <c r="BF185" s="37">
        <f t="shared" si="6"/>
        <v>0</v>
      </c>
    </row>
    <row r="186" spans="1:58" x14ac:dyDescent="0.25">
      <c r="A186" s="65"/>
      <c r="B186" s="65"/>
      <c r="C186" s="65"/>
      <c r="D186" s="65"/>
      <c r="E186" s="97"/>
      <c r="F186" s="97"/>
      <c r="G186" s="65"/>
      <c r="H186" s="65"/>
      <c r="I186" s="65"/>
      <c r="J186" s="98"/>
      <c r="K186" s="65"/>
      <c r="L186" s="65"/>
      <c r="M186" s="65"/>
      <c r="N186" s="65"/>
      <c r="O186" s="65"/>
      <c r="P186" s="65"/>
      <c r="Q186" s="65" t="str">
        <f>IFERROR(VLOOKUP('BMP P Tracking Table'!$P186,Dropdowns!$C$2:$E$15,3,FALSE),"")</f>
        <v/>
      </c>
      <c r="R186" s="65" t="str">
        <f>IFERROR(VLOOKUP('BMP P Tracking Table'!$Q186,Dropdowns!$P$3:$Q$23,2,FALSE),"")</f>
        <v/>
      </c>
      <c r="S186" s="65"/>
      <c r="T186" s="65"/>
      <c r="U186" s="65"/>
      <c r="V186" s="65"/>
      <c r="W186" s="65"/>
      <c r="X186" s="65"/>
      <c r="Y186" s="65"/>
      <c r="Z186" s="65"/>
      <c r="AA186" s="65"/>
      <c r="AB186" s="100"/>
      <c r="AC186" s="65"/>
      <c r="AD186" s="107" t="str">
        <f>IFERROR('BMP P Tracking Table'!$U186*VLOOKUP('BMP P Tracking Table'!$Q186,'Loading Rates'!$B$1:$L$24,4,FALSE)+IF('BMP P Tracking Table'!$V186="By HSG",'BMP P Tracking Table'!$W186*VLOOKUP('BMP P Tracking Table'!$Q186,'Loading Rates'!$B$1:$L$24,6,FALSE)+'BMP P Tracking Table'!$X186*VLOOKUP('BMP P Tracking Table'!$Q186,'Loading Rates'!$B$1:$L$24,7,FALSE)+'BMP P Tracking Table'!$Y186*VLOOKUP('BMP P Tracking Table'!$Q186,'Loading Rates'!$B$1:$L$24,8,FALSE)+'BMP P Tracking Table'!$Z186*VLOOKUP('BMP P Tracking Table'!$Q186,'Loading Rates'!$B$1:$L$24,9,FALSE),'BMP P Tracking Table'!$AA186*VLOOKUP('BMP P Tracking Table'!$Q186,'Loading Rates'!$B$1:$L$24,10,FALSE)),"")</f>
        <v/>
      </c>
      <c r="AE186" s="107" t="str">
        <f>IFERROR(MIN(2,IF('BMP P Tracking Table'!$V186="Total Pervious",(-(3630*'BMP P Tracking Table'!$U186+20.691*'BMP P Tracking Table'!$AA186)+SQRT((3630*'BMP P Tracking Table'!$U186+20.691*'BMP P Tracking Table'!$AA186)^2-(4*(996.798*'BMP P Tracking Table'!$AA186)*-'BMP P Tracking Table'!$AB186)))/(2*(996.798*'BMP P Tracking Table'!$AA186)),IF(SUM('BMP P Tracking Table'!$W186:$Z186)=0,'BMP P Tracking Table'!$AB186/(-3630*'BMP P Tracking Table'!$U186),(-(3630*'BMP P Tracking Table'!$U186+20.691*'BMP P Tracking Table'!$Z186-216.711*'BMP P Tracking Table'!$Y186-83.853*'BMP P Tracking Table'!$X186-42.834*'BMP P Tracking Table'!$W186)+SQRT((3630*'BMP P Tracking Table'!$U186+20.691*'BMP P Tracking Table'!$Z186-216.711*'BMP P Tracking Table'!$Y186-83.853*'BMP P Tracking Table'!$X186-42.834*'BMP P Tracking Table'!$W186)^2-(4*(149.919*'BMP P Tracking Table'!$W186+236.676*'BMP P Tracking Table'!$X186+726*'BMP P Tracking Table'!$Y186+996.798*'BMP P Tracking Table'!$Z186)*-'BMP P Tracking Table'!$AB186)))/(2*(149.919*'BMP P Tracking Table'!$W186+236.676*'BMP P Tracking Table'!$X186+726*'BMP P Tracking Table'!$Y186+996.798*'BMP P Tracking Table'!$Z186))))),"")</f>
        <v/>
      </c>
      <c r="AF186" s="107" t="str" cm="1">
        <f t="array" ref="AF186">IFERROR((VLOOKUP(CONCATENATE('BMP P Tracking Table'!$T186," ",'BMP P Tracking Table'!$AC186),'Performance Curves'!$C$1:$L$45,_xlfn.SINGLE(MATCH('BMP P Tracking Table'!$AE186,'Performance Curves'!$D$1:$L$1,1))+2,FALSE)-VLOOKUP(CONCATENATE('BMP P Tracking Table'!$T186," ",'BMP P Tracking Table'!$AC186),'Performance Curves'!$C$1:$L$45,_xlfn.SINGLE(MATCH('BMP P Tracking Table'!$AE186,'Performance Curves'!$D$1:$L$1,1))+1,FALSE)),"")</f>
        <v/>
      </c>
      <c r="AG186" s="107" t="str">
        <f>IFERROR(('BMP P Tracking Table'!$AE186-INDEX('Performance Curves'!$E$1:$L$1,1,MATCH('BMP P Tracking Table'!$AE186,'Performance Curves'!$E$1:$L$1,1)))/(INDEX('Performance Curves'!$E$1:$L$1,1,MATCH('BMP P Tracking Table'!$AE186,'Performance Curves'!$E$1:$L$1,1)+1)-INDEX('Performance Curves'!$E$1:$L$1,1,MATCH('BMP P Tracking Table'!$AE186,'Performance Curves'!$E$1:$L$1,1))),"")</f>
        <v/>
      </c>
      <c r="AH186" s="106" t="str" cm="1">
        <f t="array" ref="AH186">IFERROR(IF('BMP P Tracking Table'!$AE186=2,VLOOKUP(CONCATENATE('BMP P Tracking Table'!$T186," ",'BMP P Tracking Table'!$AC186),'Performance Curves'!$C$1:$L$45,_xlfn.SINGLE(MATCH('BMP P Tracking Table'!$AE186,'Performance Curves'!$D$1:$L$1,1))+1,FALSE),'BMP P Tracking Table'!$AF186*'BMP P Tracking Table'!$AG186+VLOOKUP(CONCATENATE('BMP P Tracking Table'!$T186," ",'BMP P Tracking Table'!$AC186),'Performance Curves'!$C$1:$L$45,_xlfn.SINGLE(MATCH('BMP P Tracking Table'!$AE186,'Performance Curves'!$D$1:$L$1,1))+1,FALSE)),"")</f>
        <v/>
      </c>
      <c r="AI186" s="107" t="str">
        <f>IFERROR('BMP P Tracking Table'!$AH186*'BMP P Tracking Table'!$AD186,"")</f>
        <v/>
      </c>
      <c r="AJ186" s="65"/>
      <c r="AK186" s="101"/>
      <c r="AL186" s="101"/>
      <c r="AM186" s="64">
        <v>1</v>
      </c>
      <c r="AN186" s="105" t="str">
        <f t="shared" si="5"/>
        <v/>
      </c>
      <c r="AO186" s="101"/>
      <c r="AP186" s="101"/>
      <c r="AQ186" s="101"/>
      <c r="AR186" s="101"/>
      <c r="AS186" s="101"/>
      <c r="AT186" s="101"/>
      <c r="AU186" s="101"/>
      <c r="AV186" s="65"/>
      <c r="AW186" s="102"/>
      <c r="AX186" s="102"/>
      <c r="AY186" s="107" t="str">
        <f>IF('BMP P Tracking Table'!$AK186="Yes",IF('BMP P Tracking Table'!$AL186="No",'BMP P Tracking Table'!$U186*VLOOKUP('BMP P Tracking Table'!$Q186,'Loading Rates'!$B$1:$L$24,4,FALSE)+IF('BMP P Tracking Table'!$V186="By HSG",'BMP P Tracking Table'!$W186*VLOOKUP('BMP P Tracking Table'!$Q186,'Loading Rates'!$B$1:$L$24,6,FALSE)+'BMP P Tracking Table'!$X186*VLOOKUP('BMP P Tracking Table'!$Q186,'Loading Rates'!$B$1:$L$24,7,FALSE)+'BMP P Tracking Table'!$Y186*VLOOKUP('BMP P Tracking Table'!$Q186,'Loading Rates'!$B$1:$L$24,8,FALSE)+'BMP P Tracking Table'!$Z186*VLOOKUP('BMP P Tracking Table'!$Q186,'Loading Rates'!$B$1:$L$24,9,FALSE),'BMP P Tracking Table'!$AA186*VLOOKUP('BMP P Tracking Table'!$Q186,'Loading Rates'!$B$1:$L$24,10,FALSE)),'BMP P Tracking Table'!$AO186*VLOOKUP('BMP P Tracking Table'!$Q186,'Loading Rates'!$B$1:$L$24,4,FALSE)+IF('BMP P Tracking Table'!$AP186="By HSG",'BMP P Tracking Table'!$AQ186*VLOOKUP('BMP P Tracking Table'!$Q186,'Loading Rates'!$B$1:$L$24,6,FALSE)+'BMP P Tracking Table'!$AR186*VLOOKUP('BMP P Tracking Table'!$Q186,'Loading Rates'!$B$1:$L$24,7,FALSE)+'BMP P Tracking Table'!$AS186*VLOOKUP('BMP P Tracking Table'!$Q186,'Loading Rates'!$B$1:$L$24,8,FALSE)+'BMP P Tracking Table'!$AT186*VLOOKUP('BMP P Tracking Table'!$Q186,'Loading Rates'!$B$1:$L$24,9,FALSE),'BMP P Tracking Table'!$AU186*VLOOKUP('BMP P Tracking Table'!$Q186,'Loading Rates'!$B$1:$L$24,10,FALSE))),"")</f>
        <v/>
      </c>
      <c r="AZ186" s="107" t="str">
        <f>IFERROR(IF('BMP P Tracking Table'!$AL186="Yes",MIN(2,IF('BMP P Tracking Table'!$AP186="Total Pervious",(-(3630*'BMP P Tracking Table'!$AO186+20.691*'BMP P Tracking Table'!$AU186)+SQRT((3630*'BMP P Tracking Table'!$AO186+20.691*'BMP P Tracking Table'!$AU186)^2-(4*(996.798*'BMP P Tracking Table'!$AU186)*-'BMP P Tracking Table'!$AW186)))/(2*(996.798*'BMP P Tracking Table'!$AU186)),IF(SUM('BMP P Tracking Table'!$AQ186:$AT186)=0,'BMP P Tracking Table'!$AU186/(-3630*'BMP P Tracking Table'!$AO186),(-(3630*'BMP P Tracking Table'!$AO186+20.691*'BMP P Tracking Table'!$AT186-216.711*'BMP P Tracking Table'!$AS186-83.853*'BMP P Tracking Table'!$AR186-42.834*'BMP P Tracking Table'!$AQ186)+SQRT((3630*'BMP P Tracking Table'!$AO186+20.691*'BMP P Tracking Table'!$AT186-216.711*'BMP P Tracking Table'!$AS186-83.853*'BMP P Tracking Table'!$AR186-42.834*'BMP P Tracking Table'!$AQ186)^2-(4*(149.919*'BMP P Tracking Table'!$AQ186+236.676*'BMP P Tracking Table'!$AR186+726*'BMP P Tracking Table'!$AS186+996.798*'BMP P Tracking Table'!$AT186)*-'BMP P Tracking Table'!$AW186)))/(2*(149.919*'BMP P Tracking Table'!$AQ186+236.676*'BMP P Tracking Table'!$AR186+726*'BMP P Tracking Table'!$AS186+996.798*'BMP P Tracking Table'!$AT186))))),MIN(2,IF('BMP P Tracking Table'!$AP186="Total Pervious",(-(3630*'BMP P Tracking Table'!$U186+20.691*'BMP P Tracking Table'!$AA186)+SQRT((3630*'BMP P Tracking Table'!$U186+20.691*'BMP P Tracking Table'!$AA186)^2-(4*(996.798*'BMP P Tracking Table'!$AA186)*-'BMP P Tracking Table'!$AW186)))/(2*(996.798*'BMP P Tracking Table'!$AA186)),IF(SUM('BMP P Tracking Table'!$W186:$Z186)=0,'BMP P Tracking Table'!$AW186/(-3630*'BMP P Tracking Table'!$U186),(-(3630*'BMP P Tracking Table'!$U186+20.691*'BMP P Tracking Table'!$Z186-216.711*'BMP P Tracking Table'!$Y186-83.853*'BMP P Tracking Table'!$X186-42.834*'BMP P Tracking Table'!$W186)+SQRT((3630*'BMP P Tracking Table'!$U186+20.691*'BMP P Tracking Table'!$Z186-216.711*'BMP P Tracking Table'!$Y186-83.853*'BMP P Tracking Table'!$X186-42.834*'BMP P Tracking Table'!$W186)^2-(4*(149.919*'BMP P Tracking Table'!$W186+236.676*'BMP P Tracking Table'!$X186+726*'BMP P Tracking Table'!$Y186+996.798*'BMP P Tracking Table'!$Z186)*-'BMP P Tracking Table'!$AW186)))/(2*(149.919*'BMP P Tracking Table'!$W186+236.676*'BMP P Tracking Table'!$X186+726*'BMP P Tracking Table'!$Y186+996.798*'BMP P Tracking Table'!$Z186)))))),"")</f>
        <v/>
      </c>
      <c r="BA186" s="105" t="str" cm="1">
        <f t="array" ref="BA186">IFERROR((VLOOKUP(CONCATENATE('BMP P Tracking Table'!$AV186," ",'BMP P Tracking Table'!$AX186),'Performance Curves'!$C$1:$L$45,_xlfn.SINGLE(MATCH('BMP P Tracking Table'!$AZ186,'Performance Curves'!$D$1:$L$1,1))+2,FALSE)-VLOOKUP(CONCATENATE('BMP P Tracking Table'!$AV186," ",'BMP P Tracking Table'!$AX186),'Performance Curves'!$C$1:$L$45,_xlfn.SINGLE(MATCH('BMP P Tracking Table'!$AZ186,'Performance Curves'!$D$1:$L$1,1))+1,FALSE)),"")</f>
        <v/>
      </c>
      <c r="BB186" s="107" t="str">
        <f>IFERROR(('BMP P Tracking Table'!$AZ186-INDEX('Performance Curves'!$E$1:$L$1,1,MATCH('BMP P Tracking Table'!$AZ186,'Performance Curves'!$E$1:$L$1,1)))/(INDEX('Performance Curves'!$E$1:$L$1,1,MATCH('BMP P Tracking Table'!$AZ186,'Performance Curves'!$E$1:$L$1,1)+1)-INDEX('Performance Curves'!$E$1:$L$1,1,MATCH('BMP P Tracking Table'!$AZ186,'Performance Curves'!$E$1:$L$1,1))),"")</f>
        <v/>
      </c>
      <c r="BC186" s="106" t="str" cm="1">
        <f t="array" ref="BC186">IFERROR(IF('BMP P Tracking Table'!$AZ186=2,VLOOKUP(CONCATENATE('BMP P Tracking Table'!$AV186," ",'BMP P Tracking Table'!$AX186),'Performance Curves'!$C$1:$L$44,_xlfn.SINGLE(MATCH('BMP P Tracking Table'!$AZ186,'Performance Curves'!$D$1:$L$1,1))+1,FALSE),'BMP P Tracking Table'!$BA186*'BMP P Tracking Table'!$BB186+VLOOKUP(CONCATENATE('BMP P Tracking Table'!$AV186," ",'BMP P Tracking Table'!$AX186),'Performance Curves'!$C$1:$L$44,_xlfn.SINGLE(MATCH('BMP P Tracking Table'!$AZ186,'Performance Curves'!$D$1:$L$1,1))+1,FALSE)),"")</f>
        <v/>
      </c>
      <c r="BD186" s="107" t="str">
        <f>IFERROR('BMP P Tracking Table'!$BC186*'BMP P Tracking Table'!$AY186,"")</f>
        <v/>
      </c>
      <c r="BE186" s="101"/>
      <c r="BF186" s="37">
        <f t="shared" si="6"/>
        <v>0</v>
      </c>
    </row>
    <row r="187" spans="1:58" x14ac:dyDescent="0.25">
      <c r="A187" s="65"/>
      <c r="B187" s="65"/>
      <c r="C187" s="65"/>
      <c r="D187" s="65"/>
      <c r="E187" s="97"/>
      <c r="F187" s="97"/>
      <c r="G187" s="65"/>
      <c r="H187" s="65"/>
      <c r="I187" s="65"/>
      <c r="J187" s="98"/>
      <c r="K187" s="65"/>
      <c r="L187" s="65"/>
      <c r="M187" s="65"/>
      <c r="N187" s="65"/>
      <c r="O187" s="65"/>
      <c r="P187" s="65"/>
      <c r="Q187" s="65" t="str">
        <f>IFERROR(VLOOKUP('BMP P Tracking Table'!$P187,Dropdowns!$C$2:$E$15,3,FALSE),"")</f>
        <v/>
      </c>
      <c r="R187" s="65" t="str">
        <f>IFERROR(VLOOKUP('BMP P Tracking Table'!$Q187,Dropdowns!$P$3:$Q$23,2,FALSE),"")</f>
        <v/>
      </c>
      <c r="S187" s="65"/>
      <c r="T187" s="65"/>
      <c r="U187" s="65"/>
      <c r="V187" s="65"/>
      <c r="W187" s="65"/>
      <c r="X187" s="65"/>
      <c r="Y187" s="65"/>
      <c r="Z187" s="65"/>
      <c r="AA187" s="65"/>
      <c r="AB187" s="100"/>
      <c r="AC187" s="65"/>
      <c r="AD187" s="107" t="str">
        <f>IFERROR('BMP P Tracking Table'!$U187*VLOOKUP('BMP P Tracking Table'!$Q187,'Loading Rates'!$B$1:$L$24,4,FALSE)+IF('BMP P Tracking Table'!$V187="By HSG",'BMP P Tracking Table'!$W187*VLOOKUP('BMP P Tracking Table'!$Q187,'Loading Rates'!$B$1:$L$24,6,FALSE)+'BMP P Tracking Table'!$X187*VLOOKUP('BMP P Tracking Table'!$Q187,'Loading Rates'!$B$1:$L$24,7,FALSE)+'BMP P Tracking Table'!$Y187*VLOOKUP('BMP P Tracking Table'!$Q187,'Loading Rates'!$B$1:$L$24,8,FALSE)+'BMP P Tracking Table'!$Z187*VLOOKUP('BMP P Tracking Table'!$Q187,'Loading Rates'!$B$1:$L$24,9,FALSE),'BMP P Tracking Table'!$AA187*VLOOKUP('BMP P Tracking Table'!$Q187,'Loading Rates'!$B$1:$L$24,10,FALSE)),"")</f>
        <v/>
      </c>
      <c r="AE187" s="107" t="str">
        <f>IFERROR(MIN(2,IF('BMP P Tracking Table'!$V187="Total Pervious",(-(3630*'BMP P Tracking Table'!$U187+20.691*'BMP P Tracking Table'!$AA187)+SQRT((3630*'BMP P Tracking Table'!$U187+20.691*'BMP P Tracking Table'!$AA187)^2-(4*(996.798*'BMP P Tracking Table'!$AA187)*-'BMP P Tracking Table'!$AB187)))/(2*(996.798*'BMP P Tracking Table'!$AA187)),IF(SUM('BMP P Tracking Table'!$W187:$Z187)=0,'BMP P Tracking Table'!$AB187/(-3630*'BMP P Tracking Table'!$U187),(-(3630*'BMP P Tracking Table'!$U187+20.691*'BMP P Tracking Table'!$Z187-216.711*'BMP P Tracking Table'!$Y187-83.853*'BMP P Tracking Table'!$X187-42.834*'BMP P Tracking Table'!$W187)+SQRT((3630*'BMP P Tracking Table'!$U187+20.691*'BMP P Tracking Table'!$Z187-216.711*'BMP P Tracking Table'!$Y187-83.853*'BMP P Tracking Table'!$X187-42.834*'BMP P Tracking Table'!$W187)^2-(4*(149.919*'BMP P Tracking Table'!$W187+236.676*'BMP P Tracking Table'!$X187+726*'BMP P Tracking Table'!$Y187+996.798*'BMP P Tracking Table'!$Z187)*-'BMP P Tracking Table'!$AB187)))/(2*(149.919*'BMP P Tracking Table'!$W187+236.676*'BMP P Tracking Table'!$X187+726*'BMP P Tracking Table'!$Y187+996.798*'BMP P Tracking Table'!$Z187))))),"")</f>
        <v/>
      </c>
      <c r="AF187" s="107" t="str" cm="1">
        <f t="array" ref="AF187">IFERROR((VLOOKUP(CONCATENATE('BMP P Tracking Table'!$T187," ",'BMP P Tracking Table'!$AC187),'Performance Curves'!$C$1:$L$45,_xlfn.SINGLE(MATCH('BMP P Tracking Table'!$AE187,'Performance Curves'!$D$1:$L$1,1))+2,FALSE)-VLOOKUP(CONCATENATE('BMP P Tracking Table'!$T187," ",'BMP P Tracking Table'!$AC187),'Performance Curves'!$C$1:$L$45,_xlfn.SINGLE(MATCH('BMP P Tracking Table'!$AE187,'Performance Curves'!$D$1:$L$1,1))+1,FALSE)),"")</f>
        <v/>
      </c>
      <c r="AG187" s="107" t="str">
        <f>IFERROR(('BMP P Tracking Table'!$AE187-INDEX('Performance Curves'!$E$1:$L$1,1,MATCH('BMP P Tracking Table'!$AE187,'Performance Curves'!$E$1:$L$1,1)))/(INDEX('Performance Curves'!$E$1:$L$1,1,MATCH('BMP P Tracking Table'!$AE187,'Performance Curves'!$E$1:$L$1,1)+1)-INDEX('Performance Curves'!$E$1:$L$1,1,MATCH('BMP P Tracking Table'!$AE187,'Performance Curves'!$E$1:$L$1,1))),"")</f>
        <v/>
      </c>
      <c r="AH187" s="106" t="str" cm="1">
        <f t="array" ref="AH187">IFERROR(IF('BMP P Tracking Table'!$AE187=2,VLOOKUP(CONCATENATE('BMP P Tracking Table'!$T187," ",'BMP P Tracking Table'!$AC187),'Performance Curves'!$C$1:$L$45,_xlfn.SINGLE(MATCH('BMP P Tracking Table'!$AE187,'Performance Curves'!$D$1:$L$1,1))+1,FALSE),'BMP P Tracking Table'!$AF187*'BMP P Tracking Table'!$AG187+VLOOKUP(CONCATENATE('BMP P Tracking Table'!$T187," ",'BMP P Tracking Table'!$AC187),'Performance Curves'!$C$1:$L$45,_xlfn.SINGLE(MATCH('BMP P Tracking Table'!$AE187,'Performance Curves'!$D$1:$L$1,1))+1,FALSE)),"")</f>
        <v/>
      </c>
      <c r="AI187" s="107" t="str">
        <f>IFERROR('BMP P Tracking Table'!$AH187*'BMP P Tracking Table'!$AD187,"")</f>
        <v/>
      </c>
      <c r="AJ187" s="65"/>
      <c r="AK187" s="101"/>
      <c r="AL187" s="101"/>
      <c r="AM187" s="64">
        <v>1</v>
      </c>
      <c r="AN187" s="105" t="str">
        <f t="shared" si="5"/>
        <v/>
      </c>
      <c r="AO187" s="101"/>
      <c r="AP187" s="101"/>
      <c r="AQ187" s="101"/>
      <c r="AR187" s="101"/>
      <c r="AS187" s="101"/>
      <c r="AT187" s="101"/>
      <c r="AU187" s="101"/>
      <c r="AV187" s="65"/>
      <c r="AW187" s="102"/>
      <c r="AX187" s="102"/>
      <c r="AY187" s="107" t="str">
        <f>IF('BMP P Tracking Table'!$AK187="Yes",IF('BMP P Tracking Table'!$AL187="No",'BMP P Tracking Table'!$U187*VLOOKUP('BMP P Tracking Table'!$Q187,'Loading Rates'!$B$1:$L$24,4,FALSE)+IF('BMP P Tracking Table'!$V187="By HSG",'BMP P Tracking Table'!$W187*VLOOKUP('BMP P Tracking Table'!$Q187,'Loading Rates'!$B$1:$L$24,6,FALSE)+'BMP P Tracking Table'!$X187*VLOOKUP('BMP P Tracking Table'!$Q187,'Loading Rates'!$B$1:$L$24,7,FALSE)+'BMP P Tracking Table'!$Y187*VLOOKUP('BMP P Tracking Table'!$Q187,'Loading Rates'!$B$1:$L$24,8,FALSE)+'BMP P Tracking Table'!$Z187*VLOOKUP('BMP P Tracking Table'!$Q187,'Loading Rates'!$B$1:$L$24,9,FALSE),'BMP P Tracking Table'!$AA187*VLOOKUP('BMP P Tracking Table'!$Q187,'Loading Rates'!$B$1:$L$24,10,FALSE)),'BMP P Tracking Table'!$AO187*VLOOKUP('BMP P Tracking Table'!$Q187,'Loading Rates'!$B$1:$L$24,4,FALSE)+IF('BMP P Tracking Table'!$AP187="By HSG",'BMP P Tracking Table'!$AQ187*VLOOKUP('BMP P Tracking Table'!$Q187,'Loading Rates'!$B$1:$L$24,6,FALSE)+'BMP P Tracking Table'!$AR187*VLOOKUP('BMP P Tracking Table'!$Q187,'Loading Rates'!$B$1:$L$24,7,FALSE)+'BMP P Tracking Table'!$AS187*VLOOKUP('BMP P Tracking Table'!$Q187,'Loading Rates'!$B$1:$L$24,8,FALSE)+'BMP P Tracking Table'!$AT187*VLOOKUP('BMP P Tracking Table'!$Q187,'Loading Rates'!$B$1:$L$24,9,FALSE),'BMP P Tracking Table'!$AU187*VLOOKUP('BMP P Tracking Table'!$Q187,'Loading Rates'!$B$1:$L$24,10,FALSE))),"")</f>
        <v/>
      </c>
      <c r="AZ187" s="107" t="str">
        <f>IFERROR(IF('BMP P Tracking Table'!$AL187="Yes",MIN(2,IF('BMP P Tracking Table'!$AP187="Total Pervious",(-(3630*'BMP P Tracking Table'!$AO187+20.691*'BMP P Tracking Table'!$AU187)+SQRT((3630*'BMP P Tracking Table'!$AO187+20.691*'BMP P Tracking Table'!$AU187)^2-(4*(996.798*'BMP P Tracking Table'!$AU187)*-'BMP P Tracking Table'!$AW187)))/(2*(996.798*'BMP P Tracking Table'!$AU187)),IF(SUM('BMP P Tracking Table'!$AQ187:$AT187)=0,'BMP P Tracking Table'!$AU187/(-3630*'BMP P Tracking Table'!$AO187),(-(3630*'BMP P Tracking Table'!$AO187+20.691*'BMP P Tracking Table'!$AT187-216.711*'BMP P Tracking Table'!$AS187-83.853*'BMP P Tracking Table'!$AR187-42.834*'BMP P Tracking Table'!$AQ187)+SQRT((3630*'BMP P Tracking Table'!$AO187+20.691*'BMP P Tracking Table'!$AT187-216.711*'BMP P Tracking Table'!$AS187-83.853*'BMP P Tracking Table'!$AR187-42.834*'BMP P Tracking Table'!$AQ187)^2-(4*(149.919*'BMP P Tracking Table'!$AQ187+236.676*'BMP P Tracking Table'!$AR187+726*'BMP P Tracking Table'!$AS187+996.798*'BMP P Tracking Table'!$AT187)*-'BMP P Tracking Table'!$AW187)))/(2*(149.919*'BMP P Tracking Table'!$AQ187+236.676*'BMP P Tracking Table'!$AR187+726*'BMP P Tracking Table'!$AS187+996.798*'BMP P Tracking Table'!$AT187))))),MIN(2,IF('BMP P Tracking Table'!$AP187="Total Pervious",(-(3630*'BMP P Tracking Table'!$U187+20.691*'BMP P Tracking Table'!$AA187)+SQRT((3630*'BMP P Tracking Table'!$U187+20.691*'BMP P Tracking Table'!$AA187)^2-(4*(996.798*'BMP P Tracking Table'!$AA187)*-'BMP P Tracking Table'!$AW187)))/(2*(996.798*'BMP P Tracking Table'!$AA187)),IF(SUM('BMP P Tracking Table'!$W187:$Z187)=0,'BMP P Tracking Table'!$AW187/(-3630*'BMP P Tracking Table'!$U187),(-(3630*'BMP P Tracking Table'!$U187+20.691*'BMP P Tracking Table'!$Z187-216.711*'BMP P Tracking Table'!$Y187-83.853*'BMP P Tracking Table'!$X187-42.834*'BMP P Tracking Table'!$W187)+SQRT((3630*'BMP P Tracking Table'!$U187+20.691*'BMP P Tracking Table'!$Z187-216.711*'BMP P Tracking Table'!$Y187-83.853*'BMP P Tracking Table'!$X187-42.834*'BMP P Tracking Table'!$W187)^2-(4*(149.919*'BMP P Tracking Table'!$W187+236.676*'BMP P Tracking Table'!$X187+726*'BMP P Tracking Table'!$Y187+996.798*'BMP P Tracking Table'!$Z187)*-'BMP P Tracking Table'!$AW187)))/(2*(149.919*'BMP P Tracking Table'!$W187+236.676*'BMP P Tracking Table'!$X187+726*'BMP P Tracking Table'!$Y187+996.798*'BMP P Tracking Table'!$Z187)))))),"")</f>
        <v/>
      </c>
      <c r="BA187" s="105" t="str" cm="1">
        <f t="array" ref="BA187">IFERROR((VLOOKUP(CONCATENATE('BMP P Tracking Table'!$AV187," ",'BMP P Tracking Table'!$AX187),'Performance Curves'!$C$1:$L$45,_xlfn.SINGLE(MATCH('BMP P Tracking Table'!$AZ187,'Performance Curves'!$D$1:$L$1,1))+2,FALSE)-VLOOKUP(CONCATENATE('BMP P Tracking Table'!$AV187," ",'BMP P Tracking Table'!$AX187),'Performance Curves'!$C$1:$L$45,_xlfn.SINGLE(MATCH('BMP P Tracking Table'!$AZ187,'Performance Curves'!$D$1:$L$1,1))+1,FALSE)),"")</f>
        <v/>
      </c>
      <c r="BB187" s="107" t="str">
        <f>IFERROR(('BMP P Tracking Table'!$AZ187-INDEX('Performance Curves'!$E$1:$L$1,1,MATCH('BMP P Tracking Table'!$AZ187,'Performance Curves'!$E$1:$L$1,1)))/(INDEX('Performance Curves'!$E$1:$L$1,1,MATCH('BMP P Tracking Table'!$AZ187,'Performance Curves'!$E$1:$L$1,1)+1)-INDEX('Performance Curves'!$E$1:$L$1,1,MATCH('BMP P Tracking Table'!$AZ187,'Performance Curves'!$E$1:$L$1,1))),"")</f>
        <v/>
      </c>
      <c r="BC187" s="106" t="str" cm="1">
        <f t="array" ref="BC187">IFERROR(IF('BMP P Tracking Table'!$AZ187=2,VLOOKUP(CONCATENATE('BMP P Tracking Table'!$AV187," ",'BMP P Tracking Table'!$AX187),'Performance Curves'!$C$1:$L$44,_xlfn.SINGLE(MATCH('BMP P Tracking Table'!$AZ187,'Performance Curves'!$D$1:$L$1,1))+1,FALSE),'BMP P Tracking Table'!$BA187*'BMP P Tracking Table'!$BB187+VLOOKUP(CONCATENATE('BMP P Tracking Table'!$AV187," ",'BMP P Tracking Table'!$AX187),'Performance Curves'!$C$1:$L$44,_xlfn.SINGLE(MATCH('BMP P Tracking Table'!$AZ187,'Performance Curves'!$D$1:$L$1,1))+1,FALSE)),"")</f>
        <v/>
      </c>
      <c r="BD187" s="107" t="str">
        <f>IFERROR('BMP P Tracking Table'!$BC187*'BMP P Tracking Table'!$AY187,"")</f>
        <v/>
      </c>
      <c r="BE187" s="101"/>
      <c r="BF187" s="37">
        <f t="shared" si="6"/>
        <v>0</v>
      </c>
    </row>
    <row r="188" spans="1:58" x14ac:dyDescent="0.25">
      <c r="A188" s="65"/>
      <c r="B188" s="65"/>
      <c r="C188" s="65"/>
      <c r="D188" s="65"/>
      <c r="E188" s="97"/>
      <c r="F188" s="97"/>
      <c r="G188" s="65"/>
      <c r="H188" s="65"/>
      <c r="I188" s="65"/>
      <c r="J188" s="98"/>
      <c r="K188" s="65"/>
      <c r="L188" s="65"/>
      <c r="M188" s="65"/>
      <c r="N188" s="65"/>
      <c r="O188" s="65"/>
      <c r="P188" s="65"/>
      <c r="Q188" s="65" t="str">
        <f>IFERROR(VLOOKUP('BMP P Tracking Table'!$P188,Dropdowns!$C$2:$E$15,3,FALSE),"")</f>
        <v/>
      </c>
      <c r="R188" s="65" t="str">
        <f>IFERROR(VLOOKUP('BMP P Tracking Table'!$Q188,Dropdowns!$P$3:$Q$23,2,FALSE),"")</f>
        <v/>
      </c>
      <c r="S188" s="65"/>
      <c r="T188" s="65"/>
      <c r="U188" s="65"/>
      <c r="V188" s="65"/>
      <c r="W188" s="65"/>
      <c r="X188" s="65"/>
      <c r="Y188" s="65"/>
      <c r="Z188" s="65"/>
      <c r="AA188" s="65"/>
      <c r="AB188" s="100"/>
      <c r="AC188" s="65"/>
      <c r="AD188" s="107" t="str">
        <f>IFERROR('BMP P Tracking Table'!$U188*VLOOKUP('BMP P Tracking Table'!$Q188,'Loading Rates'!$B$1:$L$24,4,FALSE)+IF('BMP P Tracking Table'!$V188="By HSG",'BMP P Tracking Table'!$W188*VLOOKUP('BMP P Tracking Table'!$Q188,'Loading Rates'!$B$1:$L$24,6,FALSE)+'BMP P Tracking Table'!$X188*VLOOKUP('BMP P Tracking Table'!$Q188,'Loading Rates'!$B$1:$L$24,7,FALSE)+'BMP P Tracking Table'!$Y188*VLOOKUP('BMP P Tracking Table'!$Q188,'Loading Rates'!$B$1:$L$24,8,FALSE)+'BMP P Tracking Table'!$Z188*VLOOKUP('BMP P Tracking Table'!$Q188,'Loading Rates'!$B$1:$L$24,9,FALSE),'BMP P Tracking Table'!$AA188*VLOOKUP('BMP P Tracking Table'!$Q188,'Loading Rates'!$B$1:$L$24,10,FALSE)),"")</f>
        <v/>
      </c>
      <c r="AE188" s="107" t="str">
        <f>IFERROR(MIN(2,IF('BMP P Tracking Table'!$V188="Total Pervious",(-(3630*'BMP P Tracking Table'!$U188+20.691*'BMP P Tracking Table'!$AA188)+SQRT((3630*'BMP P Tracking Table'!$U188+20.691*'BMP P Tracking Table'!$AA188)^2-(4*(996.798*'BMP P Tracking Table'!$AA188)*-'BMP P Tracking Table'!$AB188)))/(2*(996.798*'BMP P Tracking Table'!$AA188)),IF(SUM('BMP P Tracking Table'!$W188:$Z188)=0,'BMP P Tracking Table'!$AB188/(-3630*'BMP P Tracking Table'!$U188),(-(3630*'BMP P Tracking Table'!$U188+20.691*'BMP P Tracking Table'!$Z188-216.711*'BMP P Tracking Table'!$Y188-83.853*'BMP P Tracking Table'!$X188-42.834*'BMP P Tracking Table'!$W188)+SQRT((3630*'BMP P Tracking Table'!$U188+20.691*'BMP P Tracking Table'!$Z188-216.711*'BMP P Tracking Table'!$Y188-83.853*'BMP P Tracking Table'!$X188-42.834*'BMP P Tracking Table'!$W188)^2-(4*(149.919*'BMP P Tracking Table'!$W188+236.676*'BMP P Tracking Table'!$X188+726*'BMP P Tracking Table'!$Y188+996.798*'BMP P Tracking Table'!$Z188)*-'BMP P Tracking Table'!$AB188)))/(2*(149.919*'BMP P Tracking Table'!$W188+236.676*'BMP P Tracking Table'!$X188+726*'BMP P Tracking Table'!$Y188+996.798*'BMP P Tracking Table'!$Z188))))),"")</f>
        <v/>
      </c>
      <c r="AF188" s="107" t="str" cm="1">
        <f t="array" ref="AF188">IFERROR((VLOOKUP(CONCATENATE('BMP P Tracking Table'!$T188," ",'BMP P Tracking Table'!$AC188),'Performance Curves'!$C$1:$L$45,_xlfn.SINGLE(MATCH('BMP P Tracking Table'!$AE188,'Performance Curves'!$D$1:$L$1,1))+2,FALSE)-VLOOKUP(CONCATENATE('BMP P Tracking Table'!$T188," ",'BMP P Tracking Table'!$AC188),'Performance Curves'!$C$1:$L$45,_xlfn.SINGLE(MATCH('BMP P Tracking Table'!$AE188,'Performance Curves'!$D$1:$L$1,1))+1,FALSE)),"")</f>
        <v/>
      </c>
      <c r="AG188" s="107" t="str">
        <f>IFERROR(('BMP P Tracking Table'!$AE188-INDEX('Performance Curves'!$E$1:$L$1,1,MATCH('BMP P Tracking Table'!$AE188,'Performance Curves'!$E$1:$L$1,1)))/(INDEX('Performance Curves'!$E$1:$L$1,1,MATCH('BMP P Tracking Table'!$AE188,'Performance Curves'!$E$1:$L$1,1)+1)-INDEX('Performance Curves'!$E$1:$L$1,1,MATCH('BMP P Tracking Table'!$AE188,'Performance Curves'!$E$1:$L$1,1))),"")</f>
        <v/>
      </c>
      <c r="AH188" s="106" t="str" cm="1">
        <f t="array" ref="AH188">IFERROR(IF('BMP P Tracking Table'!$AE188=2,VLOOKUP(CONCATENATE('BMP P Tracking Table'!$T188," ",'BMP P Tracking Table'!$AC188),'Performance Curves'!$C$1:$L$45,_xlfn.SINGLE(MATCH('BMP P Tracking Table'!$AE188,'Performance Curves'!$D$1:$L$1,1))+1,FALSE),'BMP P Tracking Table'!$AF188*'BMP P Tracking Table'!$AG188+VLOOKUP(CONCATENATE('BMP P Tracking Table'!$T188," ",'BMP P Tracking Table'!$AC188),'Performance Curves'!$C$1:$L$45,_xlfn.SINGLE(MATCH('BMP P Tracking Table'!$AE188,'Performance Curves'!$D$1:$L$1,1))+1,FALSE)),"")</f>
        <v/>
      </c>
      <c r="AI188" s="107" t="str">
        <f>IFERROR('BMP P Tracking Table'!$AH188*'BMP P Tracking Table'!$AD188,"")</f>
        <v/>
      </c>
      <c r="AJ188" s="65"/>
      <c r="AK188" s="101"/>
      <c r="AL188" s="101"/>
      <c r="AM188" s="64">
        <v>1</v>
      </c>
      <c r="AN188" s="105" t="str">
        <f t="shared" si="5"/>
        <v/>
      </c>
      <c r="AO188" s="101"/>
      <c r="AP188" s="101"/>
      <c r="AQ188" s="101"/>
      <c r="AR188" s="101"/>
      <c r="AS188" s="101"/>
      <c r="AT188" s="101"/>
      <c r="AU188" s="101"/>
      <c r="AV188" s="65"/>
      <c r="AW188" s="102"/>
      <c r="AX188" s="102"/>
      <c r="AY188" s="107" t="str">
        <f>IF('BMP P Tracking Table'!$AK188="Yes",IF('BMP P Tracking Table'!$AL188="No",'BMP P Tracking Table'!$U188*VLOOKUP('BMP P Tracking Table'!$Q188,'Loading Rates'!$B$1:$L$24,4,FALSE)+IF('BMP P Tracking Table'!$V188="By HSG",'BMP P Tracking Table'!$W188*VLOOKUP('BMP P Tracking Table'!$Q188,'Loading Rates'!$B$1:$L$24,6,FALSE)+'BMP P Tracking Table'!$X188*VLOOKUP('BMP P Tracking Table'!$Q188,'Loading Rates'!$B$1:$L$24,7,FALSE)+'BMP P Tracking Table'!$Y188*VLOOKUP('BMP P Tracking Table'!$Q188,'Loading Rates'!$B$1:$L$24,8,FALSE)+'BMP P Tracking Table'!$Z188*VLOOKUP('BMP P Tracking Table'!$Q188,'Loading Rates'!$B$1:$L$24,9,FALSE),'BMP P Tracking Table'!$AA188*VLOOKUP('BMP P Tracking Table'!$Q188,'Loading Rates'!$B$1:$L$24,10,FALSE)),'BMP P Tracking Table'!$AO188*VLOOKUP('BMP P Tracking Table'!$Q188,'Loading Rates'!$B$1:$L$24,4,FALSE)+IF('BMP P Tracking Table'!$AP188="By HSG",'BMP P Tracking Table'!$AQ188*VLOOKUP('BMP P Tracking Table'!$Q188,'Loading Rates'!$B$1:$L$24,6,FALSE)+'BMP P Tracking Table'!$AR188*VLOOKUP('BMP P Tracking Table'!$Q188,'Loading Rates'!$B$1:$L$24,7,FALSE)+'BMP P Tracking Table'!$AS188*VLOOKUP('BMP P Tracking Table'!$Q188,'Loading Rates'!$B$1:$L$24,8,FALSE)+'BMP P Tracking Table'!$AT188*VLOOKUP('BMP P Tracking Table'!$Q188,'Loading Rates'!$B$1:$L$24,9,FALSE),'BMP P Tracking Table'!$AU188*VLOOKUP('BMP P Tracking Table'!$Q188,'Loading Rates'!$B$1:$L$24,10,FALSE))),"")</f>
        <v/>
      </c>
      <c r="AZ188" s="107" t="str">
        <f>IFERROR(IF('BMP P Tracking Table'!$AL188="Yes",MIN(2,IF('BMP P Tracking Table'!$AP188="Total Pervious",(-(3630*'BMP P Tracking Table'!$AO188+20.691*'BMP P Tracking Table'!$AU188)+SQRT((3630*'BMP P Tracking Table'!$AO188+20.691*'BMP P Tracking Table'!$AU188)^2-(4*(996.798*'BMP P Tracking Table'!$AU188)*-'BMP P Tracking Table'!$AW188)))/(2*(996.798*'BMP P Tracking Table'!$AU188)),IF(SUM('BMP P Tracking Table'!$AQ188:$AT188)=0,'BMP P Tracking Table'!$AU188/(-3630*'BMP P Tracking Table'!$AO188),(-(3630*'BMP P Tracking Table'!$AO188+20.691*'BMP P Tracking Table'!$AT188-216.711*'BMP P Tracking Table'!$AS188-83.853*'BMP P Tracking Table'!$AR188-42.834*'BMP P Tracking Table'!$AQ188)+SQRT((3630*'BMP P Tracking Table'!$AO188+20.691*'BMP P Tracking Table'!$AT188-216.711*'BMP P Tracking Table'!$AS188-83.853*'BMP P Tracking Table'!$AR188-42.834*'BMP P Tracking Table'!$AQ188)^2-(4*(149.919*'BMP P Tracking Table'!$AQ188+236.676*'BMP P Tracking Table'!$AR188+726*'BMP P Tracking Table'!$AS188+996.798*'BMP P Tracking Table'!$AT188)*-'BMP P Tracking Table'!$AW188)))/(2*(149.919*'BMP P Tracking Table'!$AQ188+236.676*'BMP P Tracking Table'!$AR188+726*'BMP P Tracking Table'!$AS188+996.798*'BMP P Tracking Table'!$AT188))))),MIN(2,IF('BMP P Tracking Table'!$AP188="Total Pervious",(-(3630*'BMP P Tracking Table'!$U188+20.691*'BMP P Tracking Table'!$AA188)+SQRT((3630*'BMP P Tracking Table'!$U188+20.691*'BMP P Tracking Table'!$AA188)^2-(4*(996.798*'BMP P Tracking Table'!$AA188)*-'BMP P Tracking Table'!$AW188)))/(2*(996.798*'BMP P Tracking Table'!$AA188)),IF(SUM('BMP P Tracking Table'!$W188:$Z188)=0,'BMP P Tracking Table'!$AW188/(-3630*'BMP P Tracking Table'!$U188),(-(3630*'BMP P Tracking Table'!$U188+20.691*'BMP P Tracking Table'!$Z188-216.711*'BMP P Tracking Table'!$Y188-83.853*'BMP P Tracking Table'!$X188-42.834*'BMP P Tracking Table'!$W188)+SQRT((3630*'BMP P Tracking Table'!$U188+20.691*'BMP P Tracking Table'!$Z188-216.711*'BMP P Tracking Table'!$Y188-83.853*'BMP P Tracking Table'!$X188-42.834*'BMP P Tracking Table'!$W188)^2-(4*(149.919*'BMP P Tracking Table'!$W188+236.676*'BMP P Tracking Table'!$X188+726*'BMP P Tracking Table'!$Y188+996.798*'BMP P Tracking Table'!$Z188)*-'BMP P Tracking Table'!$AW188)))/(2*(149.919*'BMP P Tracking Table'!$W188+236.676*'BMP P Tracking Table'!$X188+726*'BMP P Tracking Table'!$Y188+996.798*'BMP P Tracking Table'!$Z188)))))),"")</f>
        <v/>
      </c>
      <c r="BA188" s="105" t="str" cm="1">
        <f t="array" ref="BA188">IFERROR((VLOOKUP(CONCATENATE('BMP P Tracking Table'!$AV188," ",'BMP P Tracking Table'!$AX188),'Performance Curves'!$C$1:$L$45,_xlfn.SINGLE(MATCH('BMP P Tracking Table'!$AZ188,'Performance Curves'!$D$1:$L$1,1))+2,FALSE)-VLOOKUP(CONCATENATE('BMP P Tracking Table'!$AV188," ",'BMP P Tracking Table'!$AX188),'Performance Curves'!$C$1:$L$45,_xlfn.SINGLE(MATCH('BMP P Tracking Table'!$AZ188,'Performance Curves'!$D$1:$L$1,1))+1,FALSE)),"")</f>
        <v/>
      </c>
      <c r="BB188" s="107" t="str">
        <f>IFERROR(('BMP P Tracking Table'!$AZ188-INDEX('Performance Curves'!$E$1:$L$1,1,MATCH('BMP P Tracking Table'!$AZ188,'Performance Curves'!$E$1:$L$1,1)))/(INDEX('Performance Curves'!$E$1:$L$1,1,MATCH('BMP P Tracking Table'!$AZ188,'Performance Curves'!$E$1:$L$1,1)+1)-INDEX('Performance Curves'!$E$1:$L$1,1,MATCH('BMP P Tracking Table'!$AZ188,'Performance Curves'!$E$1:$L$1,1))),"")</f>
        <v/>
      </c>
      <c r="BC188" s="106" t="str" cm="1">
        <f t="array" ref="BC188">IFERROR(IF('BMP P Tracking Table'!$AZ188=2,VLOOKUP(CONCATENATE('BMP P Tracking Table'!$AV188," ",'BMP P Tracking Table'!$AX188),'Performance Curves'!$C$1:$L$44,_xlfn.SINGLE(MATCH('BMP P Tracking Table'!$AZ188,'Performance Curves'!$D$1:$L$1,1))+1,FALSE),'BMP P Tracking Table'!$BA188*'BMP P Tracking Table'!$BB188+VLOOKUP(CONCATENATE('BMP P Tracking Table'!$AV188," ",'BMP P Tracking Table'!$AX188),'Performance Curves'!$C$1:$L$44,_xlfn.SINGLE(MATCH('BMP P Tracking Table'!$AZ188,'Performance Curves'!$D$1:$L$1,1))+1,FALSE)),"")</f>
        <v/>
      </c>
      <c r="BD188" s="107" t="str">
        <f>IFERROR('BMP P Tracking Table'!$BC188*'BMP P Tracking Table'!$AY188,"")</f>
        <v/>
      </c>
      <c r="BE188" s="101"/>
      <c r="BF188" s="37">
        <f t="shared" si="6"/>
        <v>0</v>
      </c>
    </row>
    <row r="189" spans="1:58" x14ac:dyDescent="0.25">
      <c r="A189" s="65"/>
      <c r="B189" s="65"/>
      <c r="C189" s="65"/>
      <c r="D189" s="65"/>
      <c r="E189" s="97"/>
      <c r="F189" s="97"/>
      <c r="G189" s="65"/>
      <c r="H189" s="65"/>
      <c r="I189" s="65"/>
      <c r="J189" s="98"/>
      <c r="K189" s="65"/>
      <c r="L189" s="65"/>
      <c r="M189" s="65"/>
      <c r="N189" s="65"/>
      <c r="O189" s="65"/>
      <c r="P189" s="65"/>
      <c r="Q189" s="65" t="str">
        <f>IFERROR(VLOOKUP('BMP P Tracking Table'!$P189,Dropdowns!$C$2:$E$15,3,FALSE),"")</f>
        <v/>
      </c>
      <c r="R189" s="65" t="str">
        <f>IFERROR(VLOOKUP('BMP P Tracking Table'!$Q189,Dropdowns!$P$3:$Q$23,2,FALSE),"")</f>
        <v/>
      </c>
      <c r="S189" s="65"/>
      <c r="T189" s="65"/>
      <c r="U189" s="65"/>
      <c r="V189" s="65"/>
      <c r="W189" s="65"/>
      <c r="X189" s="65"/>
      <c r="Y189" s="65"/>
      <c r="Z189" s="65"/>
      <c r="AA189" s="65"/>
      <c r="AB189" s="100"/>
      <c r="AC189" s="65"/>
      <c r="AD189" s="107" t="str">
        <f>IFERROR('BMP P Tracking Table'!$U189*VLOOKUP('BMP P Tracking Table'!$Q189,'Loading Rates'!$B$1:$L$24,4,FALSE)+IF('BMP P Tracking Table'!$V189="By HSG",'BMP P Tracking Table'!$W189*VLOOKUP('BMP P Tracking Table'!$Q189,'Loading Rates'!$B$1:$L$24,6,FALSE)+'BMP P Tracking Table'!$X189*VLOOKUP('BMP P Tracking Table'!$Q189,'Loading Rates'!$B$1:$L$24,7,FALSE)+'BMP P Tracking Table'!$Y189*VLOOKUP('BMP P Tracking Table'!$Q189,'Loading Rates'!$B$1:$L$24,8,FALSE)+'BMP P Tracking Table'!$Z189*VLOOKUP('BMP P Tracking Table'!$Q189,'Loading Rates'!$B$1:$L$24,9,FALSE),'BMP P Tracking Table'!$AA189*VLOOKUP('BMP P Tracking Table'!$Q189,'Loading Rates'!$B$1:$L$24,10,FALSE)),"")</f>
        <v/>
      </c>
      <c r="AE189" s="107" t="str">
        <f>IFERROR(MIN(2,IF('BMP P Tracking Table'!$V189="Total Pervious",(-(3630*'BMP P Tracking Table'!$U189+20.691*'BMP P Tracking Table'!$AA189)+SQRT((3630*'BMP P Tracking Table'!$U189+20.691*'BMP P Tracking Table'!$AA189)^2-(4*(996.798*'BMP P Tracking Table'!$AA189)*-'BMP P Tracking Table'!$AB189)))/(2*(996.798*'BMP P Tracking Table'!$AA189)),IF(SUM('BMP P Tracking Table'!$W189:$Z189)=0,'BMP P Tracking Table'!$AB189/(-3630*'BMP P Tracking Table'!$U189),(-(3630*'BMP P Tracking Table'!$U189+20.691*'BMP P Tracking Table'!$Z189-216.711*'BMP P Tracking Table'!$Y189-83.853*'BMP P Tracking Table'!$X189-42.834*'BMP P Tracking Table'!$W189)+SQRT((3630*'BMP P Tracking Table'!$U189+20.691*'BMP P Tracking Table'!$Z189-216.711*'BMP P Tracking Table'!$Y189-83.853*'BMP P Tracking Table'!$X189-42.834*'BMP P Tracking Table'!$W189)^2-(4*(149.919*'BMP P Tracking Table'!$W189+236.676*'BMP P Tracking Table'!$X189+726*'BMP P Tracking Table'!$Y189+996.798*'BMP P Tracking Table'!$Z189)*-'BMP P Tracking Table'!$AB189)))/(2*(149.919*'BMP P Tracking Table'!$W189+236.676*'BMP P Tracking Table'!$X189+726*'BMP P Tracking Table'!$Y189+996.798*'BMP P Tracking Table'!$Z189))))),"")</f>
        <v/>
      </c>
      <c r="AF189" s="107" t="str" cm="1">
        <f t="array" ref="AF189">IFERROR((VLOOKUP(CONCATENATE('BMP P Tracking Table'!$T189," ",'BMP P Tracking Table'!$AC189),'Performance Curves'!$C$1:$L$45,_xlfn.SINGLE(MATCH('BMP P Tracking Table'!$AE189,'Performance Curves'!$D$1:$L$1,1))+2,FALSE)-VLOOKUP(CONCATENATE('BMP P Tracking Table'!$T189," ",'BMP P Tracking Table'!$AC189),'Performance Curves'!$C$1:$L$45,_xlfn.SINGLE(MATCH('BMP P Tracking Table'!$AE189,'Performance Curves'!$D$1:$L$1,1))+1,FALSE)),"")</f>
        <v/>
      </c>
      <c r="AG189" s="107" t="str">
        <f>IFERROR(('BMP P Tracking Table'!$AE189-INDEX('Performance Curves'!$E$1:$L$1,1,MATCH('BMP P Tracking Table'!$AE189,'Performance Curves'!$E$1:$L$1,1)))/(INDEX('Performance Curves'!$E$1:$L$1,1,MATCH('BMP P Tracking Table'!$AE189,'Performance Curves'!$E$1:$L$1,1)+1)-INDEX('Performance Curves'!$E$1:$L$1,1,MATCH('BMP P Tracking Table'!$AE189,'Performance Curves'!$E$1:$L$1,1))),"")</f>
        <v/>
      </c>
      <c r="AH189" s="106" t="str" cm="1">
        <f t="array" ref="AH189">IFERROR(IF('BMP P Tracking Table'!$AE189=2,VLOOKUP(CONCATENATE('BMP P Tracking Table'!$T189," ",'BMP P Tracking Table'!$AC189),'Performance Curves'!$C$1:$L$45,_xlfn.SINGLE(MATCH('BMP P Tracking Table'!$AE189,'Performance Curves'!$D$1:$L$1,1))+1,FALSE),'BMP P Tracking Table'!$AF189*'BMP P Tracking Table'!$AG189+VLOOKUP(CONCATENATE('BMP P Tracking Table'!$T189," ",'BMP P Tracking Table'!$AC189),'Performance Curves'!$C$1:$L$45,_xlfn.SINGLE(MATCH('BMP P Tracking Table'!$AE189,'Performance Curves'!$D$1:$L$1,1))+1,FALSE)),"")</f>
        <v/>
      </c>
      <c r="AI189" s="107" t="str">
        <f>IFERROR('BMP P Tracking Table'!$AH189*'BMP P Tracking Table'!$AD189,"")</f>
        <v/>
      </c>
      <c r="AJ189" s="65"/>
      <c r="AK189" s="101"/>
      <c r="AL189" s="101"/>
      <c r="AM189" s="64">
        <v>1</v>
      </c>
      <c r="AN189" s="105" t="str">
        <f t="shared" si="5"/>
        <v/>
      </c>
      <c r="AO189" s="101"/>
      <c r="AP189" s="101"/>
      <c r="AQ189" s="101"/>
      <c r="AR189" s="101"/>
      <c r="AS189" s="101"/>
      <c r="AT189" s="101"/>
      <c r="AU189" s="101"/>
      <c r="AV189" s="65"/>
      <c r="AW189" s="102"/>
      <c r="AX189" s="102"/>
      <c r="AY189" s="107" t="str">
        <f>IF('BMP P Tracking Table'!$AK189="Yes",IF('BMP P Tracking Table'!$AL189="No",'BMP P Tracking Table'!$U189*VLOOKUP('BMP P Tracking Table'!$Q189,'Loading Rates'!$B$1:$L$24,4,FALSE)+IF('BMP P Tracking Table'!$V189="By HSG",'BMP P Tracking Table'!$W189*VLOOKUP('BMP P Tracking Table'!$Q189,'Loading Rates'!$B$1:$L$24,6,FALSE)+'BMP P Tracking Table'!$X189*VLOOKUP('BMP P Tracking Table'!$Q189,'Loading Rates'!$B$1:$L$24,7,FALSE)+'BMP P Tracking Table'!$Y189*VLOOKUP('BMP P Tracking Table'!$Q189,'Loading Rates'!$B$1:$L$24,8,FALSE)+'BMP P Tracking Table'!$Z189*VLOOKUP('BMP P Tracking Table'!$Q189,'Loading Rates'!$B$1:$L$24,9,FALSE),'BMP P Tracking Table'!$AA189*VLOOKUP('BMP P Tracking Table'!$Q189,'Loading Rates'!$B$1:$L$24,10,FALSE)),'BMP P Tracking Table'!$AO189*VLOOKUP('BMP P Tracking Table'!$Q189,'Loading Rates'!$B$1:$L$24,4,FALSE)+IF('BMP P Tracking Table'!$AP189="By HSG",'BMP P Tracking Table'!$AQ189*VLOOKUP('BMP P Tracking Table'!$Q189,'Loading Rates'!$B$1:$L$24,6,FALSE)+'BMP P Tracking Table'!$AR189*VLOOKUP('BMP P Tracking Table'!$Q189,'Loading Rates'!$B$1:$L$24,7,FALSE)+'BMP P Tracking Table'!$AS189*VLOOKUP('BMP P Tracking Table'!$Q189,'Loading Rates'!$B$1:$L$24,8,FALSE)+'BMP P Tracking Table'!$AT189*VLOOKUP('BMP P Tracking Table'!$Q189,'Loading Rates'!$B$1:$L$24,9,FALSE),'BMP P Tracking Table'!$AU189*VLOOKUP('BMP P Tracking Table'!$Q189,'Loading Rates'!$B$1:$L$24,10,FALSE))),"")</f>
        <v/>
      </c>
      <c r="AZ189" s="107" t="str">
        <f>IFERROR(IF('BMP P Tracking Table'!$AL189="Yes",MIN(2,IF('BMP P Tracking Table'!$AP189="Total Pervious",(-(3630*'BMP P Tracking Table'!$AO189+20.691*'BMP P Tracking Table'!$AU189)+SQRT((3630*'BMP P Tracking Table'!$AO189+20.691*'BMP P Tracking Table'!$AU189)^2-(4*(996.798*'BMP P Tracking Table'!$AU189)*-'BMP P Tracking Table'!$AW189)))/(2*(996.798*'BMP P Tracking Table'!$AU189)),IF(SUM('BMP P Tracking Table'!$AQ189:$AT189)=0,'BMP P Tracking Table'!$AU189/(-3630*'BMP P Tracking Table'!$AO189),(-(3630*'BMP P Tracking Table'!$AO189+20.691*'BMP P Tracking Table'!$AT189-216.711*'BMP P Tracking Table'!$AS189-83.853*'BMP P Tracking Table'!$AR189-42.834*'BMP P Tracking Table'!$AQ189)+SQRT((3630*'BMP P Tracking Table'!$AO189+20.691*'BMP P Tracking Table'!$AT189-216.711*'BMP P Tracking Table'!$AS189-83.853*'BMP P Tracking Table'!$AR189-42.834*'BMP P Tracking Table'!$AQ189)^2-(4*(149.919*'BMP P Tracking Table'!$AQ189+236.676*'BMP P Tracking Table'!$AR189+726*'BMP P Tracking Table'!$AS189+996.798*'BMP P Tracking Table'!$AT189)*-'BMP P Tracking Table'!$AW189)))/(2*(149.919*'BMP P Tracking Table'!$AQ189+236.676*'BMP P Tracking Table'!$AR189+726*'BMP P Tracking Table'!$AS189+996.798*'BMP P Tracking Table'!$AT189))))),MIN(2,IF('BMP P Tracking Table'!$AP189="Total Pervious",(-(3630*'BMP P Tracking Table'!$U189+20.691*'BMP P Tracking Table'!$AA189)+SQRT((3630*'BMP P Tracking Table'!$U189+20.691*'BMP P Tracking Table'!$AA189)^2-(4*(996.798*'BMP P Tracking Table'!$AA189)*-'BMP P Tracking Table'!$AW189)))/(2*(996.798*'BMP P Tracking Table'!$AA189)),IF(SUM('BMP P Tracking Table'!$W189:$Z189)=0,'BMP P Tracking Table'!$AW189/(-3630*'BMP P Tracking Table'!$U189),(-(3630*'BMP P Tracking Table'!$U189+20.691*'BMP P Tracking Table'!$Z189-216.711*'BMP P Tracking Table'!$Y189-83.853*'BMP P Tracking Table'!$X189-42.834*'BMP P Tracking Table'!$W189)+SQRT((3630*'BMP P Tracking Table'!$U189+20.691*'BMP P Tracking Table'!$Z189-216.711*'BMP P Tracking Table'!$Y189-83.853*'BMP P Tracking Table'!$X189-42.834*'BMP P Tracking Table'!$W189)^2-(4*(149.919*'BMP P Tracking Table'!$W189+236.676*'BMP P Tracking Table'!$X189+726*'BMP P Tracking Table'!$Y189+996.798*'BMP P Tracking Table'!$Z189)*-'BMP P Tracking Table'!$AW189)))/(2*(149.919*'BMP P Tracking Table'!$W189+236.676*'BMP P Tracking Table'!$X189+726*'BMP P Tracking Table'!$Y189+996.798*'BMP P Tracking Table'!$Z189)))))),"")</f>
        <v/>
      </c>
      <c r="BA189" s="105" t="str" cm="1">
        <f t="array" ref="BA189">IFERROR((VLOOKUP(CONCATENATE('BMP P Tracking Table'!$AV189," ",'BMP P Tracking Table'!$AX189),'Performance Curves'!$C$1:$L$45,_xlfn.SINGLE(MATCH('BMP P Tracking Table'!$AZ189,'Performance Curves'!$D$1:$L$1,1))+2,FALSE)-VLOOKUP(CONCATENATE('BMP P Tracking Table'!$AV189," ",'BMP P Tracking Table'!$AX189),'Performance Curves'!$C$1:$L$45,_xlfn.SINGLE(MATCH('BMP P Tracking Table'!$AZ189,'Performance Curves'!$D$1:$L$1,1))+1,FALSE)),"")</f>
        <v/>
      </c>
      <c r="BB189" s="107" t="str">
        <f>IFERROR(('BMP P Tracking Table'!$AZ189-INDEX('Performance Curves'!$E$1:$L$1,1,MATCH('BMP P Tracking Table'!$AZ189,'Performance Curves'!$E$1:$L$1,1)))/(INDEX('Performance Curves'!$E$1:$L$1,1,MATCH('BMP P Tracking Table'!$AZ189,'Performance Curves'!$E$1:$L$1,1)+1)-INDEX('Performance Curves'!$E$1:$L$1,1,MATCH('BMP P Tracking Table'!$AZ189,'Performance Curves'!$E$1:$L$1,1))),"")</f>
        <v/>
      </c>
      <c r="BC189" s="106" t="str" cm="1">
        <f t="array" ref="BC189">IFERROR(IF('BMP P Tracking Table'!$AZ189=2,VLOOKUP(CONCATENATE('BMP P Tracking Table'!$AV189," ",'BMP P Tracking Table'!$AX189),'Performance Curves'!$C$1:$L$44,_xlfn.SINGLE(MATCH('BMP P Tracking Table'!$AZ189,'Performance Curves'!$D$1:$L$1,1))+1,FALSE),'BMP P Tracking Table'!$BA189*'BMP P Tracking Table'!$BB189+VLOOKUP(CONCATENATE('BMP P Tracking Table'!$AV189," ",'BMP P Tracking Table'!$AX189),'Performance Curves'!$C$1:$L$44,_xlfn.SINGLE(MATCH('BMP P Tracking Table'!$AZ189,'Performance Curves'!$D$1:$L$1,1))+1,FALSE)),"")</f>
        <v/>
      </c>
      <c r="BD189" s="107" t="str">
        <f>IFERROR('BMP P Tracking Table'!$BC189*'BMP P Tracking Table'!$AY189,"")</f>
        <v/>
      </c>
      <c r="BE189" s="101"/>
      <c r="BF189" s="37">
        <f t="shared" si="6"/>
        <v>0</v>
      </c>
    </row>
    <row r="190" spans="1:58" x14ac:dyDescent="0.25">
      <c r="A190" s="65"/>
      <c r="B190" s="65"/>
      <c r="C190" s="65"/>
      <c r="D190" s="65"/>
      <c r="E190" s="97"/>
      <c r="F190" s="97"/>
      <c r="G190" s="65"/>
      <c r="H190" s="65"/>
      <c r="I190" s="65"/>
      <c r="J190" s="98"/>
      <c r="K190" s="65"/>
      <c r="L190" s="65"/>
      <c r="M190" s="65"/>
      <c r="N190" s="65"/>
      <c r="O190" s="65"/>
      <c r="P190" s="65"/>
      <c r="Q190" s="65" t="str">
        <f>IFERROR(VLOOKUP('BMP P Tracking Table'!$P190,Dropdowns!$C$2:$E$15,3,FALSE),"")</f>
        <v/>
      </c>
      <c r="R190" s="65" t="str">
        <f>IFERROR(VLOOKUP('BMP P Tracking Table'!$Q190,Dropdowns!$P$3:$Q$23,2,FALSE),"")</f>
        <v/>
      </c>
      <c r="S190" s="65"/>
      <c r="T190" s="65"/>
      <c r="U190" s="65"/>
      <c r="V190" s="65"/>
      <c r="W190" s="65"/>
      <c r="X190" s="65"/>
      <c r="Y190" s="65"/>
      <c r="Z190" s="65"/>
      <c r="AA190" s="65"/>
      <c r="AB190" s="100"/>
      <c r="AC190" s="65"/>
      <c r="AD190" s="107" t="str">
        <f>IFERROR('BMP P Tracking Table'!$U190*VLOOKUP('BMP P Tracking Table'!$Q190,'Loading Rates'!$B$1:$L$24,4,FALSE)+IF('BMP P Tracking Table'!$V190="By HSG",'BMP P Tracking Table'!$W190*VLOOKUP('BMP P Tracking Table'!$Q190,'Loading Rates'!$B$1:$L$24,6,FALSE)+'BMP P Tracking Table'!$X190*VLOOKUP('BMP P Tracking Table'!$Q190,'Loading Rates'!$B$1:$L$24,7,FALSE)+'BMP P Tracking Table'!$Y190*VLOOKUP('BMP P Tracking Table'!$Q190,'Loading Rates'!$B$1:$L$24,8,FALSE)+'BMP P Tracking Table'!$Z190*VLOOKUP('BMP P Tracking Table'!$Q190,'Loading Rates'!$B$1:$L$24,9,FALSE),'BMP P Tracking Table'!$AA190*VLOOKUP('BMP P Tracking Table'!$Q190,'Loading Rates'!$B$1:$L$24,10,FALSE)),"")</f>
        <v/>
      </c>
      <c r="AE190" s="107" t="str">
        <f>IFERROR(MIN(2,IF('BMP P Tracking Table'!$V190="Total Pervious",(-(3630*'BMP P Tracking Table'!$U190+20.691*'BMP P Tracking Table'!$AA190)+SQRT((3630*'BMP P Tracking Table'!$U190+20.691*'BMP P Tracking Table'!$AA190)^2-(4*(996.798*'BMP P Tracking Table'!$AA190)*-'BMP P Tracking Table'!$AB190)))/(2*(996.798*'BMP P Tracking Table'!$AA190)),IF(SUM('BMP P Tracking Table'!$W190:$Z190)=0,'BMP P Tracking Table'!$AB190/(-3630*'BMP P Tracking Table'!$U190),(-(3630*'BMP P Tracking Table'!$U190+20.691*'BMP P Tracking Table'!$Z190-216.711*'BMP P Tracking Table'!$Y190-83.853*'BMP P Tracking Table'!$X190-42.834*'BMP P Tracking Table'!$W190)+SQRT((3630*'BMP P Tracking Table'!$U190+20.691*'BMP P Tracking Table'!$Z190-216.711*'BMP P Tracking Table'!$Y190-83.853*'BMP P Tracking Table'!$X190-42.834*'BMP P Tracking Table'!$W190)^2-(4*(149.919*'BMP P Tracking Table'!$W190+236.676*'BMP P Tracking Table'!$X190+726*'BMP P Tracking Table'!$Y190+996.798*'BMP P Tracking Table'!$Z190)*-'BMP P Tracking Table'!$AB190)))/(2*(149.919*'BMP P Tracking Table'!$W190+236.676*'BMP P Tracking Table'!$X190+726*'BMP P Tracking Table'!$Y190+996.798*'BMP P Tracking Table'!$Z190))))),"")</f>
        <v/>
      </c>
      <c r="AF190" s="107" t="str" cm="1">
        <f t="array" ref="AF190">IFERROR((VLOOKUP(CONCATENATE('BMP P Tracking Table'!$T190," ",'BMP P Tracking Table'!$AC190),'Performance Curves'!$C$1:$L$45,_xlfn.SINGLE(MATCH('BMP P Tracking Table'!$AE190,'Performance Curves'!$D$1:$L$1,1))+2,FALSE)-VLOOKUP(CONCATENATE('BMP P Tracking Table'!$T190," ",'BMP P Tracking Table'!$AC190),'Performance Curves'!$C$1:$L$45,_xlfn.SINGLE(MATCH('BMP P Tracking Table'!$AE190,'Performance Curves'!$D$1:$L$1,1))+1,FALSE)),"")</f>
        <v/>
      </c>
      <c r="AG190" s="107" t="str">
        <f>IFERROR(('BMP P Tracking Table'!$AE190-INDEX('Performance Curves'!$E$1:$L$1,1,MATCH('BMP P Tracking Table'!$AE190,'Performance Curves'!$E$1:$L$1,1)))/(INDEX('Performance Curves'!$E$1:$L$1,1,MATCH('BMP P Tracking Table'!$AE190,'Performance Curves'!$E$1:$L$1,1)+1)-INDEX('Performance Curves'!$E$1:$L$1,1,MATCH('BMP P Tracking Table'!$AE190,'Performance Curves'!$E$1:$L$1,1))),"")</f>
        <v/>
      </c>
      <c r="AH190" s="106" t="str" cm="1">
        <f t="array" ref="AH190">IFERROR(IF('BMP P Tracking Table'!$AE190=2,VLOOKUP(CONCATENATE('BMP P Tracking Table'!$T190," ",'BMP P Tracking Table'!$AC190),'Performance Curves'!$C$1:$L$45,_xlfn.SINGLE(MATCH('BMP P Tracking Table'!$AE190,'Performance Curves'!$D$1:$L$1,1))+1,FALSE),'BMP P Tracking Table'!$AF190*'BMP P Tracking Table'!$AG190+VLOOKUP(CONCATENATE('BMP P Tracking Table'!$T190," ",'BMP P Tracking Table'!$AC190),'Performance Curves'!$C$1:$L$45,_xlfn.SINGLE(MATCH('BMP P Tracking Table'!$AE190,'Performance Curves'!$D$1:$L$1,1))+1,FALSE)),"")</f>
        <v/>
      </c>
      <c r="AI190" s="107" t="str">
        <f>IFERROR('BMP P Tracking Table'!$AH190*'BMP P Tracking Table'!$AD190,"")</f>
        <v/>
      </c>
      <c r="AJ190" s="65"/>
      <c r="AK190" s="101"/>
      <c r="AL190" s="101"/>
      <c r="AM190" s="64">
        <v>1</v>
      </c>
      <c r="AN190" s="105" t="str">
        <f t="shared" si="5"/>
        <v/>
      </c>
      <c r="AO190" s="101"/>
      <c r="AP190" s="101"/>
      <c r="AQ190" s="101"/>
      <c r="AR190" s="101"/>
      <c r="AS190" s="101"/>
      <c r="AT190" s="101"/>
      <c r="AU190" s="101"/>
      <c r="AV190" s="65"/>
      <c r="AW190" s="102"/>
      <c r="AX190" s="102"/>
      <c r="AY190" s="107" t="str">
        <f>IF('BMP P Tracking Table'!$AK190="Yes",IF('BMP P Tracking Table'!$AL190="No",'BMP P Tracking Table'!$U190*VLOOKUP('BMP P Tracking Table'!$Q190,'Loading Rates'!$B$1:$L$24,4,FALSE)+IF('BMP P Tracking Table'!$V190="By HSG",'BMP P Tracking Table'!$W190*VLOOKUP('BMP P Tracking Table'!$Q190,'Loading Rates'!$B$1:$L$24,6,FALSE)+'BMP P Tracking Table'!$X190*VLOOKUP('BMP P Tracking Table'!$Q190,'Loading Rates'!$B$1:$L$24,7,FALSE)+'BMP P Tracking Table'!$Y190*VLOOKUP('BMP P Tracking Table'!$Q190,'Loading Rates'!$B$1:$L$24,8,FALSE)+'BMP P Tracking Table'!$Z190*VLOOKUP('BMP P Tracking Table'!$Q190,'Loading Rates'!$B$1:$L$24,9,FALSE),'BMP P Tracking Table'!$AA190*VLOOKUP('BMP P Tracking Table'!$Q190,'Loading Rates'!$B$1:$L$24,10,FALSE)),'BMP P Tracking Table'!$AO190*VLOOKUP('BMP P Tracking Table'!$Q190,'Loading Rates'!$B$1:$L$24,4,FALSE)+IF('BMP P Tracking Table'!$AP190="By HSG",'BMP P Tracking Table'!$AQ190*VLOOKUP('BMP P Tracking Table'!$Q190,'Loading Rates'!$B$1:$L$24,6,FALSE)+'BMP P Tracking Table'!$AR190*VLOOKUP('BMP P Tracking Table'!$Q190,'Loading Rates'!$B$1:$L$24,7,FALSE)+'BMP P Tracking Table'!$AS190*VLOOKUP('BMP P Tracking Table'!$Q190,'Loading Rates'!$B$1:$L$24,8,FALSE)+'BMP P Tracking Table'!$AT190*VLOOKUP('BMP P Tracking Table'!$Q190,'Loading Rates'!$B$1:$L$24,9,FALSE),'BMP P Tracking Table'!$AU190*VLOOKUP('BMP P Tracking Table'!$Q190,'Loading Rates'!$B$1:$L$24,10,FALSE))),"")</f>
        <v/>
      </c>
      <c r="AZ190" s="107" t="str">
        <f>IFERROR(IF('BMP P Tracking Table'!$AL190="Yes",MIN(2,IF('BMP P Tracking Table'!$AP190="Total Pervious",(-(3630*'BMP P Tracking Table'!$AO190+20.691*'BMP P Tracking Table'!$AU190)+SQRT((3630*'BMP P Tracking Table'!$AO190+20.691*'BMP P Tracking Table'!$AU190)^2-(4*(996.798*'BMP P Tracking Table'!$AU190)*-'BMP P Tracking Table'!$AW190)))/(2*(996.798*'BMP P Tracking Table'!$AU190)),IF(SUM('BMP P Tracking Table'!$AQ190:$AT190)=0,'BMP P Tracking Table'!$AU190/(-3630*'BMP P Tracking Table'!$AO190),(-(3630*'BMP P Tracking Table'!$AO190+20.691*'BMP P Tracking Table'!$AT190-216.711*'BMP P Tracking Table'!$AS190-83.853*'BMP P Tracking Table'!$AR190-42.834*'BMP P Tracking Table'!$AQ190)+SQRT((3630*'BMP P Tracking Table'!$AO190+20.691*'BMP P Tracking Table'!$AT190-216.711*'BMP P Tracking Table'!$AS190-83.853*'BMP P Tracking Table'!$AR190-42.834*'BMP P Tracking Table'!$AQ190)^2-(4*(149.919*'BMP P Tracking Table'!$AQ190+236.676*'BMP P Tracking Table'!$AR190+726*'BMP P Tracking Table'!$AS190+996.798*'BMP P Tracking Table'!$AT190)*-'BMP P Tracking Table'!$AW190)))/(2*(149.919*'BMP P Tracking Table'!$AQ190+236.676*'BMP P Tracking Table'!$AR190+726*'BMP P Tracking Table'!$AS190+996.798*'BMP P Tracking Table'!$AT190))))),MIN(2,IF('BMP P Tracking Table'!$AP190="Total Pervious",(-(3630*'BMP P Tracking Table'!$U190+20.691*'BMP P Tracking Table'!$AA190)+SQRT((3630*'BMP P Tracking Table'!$U190+20.691*'BMP P Tracking Table'!$AA190)^2-(4*(996.798*'BMP P Tracking Table'!$AA190)*-'BMP P Tracking Table'!$AW190)))/(2*(996.798*'BMP P Tracking Table'!$AA190)),IF(SUM('BMP P Tracking Table'!$W190:$Z190)=0,'BMP P Tracking Table'!$AW190/(-3630*'BMP P Tracking Table'!$U190),(-(3630*'BMP P Tracking Table'!$U190+20.691*'BMP P Tracking Table'!$Z190-216.711*'BMP P Tracking Table'!$Y190-83.853*'BMP P Tracking Table'!$X190-42.834*'BMP P Tracking Table'!$W190)+SQRT((3630*'BMP P Tracking Table'!$U190+20.691*'BMP P Tracking Table'!$Z190-216.711*'BMP P Tracking Table'!$Y190-83.853*'BMP P Tracking Table'!$X190-42.834*'BMP P Tracking Table'!$W190)^2-(4*(149.919*'BMP P Tracking Table'!$W190+236.676*'BMP P Tracking Table'!$X190+726*'BMP P Tracking Table'!$Y190+996.798*'BMP P Tracking Table'!$Z190)*-'BMP P Tracking Table'!$AW190)))/(2*(149.919*'BMP P Tracking Table'!$W190+236.676*'BMP P Tracking Table'!$X190+726*'BMP P Tracking Table'!$Y190+996.798*'BMP P Tracking Table'!$Z190)))))),"")</f>
        <v/>
      </c>
      <c r="BA190" s="105" t="str" cm="1">
        <f t="array" ref="BA190">IFERROR((VLOOKUP(CONCATENATE('BMP P Tracking Table'!$AV190," ",'BMP P Tracking Table'!$AX190),'Performance Curves'!$C$1:$L$45,_xlfn.SINGLE(MATCH('BMP P Tracking Table'!$AZ190,'Performance Curves'!$D$1:$L$1,1))+2,FALSE)-VLOOKUP(CONCATENATE('BMP P Tracking Table'!$AV190," ",'BMP P Tracking Table'!$AX190),'Performance Curves'!$C$1:$L$45,_xlfn.SINGLE(MATCH('BMP P Tracking Table'!$AZ190,'Performance Curves'!$D$1:$L$1,1))+1,FALSE)),"")</f>
        <v/>
      </c>
      <c r="BB190" s="107" t="str">
        <f>IFERROR(('BMP P Tracking Table'!$AZ190-INDEX('Performance Curves'!$E$1:$L$1,1,MATCH('BMP P Tracking Table'!$AZ190,'Performance Curves'!$E$1:$L$1,1)))/(INDEX('Performance Curves'!$E$1:$L$1,1,MATCH('BMP P Tracking Table'!$AZ190,'Performance Curves'!$E$1:$L$1,1)+1)-INDEX('Performance Curves'!$E$1:$L$1,1,MATCH('BMP P Tracking Table'!$AZ190,'Performance Curves'!$E$1:$L$1,1))),"")</f>
        <v/>
      </c>
      <c r="BC190" s="106" t="str" cm="1">
        <f t="array" ref="BC190">IFERROR(IF('BMP P Tracking Table'!$AZ190=2,VLOOKUP(CONCATENATE('BMP P Tracking Table'!$AV190," ",'BMP P Tracking Table'!$AX190),'Performance Curves'!$C$1:$L$44,_xlfn.SINGLE(MATCH('BMP P Tracking Table'!$AZ190,'Performance Curves'!$D$1:$L$1,1))+1,FALSE),'BMP P Tracking Table'!$BA190*'BMP P Tracking Table'!$BB190+VLOOKUP(CONCATENATE('BMP P Tracking Table'!$AV190," ",'BMP P Tracking Table'!$AX190),'Performance Curves'!$C$1:$L$44,_xlfn.SINGLE(MATCH('BMP P Tracking Table'!$AZ190,'Performance Curves'!$D$1:$L$1,1))+1,FALSE)),"")</f>
        <v/>
      </c>
      <c r="BD190" s="107" t="str">
        <f>IFERROR('BMP P Tracking Table'!$BC190*'BMP P Tracking Table'!$AY190,"")</f>
        <v/>
      </c>
      <c r="BE190" s="101"/>
      <c r="BF190" s="37">
        <f t="shared" si="6"/>
        <v>0</v>
      </c>
    </row>
    <row r="191" spans="1:58" x14ac:dyDescent="0.25">
      <c r="A191" s="65"/>
      <c r="B191" s="65"/>
      <c r="C191" s="65"/>
      <c r="D191" s="65"/>
      <c r="E191" s="97"/>
      <c r="F191" s="97"/>
      <c r="G191" s="65"/>
      <c r="H191" s="65"/>
      <c r="I191" s="65"/>
      <c r="J191" s="98"/>
      <c r="K191" s="65"/>
      <c r="L191" s="65"/>
      <c r="M191" s="65"/>
      <c r="N191" s="65"/>
      <c r="O191" s="65"/>
      <c r="P191" s="65"/>
      <c r="Q191" s="65" t="str">
        <f>IFERROR(VLOOKUP('BMP P Tracking Table'!$P191,Dropdowns!$C$2:$E$15,3,FALSE),"")</f>
        <v/>
      </c>
      <c r="R191" s="65" t="str">
        <f>IFERROR(VLOOKUP('BMP P Tracking Table'!$Q191,Dropdowns!$P$3:$Q$23,2,FALSE),"")</f>
        <v/>
      </c>
      <c r="S191" s="65"/>
      <c r="T191" s="65"/>
      <c r="U191" s="65"/>
      <c r="V191" s="65"/>
      <c r="W191" s="65"/>
      <c r="X191" s="65"/>
      <c r="Y191" s="65"/>
      <c r="Z191" s="65"/>
      <c r="AA191" s="65"/>
      <c r="AB191" s="100"/>
      <c r="AC191" s="65"/>
      <c r="AD191" s="107" t="str">
        <f>IFERROR('BMP P Tracking Table'!$U191*VLOOKUP('BMP P Tracking Table'!$Q191,'Loading Rates'!$B$1:$L$24,4,FALSE)+IF('BMP P Tracking Table'!$V191="By HSG",'BMP P Tracking Table'!$W191*VLOOKUP('BMP P Tracking Table'!$Q191,'Loading Rates'!$B$1:$L$24,6,FALSE)+'BMP P Tracking Table'!$X191*VLOOKUP('BMP P Tracking Table'!$Q191,'Loading Rates'!$B$1:$L$24,7,FALSE)+'BMP P Tracking Table'!$Y191*VLOOKUP('BMP P Tracking Table'!$Q191,'Loading Rates'!$B$1:$L$24,8,FALSE)+'BMP P Tracking Table'!$Z191*VLOOKUP('BMP P Tracking Table'!$Q191,'Loading Rates'!$B$1:$L$24,9,FALSE),'BMP P Tracking Table'!$AA191*VLOOKUP('BMP P Tracking Table'!$Q191,'Loading Rates'!$B$1:$L$24,10,FALSE)),"")</f>
        <v/>
      </c>
      <c r="AE191" s="107" t="str">
        <f>IFERROR(MIN(2,IF('BMP P Tracking Table'!$V191="Total Pervious",(-(3630*'BMP P Tracking Table'!$U191+20.691*'BMP P Tracking Table'!$AA191)+SQRT((3630*'BMP P Tracking Table'!$U191+20.691*'BMP P Tracking Table'!$AA191)^2-(4*(996.798*'BMP P Tracking Table'!$AA191)*-'BMP P Tracking Table'!$AB191)))/(2*(996.798*'BMP P Tracking Table'!$AA191)),IF(SUM('BMP P Tracking Table'!$W191:$Z191)=0,'BMP P Tracking Table'!$AB191/(-3630*'BMP P Tracking Table'!$U191),(-(3630*'BMP P Tracking Table'!$U191+20.691*'BMP P Tracking Table'!$Z191-216.711*'BMP P Tracking Table'!$Y191-83.853*'BMP P Tracking Table'!$X191-42.834*'BMP P Tracking Table'!$W191)+SQRT((3630*'BMP P Tracking Table'!$U191+20.691*'BMP P Tracking Table'!$Z191-216.711*'BMP P Tracking Table'!$Y191-83.853*'BMP P Tracking Table'!$X191-42.834*'BMP P Tracking Table'!$W191)^2-(4*(149.919*'BMP P Tracking Table'!$W191+236.676*'BMP P Tracking Table'!$X191+726*'BMP P Tracking Table'!$Y191+996.798*'BMP P Tracking Table'!$Z191)*-'BMP P Tracking Table'!$AB191)))/(2*(149.919*'BMP P Tracking Table'!$W191+236.676*'BMP P Tracking Table'!$X191+726*'BMP P Tracking Table'!$Y191+996.798*'BMP P Tracking Table'!$Z191))))),"")</f>
        <v/>
      </c>
      <c r="AF191" s="107" t="str" cm="1">
        <f t="array" ref="AF191">IFERROR((VLOOKUP(CONCATENATE('BMP P Tracking Table'!$T191," ",'BMP P Tracking Table'!$AC191),'Performance Curves'!$C$1:$L$45,_xlfn.SINGLE(MATCH('BMP P Tracking Table'!$AE191,'Performance Curves'!$D$1:$L$1,1))+2,FALSE)-VLOOKUP(CONCATENATE('BMP P Tracking Table'!$T191," ",'BMP P Tracking Table'!$AC191),'Performance Curves'!$C$1:$L$45,_xlfn.SINGLE(MATCH('BMP P Tracking Table'!$AE191,'Performance Curves'!$D$1:$L$1,1))+1,FALSE)),"")</f>
        <v/>
      </c>
      <c r="AG191" s="107" t="str">
        <f>IFERROR(('BMP P Tracking Table'!$AE191-INDEX('Performance Curves'!$E$1:$L$1,1,MATCH('BMP P Tracking Table'!$AE191,'Performance Curves'!$E$1:$L$1,1)))/(INDEX('Performance Curves'!$E$1:$L$1,1,MATCH('BMP P Tracking Table'!$AE191,'Performance Curves'!$E$1:$L$1,1)+1)-INDEX('Performance Curves'!$E$1:$L$1,1,MATCH('BMP P Tracking Table'!$AE191,'Performance Curves'!$E$1:$L$1,1))),"")</f>
        <v/>
      </c>
      <c r="AH191" s="106" t="str" cm="1">
        <f t="array" ref="AH191">IFERROR(IF('BMP P Tracking Table'!$AE191=2,VLOOKUP(CONCATENATE('BMP P Tracking Table'!$T191," ",'BMP P Tracking Table'!$AC191),'Performance Curves'!$C$1:$L$45,_xlfn.SINGLE(MATCH('BMP P Tracking Table'!$AE191,'Performance Curves'!$D$1:$L$1,1))+1,FALSE),'BMP P Tracking Table'!$AF191*'BMP P Tracking Table'!$AG191+VLOOKUP(CONCATENATE('BMP P Tracking Table'!$T191," ",'BMP P Tracking Table'!$AC191),'Performance Curves'!$C$1:$L$45,_xlfn.SINGLE(MATCH('BMP P Tracking Table'!$AE191,'Performance Curves'!$D$1:$L$1,1))+1,FALSE)),"")</f>
        <v/>
      </c>
      <c r="AI191" s="107" t="str">
        <f>IFERROR('BMP P Tracking Table'!$AH191*'BMP P Tracking Table'!$AD191,"")</f>
        <v/>
      </c>
      <c r="AJ191" s="65"/>
      <c r="AK191" s="101"/>
      <c r="AL191" s="101"/>
      <c r="AM191" s="64">
        <v>1</v>
      </c>
      <c r="AN191" s="105" t="str">
        <f t="shared" si="5"/>
        <v/>
      </c>
      <c r="AO191" s="101"/>
      <c r="AP191" s="101"/>
      <c r="AQ191" s="101"/>
      <c r="AR191" s="101"/>
      <c r="AS191" s="101"/>
      <c r="AT191" s="101"/>
      <c r="AU191" s="101"/>
      <c r="AV191" s="65"/>
      <c r="AW191" s="102"/>
      <c r="AX191" s="102"/>
      <c r="AY191" s="107" t="str">
        <f>IF('BMP P Tracking Table'!$AK191="Yes",IF('BMP P Tracking Table'!$AL191="No",'BMP P Tracking Table'!$U191*VLOOKUP('BMP P Tracking Table'!$Q191,'Loading Rates'!$B$1:$L$24,4,FALSE)+IF('BMP P Tracking Table'!$V191="By HSG",'BMP P Tracking Table'!$W191*VLOOKUP('BMP P Tracking Table'!$Q191,'Loading Rates'!$B$1:$L$24,6,FALSE)+'BMP P Tracking Table'!$X191*VLOOKUP('BMP P Tracking Table'!$Q191,'Loading Rates'!$B$1:$L$24,7,FALSE)+'BMP P Tracking Table'!$Y191*VLOOKUP('BMP P Tracking Table'!$Q191,'Loading Rates'!$B$1:$L$24,8,FALSE)+'BMP P Tracking Table'!$Z191*VLOOKUP('BMP P Tracking Table'!$Q191,'Loading Rates'!$B$1:$L$24,9,FALSE),'BMP P Tracking Table'!$AA191*VLOOKUP('BMP P Tracking Table'!$Q191,'Loading Rates'!$B$1:$L$24,10,FALSE)),'BMP P Tracking Table'!$AO191*VLOOKUP('BMP P Tracking Table'!$Q191,'Loading Rates'!$B$1:$L$24,4,FALSE)+IF('BMP P Tracking Table'!$AP191="By HSG",'BMP P Tracking Table'!$AQ191*VLOOKUP('BMP P Tracking Table'!$Q191,'Loading Rates'!$B$1:$L$24,6,FALSE)+'BMP P Tracking Table'!$AR191*VLOOKUP('BMP P Tracking Table'!$Q191,'Loading Rates'!$B$1:$L$24,7,FALSE)+'BMP P Tracking Table'!$AS191*VLOOKUP('BMP P Tracking Table'!$Q191,'Loading Rates'!$B$1:$L$24,8,FALSE)+'BMP P Tracking Table'!$AT191*VLOOKUP('BMP P Tracking Table'!$Q191,'Loading Rates'!$B$1:$L$24,9,FALSE),'BMP P Tracking Table'!$AU191*VLOOKUP('BMP P Tracking Table'!$Q191,'Loading Rates'!$B$1:$L$24,10,FALSE))),"")</f>
        <v/>
      </c>
      <c r="AZ191" s="107" t="str">
        <f>IFERROR(IF('BMP P Tracking Table'!$AL191="Yes",MIN(2,IF('BMP P Tracking Table'!$AP191="Total Pervious",(-(3630*'BMP P Tracking Table'!$AO191+20.691*'BMP P Tracking Table'!$AU191)+SQRT((3630*'BMP P Tracking Table'!$AO191+20.691*'BMP P Tracking Table'!$AU191)^2-(4*(996.798*'BMP P Tracking Table'!$AU191)*-'BMP P Tracking Table'!$AW191)))/(2*(996.798*'BMP P Tracking Table'!$AU191)),IF(SUM('BMP P Tracking Table'!$AQ191:$AT191)=0,'BMP P Tracking Table'!$AU191/(-3630*'BMP P Tracking Table'!$AO191),(-(3630*'BMP P Tracking Table'!$AO191+20.691*'BMP P Tracking Table'!$AT191-216.711*'BMP P Tracking Table'!$AS191-83.853*'BMP P Tracking Table'!$AR191-42.834*'BMP P Tracking Table'!$AQ191)+SQRT((3630*'BMP P Tracking Table'!$AO191+20.691*'BMP P Tracking Table'!$AT191-216.711*'BMP P Tracking Table'!$AS191-83.853*'BMP P Tracking Table'!$AR191-42.834*'BMP P Tracking Table'!$AQ191)^2-(4*(149.919*'BMP P Tracking Table'!$AQ191+236.676*'BMP P Tracking Table'!$AR191+726*'BMP P Tracking Table'!$AS191+996.798*'BMP P Tracking Table'!$AT191)*-'BMP P Tracking Table'!$AW191)))/(2*(149.919*'BMP P Tracking Table'!$AQ191+236.676*'BMP P Tracking Table'!$AR191+726*'BMP P Tracking Table'!$AS191+996.798*'BMP P Tracking Table'!$AT191))))),MIN(2,IF('BMP P Tracking Table'!$AP191="Total Pervious",(-(3630*'BMP P Tracking Table'!$U191+20.691*'BMP P Tracking Table'!$AA191)+SQRT((3630*'BMP P Tracking Table'!$U191+20.691*'BMP P Tracking Table'!$AA191)^2-(4*(996.798*'BMP P Tracking Table'!$AA191)*-'BMP P Tracking Table'!$AW191)))/(2*(996.798*'BMP P Tracking Table'!$AA191)),IF(SUM('BMP P Tracking Table'!$W191:$Z191)=0,'BMP P Tracking Table'!$AW191/(-3630*'BMP P Tracking Table'!$U191),(-(3630*'BMP P Tracking Table'!$U191+20.691*'BMP P Tracking Table'!$Z191-216.711*'BMP P Tracking Table'!$Y191-83.853*'BMP P Tracking Table'!$X191-42.834*'BMP P Tracking Table'!$W191)+SQRT((3630*'BMP P Tracking Table'!$U191+20.691*'BMP P Tracking Table'!$Z191-216.711*'BMP P Tracking Table'!$Y191-83.853*'BMP P Tracking Table'!$X191-42.834*'BMP P Tracking Table'!$W191)^2-(4*(149.919*'BMP P Tracking Table'!$W191+236.676*'BMP P Tracking Table'!$X191+726*'BMP P Tracking Table'!$Y191+996.798*'BMP P Tracking Table'!$Z191)*-'BMP P Tracking Table'!$AW191)))/(2*(149.919*'BMP P Tracking Table'!$W191+236.676*'BMP P Tracking Table'!$X191+726*'BMP P Tracking Table'!$Y191+996.798*'BMP P Tracking Table'!$Z191)))))),"")</f>
        <v/>
      </c>
      <c r="BA191" s="105" t="str" cm="1">
        <f t="array" ref="BA191">IFERROR((VLOOKUP(CONCATENATE('BMP P Tracking Table'!$AV191," ",'BMP P Tracking Table'!$AX191),'Performance Curves'!$C$1:$L$45,_xlfn.SINGLE(MATCH('BMP P Tracking Table'!$AZ191,'Performance Curves'!$D$1:$L$1,1))+2,FALSE)-VLOOKUP(CONCATENATE('BMP P Tracking Table'!$AV191," ",'BMP P Tracking Table'!$AX191),'Performance Curves'!$C$1:$L$45,_xlfn.SINGLE(MATCH('BMP P Tracking Table'!$AZ191,'Performance Curves'!$D$1:$L$1,1))+1,FALSE)),"")</f>
        <v/>
      </c>
      <c r="BB191" s="107" t="str">
        <f>IFERROR(('BMP P Tracking Table'!$AZ191-INDEX('Performance Curves'!$E$1:$L$1,1,MATCH('BMP P Tracking Table'!$AZ191,'Performance Curves'!$E$1:$L$1,1)))/(INDEX('Performance Curves'!$E$1:$L$1,1,MATCH('BMP P Tracking Table'!$AZ191,'Performance Curves'!$E$1:$L$1,1)+1)-INDEX('Performance Curves'!$E$1:$L$1,1,MATCH('BMP P Tracking Table'!$AZ191,'Performance Curves'!$E$1:$L$1,1))),"")</f>
        <v/>
      </c>
      <c r="BC191" s="106" t="str" cm="1">
        <f t="array" ref="BC191">IFERROR(IF('BMP P Tracking Table'!$AZ191=2,VLOOKUP(CONCATENATE('BMP P Tracking Table'!$AV191," ",'BMP P Tracking Table'!$AX191),'Performance Curves'!$C$1:$L$44,_xlfn.SINGLE(MATCH('BMP P Tracking Table'!$AZ191,'Performance Curves'!$D$1:$L$1,1))+1,FALSE),'BMP P Tracking Table'!$BA191*'BMP P Tracking Table'!$BB191+VLOOKUP(CONCATENATE('BMP P Tracking Table'!$AV191," ",'BMP P Tracking Table'!$AX191),'Performance Curves'!$C$1:$L$44,_xlfn.SINGLE(MATCH('BMP P Tracking Table'!$AZ191,'Performance Curves'!$D$1:$L$1,1))+1,FALSE)),"")</f>
        <v/>
      </c>
      <c r="BD191" s="107" t="str">
        <f>IFERROR('BMP P Tracking Table'!$BC191*'BMP P Tracking Table'!$AY191,"")</f>
        <v/>
      </c>
      <c r="BE191" s="101"/>
      <c r="BF191" s="37">
        <f t="shared" si="6"/>
        <v>0</v>
      </c>
    </row>
    <row r="192" spans="1:58" x14ac:dyDescent="0.25">
      <c r="A192" s="65"/>
      <c r="B192" s="65"/>
      <c r="C192" s="65"/>
      <c r="D192" s="65"/>
      <c r="E192" s="97"/>
      <c r="F192" s="97"/>
      <c r="G192" s="65"/>
      <c r="H192" s="65"/>
      <c r="I192" s="65"/>
      <c r="J192" s="98"/>
      <c r="K192" s="65"/>
      <c r="L192" s="65"/>
      <c r="M192" s="65"/>
      <c r="N192" s="65"/>
      <c r="O192" s="65"/>
      <c r="P192" s="65"/>
      <c r="Q192" s="65" t="str">
        <f>IFERROR(VLOOKUP('BMP P Tracking Table'!$P192,Dropdowns!$C$2:$E$15,3,FALSE),"")</f>
        <v/>
      </c>
      <c r="R192" s="65" t="str">
        <f>IFERROR(VLOOKUP('BMP P Tracking Table'!$Q192,Dropdowns!$P$3:$Q$23,2,FALSE),"")</f>
        <v/>
      </c>
      <c r="S192" s="65"/>
      <c r="T192" s="65"/>
      <c r="U192" s="65"/>
      <c r="V192" s="65"/>
      <c r="W192" s="65"/>
      <c r="X192" s="65"/>
      <c r="Y192" s="65"/>
      <c r="Z192" s="65"/>
      <c r="AA192" s="65"/>
      <c r="AB192" s="100"/>
      <c r="AC192" s="65"/>
      <c r="AD192" s="107" t="str">
        <f>IFERROR('BMP P Tracking Table'!$U192*VLOOKUP('BMP P Tracking Table'!$Q192,'Loading Rates'!$B$1:$L$24,4,FALSE)+IF('BMP P Tracking Table'!$V192="By HSG",'BMP P Tracking Table'!$W192*VLOOKUP('BMP P Tracking Table'!$Q192,'Loading Rates'!$B$1:$L$24,6,FALSE)+'BMP P Tracking Table'!$X192*VLOOKUP('BMP P Tracking Table'!$Q192,'Loading Rates'!$B$1:$L$24,7,FALSE)+'BMP P Tracking Table'!$Y192*VLOOKUP('BMP P Tracking Table'!$Q192,'Loading Rates'!$B$1:$L$24,8,FALSE)+'BMP P Tracking Table'!$Z192*VLOOKUP('BMP P Tracking Table'!$Q192,'Loading Rates'!$B$1:$L$24,9,FALSE),'BMP P Tracking Table'!$AA192*VLOOKUP('BMP P Tracking Table'!$Q192,'Loading Rates'!$B$1:$L$24,10,FALSE)),"")</f>
        <v/>
      </c>
      <c r="AE192" s="107" t="str">
        <f>IFERROR(MIN(2,IF('BMP P Tracking Table'!$V192="Total Pervious",(-(3630*'BMP P Tracking Table'!$U192+20.691*'BMP P Tracking Table'!$AA192)+SQRT((3630*'BMP P Tracking Table'!$U192+20.691*'BMP P Tracking Table'!$AA192)^2-(4*(996.798*'BMP P Tracking Table'!$AA192)*-'BMP P Tracking Table'!$AB192)))/(2*(996.798*'BMP P Tracking Table'!$AA192)),IF(SUM('BMP P Tracking Table'!$W192:$Z192)=0,'BMP P Tracking Table'!$AB192/(-3630*'BMP P Tracking Table'!$U192),(-(3630*'BMP P Tracking Table'!$U192+20.691*'BMP P Tracking Table'!$Z192-216.711*'BMP P Tracking Table'!$Y192-83.853*'BMP P Tracking Table'!$X192-42.834*'BMP P Tracking Table'!$W192)+SQRT((3630*'BMP P Tracking Table'!$U192+20.691*'BMP P Tracking Table'!$Z192-216.711*'BMP P Tracking Table'!$Y192-83.853*'BMP P Tracking Table'!$X192-42.834*'BMP P Tracking Table'!$W192)^2-(4*(149.919*'BMP P Tracking Table'!$W192+236.676*'BMP P Tracking Table'!$X192+726*'BMP P Tracking Table'!$Y192+996.798*'BMP P Tracking Table'!$Z192)*-'BMP P Tracking Table'!$AB192)))/(2*(149.919*'BMP P Tracking Table'!$W192+236.676*'BMP P Tracking Table'!$X192+726*'BMP P Tracking Table'!$Y192+996.798*'BMP P Tracking Table'!$Z192))))),"")</f>
        <v/>
      </c>
      <c r="AF192" s="107" t="str" cm="1">
        <f t="array" ref="AF192">IFERROR((VLOOKUP(CONCATENATE('BMP P Tracking Table'!$T192," ",'BMP P Tracking Table'!$AC192),'Performance Curves'!$C$1:$L$45,_xlfn.SINGLE(MATCH('BMP P Tracking Table'!$AE192,'Performance Curves'!$D$1:$L$1,1))+2,FALSE)-VLOOKUP(CONCATENATE('BMP P Tracking Table'!$T192," ",'BMP P Tracking Table'!$AC192),'Performance Curves'!$C$1:$L$45,_xlfn.SINGLE(MATCH('BMP P Tracking Table'!$AE192,'Performance Curves'!$D$1:$L$1,1))+1,FALSE)),"")</f>
        <v/>
      </c>
      <c r="AG192" s="107" t="str">
        <f>IFERROR(('BMP P Tracking Table'!$AE192-INDEX('Performance Curves'!$E$1:$L$1,1,MATCH('BMP P Tracking Table'!$AE192,'Performance Curves'!$E$1:$L$1,1)))/(INDEX('Performance Curves'!$E$1:$L$1,1,MATCH('BMP P Tracking Table'!$AE192,'Performance Curves'!$E$1:$L$1,1)+1)-INDEX('Performance Curves'!$E$1:$L$1,1,MATCH('BMP P Tracking Table'!$AE192,'Performance Curves'!$E$1:$L$1,1))),"")</f>
        <v/>
      </c>
      <c r="AH192" s="106" t="str" cm="1">
        <f t="array" ref="AH192">IFERROR(IF('BMP P Tracking Table'!$AE192=2,VLOOKUP(CONCATENATE('BMP P Tracking Table'!$T192," ",'BMP P Tracking Table'!$AC192),'Performance Curves'!$C$1:$L$45,_xlfn.SINGLE(MATCH('BMP P Tracking Table'!$AE192,'Performance Curves'!$D$1:$L$1,1))+1,FALSE),'BMP P Tracking Table'!$AF192*'BMP P Tracking Table'!$AG192+VLOOKUP(CONCATENATE('BMP P Tracking Table'!$T192," ",'BMP P Tracking Table'!$AC192),'Performance Curves'!$C$1:$L$45,_xlfn.SINGLE(MATCH('BMP P Tracking Table'!$AE192,'Performance Curves'!$D$1:$L$1,1))+1,FALSE)),"")</f>
        <v/>
      </c>
      <c r="AI192" s="107" t="str">
        <f>IFERROR('BMP P Tracking Table'!$AH192*'BMP P Tracking Table'!$AD192,"")</f>
        <v/>
      </c>
      <c r="AJ192" s="65"/>
      <c r="AK192" s="101"/>
      <c r="AL192" s="101"/>
      <c r="AM192" s="64">
        <v>1</v>
      </c>
      <c r="AN192" s="105" t="str">
        <f t="shared" si="5"/>
        <v/>
      </c>
      <c r="AO192" s="101"/>
      <c r="AP192" s="101"/>
      <c r="AQ192" s="101"/>
      <c r="AR192" s="101"/>
      <c r="AS192" s="101"/>
      <c r="AT192" s="101"/>
      <c r="AU192" s="101"/>
      <c r="AV192" s="65"/>
      <c r="AW192" s="102"/>
      <c r="AX192" s="102"/>
      <c r="AY192" s="107" t="str">
        <f>IF('BMP P Tracking Table'!$AK192="Yes",IF('BMP P Tracking Table'!$AL192="No",'BMP P Tracking Table'!$U192*VLOOKUP('BMP P Tracking Table'!$Q192,'Loading Rates'!$B$1:$L$24,4,FALSE)+IF('BMP P Tracking Table'!$V192="By HSG",'BMP P Tracking Table'!$W192*VLOOKUP('BMP P Tracking Table'!$Q192,'Loading Rates'!$B$1:$L$24,6,FALSE)+'BMP P Tracking Table'!$X192*VLOOKUP('BMP P Tracking Table'!$Q192,'Loading Rates'!$B$1:$L$24,7,FALSE)+'BMP P Tracking Table'!$Y192*VLOOKUP('BMP P Tracking Table'!$Q192,'Loading Rates'!$B$1:$L$24,8,FALSE)+'BMP P Tracking Table'!$Z192*VLOOKUP('BMP P Tracking Table'!$Q192,'Loading Rates'!$B$1:$L$24,9,FALSE),'BMP P Tracking Table'!$AA192*VLOOKUP('BMP P Tracking Table'!$Q192,'Loading Rates'!$B$1:$L$24,10,FALSE)),'BMP P Tracking Table'!$AO192*VLOOKUP('BMP P Tracking Table'!$Q192,'Loading Rates'!$B$1:$L$24,4,FALSE)+IF('BMP P Tracking Table'!$AP192="By HSG",'BMP P Tracking Table'!$AQ192*VLOOKUP('BMP P Tracking Table'!$Q192,'Loading Rates'!$B$1:$L$24,6,FALSE)+'BMP P Tracking Table'!$AR192*VLOOKUP('BMP P Tracking Table'!$Q192,'Loading Rates'!$B$1:$L$24,7,FALSE)+'BMP P Tracking Table'!$AS192*VLOOKUP('BMP P Tracking Table'!$Q192,'Loading Rates'!$B$1:$L$24,8,FALSE)+'BMP P Tracking Table'!$AT192*VLOOKUP('BMP P Tracking Table'!$Q192,'Loading Rates'!$B$1:$L$24,9,FALSE),'BMP P Tracking Table'!$AU192*VLOOKUP('BMP P Tracking Table'!$Q192,'Loading Rates'!$B$1:$L$24,10,FALSE))),"")</f>
        <v/>
      </c>
      <c r="AZ192" s="107" t="str">
        <f>IFERROR(IF('BMP P Tracking Table'!$AL192="Yes",MIN(2,IF('BMP P Tracking Table'!$AP192="Total Pervious",(-(3630*'BMP P Tracking Table'!$AO192+20.691*'BMP P Tracking Table'!$AU192)+SQRT((3630*'BMP P Tracking Table'!$AO192+20.691*'BMP P Tracking Table'!$AU192)^2-(4*(996.798*'BMP P Tracking Table'!$AU192)*-'BMP P Tracking Table'!$AW192)))/(2*(996.798*'BMP P Tracking Table'!$AU192)),IF(SUM('BMP P Tracking Table'!$AQ192:$AT192)=0,'BMP P Tracking Table'!$AU192/(-3630*'BMP P Tracking Table'!$AO192),(-(3630*'BMP P Tracking Table'!$AO192+20.691*'BMP P Tracking Table'!$AT192-216.711*'BMP P Tracking Table'!$AS192-83.853*'BMP P Tracking Table'!$AR192-42.834*'BMP P Tracking Table'!$AQ192)+SQRT((3630*'BMP P Tracking Table'!$AO192+20.691*'BMP P Tracking Table'!$AT192-216.711*'BMP P Tracking Table'!$AS192-83.853*'BMP P Tracking Table'!$AR192-42.834*'BMP P Tracking Table'!$AQ192)^2-(4*(149.919*'BMP P Tracking Table'!$AQ192+236.676*'BMP P Tracking Table'!$AR192+726*'BMP P Tracking Table'!$AS192+996.798*'BMP P Tracking Table'!$AT192)*-'BMP P Tracking Table'!$AW192)))/(2*(149.919*'BMP P Tracking Table'!$AQ192+236.676*'BMP P Tracking Table'!$AR192+726*'BMP P Tracking Table'!$AS192+996.798*'BMP P Tracking Table'!$AT192))))),MIN(2,IF('BMP P Tracking Table'!$AP192="Total Pervious",(-(3630*'BMP P Tracking Table'!$U192+20.691*'BMP P Tracking Table'!$AA192)+SQRT((3630*'BMP P Tracking Table'!$U192+20.691*'BMP P Tracking Table'!$AA192)^2-(4*(996.798*'BMP P Tracking Table'!$AA192)*-'BMP P Tracking Table'!$AW192)))/(2*(996.798*'BMP P Tracking Table'!$AA192)),IF(SUM('BMP P Tracking Table'!$W192:$Z192)=0,'BMP P Tracking Table'!$AW192/(-3630*'BMP P Tracking Table'!$U192),(-(3630*'BMP P Tracking Table'!$U192+20.691*'BMP P Tracking Table'!$Z192-216.711*'BMP P Tracking Table'!$Y192-83.853*'BMP P Tracking Table'!$X192-42.834*'BMP P Tracking Table'!$W192)+SQRT((3630*'BMP P Tracking Table'!$U192+20.691*'BMP P Tracking Table'!$Z192-216.711*'BMP P Tracking Table'!$Y192-83.853*'BMP P Tracking Table'!$X192-42.834*'BMP P Tracking Table'!$W192)^2-(4*(149.919*'BMP P Tracking Table'!$W192+236.676*'BMP P Tracking Table'!$X192+726*'BMP P Tracking Table'!$Y192+996.798*'BMP P Tracking Table'!$Z192)*-'BMP P Tracking Table'!$AW192)))/(2*(149.919*'BMP P Tracking Table'!$W192+236.676*'BMP P Tracking Table'!$X192+726*'BMP P Tracking Table'!$Y192+996.798*'BMP P Tracking Table'!$Z192)))))),"")</f>
        <v/>
      </c>
      <c r="BA192" s="105" t="str" cm="1">
        <f t="array" ref="BA192">IFERROR((VLOOKUP(CONCATENATE('BMP P Tracking Table'!$AV192," ",'BMP P Tracking Table'!$AX192),'Performance Curves'!$C$1:$L$45,_xlfn.SINGLE(MATCH('BMP P Tracking Table'!$AZ192,'Performance Curves'!$D$1:$L$1,1))+2,FALSE)-VLOOKUP(CONCATENATE('BMP P Tracking Table'!$AV192," ",'BMP P Tracking Table'!$AX192),'Performance Curves'!$C$1:$L$45,_xlfn.SINGLE(MATCH('BMP P Tracking Table'!$AZ192,'Performance Curves'!$D$1:$L$1,1))+1,FALSE)),"")</f>
        <v/>
      </c>
      <c r="BB192" s="107" t="str">
        <f>IFERROR(('BMP P Tracking Table'!$AZ192-INDEX('Performance Curves'!$E$1:$L$1,1,MATCH('BMP P Tracking Table'!$AZ192,'Performance Curves'!$E$1:$L$1,1)))/(INDEX('Performance Curves'!$E$1:$L$1,1,MATCH('BMP P Tracking Table'!$AZ192,'Performance Curves'!$E$1:$L$1,1)+1)-INDEX('Performance Curves'!$E$1:$L$1,1,MATCH('BMP P Tracking Table'!$AZ192,'Performance Curves'!$E$1:$L$1,1))),"")</f>
        <v/>
      </c>
      <c r="BC192" s="106" t="str" cm="1">
        <f t="array" ref="BC192">IFERROR(IF('BMP P Tracking Table'!$AZ192=2,VLOOKUP(CONCATENATE('BMP P Tracking Table'!$AV192," ",'BMP P Tracking Table'!$AX192),'Performance Curves'!$C$1:$L$44,_xlfn.SINGLE(MATCH('BMP P Tracking Table'!$AZ192,'Performance Curves'!$D$1:$L$1,1))+1,FALSE),'BMP P Tracking Table'!$BA192*'BMP P Tracking Table'!$BB192+VLOOKUP(CONCATENATE('BMP P Tracking Table'!$AV192," ",'BMP P Tracking Table'!$AX192),'Performance Curves'!$C$1:$L$44,_xlfn.SINGLE(MATCH('BMP P Tracking Table'!$AZ192,'Performance Curves'!$D$1:$L$1,1))+1,FALSE)),"")</f>
        <v/>
      </c>
      <c r="BD192" s="107" t="str">
        <f>IFERROR('BMP P Tracking Table'!$BC192*'BMP P Tracking Table'!$AY192,"")</f>
        <v/>
      </c>
      <c r="BE192" s="101"/>
      <c r="BF192" s="37">
        <f t="shared" si="6"/>
        <v>0</v>
      </c>
    </row>
    <row r="193" spans="1:58" x14ac:dyDescent="0.25">
      <c r="A193" s="65"/>
      <c r="B193" s="65"/>
      <c r="C193" s="65"/>
      <c r="D193" s="65"/>
      <c r="E193" s="97"/>
      <c r="F193" s="97"/>
      <c r="G193" s="65"/>
      <c r="H193" s="65"/>
      <c r="I193" s="65"/>
      <c r="J193" s="98"/>
      <c r="K193" s="65"/>
      <c r="L193" s="65"/>
      <c r="M193" s="65"/>
      <c r="N193" s="65"/>
      <c r="O193" s="65"/>
      <c r="P193" s="65"/>
      <c r="Q193" s="65" t="str">
        <f>IFERROR(VLOOKUP('BMP P Tracking Table'!$P193,Dropdowns!$C$2:$E$15,3,FALSE),"")</f>
        <v/>
      </c>
      <c r="R193" s="65" t="str">
        <f>IFERROR(VLOOKUP('BMP P Tracking Table'!$Q193,Dropdowns!$P$3:$Q$23,2,FALSE),"")</f>
        <v/>
      </c>
      <c r="S193" s="65"/>
      <c r="T193" s="65"/>
      <c r="U193" s="65"/>
      <c r="V193" s="65"/>
      <c r="W193" s="65"/>
      <c r="X193" s="65"/>
      <c r="Y193" s="65"/>
      <c r="Z193" s="65"/>
      <c r="AA193" s="65"/>
      <c r="AB193" s="100"/>
      <c r="AC193" s="65"/>
      <c r="AD193" s="107" t="str">
        <f>IFERROR('BMP P Tracking Table'!$U193*VLOOKUP('BMP P Tracking Table'!$Q193,'Loading Rates'!$B$1:$L$24,4,FALSE)+IF('BMP P Tracking Table'!$V193="By HSG",'BMP P Tracking Table'!$W193*VLOOKUP('BMP P Tracking Table'!$Q193,'Loading Rates'!$B$1:$L$24,6,FALSE)+'BMP P Tracking Table'!$X193*VLOOKUP('BMP P Tracking Table'!$Q193,'Loading Rates'!$B$1:$L$24,7,FALSE)+'BMP P Tracking Table'!$Y193*VLOOKUP('BMP P Tracking Table'!$Q193,'Loading Rates'!$B$1:$L$24,8,FALSE)+'BMP P Tracking Table'!$Z193*VLOOKUP('BMP P Tracking Table'!$Q193,'Loading Rates'!$B$1:$L$24,9,FALSE),'BMP P Tracking Table'!$AA193*VLOOKUP('BMP P Tracking Table'!$Q193,'Loading Rates'!$B$1:$L$24,10,FALSE)),"")</f>
        <v/>
      </c>
      <c r="AE193" s="107" t="str">
        <f>IFERROR(MIN(2,IF('BMP P Tracking Table'!$V193="Total Pervious",(-(3630*'BMP P Tracking Table'!$U193+20.691*'BMP P Tracking Table'!$AA193)+SQRT((3630*'BMP P Tracking Table'!$U193+20.691*'BMP P Tracking Table'!$AA193)^2-(4*(996.798*'BMP P Tracking Table'!$AA193)*-'BMP P Tracking Table'!$AB193)))/(2*(996.798*'BMP P Tracking Table'!$AA193)),IF(SUM('BMP P Tracking Table'!$W193:$Z193)=0,'BMP P Tracking Table'!$AB193/(-3630*'BMP P Tracking Table'!$U193),(-(3630*'BMP P Tracking Table'!$U193+20.691*'BMP P Tracking Table'!$Z193-216.711*'BMP P Tracking Table'!$Y193-83.853*'BMP P Tracking Table'!$X193-42.834*'BMP P Tracking Table'!$W193)+SQRT((3630*'BMP P Tracking Table'!$U193+20.691*'BMP P Tracking Table'!$Z193-216.711*'BMP P Tracking Table'!$Y193-83.853*'BMP P Tracking Table'!$X193-42.834*'BMP P Tracking Table'!$W193)^2-(4*(149.919*'BMP P Tracking Table'!$W193+236.676*'BMP P Tracking Table'!$X193+726*'BMP P Tracking Table'!$Y193+996.798*'BMP P Tracking Table'!$Z193)*-'BMP P Tracking Table'!$AB193)))/(2*(149.919*'BMP P Tracking Table'!$W193+236.676*'BMP P Tracking Table'!$X193+726*'BMP P Tracking Table'!$Y193+996.798*'BMP P Tracking Table'!$Z193))))),"")</f>
        <v/>
      </c>
      <c r="AF193" s="107" t="str" cm="1">
        <f t="array" ref="AF193">IFERROR((VLOOKUP(CONCATENATE('BMP P Tracking Table'!$T193," ",'BMP P Tracking Table'!$AC193),'Performance Curves'!$C$1:$L$45,_xlfn.SINGLE(MATCH('BMP P Tracking Table'!$AE193,'Performance Curves'!$D$1:$L$1,1))+2,FALSE)-VLOOKUP(CONCATENATE('BMP P Tracking Table'!$T193," ",'BMP P Tracking Table'!$AC193),'Performance Curves'!$C$1:$L$45,_xlfn.SINGLE(MATCH('BMP P Tracking Table'!$AE193,'Performance Curves'!$D$1:$L$1,1))+1,FALSE)),"")</f>
        <v/>
      </c>
      <c r="AG193" s="107" t="str">
        <f>IFERROR(('BMP P Tracking Table'!$AE193-INDEX('Performance Curves'!$E$1:$L$1,1,MATCH('BMP P Tracking Table'!$AE193,'Performance Curves'!$E$1:$L$1,1)))/(INDEX('Performance Curves'!$E$1:$L$1,1,MATCH('BMP P Tracking Table'!$AE193,'Performance Curves'!$E$1:$L$1,1)+1)-INDEX('Performance Curves'!$E$1:$L$1,1,MATCH('BMP P Tracking Table'!$AE193,'Performance Curves'!$E$1:$L$1,1))),"")</f>
        <v/>
      </c>
      <c r="AH193" s="106" t="str" cm="1">
        <f t="array" ref="AH193">IFERROR(IF('BMP P Tracking Table'!$AE193=2,VLOOKUP(CONCATENATE('BMP P Tracking Table'!$T193," ",'BMP P Tracking Table'!$AC193),'Performance Curves'!$C$1:$L$45,_xlfn.SINGLE(MATCH('BMP P Tracking Table'!$AE193,'Performance Curves'!$D$1:$L$1,1))+1,FALSE),'BMP P Tracking Table'!$AF193*'BMP P Tracking Table'!$AG193+VLOOKUP(CONCATENATE('BMP P Tracking Table'!$T193," ",'BMP P Tracking Table'!$AC193),'Performance Curves'!$C$1:$L$45,_xlfn.SINGLE(MATCH('BMP P Tracking Table'!$AE193,'Performance Curves'!$D$1:$L$1,1))+1,FALSE)),"")</f>
        <v/>
      </c>
      <c r="AI193" s="107" t="str">
        <f>IFERROR('BMP P Tracking Table'!$AH193*'BMP P Tracking Table'!$AD193,"")</f>
        <v/>
      </c>
      <c r="AJ193" s="65"/>
      <c r="AK193" s="101"/>
      <c r="AL193" s="101"/>
      <c r="AM193" s="64">
        <v>1</v>
      </c>
      <c r="AN193" s="105" t="str">
        <f t="shared" si="5"/>
        <v/>
      </c>
      <c r="AO193" s="101"/>
      <c r="AP193" s="101"/>
      <c r="AQ193" s="101"/>
      <c r="AR193" s="101"/>
      <c r="AS193" s="101"/>
      <c r="AT193" s="101"/>
      <c r="AU193" s="101"/>
      <c r="AV193" s="65"/>
      <c r="AW193" s="102"/>
      <c r="AX193" s="102"/>
      <c r="AY193" s="107" t="str">
        <f>IF('BMP P Tracking Table'!$AK193="Yes",IF('BMP P Tracking Table'!$AL193="No",'BMP P Tracking Table'!$U193*VLOOKUP('BMP P Tracking Table'!$Q193,'Loading Rates'!$B$1:$L$24,4,FALSE)+IF('BMP P Tracking Table'!$V193="By HSG",'BMP P Tracking Table'!$W193*VLOOKUP('BMP P Tracking Table'!$Q193,'Loading Rates'!$B$1:$L$24,6,FALSE)+'BMP P Tracking Table'!$X193*VLOOKUP('BMP P Tracking Table'!$Q193,'Loading Rates'!$B$1:$L$24,7,FALSE)+'BMP P Tracking Table'!$Y193*VLOOKUP('BMP P Tracking Table'!$Q193,'Loading Rates'!$B$1:$L$24,8,FALSE)+'BMP P Tracking Table'!$Z193*VLOOKUP('BMP P Tracking Table'!$Q193,'Loading Rates'!$B$1:$L$24,9,FALSE),'BMP P Tracking Table'!$AA193*VLOOKUP('BMP P Tracking Table'!$Q193,'Loading Rates'!$B$1:$L$24,10,FALSE)),'BMP P Tracking Table'!$AO193*VLOOKUP('BMP P Tracking Table'!$Q193,'Loading Rates'!$B$1:$L$24,4,FALSE)+IF('BMP P Tracking Table'!$AP193="By HSG",'BMP P Tracking Table'!$AQ193*VLOOKUP('BMP P Tracking Table'!$Q193,'Loading Rates'!$B$1:$L$24,6,FALSE)+'BMP P Tracking Table'!$AR193*VLOOKUP('BMP P Tracking Table'!$Q193,'Loading Rates'!$B$1:$L$24,7,FALSE)+'BMP P Tracking Table'!$AS193*VLOOKUP('BMP P Tracking Table'!$Q193,'Loading Rates'!$B$1:$L$24,8,FALSE)+'BMP P Tracking Table'!$AT193*VLOOKUP('BMP P Tracking Table'!$Q193,'Loading Rates'!$B$1:$L$24,9,FALSE),'BMP P Tracking Table'!$AU193*VLOOKUP('BMP P Tracking Table'!$Q193,'Loading Rates'!$B$1:$L$24,10,FALSE))),"")</f>
        <v/>
      </c>
      <c r="AZ193" s="107" t="str">
        <f>IFERROR(IF('BMP P Tracking Table'!$AL193="Yes",MIN(2,IF('BMP P Tracking Table'!$AP193="Total Pervious",(-(3630*'BMP P Tracking Table'!$AO193+20.691*'BMP P Tracking Table'!$AU193)+SQRT((3630*'BMP P Tracking Table'!$AO193+20.691*'BMP P Tracking Table'!$AU193)^2-(4*(996.798*'BMP P Tracking Table'!$AU193)*-'BMP P Tracking Table'!$AW193)))/(2*(996.798*'BMP P Tracking Table'!$AU193)),IF(SUM('BMP P Tracking Table'!$AQ193:$AT193)=0,'BMP P Tracking Table'!$AU193/(-3630*'BMP P Tracking Table'!$AO193),(-(3630*'BMP P Tracking Table'!$AO193+20.691*'BMP P Tracking Table'!$AT193-216.711*'BMP P Tracking Table'!$AS193-83.853*'BMP P Tracking Table'!$AR193-42.834*'BMP P Tracking Table'!$AQ193)+SQRT((3630*'BMP P Tracking Table'!$AO193+20.691*'BMP P Tracking Table'!$AT193-216.711*'BMP P Tracking Table'!$AS193-83.853*'BMP P Tracking Table'!$AR193-42.834*'BMP P Tracking Table'!$AQ193)^2-(4*(149.919*'BMP P Tracking Table'!$AQ193+236.676*'BMP P Tracking Table'!$AR193+726*'BMP P Tracking Table'!$AS193+996.798*'BMP P Tracking Table'!$AT193)*-'BMP P Tracking Table'!$AW193)))/(2*(149.919*'BMP P Tracking Table'!$AQ193+236.676*'BMP P Tracking Table'!$AR193+726*'BMP P Tracking Table'!$AS193+996.798*'BMP P Tracking Table'!$AT193))))),MIN(2,IF('BMP P Tracking Table'!$AP193="Total Pervious",(-(3630*'BMP P Tracking Table'!$U193+20.691*'BMP P Tracking Table'!$AA193)+SQRT((3630*'BMP P Tracking Table'!$U193+20.691*'BMP P Tracking Table'!$AA193)^2-(4*(996.798*'BMP P Tracking Table'!$AA193)*-'BMP P Tracking Table'!$AW193)))/(2*(996.798*'BMP P Tracking Table'!$AA193)),IF(SUM('BMP P Tracking Table'!$W193:$Z193)=0,'BMP P Tracking Table'!$AW193/(-3630*'BMP P Tracking Table'!$U193),(-(3630*'BMP P Tracking Table'!$U193+20.691*'BMP P Tracking Table'!$Z193-216.711*'BMP P Tracking Table'!$Y193-83.853*'BMP P Tracking Table'!$X193-42.834*'BMP P Tracking Table'!$W193)+SQRT((3630*'BMP P Tracking Table'!$U193+20.691*'BMP P Tracking Table'!$Z193-216.711*'BMP P Tracking Table'!$Y193-83.853*'BMP P Tracking Table'!$X193-42.834*'BMP P Tracking Table'!$W193)^2-(4*(149.919*'BMP P Tracking Table'!$W193+236.676*'BMP P Tracking Table'!$X193+726*'BMP P Tracking Table'!$Y193+996.798*'BMP P Tracking Table'!$Z193)*-'BMP P Tracking Table'!$AW193)))/(2*(149.919*'BMP P Tracking Table'!$W193+236.676*'BMP P Tracking Table'!$X193+726*'BMP P Tracking Table'!$Y193+996.798*'BMP P Tracking Table'!$Z193)))))),"")</f>
        <v/>
      </c>
      <c r="BA193" s="105" t="str" cm="1">
        <f t="array" ref="BA193">IFERROR((VLOOKUP(CONCATENATE('BMP P Tracking Table'!$AV193," ",'BMP P Tracking Table'!$AX193),'Performance Curves'!$C$1:$L$45,_xlfn.SINGLE(MATCH('BMP P Tracking Table'!$AZ193,'Performance Curves'!$D$1:$L$1,1))+2,FALSE)-VLOOKUP(CONCATENATE('BMP P Tracking Table'!$AV193," ",'BMP P Tracking Table'!$AX193),'Performance Curves'!$C$1:$L$45,_xlfn.SINGLE(MATCH('BMP P Tracking Table'!$AZ193,'Performance Curves'!$D$1:$L$1,1))+1,FALSE)),"")</f>
        <v/>
      </c>
      <c r="BB193" s="107" t="str">
        <f>IFERROR(('BMP P Tracking Table'!$AZ193-INDEX('Performance Curves'!$E$1:$L$1,1,MATCH('BMP P Tracking Table'!$AZ193,'Performance Curves'!$E$1:$L$1,1)))/(INDEX('Performance Curves'!$E$1:$L$1,1,MATCH('BMP P Tracking Table'!$AZ193,'Performance Curves'!$E$1:$L$1,1)+1)-INDEX('Performance Curves'!$E$1:$L$1,1,MATCH('BMP P Tracking Table'!$AZ193,'Performance Curves'!$E$1:$L$1,1))),"")</f>
        <v/>
      </c>
      <c r="BC193" s="106" t="str" cm="1">
        <f t="array" ref="BC193">IFERROR(IF('BMP P Tracking Table'!$AZ193=2,VLOOKUP(CONCATENATE('BMP P Tracking Table'!$AV193," ",'BMP P Tracking Table'!$AX193),'Performance Curves'!$C$1:$L$44,_xlfn.SINGLE(MATCH('BMP P Tracking Table'!$AZ193,'Performance Curves'!$D$1:$L$1,1))+1,FALSE),'BMP P Tracking Table'!$BA193*'BMP P Tracking Table'!$BB193+VLOOKUP(CONCATENATE('BMP P Tracking Table'!$AV193," ",'BMP P Tracking Table'!$AX193),'Performance Curves'!$C$1:$L$44,_xlfn.SINGLE(MATCH('BMP P Tracking Table'!$AZ193,'Performance Curves'!$D$1:$L$1,1))+1,FALSE)),"")</f>
        <v/>
      </c>
      <c r="BD193" s="107" t="str">
        <f>IFERROR('BMP P Tracking Table'!$BC193*'BMP P Tracking Table'!$AY193,"")</f>
        <v/>
      </c>
      <c r="BE193" s="101"/>
      <c r="BF193" s="37">
        <f t="shared" si="6"/>
        <v>0</v>
      </c>
    </row>
    <row r="194" spans="1:58" x14ac:dyDescent="0.25">
      <c r="A194" s="65"/>
      <c r="B194" s="65"/>
      <c r="C194" s="65"/>
      <c r="D194" s="65"/>
      <c r="E194" s="97"/>
      <c r="F194" s="97"/>
      <c r="G194" s="65"/>
      <c r="H194" s="65"/>
      <c r="I194" s="65"/>
      <c r="J194" s="98"/>
      <c r="K194" s="65"/>
      <c r="L194" s="65"/>
      <c r="M194" s="65"/>
      <c r="N194" s="65"/>
      <c r="O194" s="65"/>
      <c r="P194" s="65"/>
      <c r="Q194" s="65" t="str">
        <f>IFERROR(VLOOKUP('BMP P Tracking Table'!$P194,Dropdowns!$C$2:$E$15,3,FALSE),"")</f>
        <v/>
      </c>
      <c r="R194" s="65" t="str">
        <f>IFERROR(VLOOKUP('BMP P Tracking Table'!$Q194,Dropdowns!$P$3:$Q$23,2,FALSE),"")</f>
        <v/>
      </c>
      <c r="S194" s="65"/>
      <c r="T194" s="65"/>
      <c r="U194" s="65"/>
      <c r="V194" s="65"/>
      <c r="W194" s="65"/>
      <c r="X194" s="65"/>
      <c r="Y194" s="65"/>
      <c r="Z194" s="65"/>
      <c r="AA194" s="65"/>
      <c r="AB194" s="100"/>
      <c r="AC194" s="65"/>
      <c r="AD194" s="107" t="str">
        <f>IFERROR('BMP P Tracking Table'!$U194*VLOOKUP('BMP P Tracking Table'!$Q194,'Loading Rates'!$B$1:$L$24,4,FALSE)+IF('BMP P Tracking Table'!$V194="By HSG",'BMP P Tracking Table'!$W194*VLOOKUP('BMP P Tracking Table'!$Q194,'Loading Rates'!$B$1:$L$24,6,FALSE)+'BMP P Tracking Table'!$X194*VLOOKUP('BMP P Tracking Table'!$Q194,'Loading Rates'!$B$1:$L$24,7,FALSE)+'BMP P Tracking Table'!$Y194*VLOOKUP('BMP P Tracking Table'!$Q194,'Loading Rates'!$B$1:$L$24,8,FALSE)+'BMP P Tracking Table'!$Z194*VLOOKUP('BMP P Tracking Table'!$Q194,'Loading Rates'!$B$1:$L$24,9,FALSE),'BMP P Tracking Table'!$AA194*VLOOKUP('BMP P Tracking Table'!$Q194,'Loading Rates'!$B$1:$L$24,10,FALSE)),"")</f>
        <v/>
      </c>
      <c r="AE194" s="107" t="str">
        <f>IFERROR(MIN(2,IF('BMP P Tracking Table'!$V194="Total Pervious",(-(3630*'BMP P Tracking Table'!$U194+20.691*'BMP P Tracking Table'!$AA194)+SQRT((3630*'BMP P Tracking Table'!$U194+20.691*'BMP P Tracking Table'!$AA194)^2-(4*(996.798*'BMP P Tracking Table'!$AA194)*-'BMP P Tracking Table'!$AB194)))/(2*(996.798*'BMP P Tracking Table'!$AA194)),IF(SUM('BMP P Tracking Table'!$W194:$Z194)=0,'BMP P Tracking Table'!$AB194/(-3630*'BMP P Tracking Table'!$U194),(-(3630*'BMP P Tracking Table'!$U194+20.691*'BMP P Tracking Table'!$Z194-216.711*'BMP P Tracking Table'!$Y194-83.853*'BMP P Tracking Table'!$X194-42.834*'BMP P Tracking Table'!$W194)+SQRT((3630*'BMP P Tracking Table'!$U194+20.691*'BMP P Tracking Table'!$Z194-216.711*'BMP P Tracking Table'!$Y194-83.853*'BMP P Tracking Table'!$X194-42.834*'BMP P Tracking Table'!$W194)^2-(4*(149.919*'BMP P Tracking Table'!$W194+236.676*'BMP P Tracking Table'!$X194+726*'BMP P Tracking Table'!$Y194+996.798*'BMP P Tracking Table'!$Z194)*-'BMP P Tracking Table'!$AB194)))/(2*(149.919*'BMP P Tracking Table'!$W194+236.676*'BMP P Tracking Table'!$X194+726*'BMP P Tracking Table'!$Y194+996.798*'BMP P Tracking Table'!$Z194))))),"")</f>
        <v/>
      </c>
      <c r="AF194" s="107" t="str" cm="1">
        <f t="array" ref="AF194">IFERROR((VLOOKUP(CONCATENATE('BMP P Tracking Table'!$T194," ",'BMP P Tracking Table'!$AC194),'Performance Curves'!$C$1:$L$45,_xlfn.SINGLE(MATCH('BMP P Tracking Table'!$AE194,'Performance Curves'!$D$1:$L$1,1))+2,FALSE)-VLOOKUP(CONCATENATE('BMP P Tracking Table'!$T194," ",'BMP P Tracking Table'!$AC194),'Performance Curves'!$C$1:$L$45,_xlfn.SINGLE(MATCH('BMP P Tracking Table'!$AE194,'Performance Curves'!$D$1:$L$1,1))+1,FALSE)),"")</f>
        <v/>
      </c>
      <c r="AG194" s="107" t="str">
        <f>IFERROR(('BMP P Tracking Table'!$AE194-INDEX('Performance Curves'!$E$1:$L$1,1,MATCH('BMP P Tracking Table'!$AE194,'Performance Curves'!$E$1:$L$1,1)))/(INDEX('Performance Curves'!$E$1:$L$1,1,MATCH('BMP P Tracking Table'!$AE194,'Performance Curves'!$E$1:$L$1,1)+1)-INDEX('Performance Curves'!$E$1:$L$1,1,MATCH('BMP P Tracking Table'!$AE194,'Performance Curves'!$E$1:$L$1,1))),"")</f>
        <v/>
      </c>
      <c r="AH194" s="106" t="str" cm="1">
        <f t="array" ref="AH194">IFERROR(IF('BMP P Tracking Table'!$AE194=2,VLOOKUP(CONCATENATE('BMP P Tracking Table'!$T194," ",'BMP P Tracking Table'!$AC194),'Performance Curves'!$C$1:$L$45,_xlfn.SINGLE(MATCH('BMP P Tracking Table'!$AE194,'Performance Curves'!$D$1:$L$1,1))+1,FALSE),'BMP P Tracking Table'!$AF194*'BMP P Tracking Table'!$AG194+VLOOKUP(CONCATENATE('BMP P Tracking Table'!$T194," ",'BMP P Tracking Table'!$AC194),'Performance Curves'!$C$1:$L$45,_xlfn.SINGLE(MATCH('BMP P Tracking Table'!$AE194,'Performance Curves'!$D$1:$L$1,1))+1,FALSE)),"")</f>
        <v/>
      </c>
      <c r="AI194" s="107" t="str">
        <f>IFERROR('BMP P Tracking Table'!$AH194*'BMP P Tracking Table'!$AD194,"")</f>
        <v/>
      </c>
      <c r="AJ194" s="65"/>
      <c r="AK194" s="101"/>
      <c r="AL194" s="101"/>
      <c r="AM194" s="64">
        <v>1</v>
      </c>
      <c r="AN194" s="105" t="str">
        <f t="shared" si="5"/>
        <v/>
      </c>
      <c r="AO194" s="101"/>
      <c r="AP194" s="101"/>
      <c r="AQ194" s="101"/>
      <c r="AR194" s="101"/>
      <c r="AS194" s="101"/>
      <c r="AT194" s="101"/>
      <c r="AU194" s="101"/>
      <c r="AV194" s="65"/>
      <c r="AW194" s="102"/>
      <c r="AX194" s="102"/>
      <c r="AY194" s="107" t="str">
        <f>IF('BMP P Tracking Table'!$AK194="Yes",IF('BMP P Tracking Table'!$AL194="No",'BMP P Tracking Table'!$U194*VLOOKUP('BMP P Tracking Table'!$Q194,'Loading Rates'!$B$1:$L$24,4,FALSE)+IF('BMP P Tracking Table'!$V194="By HSG",'BMP P Tracking Table'!$W194*VLOOKUP('BMP P Tracking Table'!$Q194,'Loading Rates'!$B$1:$L$24,6,FALSE)+'BMP P Tracking Table'!$X194*VLOOKUP('BMP P Tracking Table'!$Q194,'Loading Rates'!$B$1:$L$24,7,FALSE)+'BMP P Tracking Table'!$Y194*VLOOKUP('BMP P Tracking Table'!$Q194,'Loading Rates'!$B$1:$L$24,8,FALSE)+'BMP P Tracking Table'!$Z194*VLOOKUP('BMP P Tracking Table'!$Q194,'Loading Rates'!$B$1:$L$24,9,FALSE),'BMP P Tracking Table'!$AA194*VLOOKUP('BMP P Tracking Table'!$Q194,'Loading Rates'!$B$1:$L$24,10,FALSE)),'BMP P Tracking Table'!$AO194*VLOOKUP('BMP P Tracking Table'!$Q194,'Loading Rates'!$B$1:$L$24,4,FALSE)+IF('BMP P Tracking Table'!$AP194="By HSG",'BMP P Tracking Table'!$AQ194*VLOOKUP('BMP P Tracking Table'!$Q194,'Loading Rates'!$B$1:$L$24,6,FALSE)+'BMP P Tracking Table'!$AR194*VLOOKUP('BMP P Tracking Table'!$Q194,'Loading Rates'!$B$1:$L$24,7,FALSE)+'BMP P Tracking Table'!$AS194*VLOOKUP('BMP P Tracking Table'!$Q194,'Loading Rates'!$B$1:$L$24,8,FALSE)+'BMP P Tracking Table'!$AT194*VLOOKUP('BMP P Tracking Table'!$Q194,'Loading Rates'!$B$1:$L$24,9,FALSE),'BMP P Tracking Table'!$AU194*VLOOKUP('BMP P Tracking Table'!$Q194,'Loading Rates'!$B$1:$L$24,10,FALSE))),"")</f>
        <v/>
      </c>
      <c r="AZ194" s="107" t="str">
        <f>IFERROR(IF('BMP P Tracking Table'!$AL194="Yes",MIN(2,IF('BMP P Tracking Table'!$AP194="Total Pervious",(-(3630*'BMP P Tracking Table'!$AO194+20.691*'BMP P Tracking Table'!$AU194)+SQRT((3630*'BMP P Tracking Table'!$AO194+20.691*'BMP P Tracking Table'!$AU194)^2-(4*(996.798*'BMP P Tracking Table'!$AU194)*-'BMP P Tracking Table'!$AW194)))/(2*(996.798*'BMP P Tracking Table'!$AU194)),IF(SUM('BMP P Tracking Table'!$AQ194:$AT194)=0,'BMP P Tracking Table'!$AU194/(-3630*'BMP P Tracking Table'!$AO194),(-(3630*'BMP P Tracking Table'!$AO194+20.691*'BMP P Tracking Table'!$AT194-216.711*'BMP P Tracking Table'!$AS194-83.853*'BMP P Tracking Table'!$AR194-42.834*'BMP P Tracking Table'!$AQ194)+SQRT((3630*'BMP P Tracking Table'!$AO194+20.691*'BMP P Tracking Table'!$AT194-216.711*'BMP P Tracking Table'!$AS194-83.853*'BMP P Tracking Table'!$AR194-42.834*'BMP P Tracking Table'!$AQ194)^2-(4*(149.919*'BMP P Tracking Table'!$AQ194+236.676*'BMP P Tracking Table'!$AR194+726*'BMP P Tracking Table'!$AS194+996.798*'BMP P Tracking Table'!$AT194)*-'BMP P Tracking Table'!$AW194)))/(2*(149.919*'BMP P Tracking Table'!$AQ194+236.676*'BMP P Tracking Table'!$AR194+726*'BMP P Tracking Table'!$AS194+996.798*'BMP P Tracking Table'!$AT194))))),MIN(2,IF('BMP P Tracking Table'!$AP194="Total Pervious",(-(3630*'BMP P Tracking Table'!$U194+20.691*'BMP P Tracking Table'!$AA194)+SQRT((3630*'BMP P Tracking Table'!$U194+20.691*'BMP P Tracking Table'!$AA194)^2-(4*(996.798*'BMP P Tracking Table'!$AA194)*-'BMP P Tracking Table'!$AW194)))/(2*(996.798*'BMP P Tracking Table'!$AA194)),IF(SUM('BMP P Tracking Table'!$W194:$Z194)=0,'BMP P Tracking Table'!$AW194/(-3630*'BMP P Tracking Table'!$U194),(-(3630*'BMP P Tracking Table'!$U194+20.691*'BMP P Tracking Table'!$Z194-216.711*'BMP P Tracking Table'!$Y194-83.853*'BMP P Tracking Table'!$X194-42.834*'BMP P Tracking Table'!$W194)+SQRT((3630*'BMP P Tracking Table'!$U194+20.691*'BMP P Tracking Table'!$Z194-216.711*'BMP P Tracking Table'!$Y194-83.853*'BMP P Tracking Table'!$X194-42.834*'BMP P Tracking Table'!$W194)^2-(4*(149.919*'BMP P Tracking Table'!$W194+236.676*'BMP P Tracking Table'!$X194+726*'BMP P Tracking Table'!$Y194+996.798*'BMP P Tracking Table'!$Z194)*-'BMP P Tracking Table'!$AW194)))/(2*(149.919*'BMP P Tracking Table'!$W194+236.676*'BMP P Tracking Table'!$X194+726*'BMP P Tracking Table'!$Y194+996.798*'BMP P Tracking Table'!$Z194)))))),"")</f>
        <v/>
      </c>
      <c r="BA194" s="105" t="str" cm="1">
        <f t="array" ref="BA194">IFERROR((VLOOKUP(CONCATENATE('BMP P Tracking Table'!$AV194," ",'BMP P Tracking Table'!$AX194),'Performance Curves'!$C$1:$L$45,_xlfn.SINGLE(MATCH('BMP P Tracking Table'!$AZ194,'Performance Curves'!$D$1:$L$1,1))+2,FALSE)-VLOOKUP(CONCATENATE('BMP P Tracking Table'!$AV194," ",'BMP P Tracking Table'!$AX194),'Performance Curves'!$C$1:$L$45,_xlfn.SINGLE(MATCH('BMP P Tracking Table'!$AZ194,'Performance Curves'!$D$1:$L$1,1))+1,FALSE)),"")</f>
        <v/>
      </c>
      <c r="BB194" s="107" t="str">
        <f>IFERROR(('BMP P Tracking Table'!$AZ194-INDEX('Performance Curves'!$E$1:$L$1,1,MATCH('BMP P Tracking Table'!$AZ194,'Performance Curves'!$E$1:$L$1,1)))/(INDEX('Performance Curves'!$E$1:$L$1,1,MATCH('BMP P Tracking Table'!$AZ194,'Performance Curves'!$E$1:$L$1,1)+1)-INDEX('Performance Curves'!$E$1:$L$1,1,MATCH('BMP P Tracking Table'!$AZ194,'Performance Curves'!$E$1:$L$1,1))),"")</f>
        <v/>
      </c>
      <c r="BC194" s="106" t="str" cm="1">
        <f t="array" ref="BC194">IFERROR(IF('BMP P Tracking Table'!$AZ194=2,VLOOKUP(CONCATENATE('BMP P Tracking Table'!$AV194," ",'BMP P Tracking Table'!$AX194),'Performance Curves'!$C$1:$L$44,_xlfn.SINGLE(MATCH('BMP P Tracking Table'!$AZ194,'Performance Curves'!$D$1:$L$1,1))+1,FALSE),'BMP P Tracking Table'!$BA194*'BMP P Tracking Table'!$BB194+VLOOKUP(CONCATENATE('BMP P Tracking Table'!$AV194," ",'BMP P Tracking Table'!$AX194),'Performance Curves'!$C$1:$L$44,_xlfn.SINGLE(MATCH('BMP P Tracking Table'!$AZ194,'Performance Curves'!$D$1:$L$1,1))+1,FALSE)),"")</f>
        <v/>
      </c>
      <c r="BD194" s="107" t="str">
        <f>IFERROR('BMP P Tracking Table'!$BC194*'BMP P Tracking Table'!$AY194,"")</f>
        <v/>
      </c>
      <c r="BE194" s="101"/>
      <c r="BF194" s="37">
        <f t="shared" si="6"/>
        <v>0</v>
      </c>
    </row>
    <row r="195" spans="1:58" x14ac:dyDescent="0.25">
      <c r="A195" s="65"/>
      <c r="B195" s="65"/>
      <c r="C195" s="65"/>
      <c r="D195" s="65"/>
      <c r="E195" s="97"/>
      <c r="F195" s="97"/>
      <c r="G195" s="65"/>
      <c r="H195" s="65"/>
      <c r="I195" s="65"/>
      <c r="J195" s="98"/>
      <c r="K195" s="65"/>
      <c r="L195" s="65"/>
      <c r="M195" s="65"/>
      <c r="N195" s="65"/>
      <c r="O195" s="65"/>
      <c r="P195" s="65"/>
      <c r="Q195" s="65" t="str">
        <f>IFERROR(VLOOKUP('BMP P Tracking Table'!$P195,Dropdowns!$C$2:$E$15,3,FALSE),"")</f>
        <v/>
      </c>
      <c r="R195" s="65" t="str">
        <f>IFERROR(VLOOKUP('BMP P Tracking Table'!$Q195,Dropdowns!$P$3:$Q$23,2,FALSE),"")</f>
        <v/>
      </c>
      <c r="S195" s="65"/>
      <c r="T195" s="65"/>
      <c r="U195" s="65"/>
      <c r="V195" s="65"/>
      <c r="W195" s="65"/>
      <c r="X195" s="65"/>
      <c r="Y195" s="65"/>
      <c r="Z195" s="65"/>
      <c r="AA195" s="65"/>
      <c r="AB195" s="100"/>
      <c r="AC195" s="65"/>
      <c r="AD195" s="107" t="str">
        <f>IFERROR('BMP P Tracking Table'!$U195*VLOOKUP('BMP P Tracking Table'!$Q195,'Loading Rates'!$B$1:$L$24,4,FALSE)+IF('BMP P Tracking Table'!$V195="By HSG",'BMP P Tracking Table'!$W195*VLOOKUP('BMP P Tracking Table'!$Q195,'Loading Rates'!$B$1:$L$24,6,FALSE)+'BMP P Tracking Table'!$X195*VLOOKUP('BMP P Tracking Table'!$Q195,'Loading Rates'!$B$1:$L$24,7,FALSE)+'BMP P Tracking Table'!$Y195*VLOOKUP('BMP P Tracking Table'!$Q195,'Loading Rates'!$B$1:$L$24,8,FALSE)+'BMP P Tracking Table'!$Z195*VLOOKUP('BMP P Tracking Table'!$Q195,'Loading Rates'!$B$1:$L$24,9,FALSE),'BMP P Tracking Table'!$AA195*VLOOKUP('BMP P Tracking Table'!$Q195,'Loading Rates'!$B$1:$L$24,10,FALSE)),"")</f>
        <v/>
      </c>
      <c r="AE195" s="107" t="str">
        <f>IFERROR(MIN(2,IF('BMP P Tracking Table'!$V195="Total Pervious",(-(3630*'BMP P Tracking Table'!$U195+20.691*'BMP P Tracking Table'!$AA195)+SQRT((3630*'BMP P Tracking Table'!$U195+20.691*'BMP P Tracking Table'!$AA195)^2-(4*(996.798*'BMP P Tracking Table'!$AA195)*-'BMP P Tracking Table'!$AB195)))/(2*(996.798*'BMP P Tracking Table'!$AA195)),IF(SUM('BMP P Tracking Table'!$W195:$Z195)=0,'BMP P Tracking Table'!$AB195/(-3630*'BMP P Tracking Table'!$U195),(-(3630*'BMP P Tracking Table'!$U195+20.691*'BMP P Tracking Table'!$Z195-216.711*'BMP P Tracking Table'!$Y195-83.853*'BMP P Tracking Table'!$X195-42.834*'BMP P Tracking Table'!$W195)+SQRT((3630*'BMP P Tracking Table'!$U195+20.691*'BMP P Tracking Table'!$Z195-216.711*'BMP P Tracking Table'!$Y195-83.853*'BMP P Tracking Table'!$X195-42.834*'BMP P Tracking Table'!$W195)^2-(4*(149.919*'BMP P Tracking Table'!$W195+236.676*'BMP P Tracking Table'!$X195+726*'BMP P Tracking Table'!$Y195+996.798*'BMP P Tracking Table'!$Z195)*-'BMP P Tracking Table'!$AB195)))/(2*(149.919*'BMP P Tracking Table'!$W195+236.676*'BMP P Tracking Table'!$X195+726*'BMP P Tracking Table'!$Y195+996.798*'BMP P Tracking Table'!$Z195))))),"")</f>
        <v/>
      </c>
      <c r="AF195" s="107" t="str" cm="1">
        <f t="array" ref="AF195">IFERROR((VLOOKUP(CONCATENATE('BMP P Tracking Table'!$T195," ",'BMP P Tracking Table'!$AC195),'Performance Curves'!$C$1:$L$45,_xlfn.SINGLE(MATCH('BMP P Tracking Table'!$AE195,'Performance Curves'!$D$1:$L$1,1))+2,FALSE)-VLOOKUP(CONCATENATE('BMP P Tracking Table'!$T195," ",'BMP P Tracking Table'!$AC195),'Performance Curves'!$C$1:$L$45,_xlfn.SINGLE(MATCH('BMP P Tracking Table'!$AE195,'Performance Curves'!$D$1:$L$1,1))+1,FALSE)),"")</f>
        <v/>
      </c>
      <c r="AG195" s="107" t="str">
        <f>IFERROR(('BMP P Tracking Table'!$AE195-INDEX('Performance Curves'!$E$1:$L$1,1,MATCH('BMP P Tracking Table'!$AE195,'Performance Curves'!$E$1:$L$1,1)))/(INDEX('Performance Curves'!$E$1:$L$1,1,MATCH('BMP P Tracking Table'!$AE195,'Performance Curves'!$E$1:$L$1,1)+1)-INDEX('Performance Curves'!$E$1:$L$1,1,MATCH('BMP P Tracking Table'!$AE195,'Performance Curves'!$E$1:$L$1,1))),"")</f>
        <v/>
      </c>
      <c r="AH195" s="106" t="str" cm="1">
        <f t="array" ref="AH195">IFERROR(IF('BMP P Tracking Table'!$AE195=2,VLOOKUP(CONCATENATE('BMP P Tracking Table'!$T195," ",'BMP P Tracking Table'!$AC195),'Performance Curves'!$C$1:$L$45,_xlfn.SINGLE(MATCH('BMP P Tracking Table'!$AE195,'Performance Curves'!$D$1:$L$1,1))+1,FALSE),'BMP P Tracking Table'!$AF195*'BMP P Tracking Table'!$AG195+VLOOKUP(CONCATENATE('BMP P Tracking Table'!$T195," ",'BMP P Tracking Table'!$AC195),'Performance Curves'!$C$1:$L$45,_xlfn.SINGLE(MATCH('BMP P Tracking Table'!$AE195,'Performance Curves'!$D$1:$L$1,1))+1,FALSE)),"")</f>
        <v/>
      </c>
      <c r="AI195" s="107" t="str">
        <f>IFERROR('BMP P Tracking Table'!$AH195*'BMP P Tracking Table'!$AD195,"")</f>
        <v/>
      </c>
      <c r="AJ195" s="65"/>
      <c r="AK195" s="101"/>
      <c r="AL195" s="101"/>
      <c r="AM195" s="64">
        <v>1</v>
      </c>
      <c r="AN195" s="105" t="str">
        <f t="shared" si="5"/>
        <v/>
      </c>
      <c r="AO195" s="101"/>
      <c r="AP195" s="101"/>
      <c r="AQ195" s="101"/>
      <c r="AR195" s="101"/>
      <c r="AS195" s="101"/>
      <c r="AT195" s="101"/>
      <c r="AU195" s="101"/>
      <c r="AV195" s="65"/>
      <c r="AW195" s="102"/>
      <c r="AX195" s="102"/>
      <c r="AY195" s="107" t="str">
        <f>IF('BMP P Tracking Table'!$AK195="Yes",IF('BMP P Tracking Table'!$AL195="No",'BMP P Tracking Table'!$U195*VLOOKUP('BMP P Tracking Table'!$Q195,'Loading Rates'!$B$1:$L$24,4,FALSE)+IF('BMP P Tracking Table'!$V195="By HSG",'BMP P Tracking Table'!$W195*VLOOKUP('BMP P Tracking Table'!$Q195,'Loading Rates'!$B$1:$L$24,6,FALSE)+'BMP P Tracking Table'!$X195*VLOOKUP('BMP P Tracking Table'!$Q195,'Loading Rates'!$B$1:$L$24,7,FALSE)+'BMP P Tracking Table'!$Y195*VLOOKUP('BMP P Tracking Table'!$Q195,'Loading Rates'!$B$1:$L$24,8,FALSE)+'BMP P Tracking Table'!$Z195*VLOOKUP('BMP P Tracking Table'!$Q195,'Loading Rates'!$B$1:$L$24,9,FALSE),'BMP P Tracking Table'!$AA195*VLOOKUP('BMP P Tracking Table'!$Q195,'Loading Rates'!$B$1:$L$24,10,FALSE)),'BMP P Tracking Table'!$AO195*VLOOKUP('BMP P Tracking Table'!$Q195,'Loading Rates'!$B$1:$L$24,4,FALSE)+IF('BMP P Tracking Table'!$AP195="By HSG",'BMP P Tracking Table'!$AQ195*VLOOKUP('BMP P Tracking Table'!$Q195,'Loading Rates'!$B$1:$L$24,6,FALSE)+'BMP P Tracking Table'!$AR195*VLOOKUP('BMP P Tracking Table'!$Q195,'Loading Rates'!$B$1:$L$24,7,FALSE)+'BMP P Tracking Table'!$AS195*VLOOKUP('BMP P Tracking Table'!$Q195,'Loading Rates'!$B$1:$L$24,8,FALSE)+'BMP P Tracking Table'!$AT195*VLOOKUP('BMP P Tracking Table'!$Q195,'Loading Rates'!$B$1:$L$24,9,FALSE),'BMP P Tracking Table'!$AU195*VLOOKUP('BMP P Tracking Table'!$Q195,'Loading Rates'!$B$1:$L$24,10,FALSE))),"")</f>
        <v/>
      </c>
      <c r="AZ195" s="107" t="str">
        <f>IFERROR(IF('BMP P Tracking Table'!$AL195="Yes",MIN(2,IF('BMP P Tracking Table'!$AP195="Total Pervious",(-(3630*'BMP P Tracking Table'!$AO195+20.691*'BMP P Tracking Table'!$AU195)+SQRT((3630*'BMP P Tracking Table'!$AO195+20.691*'BMP P Tracking Table'!$AU195)^2-(4*(996.798*'BMP P Tracking Table'!$AU195)*-'BMP P Tracking Table'!$AW195)))/(2*(996.798*'BMP P Tracking Table'!$AU195)),IF(SUM('BMP P Tracking Table'!$AQ195:$AT195)=0,'BMP P Tracking Table'!$AU195/(-3630*'BMP P Tracking Table'!$AO195),(-(3630*'BMP P Tracking Table'!$AO195+20.691*'BMP P Tracking Table'!$AT195-216.711*'BMP P Tracking Table'!$AS195-83.853*'BMP P Tracking Table'!$AR195-42.834*'BMP P Tracking Table'!$AQ195)+SQRT((3630*'BMP P Tracking Table'!$AO195+20.691*'BMP P Tracking Table'!$AT195-216.711*'BMP P Tracking Table'!$AS195-83.853*'BMP P Tracking Table'!$AR195-42.834*'BMP P Tracking Table'!$AQ195)^2-(4*(149.919*'BMP P Tracking Table'!$AQ195+236.676*'BMP P Tracking Table'!$AR195+726*'BMP P Tracking Table'!$AS195+996.798*'BMP P Tracking Table'!$AT195)*-'BMP P Tracking Table'!$AW195)))/(2*(149.919*'BMP P Tracking Table'!$AQ195+236.676*'BMP P Tracking Table'!$AR195+726*'BMP P Tracking Table'!$AS195+996.798*'BMP P Tracking Table'!$AT195))))),MIN(2,IF('BMP P Tracking Table'!$AP195="Total Pervious",(-(3630*'BMP P Tracking Table'!$U195+20.691*'BMP P Tracking Table'!$AA195)+SQRT((3630*'BMP P Tracking Table'!$U195+20.691*'BMP P Tracking Table'!$AA195)^2-(4*(996.798*'BMP P Tracking Table'!$AA195)*-'BMP P Tracking Table'!$AW195)))/(2*(996.798*'BMP P Tracking Table'!$AA195)),IF(SUM('BMP P Tracking Table'!$W195:$Z195)=0,'BMP P Tracking Table'!$AW195/(-3630*'BMP P Tracking Table'!$U195),(-(3630*'BMP P Tracking Table'!$U195+20.691*'BMP P Tracking Table'!$Z195-216.711*'BMP P Tracking Table'!$Y195-83.853*'BMP P Tracking Table'!$X195-42.834*'BMP P Tracking Table'!$W195)+SQRT((3630*'BMP P Tracking Table'!$U195+20.691*'BMP P Tracking Table'!$Z195-216.711*'BMP P Tracking Table'!$Y195-83.853*'BMP P Tracking Table'!$X195-42.834*'BMP P Tracking Table'!$W195)^2-(4*(149.919*'BMP P Tracking Table'!$W195+236.676*'BMP P Tracking Table'!$X195+726*'BMP P Tracking Table'!$Y195+996.798*'BMP P Tracking Table'!$Z195)*-'BMP P Tracking Table'!$AW195)))/(2*(149.919*'BMP P Tracking Table'!$W195+236.676*'BMP P Tracking Table'!$X195+726*'BMP P Tracking Table'!$Y195+996.798*'BMP P Tracking Table'!$Z195)))))),"")</f>
        <v/>
      </c>
      <c r="BA195" s="105" t="str" cm="1">
        <f t="array" ref="BA195">IFERROR((VLOOKUP(CONCATENATE('BMP P Tracking Table'!$AV195," ",'BMP P Tracking Table'!$AX195),'Performance Curves'!$C$1:$L$45,_xlfn.SINGLE(MATCH('BMP P Tracking Table'!$AZ195,'Performance Curves'!$D$1:$L$1,1))+2,FALSE)-VLOOKUP(CONCATENATE('BMP P Tracking Table'!$AV195," ",'BMP P Tracking Table'!$AX195),'Performance Curves'!$C$1:$L$45,_xlfn.SINGLE(MATCH('BMP P Tracking Table'!$AZ195,'Performance Curves'!$D$1:$L$1,1))+1,FALSE)),"")</f>
        <v/>
      </c>
      <c r="BB195" s="107" t="str">
        <f>IFERROR(('BMP P Tracking Table'!$AZ195-INDEX('Performance Curves'!$E$1:$L$1,1,MATCH('BMP P Tracking Table'!$AZ195,'Performance Curves'!$E$1:$L$1,1)))/(INDEX('Performance Curves'!$E$1:$L$1,1,MATCH('BMP P Tracking Table'!$AZ195,'Performance Curves'!$E$1:$L$1,1)+1)-INDEX('Performance Curves'!$E$1:$L$1,1,MATCH('BMP P Tracking Table'!$AZ195,'Performance Curves'!$E$1:$L$1,1))),"")</f>
        <v/>
      </c>
      <c r="BC195" s="106" t="str" cm="1">
        <f t="array" ref="BC195">IFERROR(IF('BMP P Tracking Table'!$AZ195=2,VLOOKUP(CONCATENATE('BMP P Tracking Table'!$AV195," ",'BMP P Tracking Table'!$AX195),'Performance Curves'!$C$1:$L$44,_xlfn.SINGLE(MATCH('BMP P Tracking Table'!$AZ195,'Performance Curves'!$D$1:$L$1,1))+1,FALSE),'BMP P Tracking Table'!$BA195*'BMP P Tracking Table'!$BB195+VLOOKUP(CONCATENATE('BMP P Tracking Table'!$AV195," ",'BMP P Tracking Table'!$AX195),'Performance Curves'!$C$1:$L$44,_xlfn.SINGLE(MATCH('BMP P Tracking Table'!$AZ195,'Performance Curves'!$D$1:$L$1,1))+1,FALSE)),"")</f>
        <v/>
      </c>
      <c r="BD195" s="107" t="str">
        <f>IFERROR('BMP P Tracking Table'!$BC195*'BMP P Tracking Table'!$AY195,"")</f>
        <v/>
      </c>
      <c r="BE195" s="101"/>
      <c r="BF195" s="37">
        <f t="shared" si="6"/>
        <v>0</v>
      </c>
    </row>
    <row r="196" spans="1:58" x14ac:dyDescent="0.25">
      <c r="A196" s="65"/>
      <c r="B196" s="65"/>
      <c r="C196" s="65"/>
      <c r="D196" s="65"/>
      <c r="E196" s="97"/>
      <c r="F196" s="97"/>
      <c r="G196" s="65"/>
      <c r="H196" s="65"/>
      <c r="I196" s="65"/>
      <c r="J196" s="98"/>
      <c r="K196" s="65"/>
      <c r="L196" s="65"/>
      <c r="M196" s="65"/>
      <c r="N196" s="65"/>
      <c r="O196" s="65"/>
      <c r="P196" s="65"/>
      <c r="Q196" s="65" t="str">
        <f>IFERROR(VLOOKUP('BMP P Tracking Table'!$P196,Dropdowns!$C$2:$E$15,3,FALSE),"")</f>
        <v/>
      </c>
      <c r="R196" s="65" t="str">
        <f>IFERROR(VLOOKUP('BMP P Tracking Table'!$Q196,Dropdowns!$P$3:$Q$23,2,FALSE),"")</f>
        <v/>
      </c>
      <c r="S196" s="65"/>
      <c r="T196" s="65"/>
      <c r="U196" s="65"/>
      <c r="V196" s="65"/>
      <c r="W196" s="65"/>
      <c r="X196" s="65"/>
      <c r="Y196" s="65"/>
      <c r="Z196" s="65"/>
      <c r="AA196" s="65"/>
      <c r="AB196" s="100"/>
      <c r="AC196" s="65"/>
      <c r="AD196" s="107" t="str">
        <f>IFERROR('BMP P Tracking Table'!$U196*VLOOKUP('BMP P Tracking Table'!$Q196,'Loading Rates'!$B$1:$L$24,4,FALSE)+IF('BMP P Tracking Table'!$V196="By HSG",'BMP P Tracking Table'!$W196*VLOOKUP('BMP P Tracking Table'!$Q196,'Loading Rates'!$B$1:$L$24,6,FALSE)+'BMP P Tracking Table'!$X196*VLOOKUP('BMP P Tracking Table'!$Q196,'Loading Rates'!$B$1:$L$24,7,FALSE)+'BMP P Tracking Table'!$Y196*VLOOKUP('BMP P Tracking Table'!$Q196,'Loading Rates'!$B$1:$L$24,8,FALSE)+'BMP P Tracking Table'!$Z196*VLOOKUP('BMP P Tracking Table'!$Q196,'Loading Rates'!$B$1:$L$24,9,FALSE),'BMP P Tracking Table'!$AA196*VLOOKUP('BMP P Tracking Table'!$Q196,'Loading Rates'!$B$1:$L$24,10,FALSE)),"")</f>
        <v/>
      </c>
      <c r="AE196" s="107" t="str">
        <f>IFERROR(MIN(2,IF('BMP P Tracking Table'!$V196="Total Pervious",(-(3630*'BMP P Tracking Table'!$U196+20.691*'BMP P Tracking Table'!$AA196)+SQRT((3630*'BMP P Tracking Table'!$U196+20.691*'BMP P Tracking Table'!$AA196)^2-(4*(996.798*'BMP P Tracking Table'!$AA196)*-'BMP P Tracking Table'!$AB196)))/(2*(996.798*'BMP P Tracking Table'!$AA196)),IF(SUM('BMP P Tracking Table'!$W196:$Z196)=0,'BMP P Tracking Table'!$AB196/(-3630*'BMP P Tracking Table'!$U196),(-(3630*'BMP P Tracking Table'!$U196+20.691*'BMP P Tracking Table'!$Z196-216.711*'BMP P Tracking Table'!$Y196-83.853*'BMP P Tracking Table'!$X196-42.834*'BMP P Tracking Table'!$W196)+SQRT((3630*'BMP P Tracking Table'!$U196+20.691*'BMP P Tracking Table'!$Z196-216.711*'BMP P Tracking Table'!$Y196-83.853*'BMP P Tracking Table'!$X196-42.834*'BMP P Tracking Table'!$W196)^2-(4*(149.919*'BMP P Tracking Table'!$W196+236.676*'BMP P Tracking Table'!$X196+726*'BMP P Tracking Table'!$Y196+996.798*'BMP P Tracking Table'!$Z196)*-'BMP P Tracking Table'!$AB196)))/(2*(149.919*'BMP P Tracking Table'!$W196+236.676*'BMP P Tracking Table'!$X196+726*'BMP P Tracking Table'!$Y196+996.798*'BMP P Tracking Table'!$Z196))))),"")</f>
        <v/>
      </c>
      <c r="AF196" s="107" t="str" cm="1">
        <f t="array" ref="AF196">IFERROR((VLOOKUP(CONCATENATE('BMP P Tracking Table'!$T196," ",'BMP P Tracking Table'!$AC196),'Performance Curves'!$C$1:$L$45,_xlfn.SINGLE(MATCH('BMP P Tracking Table'!$AE196,'Performance Curves'!$D$1:$L$1,1))+2,FALSE)-VLOOKUP(CONCATENATE('BMP P Tracking Table'!$T196," ",'BMP P Tracking Table'!$AC196),'Performance Curves'!$C$1:$L$45,_xlfn.SINGLE(MATCH('BMP P Tracking Table'!$AE196,'Performance Curves'!$D$1:$L$1,1))+1,FALSE)),"")</f>
        <v/>
      </c>
      <c r="AG196" s="107" t="str">
        <f>IFERROR(('BMP P Tracking Table'!$AE196-INDEX('Performance Curves'!$E$1:$L$1,1,MATCH('BMP P Tracking Table'!$AE196,'Performance Curves'!$E$1:$L$1,1)))/(INDEX('Performance Curves'!$E$1:$L$1,1,MATCH('BMP P Tracking Table'!$AE196,'Performance Curves'!$E$1:$L$1,1)+1)-INDEX('Performance Curves'!$E$1:$L$1,1,MATCH('BMP P Tracking Table'!$AE196,'Performance Curves'!$E$1:$L$1,1))),"")</f>
        <v/>
      </c>
      <c r="AH196" s="106" t="str" cm="1">
        <f t="array" ref="AH196">IFERROR(IF('BMP P Tracking Table'!$AE196=2,VLOOKUP(CONCATENATE('BMP P Tracking Table'!$T196," ",'BMP P Tracking Table'!$AC196),'Performance Curves'!$C$1:$L$45,_xlfn.SINGLE(MATCH('BMP P Tracking Table'!$AE196,'Performance Curves'!$D$1:$L$1,1))+1,FALSE),'BMP P Tracking Table'!$AF196*'BMP P Tracking Table'!$AG196+VLOOKUP(CONCATENATE('BMP P Tracking Table'!$T196," ",'BMP P Tracking Table'!$AC196),'Performance Curves'!$C$1:$L$45,_xlfn.SINGLE(MATCH('BMP P Tracking Table'!$AE196,'Performance Curves'!$D$1:$L$1,1))+1,FALSE)),"")</f>
        <v/>
      </c>
      <c r="AI196" s="107" t="str">
        <f>IFERROR('BMP P Tracking Table'!$AH196*'BMP P Tracking Table'!$AD196,"")</f>
        <v/>
      </c>
      <c r="AJ196" s="65"/>
      <c r="AK196" s="101"/>
      <c r="AL196" s="101"/>
      <c r="AM196" s="64">
        <v>1</v>
      </c>
      <c r="AN196" s="105" t="str">
        <f t="shared" ref="AN196:AN259" si="7">IF(AK196="Yes",IF(BF196&gt;0,IF(ISBLANK(AJ196),AI196,AJ196)-IF(ISBLANK(BE196),BD196,BE196),"Enter Info --&gt;"),IF(ISBLANK(AJ196),AI196,AJ196))</f>
        <v/>
      </c>
      <c r="AO196" s="101"/>
      <c r="AP196" s="101"/>
      <c r="AQ196" s="101"/>
      <c r="AR196" s="101"/>
      <c r="AS196" s="101"/>
      <c r="AT196" s="101"/>
      <c r="AU196" s="101"/>
      <c r="AV196" s="65"/>
      <c r="AW196" s="102"/>
      <c r="AX196" s="102"/>
      <c r="AY196" s="107" t="str">
        <f>IF('BMP P Tracking Table'!$AK196="Yes",IF('BMP P Tracking Table'!$AL196="No",'BMP P Tracking Table'!$U196*VLOOKUP('BMP P Tracking Table'!$Q196,'Loading Rates'!$B$1:$L$24,4,FALSE)+IF('BMP P Tracking Table'!$V196="By HSG",'BMP P Tracking Table'!$W196*VLOOKUP('BMP P Tracking Table'!$Q196,'Loading Rates'!$B$1:$L$24,6,FALSE)+'BMP P Tracking Table'!$X196*VLOOKUP('BMP P Tracking Table'!$Q196,'Loading Rates'!$B$1:$L$24,7,FALSE)+'BMP P Tracking Table'!$Y196*VLOOKUP('BMP P Tracking Table'!$Q196,'Loading Rates'!$B$1:$L$24,8,FALSE)+'BMP P Tracking Table'!$Z196*VLOOKUP('BMP P Tracking Table'!$Q196,'Loading Rates'!$B$1:$L$24,9,FALSE),'BMP P Tracking Table'!$AA196*VLOOKUP('BMP P Tracking Table'!$Q196,'Loading Rates'!$B$1:$L$24,10,FALSE)),'BMP P Tracking Table'!$AO196*VLOOKUP('BMP P Tracking Table'!$Q196,'Loading Rates'!$B$1:$L$24,4,FALSE)+IF('BMP P Tracking Table'!$AP196="By HSG",'BMP P Tracking Table'!$AQ196*VLOOKUP('BMP P Tracking Table'!$Q196,'Loading Rates'!$B$1:$L$24,6,FALSE)+'BMP P Tracking Table'!$AR196*VLOOKUP('BMP P Tracking Table'!$Q196,'Loading Rates'!$B$1:$L$24,7,FALSE)+'BMP P Tracking Table'!$AS196*VLOOKUP('BMP P Tracking Table'!$Q196,'Loading Rates'!$B$1:$L$24,8,FALSE)+'BMP P Tracking Table'!$AT196*VLOOKUP('BMP P Tracking Table'!$Q196,'Loading Rates'!$B$1:$L$24,9,FALSE),'BMP P Tracking Table'!$AU196*VLOOKUP('BMP P Tracking Table'!$Q196,'Loading Rates'!$B$1:$L$24,10,FALSE))),"")</f>
        <v/>
      </c>
      <c r="AZ196" s="107" t="str">
        <f>IFERROR(IF('BMP P Tracking Table'!$AL196="Yes",MIN(2,IF('BMP P Tracking Table'!$AP196="Total Pervious",(-(3630*'BMP P Tracking Table'!$AO196+20.691*'BMP P Tracking Table'!$AU196)+SQRT((3630*'BMP P Tracking Table'!$AO196+20.691*'BMP P Tracking Table'!$AU196)^2-(4*(996.798*'BMP P Tracking Table'!$AU196)*-'BMP P Tracking Table'!$AW196)))/(2*(996.798*'BMP P Tracking Table'!$AU196)),IF(SUM('BMP P Tracking Table'!$AQ196:$AT196)=0,'BMP P Tracking Table'!$AU196/(-3630*'BMP P Tracking Table'!$AO196),(-(3630*'BMP P Tracking Table'!$AO196+20.691*'BMP P Tracking Table'!$AT196-216.711*'BMP P Tracking Table'!$AS196-83.853*'BMP P Tracking Table'!$AR196-42.834*'BMP P Tracking Table'!$AQ196)+SQRT((3630*'BMP P Tracking Table'!$AO196+20.691*'BMP P Tracking Table'!$AT196-216.711*'BMP P Tracking Table'!$AS196-83.853*'BMP P Tracking Table'!$AR196-42.834*'BMP P Tracking Table'!$AQ196)^2-(4*(149.919*'BMP P Tracking Table'!$AQ196+236.676*'BMP P Tracking Table'!$AR196+726*'BMP P Tracking Table'!$AS196+996.798*'BMP P Tracking Table'!$AT196)*-'BMP P Tracking Table'!$AW196)))/(2*(149.919*'BMP P Tracking Table'!$AQ196+236.676*'BMP P Tracking Table'!$AR196+726*'BMP P Tracking Table'!$AS196+996.798*'BMP P Tracking Table'!$AT196))))),MIN(2,IF('BMP P Tracking Table'!$AP196="Total Pervious",(-(3630*'BMP P Tracking Table'!$U196+20.691*'BMP P Tracking Table'!$AA196)+SQRT((3630*'BMP P Tracking Table'!$U196+20.691*'BMP P Tracking Table'!$AA196)^2-(4*(996.798*'BMP P Tracking Table'!$AA196)*-'BMP P Tracking Table'!$AW196)))/(2*(996.798*'BMP P Tracking Table'!$AA196)),IF(SUM('BMP P Tracking Table'!$W196:$Z196)=0,'BMP P Tracking Table'!$AW196/(-3630*'BMP P Tracking Table'!$U196),(-(3630*'BMP P Tracking Table'!$U196+20.691*'BMP P Tracking Table'!$Z196-216.711*'BMP P Tracking Table'!$Y196-83.853*'BMP P Tracking Table'!$X196-42.834*'BMP P Tracking Table'!$W196)+SQRT((3630*'BMP P Tracking Table'!$U196+20.691*'BMP P Tracking Table'!$Z196-216.711*'BMP P Tracking Table'!$Y196-83.853*'BMP P Tracking Table'!$X196-42.834*'BMP P Tracking Table'!$W196)^2-(4*(149.919*'BMP P Tracking Table'!$W196+236.676*'BMP P Tracking Table'!$X196+726*'BMP P Tracking Table'!$Y196+996.798*'BMP P Tracking Table'!$Z196)*-'BMP P Tracking Table'!$AW196)))/(2*(149.919*'BMP P Tracking Table'!$W196+236.676*'BMP P Tracking Table'!$X196+726*'BMP P Tracking Table'!$Y196+996.798*'BMP P Tracking Table'!$Z196)))))),"")</f>
        <v/>
      </c>
      <c r="BA196" s="105" t="str" cm="1">
        <f t="array" ref="BA196">IFERROR((VLOOKUP(CONCATENATE('BMP P Tracking Table'!$AV196," ",'BMP P Tracking Table'!$AX196),'Performance Curves'!$C$1:$L$45,_xlfn.SINGLE(MATCH('BMP P Tracking Table'!$AZ196,'Performance Curves'!$D$1:$L$1,1))+2,FALSE)-VLOOKUP(CONCATENATE('BMP P Tracking Table'!$AV196," ",'BMP P Tracking Table'!$AX196),'Performance Curves'!$C$1:$L$45,_xlfn.SINGLE(MATCH('BMP P Tracking Table'!$AZ196,'Performance Curves'!$D$1:$L$1,1))+1,FALSE)),"")</f>
        <v/>
      </c>
      <c r="BB196" s="107" t="str">
        <f>IFERROR(('BMP P Tracking Table'!$AZ196-INDEX('Performance Curves'!$E$1:$L$1,1,MATCH('BMP P Tracking Table'!$AZ196,'Performance Curves'!$E$1:$L$1,1)))/(INDEX('Performance Curves'!$E$1:$L$1,1,MATCH('BMP P Tracking Table'!$AZ196,'Performance Curves'!$E$1:$L$1,1)+1)-INDEX('Performance Curves'!$E$1:$L$1,1,MATCH('BMP P Tracking Table'!$AZ196,'Performance Curves'!$E$1:$L$1,1))),"")</f>
        <v/>
      </c>
      <c r="BC196" s="106" t="str" cm="1">
        <f t="array" ref="BC196">IFERROR(IF('BMP P Tracking Table'!$AZ196=2,VLOOKUP(CONCATENATE('BMP P Tracking Table'!$AV196," ",'BMP P Tracking Table'!$AX196),'Performance Curves'!$C$1:$L$44,_xlfn.SINGLE(MATCH('BMP P Tracking Table'!$AZ196,'Performance Curves'!$D$1:$L$1,1))+1,FALSE),'BMP P Tracking Table'!$BA196*'BMP P Tracking Table'!$BB196+VLOOKUP(CONCATENATE('BMP P Tracking Table'!$AV196," ",'BMP P Tracking Table'!$AX196),'Performance Curves'!$C$1:$L$44,_xlfn.SINGLE(MATCH('BMP P Tracking Table'!$AZ196,'Performance Curves'!$D$1:$L$1,1))+1,FALSE)),"")</f>
        <v/>
      </c>
      <c r="BD196" s="107" t="str">
        <f>IFERROR('BMP P Tracking Table'!$BC196*'BMP P Tracking Table'!$AY196,"")</f>
        <v/>
      </c>
      <c r="BE196" s="101"/>
      <c r="BF196" s="37">
        <f t="shared" si="6"/>
        <v>0</v>
      </c>
    </row>
    <row r="197" spans="1:58" x14ac:dyDescent="0.25">
      <c r="A197" s="65"/>
      <c r="B197" s="65"/>
      <c r="C197" s="65"/>
      <c r="D197" s="65"/>
      <c r="E197" s="97"/>
      <c r="F197" s="97"/>
      <c r="G197" s="65"/>
      <c r="H197" s="65"/>
      <c r="I197" s="65"/>
      <c r="J197" s="98"/>
      <c r="K197" s="65"/>
      <c r="L197" s="65"/>
      <c r="M197" s="65"/>
      <c r="N197" s="65"/>
      <c r="O197" s="65"/>
      <c r="P197" s="65"/>
      <c r="Q197" s="65" t="str">
        <f>IFERROR(VLOOKUP('BMP P Tracking Table'!$P197,Dropdowns!$C$2:$E$15,3,FALSE),"")</f>
        <v/>
      </c>
      <c r="R197" s="65" t="str">
        <f>IFERROR(VLOOKUP('BMP P Tracking Table'!$Q197,Dropdowns!$P$3:$Q$23,2,FALSE),"")</f>
        <v/>
      </c>
      <c r="S197" s="65"/>
      <c r="T197" s="65"/>
      <c r="U197" s="65"/>
      <c r="V197" s="65"/>
      <c r="W197" s="65"/>
      <c r="X197" s="65"/>
      <c r="Y197" s="65"/>
      <c r="Z197" s="65"/>
      <c r="AA197" s="65"/>
      <c r="AB197" s="100"/>
      <c r="AC197" s="65"/>
      <c r="AD197" s="107" t="str">
        <f>IFERROR('BMP P Tracking Table'!$U197*VLOOKUP('BMP P Tracking Table'!$Q197,'Loading Rates'!$B$1:$L$24,4,FALSE)+IF('BMP P Tracking Table'!$V197="By HSG",'BMP P Tracking Table'!$W197*VLOOKUP('BMP P Tracking Table'!$Q197,'Loading Rates'!$B$1:$L$24,6,FALSE)+'BMP P Tracking Table'!$X197*VLOOKUP('BMP P Tracking Table'!$Q197,'Loading Rates'!$B$1:$L$24,7,FALSE)+'BMP P Tracking Table'!$Y197*VLOOKUP('BMP P Tracking Table'!$Q197,'Loading Rates'!$B$1:$L$24,8,FALSE)+'BMP P Tracking Table'!$Z197*VLOOKUP('BMP P Tracking Table'!$Q197,'Loading Rates'!$B$1:$L$24,9,FALSE),'BMP P Tracking Table'!$AA197*VLOOKUP('BMP P Tracking Table'!$Q197,'Loading Rates'!$B$1:$L$24,10,FALSE)),"")</f>
        <v/>
      </c>
      <c r="AE197" s="107" t="str">
        <f>IFERROR(MIN(2,IF('BMP P Tracking Table'!$V197="Total Pervious",(-(3630*'BMP P Tracking Table'!$U197+20.691*'BMP P Tracking Table'!$AA197)+SQRT((3630*'BMP P Tracking Table'!$U197+20.691*'BMP P Tracking Table'!$AA197)^2-(4*(996.798*'BMP P Tracking Table'!$AA197)*-'BMP P Tracking Table'!$AB197)))/(2*(996.798*'BMP P Tracking Table'!$AA197)),IF(SUM('BMP P Tracking Table'!$W197:$Z197)=0,'BMP P Tracking Table'!$AB197/(-3630*'BMP P Tracking Table'!$U197),(-(3630*'BMP P Tracking Table'!$U197+20.691*'BMP P Tracking Table'!$Z197-216.711*'BMP P Tracking Table'!$Y197-83.853*'BMP P Tracking Table'!$X197-42.834*'BMP P Tracking Table'!$W197)+SQRT((3630*'BMP P Tracking Table'!$U197+20.691*'BMP P Tracking Table'!$Z197-216.711*'BMP P Tracking Table'!$Y197-83.853*'BMP P Tracking Table'!$X197-42.834*'BMP P Tracking Table'!$W197)^2-(4*(149.919*'BMP P Tracking Table'!$W197+236.676*'BMP P Tracking Table'!$X197+726*'BMP P Tracking Table'!$Y197+996.798*'BMP P Tracking Table'!$Z197)*-'BMP P Tracking Table'!$AB197)))/(2*(149.919*'BMP P Tracking Table'!$W197+236.676*'BMP P Tracking Table'!$X197+726*'BMP P Tracking Table'!$Y197+996.798*'BMP P Tracking Table'!$Z197))))),"")</f>
        <v/>
      </c>
      <c r="AF197" s="107" t="str" cm="1">
        <f t="array" ref="AF197">IFERROR((VLOOKUP(CONCATENATE('BMP P Tracking Table'!$T197," ",'BMP P Tracking Table'!$AC197),'Performance Curves'!$C$1:$L$45,_xlfn.SINGLE(MATCH('BMP P Tracking Table'!$AE197,'Performance Curves'!$D$1:$L$1,1))+2,FALSE)-VLOOKUP(CONCATENATE('BMP P Tracking Table'!$T197," ",'BMP P Tracking Table'!$AC197),'Performance Curves'!$C$1:$L$45,_xlfn.SINGLE(MATCH('BMP P Tracking Table'!$AE197,'Performance Curves'!$D$1:$L$1,1))+1,FALSE)),"")</f>
        <v/>
      </c>
      <c r="AG197" s="107" t="str">
        <f>IFERROR(('BMP P Tracking Table'!$AE197-INDEX('Performance Curves'!$E$1:$L$1,1,MATCH('BMP P Tracking Table'!$AE197,'Performance Curves'!$E$1:$L$1,1)))/(INDEX('Performance Curves'!$E$1:$L$1,1,MATCH('BMP P Tracking Table'!$AE197,'Performance Curves'!$E$1:$L$1,1)+1)-INDEX('Performance Curves'!$E$1:$L$1,1,MATCH('BMP P Tracking Table'!$AE197,'Performance Curves'!$E$1:$L$1,1))),"")</f>
        <v/>
      </c>
      <c r="AH197" s="106" t="str" cm="1">
        <f t="array" ref="AH197">IFERROR(IF('BMP P Tracking Table'!$AE197=2,VLOOKUP(CONCATENATE('BMP P Tracking Table'!$T197," ",'BMP P Tracking Table'!$AC197),'Performance Curves'!$C$1:$L$45,_xlfn.SINGLE(MATCH('BMP P Tracking Table'!$AE197,'Performance Curves'!$D$1:$L$1,1))+1,FALSE),'BMP P Tracking Table'!$AF197*'BMP P Tracking Table'!$AG197+VLOOKUP(CONCATENATE('BMP P Tracking Table'!$T197," ",'BMP P Tracking Table'!$AC197),'Performance Curves'!$C$1:$L$45,_xlfn.SINGLE(MATCH('BMP P Tracking Table'!$AE197,'Performance Curves'!$D$1:$L$1,1))+1,FALSE)),"")</f>
        <v/>
      </c>
      <c r="AI197" s="107" t="str">
        <f>IFERROR('BMP P Tracking Table'!$AH197*'BMP P Tracking Table'!$AD197,"")</f>
        <v/>
      </c>
      <c r="AJ197" s="65"/>
      <c r="AK197" s="101"/>
      <c r="AL197" s="101"/>
      <c r="AM197" s="64">
        <v>1</v>
      </c>
      <c r="AN197" s="105" t="str">
        <f t="shared" si="7"/>
        <v/>
      </c>
      <c r="AO197" s="101"/>
      <c r="AP197" s="101"/>
      <c r="AQ197" s="101"/>
      <c r="AR197" s="101"/>
      <c r="AS197" s="101"/>
      <c r="AT197" s="101"/>
      <c r="AU197" s="101"/>
      <c r="AV197" s="65"/>
      <c r="AW197" s="102"/>
      <c r="AX197" s="102"/>
      <c r="AY197" s="107" t="str">
        <f>IF('BMP P Tracking Table'!$AK197="Yes",IF('BMP P Tracking Table'!$AL197="No",'BMP P Tracking Table'!$U197*VLOOKUP('BMP P Tracking Table'!$Q197,'Loading Rates'!$B$1:$L$24,4,FALSE)+IF('BMP P Tracking Table'!$V197="By HSG",'BMP P Tracking Table'!$W197*VLOOKUP('BMP P Tracking Table'!$Q197,'Loading Rates'!$B$1:$L$24,6,FALSE)+'BMP P Tracking Table'!$X197*VLOOKUP('BMP P Tracking Table'!$Q197,'Loading Rates'!$B$1:$L$24,7,FALSE)+'BMP P Tracking Table'!$Y197*VLOOKUP('BMP P Tracking Table'!$Q197,'Loading Rates'!$B$1:$L$24,8,FALSE)+'BMP P Tracking Table'!$Z197*VLOOKUP('BMP P Tracking Table'!$Q197,'Loading Rates'!$B$1:$L$24,9,FALSE),'BMP P Tracking Table'!$AA197*VLOOKUP('BMP P Tracking Table'!$Q197,'Loading Rates'!$B$1:$L$24,10,FALSE)),'BMP P Tracking Table'!$AO197*VLOOKUP('BMP P Tracking Table'!$Q197,'Loading Rates'!$B$1:$L$24,4,FALSE)+IF('BMP P Tracking Table'!$AP197="By HSG",'BMP P Tracking Table'!$AQ197*VLOOKUP('BMP P Tracking Table'!$Q197,'Loading Rates'!$B$1:$L$24,6,FALSE)+'BMP P Tracking Table'!$AR197*VLOOKUP('BMP P Tracking Table'!$Q197,'Loading Rates'!$B$1:$L$24,7,FALSE)+'BMP P Tracking Table'!$AS197*VLOOKUP('BMP P Tracking Table'!$Q197,'Loading Rates'!$B$1:$L$24,8,FALSE)+'BMP P Tracking Table'!$AT197*VLOOKUP('BMP P Tracking Table'!$Q197,'Loading Rates'!$B$1:$L$24,9,FALSE),'BMP P Tracking Table'!$AU197*VLOOKUP('BMP P Tracking Table'!$Q197,'Loading Rates'!$B$1:$L$24,10,FALSE))),"")</f>
        <v/>
      </c>
      <c r="AZ197" s="107" t="str">
        <f>IFERROR(IF('BMP P Tracking Table'!$AL197="Yes",MIN(2,IF('BMP P Tracking Table'!$AP197="Total Pervious",(-(3630*'BMP P Tracking Table'!$AO197+20.691*'BMP P Tracking Table'!$AU197)+SQRT((3630*'BMP P Tracking Table'!$AO197+20.691*'BMP P Tracking Table'!$AU197)^2-(4*(996.798*'BMP P Tracking Table'!$AU197)*-'BMP P Tracking Table'!$AW197)))/(2*(996.798*'BMP P Tracking Table'!$AU197)),IF(SUM('BMP P Tracking Table'!$AQ197:$AT197)=0,'BMP P Tracking Table'!$AU197/(-3630*'BMP P Tracking Table'!$AO197),(-(3630*'BMP P Tracking Table'!$AO197+20.691*'BMP P Tracking Table'!$AT197-216.711*'BMP P Tracking Table'!$AS197-83.853*'BMP P Tracking Table'!$AR197-42.834*'BMP P Tracking Table'!$AQ197)+SQRT((3630*'BMP P Tracking Table'!$AO197+20.691*'BMP P Tracking Table'!$AT197-216.711*'BMP P Tracking Table'!$AS197-83.853*'BMP P Tracking Table'!$AR197-42.834*'BMP P Tracking Table'!$AQ197)^2-(4*(149.919*'BMP P Tracking Table'!$AQ197+236.676*'BMP P Tracking Table'!$AR197+726*'BMP P Tracking Table'!$AS197+996.798*'BMP P Tracking Table'!$AT197)*-'BMP P Tracking Table'!$AW197)))/(2*(149.919*'BMP P Tracking Table'!$AQ197+236.676*'BMP P Tracking Table'!$AR197+726*'BMP P Tracking Table'!$AS197+996.798*'BMP P Tracking Table'!$AT197))))),MIN(2,IF('BMP P Tracking Table'!$AP197="Total Pervious",(-(3630*'BMP P Tracking Table'!$U197+20.691*'BMP P Tracking Table'!$AA197)+SQRT((3630*'BMP P Tracking Table'!$U197+20.691*'BMP P Tracking Table'!$AA197)^2-(4*(996.798*'BMP P Tracking Table'!$AA197)*-'BMP P Tracking Table'!$AW197)))/(2*(996.798*'BMP P Tracking Table'!$AA197)),IF(SUM('BMP P Tracking Table'!$W197:$Z197)=0,'BMP P Tracking Table'!$AW197/(-3630*'BMP P Tracking Table'!$U197),(-(3630*'BMP P Tracking Table'!$U197+20.691*'BMP P Tracking Table'!$Z197-216.711*'BMP P Tracking Table'!$Y197-83.853*'BMP P Tracking Table'!$X197-42.834*'BMP P Tracking Table'!$W197)+SQRT((3630*'BMP P Tracking Table'!$U197+20.691*'BMP P Tracking Table'!$Z197-216.711*'BMP P Tracking Table'!$Y197-83.853*'BMP P Tracking Table'!$X197-42.834*'BMP P Tracking Table'!$W197)^2-(4*(149.919*'BMP P Tracking Table'!$W197+236.676*'BMP P Tracking Table'!$X197+726*'BMP P Tracking Table'!$Y197+996.798*'BMP P Tracking Table'!$Z197)*-'BMP P Tracking Table'!$AW197)))/(2*(149.919*'BMP P Tracking Table'!$W197+236.676*'BMP P Tracking Table'!$X197+726*'BMP P Tracking Table'!$Y197+996.798*'BMP P Tracking Table'!$Z197)))))),"")</f>
        <v/>
      </c>
      <c r="BA197" s="105" t="str" cm="1">
        <f t="array" ref="BA197">IFERROR((VLOOKUP(CONCATENATE('BMP P Tracking Table'!$AV197," ",'BMP P Tracking Table'!$AX197),'Performance Curves'!$C$1:$L$45,_xlfn.SINGLE(MATCH('BMP P Tracking Table'!$AZ197,'Performance Curves'!$D$1:$L$1,1))+2,FALSE)-VLOOKUP(CONCATENATE('BMP P Tracking Table'!$AV197," ",'BMP P Tracking Table'!$AX197),'Performance Curves'!$C$1:$L$45,_xlfn.SINGLE(MATCH('BMP P Tracking Table'!$AZ197,'Performance Curves'!$D$1:$L$1,1))+1,FALSE)),"")</f>
        <v/>
      </c>
      <c r="BB197" s="107" t="str">
        <f>IFERROR(('BMP P Tracking Table'!$AZ197-INDEX('Performance Curves'!$E$1:$L$1,1,MATCH('BMP P Tracking Table'!$AZ197,'Performance Curves'!$E$1:$L$1,1)))/(INDEX('Performance Curves'!$E$1:$L$1,1,MATCH('BMP P Tracking Table'!$AZ197,'Performance Curves'!$E$1:$L$1,1)+1)-INDEX('Performance Curves'!$E$1:$L$1,1,MATCH('BMP P Tracking Table'!$AZ197,'Performance Curves'!$E$1:$L$1,1))),"")</f>
        <v/>
      </c>
      <c r="BC197" s="106" t="str" cm="1">
        <f t="array" ref="BC197">IFERROR(IF('BMP P Tracking Table'!$AZ197=2,VLOOKUP(CONCATENATE('BMP P Tracking Table'!$AV197," ",'BMP P Tracking Table'!$AX197),'Performance Curves'!$C$1:$L$44,_xlfn.SINGLE(MATCH('BMP P Tracking Table'!$AZ197,'Performance Curves'!$D$1:$L$1,1))+1,FALSE),'BMP P Tracking Table'!$BA197*'BMP P Tracking Table'!$BB197+VLOOKUP(CONCATENATE('BMP P Tracking Table'!$AV197," ",'BMP P Tracking Table'!$AX197),'Performance Curves'!$C$1:$L$44,_xlfn.SINGLE(MATCH('BMP P Tracking Table'!$AZ197,'Performance Curves'!$D$1:$L$1,1))+1,FALSE)),"")</f>
        <v/>
      </c>
      <c r="BD197" s="107" t="str">
        <f>IFERROR('BMP P Tracking Table'!$BC197*'BMP P Tracking Table'!$AY197,"")</f>
        <v/>
      </c>
      <c r="BE197" s="101"/>
      <c r="BF197" s="37">
        <f t="shared" ref="BF197:BF260" si="8">IFERROR(BD197+BE197,0)</f>
        <v>0</v>
      </c>
    </row>
    <row r="198" spans="1:58" x14ac:dyDescent="0.25">
      <c r="A198" s="65"/>
      <c r="B198" s="65"/>
      <c r="C198" s="65"/>
      <c r="D198" s="65"/>
      <c r="E198" s="97"/>
      <c r="F198" s="97"/>
      <c r="G198" s="65"/>
      <c r="H198" s="65"/>
      <c r="I198" s="65"/>
      <c r="J198" s="98"/>
      <c r="K198" s="65"/>
      <c r="L198" s="65"/>
      <c r="M198" s="65"/>
      <c r="N198" s="65"/>
      <c r="O198" s="65"/>
      <c r="P198" s="65"/>
      <c r="Q198" s="65" t="str">
        <f>IFERROR(VLOOKUP('BMP P Tracking Table'!$P198,Dropdowns!$C$2:$E$15,3,FALSE),"")</f>
        <v/>
      </c>
      <c r="R198" s="65" t="str">
        <f>IFERROR(VLOOKUP('BMP P Tracking Table'!$Q198,Dropdowns!$P$3:$Q$23,2,FALSE),"")</f>
        <v/>
      </c>
      <c r="S198" s="65"/>
      <c r="T198" s="65"/>
      <c r="U198" s="65"/>
      <c r="V198" s="65"/>
      <c r="W198" s="65"/>
      <c r="X198" s="65"/>
      <c r="Y198" s="65"/>
      <c r="Z198" s="65"/>
      <c r="AA198" s="65"/>
      <c r="AB198" s="100"/>
      <c r="AC198" s="65"/>
      <c r="AD198" s="107" t="str">
        <f>IFERROR('BMP P Tracking Table'!$U198*VLOOKUP('BMP P Tracking Table'!$Q198,'Loading Rates'!$B$1:$L$24,4,FALSE)+IF('BMP P Tracking Table'!$V198="By HSG",'BMP P Tracking Table'!$W198*VLOOKUP('BMP P Tracking Table'!$Q198,'Loading Rates'!$B$1:$L$24,6,FALSE)+'BMP P Tracking Table'!$X198*VLOOKUP('BMP P Tracking Table'!$Q198,'Loading Rates'!$B$1:$L$24,7,FALSE)+'BMP P Tracking Table'!$Y198*VLOOKUP('BMP P Tracking Table'!$Q198,'Loading Rates'!$B$1:$L$24,8,FALSE)+'BMP P Tracking Table'!$Z198*VLOOKUP('BMP P Tracking Table'!$Q198,'Loading Rates'!$B$1:$L$24,9,FALSE),'BMP P Tracking Table'!$AA198*VLOOKUP('BMP P Tracking Table'!$Q198,'Loading Rates'!$B$1:$L$24,10,FALSE)),"")</f>
        <v/>
      </c>
      <c r="AE198" s="107" t="str">
        <f>IFERROR(MIN(2,IF('BMP P Tracking Table'!$V198="Total Pervious",(-(3630*'BMP P Tracking Table'!$U198+20.691*'BMP P Tracking Table'!$AA198)+SQRT((3630*'BMP P Tracking Table'!$U198+20.691*'BMP P Tracking Table'!$AA198)^2-(4*(996.798*'BMP P Tracking Table'!$AA198)*-'BMP P Tracking Table'!$AB198)))/(2*(996.798*'BMP P Tracking Table'!$AA198)),IF(SUM('BMP P Tracking Table'!$W198:$Z198)=0,'BMP P Tracking Table'!$AB198/(-3630*'BMP P Tracking Table'!$U198),(-(3630*'BMP P Tracking Table'!$U198+20.691*'BMP P Tracking Table'!$Z198-216.711*'BMP P Tracking Table'!$Y198-83.853*'BMP P Tracking Table'!$X198-42.834*'BMP P Tracking Table'!$W198)+SQRT((3630*'BMP P Tracking Table'!$U198+20.691*'BMP P Tracking Table'!$Z198-216.711*'BMP P Tracking Table'!$Y198-83.853*'BMP P Tracking Table'!$X198-42.834*'BMP P Tracking Table'!$W198)^2-(4*(149.919*'BMP P Tracking Table'!$W198+236.676*'BMP P Tracking Table'!$X198+726*'BMP P Tracking Table'!$Y198+996.798*'BMP P Tracking Table'!$Z198)*-'BMP P Tracking Table'!$AB198)))/(2*(149.919*'BMP P Tracking Table'!$W198+236.676*'BMP P Tracking Table'!$X198+726*'BMP P Tracking Table'!$Y198+996.798*'BMP P Tracking Table'!$Z198))))),"")</f>
        <v/>
      </c>
      <c r="AF198" s="107" t="str" cm="1">
        <f t="array" ref="AF198">IFERROR((VLOOKUP(CONCATENATE('BMP P Tracking Table'!$T198," ",'BMP P Tracking Table'!$AC198),'Performance Curves'!$C$1:$L$45,_xlfn.SINGLE(MATCH('BMP P Tracking Table'!$AE198,'Performance Curves'!$D$1:$L$1,1))+2,FALSE)-VLOOKUP(CONCATENATE('BMP P Tracking Table'!$T198," ",'BMP P Tracking Table'!$AC198),'Performance Curves'!$C$1:$L$45,_xlfn.SINGLE(MATCH('BMP P Tracking Table'!$AE198,'Performance Curves'!$D$1:$L$1,1))+1,FALSE)),"")</f>
        <v/>
      </c>
      <c r="AG198" s="107" t="str">
        <f>IFERROR(('BMP P Tracking Table'!$AE198-INDEX('Performance Curves'!$E$1:$L$1,1,MATCH('BMP P Tracking Table'!$AE198,'Performance Curves'!$E$1:$L$1,1)))/(INDEX('Performance Curves'!$E$1:$L$1,1,MATCH('BMP P Tracking Table'!$AE198,'Performance Curves'!$E$1:$L$1,1)+1)-INDEX('Performance Curves'!$E$1:$L$1,1,MATCH('BMP P Tracking Table'!$AE198,'Performance Curves'!$E$1:$L$1,1))),"")</f>
        <v/>
      </c>
      <c r="AH198" s="106" t="str" cm="1">
        <f t="array" ref="AH198">IFERROR(IF('BMP P Tracking Table'!$AE198=2,VLOOKUP(CONCATENATE('BMP P Tracking Table'!$T198," ",'BMP P Tracking Table'!$AC198),'Performance Curves'!$C$1:$L$45,_xlfn.SINGLE(MATCH('BMP P Tracking Table'!$AE198,'Performance Curves'!$D$1:$L$1,1))+1,FALSE),'BMP P Tracking Table'!$AF198*'BMP P Tracking Table'!$AG198+VLOOKUP(CONCATENATE('BMP P Tracking Table'!$T198," ",'BMP P Tracking Table'!$AC198),'Performance Curves'!$C$1:$L$45,_xlfn.SINGLE(MATCH('BMP P Tracking Table'!$AE198,'Performance Curves'!$D$1:$L$1,1))+1,FALSE)),"")</f>
        <v/>
      </c>
      <c r="AI198" s="107" t="str">
        <f>IFERROR('BMP P Tracking Table'!$AH198*'BMP P Tracking Table'!$AD198,"")</f>
        <v/>
      </c>
      <c r="AJ198" s="65"/>
      <c r="AK198" s="101"/>
      <c r="AL198" s="101"/>
      <c r="AM198" s="64">
        <v>1</v>
      </c>
      <c r="AN198" s="105" t="str">
        <f t="shared" si="7"/>
        <v/>
      </c>
      <c r="AO198" s="101"/>
      <c r="AP198" s="101"/>
      <c r="AQ198" s="101"/>
      <c r="AR198" s="101"/>
      <c r="AS198" s="101"/>
      <c r="AT198" s="101"/>
      <c r="AU198" s="101"/>
      <c r="AV198" s="65"/>
      <c r="AW198" s="102"/>
      <c r="AX198" s="102"/>
      <c r="AY198" s="107" t="str">
        <f>IF('BMP P Tracking Table'!$AK198="Yes",IF('BMP P Tracking Table'!$AL198="No",'BMP P Tracking Table'!$U198*VLOOKUP('BMP P Tracking Table'!$Q198,'Loading Rates'!$B$1:$L$24,4,FALSE)+IF('BMP P Tracking Table'!$V198="By HSG",'BMP P Tracking Table'!$W198*VLOOKUP('BMP P Tracking Table'!$Q198,'Loading Rates'!$B$1:$L$24,6,FALSE)+'BMP P Tracking Table'!$X198*VLOOKUP('BMP P Tracking Table'!$Q198,'Loading Rates'!$B$1:$L$24,7,FALSE)+'BMP P Tracking Table'!$Y198*VLOOKUP('BMP P Tracking Table'!$Q198,'Loading Rates'!$B$1:$L$24,8,FALSE)+'BMP P Tracking Table'!$Z198*VLOOKUP('BMP P Tracking Table'!$Q198,'Loading Rates'!$B$1:$L$24,9,FALSE),'BMP P Tracking Table'!$AA198*VLOOKUP('BMP P Tracking Table'!$Q198,'Loading Rates'!$B$1:$L$24,10,FALSE)),'BMP P Tracking Table'!$AO198*VLOOKUP('BMP P Tracking Table'!$Q198,'Loading Rates'!$B$1:$L$24,4,FALSE)+IF('BMP P Tracking Table'!$AP198="By HSG",'BMP P Tracking Table'!$AQ198*VLOOKUP('BMP P Tracking Table'!$Q198,'Loading Rates'!$B$1:$L$24,6,FALSE)+'BMP P Tracking Table'!$AR198*VLOOKUP('BMP P Tracking Table'!$Q198,'Loading Rates'!$B$1:$L$24,7,FALSE)+'BMP P Tracking Table'!$AS198*VLOOKUP('BMP P Tracking Table'!$Q198,'Loading Rates'!$B$1:$L$24,8,FALSE)+'BMP P Tracking Table'!$AT198*VLOOKUP('BMP P Tracking Table'!$Q198,'Loading Rates'!$B$1:$L$24,9,FALSE),'BMP P Tracking Table'!$AU198*VLOOKUP('BMP P Tracking Table'!$Q198,'Loading Rates'!$B$1:$L$24,10,FALSE))),"")</f>
        <v/>
      </c>
      <c r="AZ198" s="107" t="str">
        <f>IFERROR(IF('BMP P Tracking Table'!$AL198="Yes",MIN(2,IF('BMP P Tracking Table'!$AP198="Total Pervious",(-(3630*'BMP P Tracking Table'!$AO198+20.691*'BMP P Tracking Table'!$AU198)+SQRT((3630*'BMP P Tracking Table'!$AO198+20.691*'BMP P Tracking Table'!$AU198)^2-(4*(996.798*'BMP P Tracking Table'!$AU198)*-'BMP P Tracking Table'!$AW198)))/(2*(996.798*'BMP P Tracking Table'!$AU198)),IF(SUM('BMP P Tracking Table'!$AQ198:$AT198)=0,'BMP P Tracking Table'!$AU198/(-3630*'BMP P Tracking Table'!$AO198),(-(3630*'BMP P Tracking Table'!$AO198+20.691*'BMP P Tracking Table'!$AT198-216.711*'BMP P Tracking Table'!$AS198-83.853*'BMP P Tracking Table'!$AR198-42.834*'BMP P Tracking Table'!$AQ198)+SQRT((3630*'BMP P Tracking Table'!$AO198+20.691*'BMP P Tracking Table'!$AT198-216.711*'BMP P Tracking Table'!$AS198-83.853*'BMP P Tracking Table'!$AR198-42.834*'BMP P Tracking Table'!$AQ198)^2-(4*(149.919*'BMP P Tracking Table'!$AQ198+236.676*'BMP P Tracking Table'!$AR198+726*'BMP P Tracking Table'!$AS198+996.798*'BMP P Tracking Table'!$AT198)*-'BMP P Tracking Table'!$AW198)))/(2*(149.919*'BMP P Tracking Table'!$AQ198+236.676*'BMP P Tracking Table'!$AR198+726*'BMP P Tracking Table'!$AS198+996.798*'BMP P Tracking Table'!$AT198))))),MIN(2,IF('BMP P Tracking Table'!$AP198="Total Pervious",(-(3630*'BMP P Tracking Table'!$U198+20.691*'BMP P Tracking Table'!$AA198)+SQRT((3630*'BMP P Tracking Table'!$U198+20.691*'BMP P Tracking Table'!$AA198)^2-(4*(996.798*'BMP P Tracking Table'!$AA198)*-'BMP P Tracking Table'!$AW198)))/(2*(996.798*'BMP P Tracking Table'!$AA198)),IF(SUM('BMP P Tracking Table'!$W198:$Z198)=0,'BMP P Tracking Table'!$AW198/(-3630*'BMP P Tracking Table'!$U198),(-(3630*'BMP P Tracking Table'!$U198+20.691*'BMP P Tracking Table'!$Z198-216.711*'BMP P Tracking Table'!$Y198-83.853*'BMP P Tracking Table'!$X198-42.834*'BMP P Tracking Table'!$W198)+SQRT((3630*'BMP P Tracking Table'!$U198+20.691*'BMP P Tracking Table'!$Z198-216.711*'BMP P Tracking Table'!$Y198-83.853*'BMP P Tracking Table'!$X198-42.834*'BMP P Tracking Table'!$W198)^2-(4*(149.919*'BMP P Tracking Table'!$W198+236.676*'BMP P Tracking Table'!$X198+726*'BMP P Tracking Table'!$Y198+996.798*'BMP P Tracking Table'!$Z198)*-'BMP P Tracking Table'!$AW198)))/(2*(149.919*'BMP P Tracking Table'!$W198+236.676*'BMP P Tracking Table'!$X198+726*'BMP P Tracking Table'!$Y198+996.798*'BMP P Tracking Table'!$Z198)))))),"")</f>
        <v/>
      </c>
      <c r="BA198" s="105" t="str" cm="1">
        <f t="array" ref="BA198">IFERROR((VLOOKUP(CONCATENATE('BMP P Tracking Table'!$AV198," ",'BMP P Tracking Table'!$AX198),'Performance Curves'!$C$1:$L$45,_xlfn.SINGLE(MATCH('BMP P Tracking Table'!$AZ198,'Performance Curves'!$D$1:$L$1,1))+2,FALSE)-VLOOKUP(CONCATENATE('BMP P Tracking Table'!$AV198," ",'BMP P Tracking Table'!$AX198),'Performance Curves'!$C$1:$L$45,_xlfn.SINGLE(MATCH('BMP P Tracking Table'!$AZ198,'Performance Curves'!$D$1:$L$1,1))+1,FALSE)),"")</f>
        <v/>
      </c>
      <c r="BB198" s="107" t="str">
        <f>IFERROR(('BMP P Tracking Table'!$AZ198-INDEX('Performance Curves'!$E$1:$L$1,1,MATCH('BMP P Tracking Table'!$AZ198,'Performance Curves'!$E$1:$L$1,1)))/(INDEX('Performance Curves'!$E$1:$L$1,1,MATCH('BMP P Tracking Table'!$AZ198,'Performance Curves'!$E$1:$L$1,1)+1)-INDEX('Performance Curves'!$E$1:$L$1,1,MATCH('BMP P Tracking Table'!$AZ198,'Performance Curves'!$E$1:$L$1,1))),"")</f>
        <v/>
      </c>
      <c r="BC198" s="106" t="str" cm="1">
        <f t="array" ref="BC198">IFERROR(IF('BMP P Tracking Table'!$AZ198=2,VLOOKUP(CONCATENATE('BMP P Tracking Table'!$AV198," ",'BMP P Tracking Table'!$AX198),'Performance Curves'!$C$1:$L$44,_xlfn.SINGLE(MATCH('BMP P Tracking Table'!$AZ198,'Performance Curves'!$D$1:$L$1,1))+1,FALSE),'BMP P Tracking Table'!$BA198*'BMP P Tracking Table'!$BB198+VLOOKUP(CONCATENATE('BMP P Tracking Table'!$AV198," ",'BMP P Tracking Table'!$AX198),'Performance Curves'!$C$1:$L$44,_xlfn.SINGLE(MATCH('BMP P Tracking Table'!$AZ198,'Performance Curves'!$D$1:$L$1,1))+1,FALSE)),"")</f>
        <v/>
      </c>
      <c r="BD198" s="107" t="str">
        <f>IFERROR('BMP P Tracking Table'!$BC198*'BMP P Tracking Table'!$AY198,"")</f>
        <v/>
      </c>
      <c r="BE198" s="95"/>
      <c r="BF198" s="37">
        <f t="shared" si="8"/>
        <v>0</v>
      </c>
    </row>
    <row r="199" spans="1:58" x14ac:dyDescent="0.25">
      <c r="A199" s="65"/>
      <c r="B199" s="65"/>
      <c r="C199" s="65"/>
      <c r="D199" s="65"/>
      <c r="E199" s="97"/>
      <c r="F199" s="97"/>
      <c r="G199" s="65"/>
      <c r="H199" s="65"/>
      <c r="I199" s="65"/>
      <c r="J199" s="98"/>
      <c r="K199" s="65"/>
      <c r="L199" s="65"/>
      <c r="M199" s="65"/>
      <c r="N199" s="65"/>
      <c r="O199" s="65"/>
      <c r="P199" s="65"/>
      <c r="Q199" s="65" t="str">
        <f>IFERROR(VLOOKUP('BMP P Tracking Table'!$P199,Dropdowns!$C$2:$E$15,3,FALSE),"")</f>
        <v/>
      </c>
      <c r="R199" s="65" t="str">
        <f>IFERROR(VLOOKUP('BMP P Tracking Table'!$Q199,Dropdowns!$P$3:$Q$23,2,FALSE),"")</f>
        <v/>
      </c>
      <c r="S199" s="65"/>
      <c r="T199" s="65"/>
      <c r="U199" s="65"/>
      <c r="V199" s="65"/>
      <c r="W199" s="65"/>
      <c r="X199" s="65"/>
      <c r="Y199" s="65"/>
      <c r="Z199" s="65"/>
      <c r="AA199" s="65"/>
      <c r="AB199" s="100"/>
      <c r="AC199" s="65"/>
      <c r="AD199" s="107" t="str">
        <f>IFERROR('BMP P Tracking Table'!$U199*VLOOKUP('BMP P Tracking Table'!$Q199,'Loading Rates'!$B$1:$L$24,4,FALSE)+IF('BMP P Tracking Table'!$V199="By HSG",'BMP P Tracking Table'!$W199*VLOOKUP('BMP P Tracking Table'!$Q199,'Loading Rates'!$B$1:$L$24,6,FALSE)+'BMP P Tracking Table'!$X199*VLOOKUP('BMP P Tracking Table'!$Q199,'Loading Rates'!$B$1:$L$24,7,FALSE)+'BMP P Tracking Table'!$Y199*VLOOKUP('BMP P Tracking Table'!$Q199,'Loading Rates'!$B$1:$L$24,8,FALSE)+'BMP P Tracking Table'!$Z199*VLOOKUP('BMP P Tracking Table'!$Q199,'Loading Rates'!$B$1:$L$24,9,FALSE),'BMP P Tracking Table'!$AA199*VLOOKUP('BMP P Tracking Table'!$Q199,'Loading Rates'!$B$1:$L$24,10,FALSE)),"")</f>
        <v/>
      </c>
      <c r="AE199" s="107" t="str">
        <f>IFERROR(MIN(2,IF('BMP P Tracking Table'!$V199="Total Pervious",(-(3630*'BMP P Tracking Table'!$U199+20.691*'BMP P Tracking Table'!$AA199)+SQRT((3630*'BMP P Tracking Table'!$U199+20.691*'BMP P Tracking Table'!$AA199)^2-(4*(996.798*'BMP P Tracking Table'!$AA199)*-'BMP P Tracking Table'!$AB199)))/(2*(996.798*'BMP P Tracking Table'!$AA199)),IF(SUM('BMP P Tracking Table'!$W199:$Z199)=0,'BMP P Tracking Table'!$AB199/(-3630*'BMP P Tracking Table'!$U199),(-(3630*'BMP P Tracking Table'!$U199+20.691*'BMP P Tracking Table'!$Z199-216.711*'BMP P Tracking Table'!$Y199-83.853*'BMP P Tracking Table'!$X199-42.834*'BMP P Tracking Table'!$W199)+SQRT((3630*'BMP P Tracking Table'!$U199+20.691*'BMP P Tracking Table'!$Z199-216.711*'BMP P Tracking Table'!$Y199-83.853*'BMP P Tracking Table'!$X199-42.834*'BMP P Tracking Table'!$W199)^2-(4*(149.919*'BMP P Tracking Table'!$W199+236.676*'BMP P Tracking Table'!$X199+726*'BMP P Tracking Table'!$Y199+996.798*'BMP P Tracking Table'!$Z199)*-'BMP P Tracking Table'!$AB199)))/(2*(149.919*'BMP P Tracking Table'!$W199+236.676*'BMP P Tracking Table'!$X199+726*'BMP P Tracking Table'!$Y199+996.798*'BMP P Tracking Table'!$Z199))))),"")</f>
        <v/>
      </c>
      <c r="AF199" s="107" t="str" cm="1">
        <f t="array" ref="AF199">IFERROR((VLOOKUP(CONCATENATE('BMP P Tracking Table'!$T199," ",'BMP P Tracking Table'!$AC199),'Performance Curves'!$C$1:$L$45,_xlfn.SINGLE(MATCH('BMP P Tracking Table'!$AE199,'Performance Curves'!$D$1:$L$1,1))+2,FALSE)-VLOOKUP(CONCATENATE('BMP P Tracking Table'!$T199," ",'BMP P Tracking Table'!$AC199),'Performance Curves'!$C$1:$L$45,_xlfn.SINGLE(MATCH('BMP P Tracking Table'!$AE199,'Performance Curves'!$D$1:$L$1,1))+1,FALSE)),"")</f>
        <v/>
      </c>
      <c r="AG199" s="107" t="str">
        <f>IFERROR(('BMP P Tracking Table'!$AE199-INDEX('Performance Curves'!$E$1:$L$1,1,MATCH('BMP P Tracking Table'!$AE199,'Performance Curves'!$E$1:$L$1,1)))/(INDEX('Performance Curves'!$E$1:$L$1,1,MATCH('BMP P Tracking Table'!$AE199,'Performance Curves'!$E$1:$L$1,1)+1)-INDEX('Performance Curves'!$E$1:$L$1,1,MATCH('BMP P Tracking Table'!$AE199,'Performance Curves'!$E$1:$L$1,1))),"")</f>
        <v/>
      </c>
      <c r="AH199" s="106" t="str" cm="1">
        <f t="array" ref="AH199">IFERROR(IF('BMP P Tracking Table'!$AE199=2,VLOOKUP(CONCATENATE('BMP P Tracking Table'!$T199," ",'BMP P Tracking Table'!$AC199),'Performance Curves'!$C$1:$L$45,_xlfn.SINGLE(MATCH('BMP P Tracking Table'!$AE199,'Performance Curves'!$D$1:$L$1,1))+1,FALSE),'BMP P Tracking Table'!$AF199*'BMP P Tracking Table'!$AG199+VLOOKUP(CONCATENATE('BMP P Tracking Table'!$T199," ",'BMP P Tracking Table'!$AC199),'Performance Curves'!$C$1:$L$45,_xlfn.SINGLE(MATCH('BMP P Tracking Table'!$AE199,'Performance Curves'!$D$1:$L$1,1))+1,FALSE)),"")</f>
        <v/>
      </c>
      <c r="AI199" s="107" t="str">
        <f>IFERROR('BMP P Tracking Table'!$AH199*'BMP P Tracking Table'!$AD199,"")</f>
        <v/>
      </c>
      <c r="AJ199" s="65"/>
      <c r="AK199" s="101"/>
      <c r="AL199" s="101"/>
      <c r="AM199" s="64">
        <v>1</v>
      </c>
      <c r="AN199" s="105" t="str">
        <f t="shared" si="7"/>
        <v/>
      </c>
      <c r="AO199" s="101"/>
      <c r="AP199" s="101"/>
      <c r="AQ199" s="101"/>
      <c r="AR199" s="101"/>
      <c r="AS199" s="101"/>
      <c r="AT199" s="101"/>
      <c r="AU199" s="101"/>
      <c r="AV199" s="65"/>
      <c r="AW199" s="102"/>
      <c r="AX199" s="102"/>
      <c r="AY199" s="107" t="str">
        <f>IF('BMP P Tracking Table'!$AK199="Yes",IF('BMP P Tracking Table'!$AL199="No",'BMP P Tracking Table'!$U199*VLOOKUP('BMP P Tracking Table'!$Q199,'Loading Rates'!$B$1:$L$24,4,FALSE)+IF('BMP P Tracking Table'!$V199="By HSG",'BMP P Tracking Table'!$W199*VLOOKUP('BMP P Tracking Table'!$Q199,'Loading Rates'!$B$1:$L$24,6,FALSE)+'BMP P Tracking Table'!$X199*VLOOKUP('BMP P Tracking Table'!$Q199,'Loading Rates'!$B$1:$L$24,7,FALSE)+'BMP P Tracking Table'!$Y199*VLOOKUP('BMP P Tracking Table'!$Q199,'Loading Rates'!$B$1:$L$24,8,FALSE)+'BMP P Tracking Table'!$Z199*VLOOKUP('BMP P Tracking Table'!$Q199,'Loading Rates'!$B$1:$L$24,9,FALSE),'BMP P Tracking Table'!$AA199*VLOOKUP('BMP P Tracking Table'!$Q199,'Loading Rates'!$B$1:$L$24,10,FALSE)),'BMP P Tracking Table'!$AO199*VLOOKUP('BMP P Tracking Table'!$Q199,'Loading Rates'!$B$1:$L$24,4,FALSE)+IF('BMP P Tracking Table'!$AP199="By HSG",'BMP P Tracking Table'!$AQ199*VLOOKUP('BMP P Tracking Table'!$Q199,'Loading Rates'!$B$1:$L$24,6,FALSE)+'BMP P Tracking Table'!$AR199*VLOOKUP('BMP P Tracking Table'!$Q199,'Loading Rates'!$B$1:$L$24,7,FALSE)+'BMP P Tracking Table'!$AS199*VLOOKUP('BMP P Tracking Table'!$Q199,'Loading Rates'!$B$1:$L$24,8,FALSE)+'BMP P Tracking Table'!$AT199*VLOOKUP('BMP P Tracking Table'!$Q199,'Loading Rates'!$B$1:$L$24,9,FALSE),'BMP P Tracking Table'!$AU199*VLOOKUP('BMP P Tracking Table'!$Q199,'Loading Rates'!$B$1:$L$24,10,FALSE))),"")</f>
        <v/>
      </c>
      <c r="AZ199" s="107" t="str">
        <f>IFERROR(IF('BMP P Tracking Table'!$AL199="Yes",MIN(2,IF('BMP P Tracking Table'!$AP199="Total Pervious",(-(3630*'BMP P Tracking Table'!$AO199+20.691*'BMP P Tracking Table'!$AU199)+SQRT((3630*'BMP P Tracking Table'!$AO199+20.691*'BMP P Tracking Table'!$AU199)^2-(4*(996.798*'BMP P Tracking Table'!$AU199)*-'BMP P Tracking Table'!$AW199)))/(2*(996.798*'BMP P Tracking Table'!$AU199)),IF(SUM('BMP P Tracking Table'!$AQ199:$AT199)=0,'BMP P Tracking Table'!$AU199/(-3630*'BMP P Tracking Table'!$AO199),(-(3630*'BMP P Tracking Table'!$AO199+20.691*'BMP P Tracking Table'!$AT199-216.711*'BMP P Tracking Table'!$AS199-83.853*'BMP P Tracking Table'!$AR199-42.834*'BMP P Tracking Table'!$AQ199)+SQRT((3630*'BMP P Tracking Table'!$AO199+20.691*'BMP P Tracking Table'!$AT199-216.711*'BMP P Tracking Table'!$AS199-83.853*'BMP P Tracking Table'!$AR199-42.834*'BMP P Tracking Table'!$AQ199)^2-(4*(149.919*'BMP P Tracking Table'!$AQ199+236.676*'BMP P Tracking Table'!$AR199+726*'BMP P Tracking Table'!$AS199+996.798*'BMP P Tracking Table'!$AT199)*-'BMP P Tracking Table'!$AW199)))/(2*(149.919*'BMP P Tracking Table'!$AQ199+236.676*'BMP P Tracking Table'!$AR199+726*'BMP P Tracking Table'!$AS199+996.798*'BMP P Tracking Table'!$AT199))))),MIN(2,IF('BMP P Tracking Table'!$AP199="Total Pervious",(-(3630*'BMP P Tracking Table'!$U199+20.691*'BMP P Tracking Table'!$AA199)+SQRT((3630*'BMP P Tracking Table'!$U199+20.691*'BMP P Tracking Table'!$AA199)^2-(4*(996.798*'BMP P Tracking Table'!$AA199)*-'BMP P Tracking Table'!$AW199)))/(2*(996.798*'BMP P Tracking Table'!$AA199)),IF(SUM('BMP P Tracking Table'!$W199:$Z199)=0,'BMP P Tracking Table'!$AW199/(-3630*'BMP P Tracking Table'!$U199),(-(3630*'BMP P Tracking Table'!$U199+20.691*'BMP P Tracking Table'!$Z199-216.711*'BMP P Tracking Table'!$Y199-83.853*'BMP P Tracking Table'!$X199-42.834*'BMP P Tracking Table'!$W199)+SQRT((3630*'BMP P Tracking Table'!$U199+20.691*'BMP P Tracking Table'!$Z199-216.711*'BMP P Tracking Table'!$Y199-83.853*'BMP P Tracking Table'!$X199-42.834*'BMP P Tracking Table'!$W199)^2-(4*(149.919*'BMP P Tracking Table'!$W199+236.676*'BMP P Tracking Table'!$X199+726*'BMP P Tracking Table'!$Y199+996.798*'BMP P Tracking Table'!$Z199)*-'BMP P Tracking Table'!$AW199)))/(2*(149.919*'BMP P Tracking Table'!$W199+236.676*'BMP P Tracking Table'!$X199+726*'BMP P Tracking Table'!$Y199+996.798*'BMP P Tracking Table'!$Z199)))))),"")</f>
        <v/>
      </c>
      <c r="BA199" s="105" t="str" cm="1">
        <f t="array" ref="BA199">IFERROR((VLOOKUP(CONCATENATE('BMP P Tracking Table'!$AV199," ",'BMP P Tracking Table'!$AX199),'Performance Curves'!$C$1:$L$45,_xlfn.SINGLE(MATCH('BMP P Tracking Table'!$AZ199,'Performance Curves'!$D$1:$L$1,1))+2,FALSE)-VLOOKUP(CONCATENATE('BMP P Tracking Table'!$AV199," ",'BMP P Tracking Table'!$AX199),'Performance Curves'!$C$1:$L$45,_xlfn.SINGLE(MATCH('BMP P Tracking Table'!$AZ199,'Performance Curves'!$D$1:$L$1,1))+1,FALSE)),"")</f>
        <v/>
      </c>
      <c r="BB199" s="107" t="str">
        <f>IFERROR(('BMP P Tracking Table'!$AZ199-INDEX('Performance Curves'!$E$1:$L$1,1,MATCH('BMP P Tracking Table'!$AZ199,'Performance Curves'!$E$1:$L$1,1)))/(INDEX('Performance Curves'!$E$1:$L$1,1,MATCH('BMP P Tracking Table'!$AZ199,'Performance Curves'!$E$1:$L$1,1)+1)-INDEX('Performance Curves'!$E$1:$L$1,1,MATCH('BMP P Tracking Table'!$AZ199,'Performance Curves'!$E$1:$L$1,1))),"")</f>
        <v/>
      </c>
      <c r="BC199" s="106" t="str" cm="1">
        <f t="array" ref="BC199">IFERROR(IF('BMP P Tracking Table'!$AZ199=2,VLOOKUP(CONCATENATE('BMP P Tracking Table'!$AV199," ",'BMP P Tracking Table'!$AX199),'Performance Curves'!$C$1:$L$44,_xlfn.SINGLE(MATCH('BMP P Tracking Table'!$AZ199,'Performance Curves'!$D$1:$L$1,1))+1,FALSE),'BMP P Tracking Table'!$BA199*'BMP P Tracking Table'!$BB199+VLOOKUP(CONCATENATE('BMP P Tracking Table'!$AV199," ",'BMP P Tracking Table'!$AX199),'Performance Curves'!$C$1:$L$44,_xlfn.SINGLE(MATCH('BMP P Tracking Table'!$AZ199,'Performance Curves'!$D$1:$L$1,1))+1,FALSE)),"")</f>
        <v/>
      </c>
      <c r="BD199" s="107" t="str">
        <f>IFERROR('BMP P Tracking Table'!$BC199*'BMP P Tracking Table'!$AY199,"")</f>
        <v/>
      </c>
      <c r="BE199" s="101"/>
      <c r="BF199" s="37">
        <f t="shared" si="8"/>
        <v>0</v>
      </c>
    </row>
    <row r="200" spans="1:58" x14ac:dyDescent="0.25">
      <c r="A200" s="65"/>
      <c r="B200" s="65"/>
      <c r="C200" s="65"/>
      <c r="D200" s="65"/>
      <c r="E200" s="97"/>
      <c r="F200" s="97"/>
      <c r="G200" s="65"/>
      <c r="H200" s="65"/>
      <c r="I200" s="65"/>
      <c r="J200" s="98"/>
      <c r="K200" s="65"/>
      <c r="L200" s="65"/>
      <c r="M200" s="65"/>
      <c r="N200" s="65"/>
      <c r="O200" s="65"/>
      <c r="P200" s="65"/>
      <c r="Q200" s="65" t="str">
        <f>IFERROR(VLOOKUP('BMP P Tracking Table'!$P200,Dropdowns!$C$2:$E$15,3,FALSE),"")</f>
        <v/>
      </c>
      <c r="R200" s="65" t="str">
        <f>IFERROR(VLOOKUP('BMP P Tracking Table'!$Q200,Dropdowns!$P$3:$Q$23,2,FALSE),"")</f>
        <v/>
      </c>
      <c r="S200" s="65"/>
      <c r="T200" s="65"/>
      <c r="U200" s="65"/>
      <c r="V200" s="65"/>
      <c r="W200" s="65"/>
      <c r="X200" s="65"/>
      <c r="Y200" s="65"/>
      <c r="Z200" s="65"/>
      <c r="AA200" s="65"/>
      <c r="AB200" s="100"/>
      <c r="AC200" s="65"/>
      <c r="AD200" s="107" t="str">
        <f>IFERROR('BMP P Tracking Table'!$U200*VLOOKUP('BMP P Tracking Table'!$Q200,'Loading Rates'!$B$1:$L$24,4,FALSE)+IF('BMP P Tracking Table'!$V200="By HSG",'BMP P Tracking Table'!$W200*VLOOKUP('BMP P Tracking Table'!$Q200,'Loading Rates'!$B$1:$L$24,6,FALSE)+'BMP P Tracking Table'!$X200*VLOOKUP('BMP P Tracking Table'!$Q200,'Loading Rates'!$B$1:$L$24,7,FALSE)+'BMP P Tracking Table'!$Y200*VLOOKUP('BMP P Tracking Table'!$Q200,'Loading Rates'!$B$1:$L$24,8,FALSE)+'BMP P Tracking Table'!$Z200*VLOOKUP('BMP P Tracking Table'!$Q200,'Loading Rates'!$B$1:$L$24,9,FALSE),'BMP P Tracking Table'!$AA200*VLOOKUP('BMP P Tracking Table'!$Q200,'Loading Rates'!$B$1:$L$24,10,FALSE)),"")</f>
        <v/>
      </c>
      <c r="AE200" s="107" t="str">
        <f>IFERROR(MIN(2,IF('BMP P Tracking Table'!$V200="Total Pervious",(-(3630*'BMP P Tracking Table'!$U200+20.691*'BMP P Tracking Table'!$AA200)+SQRT((3630*'BMP P Tracking Table'!$U200+20.691*'BMP P Tracking Table'!$AA200)^2-(4*(996.798*'BMP P Tracking Table'!$AA200)*-'BMP P Tracking Table'!$AB200)))/(2*(996.798*'BMP P Tracking Table'!$AA200)),IF(SUM('BMP P Tracking Table'!$W200:$Z200)=0,'BMP P Tracking Table'!$AB200/(-3630*'BMP P Tracking Table'!$U200),(-(3630*'BMP P Tracking Table'!$U200+20.691*'BMP P Tracking Table'!$Z200-216.711*'BMP P Tracking Table'!$Y200-83.853*'BMP P Tracking Table'!$X200-42.834*'BMP P Tracking Table'!$W200)+SQRT((3630*'BMP P Tracking Table'!$U200+20.691*'BMP P Tracking Table'!$Z200-216.711*'BMP P Tracking Table'!$Y200-83.853*'BMP P Tracking Table'!$X200-42.834*'BMP P Tracking Table'!$W200)^2-(4*(149.919*'BMP P Tracking Table'!$W200+236.676*'BMP P Tracking Table'!$X200+726*'BMP P Tracking Table'!$Y200+996.798*'BMP P Tracking Table'!$Z200)*-'BMP P Tracking Table'!$AB200)))/(2*(149.919*'BMP P Tracking Table'!$W200+236.676*'BMP P Tracking Table'!$X200+726*'BMP P Tracking Table'!$Y200+996.798*'BMP P Tracking Table'!$Z200))))),"")</f>
        <v/>
      </c>
      <c r="AF200" s="107" t="str" cm="1">
        <f t="array" ref="AF200">IFERROR((VLOOKUP(CONCATENATE('BMP P Tracking Table'!$T200," ",'BMP P Tracking Table'!$AC200),'Performance Curves'!$C$1:$L$45,_xlfn.SINGLE(MATCH('BMP P Tracking Table'!$AE200,'Performance Curves'!$D$1:$L$1,1))+2,FALSE)-VLOOKUP(CONCATENATE('BMP P Tracking Table'!$T200," ",'BMP P Tracking Table'!$AC200),'Performance Curves'!$C$1:$L$45,_xlfn.SINGLE(MATCH('BMP P Tracking Table'!$AE200,'Performance Curves'!$D$1:$L$1,1))+1,FALSE)),"")</f>
        <v/>
      </c>
      <c r="AG200" s="107" t="str">
        <f>IFERROR(('BMP P Tracking Table'!$AE200-INDEX('Performance Curves'!$E$1:$L$1,1,MATCH('BMP P Tracking Table'!$AE200,'Performance Curves'!$E$1:$L$1,1)))/(INDEX('Performance Curves'!$E$1:$L$1,1,MATCH('BMP P Tracking Table'!$AE200,'Performance Curves'!$E$1:$L$1,1)+1)-INDEX('Performance Curves'!$E$1:$L$1,1,MATCH('BMP P Tracking Table'!$AE200,'Performance Curves'!$E$1:$L$1,1))),"")</f>
        <v/>
      </c>
      <c r="AH200" s="106" t="str" cm="1">
        <f t="array" ref="AH200">IFERROR(IF('BMP P Tracking Table'!$AE200=2,VLOOKUP(CONCATENATE('BMP P Tracking Table'!$T200," ",'BMP P Tracking Table'!$AC200),'Performance Curves'!$C$1:$L$45,_xlfn.SINGLE(MATCH('BMP P Tracking Table'!$AE200,'Performance Curves'!$D$1:$L$1,1))+1,FALSE),'BMP P Tracking Table'!$AF200*'BMP P Tracking Table'!$AG200+VLOOKUP(CONCATENATE('BMP P Tracking Table'!$T200," ",'BMP P Tracking Table'!$AC200),'Performance Curves'!$C$1:$L$45,_xlfn.SINGLE(MATCH('BMP P Tracking Table'!$AE200,'Performance Curves'!$D$1:$L$1,1))+1,FALSE)),"")</f>
        <v/>
      </c>
      <c r="AI200" s="107" t="str">
        <f>IFERROR('BMP P Tracking Table'!$AH200*'BMP P Tracking Table'!$AD200,"")</f>
        <v/>
      </c>
      <c r="AJ200" s="65"/>
      <c r="AK200" s="101"/>
      <c r="AL200" s="101"/>
      <c r="AM200" s="64">
        <v>1</v>
      </c>
      <c r="AN200" s="105" t="str">
        <f t="shared" si="7"/>
        <v/>
      </c>
      <c r="AO200" s="101"/>
      <c r="AP200" s="101"/>
      <c r="AQ200" s="101"/>
      <c r="AR200" s="101"/>
      <c r="AS200" s="101"/>
      <c r="AT200" s="101"/>
      <c r="AU200" s="101"/>
      <c r="AV200" s="65"/>
      <c r="AW200" s="102"/>
      <c r="AX200" s="102"/>
      <c r="AY200" s="107" t="str">
        <f>IF('BMP P Tracking Table'!$AK200="Yes",IF('BMP P Tracking Table'!$AL200="No",'BMP P Tracking Table'!$U200*VLOOKUP('BMP P Tracking Table'!$Q200,'Loading Rates'!$B$1:$L$24,4,FALSE)+IF('BMP P Tracking Table'!$V200="By HSG",'BMP P Tracking Table'!$W200*VLOOKUP('BMP P Tracking Table'!$Q200,'Loading Rates'!$B$1:$L$24,6,FALSE)+'BMP P Tracking Table'!$X200*VLOOKUP('BMP P Tracking Table'!$Q200,'Loading Rates'!$B$1:$L$24,7,FALSE)+'BMP P Tracking Table'!$Y200*VLOOKUP('BMP P Tracking Table'!$Q200,'Loading Rates'!$B$1:$L$24,8,FALSE)+'BMP P Tracking Table'!$Z200*VLOOKUP('BMP P Tracking Table'!$Q200,'Loading Rates'!$B$1:$L$24,9,FALSE),'BMP P Tracking Table'!$AA200*VLOOKUP('BMP P Tracking Table'!$Q200,'Loading Rates'!$B$1:$L$24,10,FALSE)),'BMP P Tracking Table'!$AO200*VLOOKUP('BMP P Tracking Table'!$Q200,'Loading Rates'!$B$1:$L$24,4,FALSE)+IF('BMP P Tracking Table'!$AP200="By HSG",'BMP P Tracking Table'!$AQ200*VLOOKUP('BMP P Tracking Table'!$Q200,'Loading Rates'!$B$1:$L$24,6,FALSE)+'BMP P Tracking Table'!$AR200*VLOOKUP('BMP P Tracking Table'!$Q200,'Loading Rates'!$B$1:$L$24,7,FALSE)+'BMP P Tracking Table'!$AS200*VLOOKUP('BMP P Tracking Table'!$Q200,'Loading Rates'!$B$1:$L$24,8,FALSE)+'BMP P Tracking Table'!$AT200*VLOOKUP('BMP P Tracking Table'!$Q200,'Loading Rates'!$B$1:$L$24,9,FALSE),'BMP P Tracking Table'!$AU200*VLOOKUP('BMP P Tracking Table'!$Q200,'Loading Rates'!$B$1:$L$24,10,FALSE))),"")</f>
        <v/>
      </c>
      <c r="AZ200" s="107" t="str">
        <f>IFERROR(IF('BMP P Tracking Table'!$AL200="Yes",MIN(2,IF('BMP P Tracking Table'!$AP200="Total Pervious",(-(3630*'BMP P Tracking Table'!$AO200+20.691*'BMP P Tracking Table'!$AU200)+SQRT((3630*'BMP P Tracking Table'!$AO200+20.691*'BMP P Tracking Table'!$AU200)^2-(4*(996.798*'BMP P Tracking Table'!$AU200)*-'BMP P Tracking Table'!$AW200)))/(2*(996.798*'BMP P Tracking Table'!$AU200)),IF(SUM('BMP P Tracking Table'!$AQ200:$AT200)=0,'BMP P Tracking Table'!$AU200/(-3630*'BMP P Tracking Table'!$AO200),(-(3630*'BMP P Tracking Table'!$AO200+20.691*'BMP P Tracking Table'!$AT200-216.711*'BMP P Tracking Table'!$AS200-83.853*'BMP P Tracking Table'!$AR200-42.834*'BMP P Tracking Table'!$AQ200)+SQRT((3630*'BMP P Tracking Table'!$AO200+20.691*'BMP P Tracking Table'!$AT200-216.711*'BMP P Tracking Table'!$AS200-83.853*'BMP P Tracking Table'!$AR200-42.834*'BMP P Tracking Table'!$AQ200)^2-(4*(149.919*'BMP P Tracking Table'!$AQ200+236.676*'BMP P Tracking Table'!$AR200+726*'BMP P Tracking Table'!$AS200+996.798*'BMP P Tracking Table'!$AT200)*-'BMP P Tracking Table'!$AW200)))/(2*(149.919*'BMP P Tracking Table'!$AQ200+236.676*'BMP P Tracking Table'!$AR200+726*'BMP P Tracking Table'!$AS200+996.798*'BMP P Tracking Table'!$AT200))))),MIN(2,IF('BMP P Tracking Table'!$AP200="Total Pervious",(-(3630*'BMP P Tracking Table'!$U200+20.691*'BMP P Tracking Table'!$AA200)+SQRT((3630*'BMP P Tracking Table'!$U200+20.691*'BMP P Tracking Table'!$AA200)^2-(4*(996.798*'BMP P Tracking Table'!$AA200)*-'BMP P Tracking Table'!$AW200)))/(2*(996.798*'BMP P Tracking Table'!$AA200)),IF(SUM('BMP P Tracking Table'!$W200:$Z200)=0,'BMP P Tracking Table'!$AW200/(-3630*'BMP P Tracking Table'!$U200),(-(3630*'BMP P Tracking Table'!$U200+20.691*'BMP P Tracking Table'!$Z200-216.711*'BMP P Tracking Table'!$Y200-83.853*'BMP P Tracking Table'!$X200-42.834*'BMP P Tracking Table'!$W200)+SQRT((3630*'BMP P Tracking Table'!$U200+20.691*'BMP P Tracking Table'!$Z200-216.711*'BMP P Tracking Table'!$Y200-83.853*'BMP P Tracking Table'!$X200-42.834*'BMP P Tracking Table'!$W200)^2-(4*(149.919*'BMP P Tracking Table'!$W200+236.676*'BMP P Tracking Table'!$X200+726*'BMP P Tracking Table'!$Y200+996.798*'BMP P Tracking Table'!$Z200)*-'BMP P Tracking Table'!$AW200)))/(2*(149.919*'BMP P Tracking Table'!$W200+236.676*'BMP P Tracking Table'!$X200+726*'BMP P Tracking Table'!$Y200+996.798*'BMP P Tracking Table'!$Z200)))))),"")</f>
        <v/>
      </c>
      <c r="BA200" s="105" t="str" cm="1">
        <f t="array" ref="BA200">IFERROR((VLOOKUP(CONCATENATE('BMP P Tracking Table'!$AV200," ",'BMP P Tracking Table'!$AX200),'Performance Curves'!$C$1:$L$45,_xlfn.SINGLE(MATCH('BMP P Tracking Table'!$AZ200,'Performance Curves'!$D$1:$L$1,1))+2,FALSE)-VLOOKUP(CONCATENATE('BMP P Tracking Table'!$AV200," ",'BMP P Tracking Table'!$AX200),'Performance Curves'!$C$1:$L$45,_xlfn.SINGLE(MATCH('BMP P Tracking Table'!$AZ200,'Performance Curves'!$D$1:$L$1,1))+1,FALSE)),"")</f>
        <v/>
      </c>
      <c r="BB200" s="107" t="str">
        <f>IFERROR(('BMP P Tracking Table'!$AZ200-INDEX('Performance Curves'!$E$1:$L$1,1,MATCH('BMP P Tracking Table'!$AZ200,'Performance Curves'!$E$1:$L$1,1)))/(INDEX('Performance Curves'!$E$1:$L$1,1,MATCH('BMP P Tracking Table'!$AZ200,'Performance Curves'!$E$1:$L$1,1)+1)-INDEX('Performance Curves'!$E$1:$L$1,1,MATCH('BMP P Tracking Table'!$AZ200,'Performance Curves'!$E$1:$L$1,1))),"")</f>
        <v/>
      </c>
      <c r="BC200" s="106" t="str" cm="1">
        <f t="array" ref="BC200">IFERROR(IF('BMP P Tracking Table'!$AZ200=2,VLOOKUP(CONCATENATE('BMP P Tracking Table'!$AV200," ",'BMP P Tracking Table'!$AX200),'Performance Curves'!$C$1:$L$44,_xlfn.SINGLE(MATCH('BMP P Tracking Table'!$AZ200,'Performance Curves'!$D$1:$L$1,1))+1,FALSE),'BMP P Tracking Table'!$BA200*'BMP P Tracking Table'!$BB200+VLOOKUP(CONCATENATE('BMP P Tracking Table'!$AV200," ",'BMP P Tracking Table'!$AX200),'Performance Curves'!$C$1:$L$44,_xlfn.SINGLE(MATCH('BMP P Tracking Table'!$AZ200,'Performance Curves'!$D$1:$L$1,1))+1,FALSE)),"")</f>
        <v/>
      </c>
      <c r="BD200" s="107" t="str">
        <f>IFERROR('BMP P Tracking Table'!$BC200*'BMP P Tracking Table'!$AY200,"")</f>
        <v/>
      </c>
      <c r="BE200" s="101"/>
      <c r="BF200" s="37">
        <f t="shared" si="8"/>
        <v>0</v>
      </c>
    </row>
    <row r="201" spans="1:58" x14ac:dyDescent="0.25">
      <c r="A201" s="65"/>
      <c r="B201" s="65"/>
      <c r="C201" s="65"/>
      <c r="D201" s="65"/>
      <c r="E201" s="97"/>
      <c r="F201" s="97"/>
      <c r="G201" s="65"/>
      <c r="H201" s="65"/>
      <c r="I201" s="65"/>
      <c r="J201" s="98"/>
      <c r="K201" s="65"/>
      <c r="L201" s="65"/>
      <c r="M201" s="65"/>
      <c r="N201" s="65"/>
      <c r="O201" s="65"/>
      <c r="P201" s="65"/>
      <c r="Q201" s="65" t="str">
        <f>IFERROR(VLOOKUP('BMP P Tracking Table'!$P201,Dropdowns!$C$2:$E$15,3,FALSE),"")</f>
        <v/>
      </c>
      <c r="R201" s="65" t="str">
        <f>IFERROR(VLOOKUP('BMP P Tracking Table'!$Q201,Dropdowns!$P$3:$Q$23,2,FALSE),"")</f>
        <v/>
      </c>
      <c r="S201" s="65"/>
      <c r="T201" s="65"/>
      <c r="U201" s="65"/>
      <c r="V201" s="65"/>
      <c r="W201" s="65"/>
      <c r="X201" s="65"/>
      <c r="Y201" s="65"/>
      <c r="Z201" s="65"/>
      <c r="AA201" s="65"/>
      <c r="AB201" s="100"/>
      <c r="AC201" s="65"/>
      <c r="AD201" s="107" t="str">
        <f>IFERROR('BMP P Tracking Table'!$U201*VLOOKUP('BMP P Tracking Table'!$Q201,'Loading Rates'!$B$1:$L$24,4,FALSE)+IF('BMP P Tracking Table'!$V201="By HSG",'BMP P Tracking Table'!$W201*VLOOKUP('BMP P Tracking Table'!$Q201,'Loading Rates'!$B$1:$L$24,6,FALSE)+'BMP P Tracking Table'!$X201*VLOOKUP('BMP P Tracking Table'!$Q201,'Loading Rates'!$B$1:$L$24,7,FALSE)+'BMP P Tracking Table'!$Y201*VLOOKUP('BMP P Tracking Table'!$Q201,'Loading Rates'!$B$1:$L$24,8,FALSE)+'BMP P Tracking Table'!$Z201*VLOOKUP('BMP P Tracking Table'!$Q201,'Loading Rates'!$B$1:$L$24,9,FALSE),'BMP P Tracking Table'!$AA201*VLOOKUP('BMP P Tracking Table'!$Q201,'Loading Rates'!$B$1:$L$24,10,FALSE)),"")</f>
        <v/>
      </c>
      <c r="AE201" s="107" t="str">
        <f>IFERROR(MIN(2,IF('BMP P Tracking Table'!$V201="Total Pervious",(-(3630*'BMP P Tracking Table'!$U201+20.691*'BMP P Tracking Table'!$AA201)+SQRT((3630*'BMP P Tracking Table'!$U201+20.691*'BMP P Tracking Table'!$AA201)^2-(4*(996.798*'BMP P Tracking Table'!$AA201)*-'BMP P Tracking Table'!$AB201)))/(2*(996.798*'BMP P Tracking Table'!$AA201)),IF(SUM('BMP P Tracking Table'!$W201:$Z201)=0,'BMP P Tracking Table'!$AB201/(-3630*'BMP P Tracking Table'!$U201),(-(3630*'BMP P Tracking Table'!$U201+20.691*'BMP P Tracking Table'!$Z201-216.711*'BMP P Tracking Table'!$Y201-83.853*'BMP P Tracking Table'!$X201-42.834*'BMP P Tracking Table'!$W201)+SQRT((3630*'BMP P Tracking Table'!$U201+20.691*'BMP P Tracking Table'!$Z201-216.711*'BMP P Tracking Table'!$Y201-83.853*'BMP P Tracking Table'!$X201-42.834*'BMP P Tracking Table'!$W201)^2-(4*(149.919*'BMP P Tracking Table'!$W201+236.676*'BMP P Tracking Table'!$X201+726*'BMP P Tracking Table'!$Y201+996.798*'BMP P Tracking Table'!$Z201)*-'BMP P Tracking Table'!$AB201)))/(2*(149.919*'BMP P Tracking Table'!$W201+236.676*'BMP P Tracking Table'!$X201+726*'BMP P Tracking Table'!$Y201+996.798*'BMP P Tracking Table'!$Z201))))),"")</f>
        <v/>
      </c>
      <c r="AF201" s="107" t="str" cm="1">
        <f t="array" ref="AF201">IFERROR((VLOOKUP(CONCATENATE('BMP P Tracking Table'!$T201," ",'BMP P Tracking Table'!$AC201),'Performance Curves'!$C$1:$L$45,_xlfn.SINGLE(MATCH('BMP P Tracking Table'!$AE201,'Performance Curves'!$D$1:$L$1,1))+2,FALSE)-VLOOKUP(CONCATENATE('BMP P Tracking Table'!$T201," ",'BMP P Tracking Table'!$AC201),'Performance Curves'!$C$1:$L$45,_xlfn.SINGLE(MATCH('BMP P Tracking Table'!$AE201,'Performance Curves'!$D$1:$L$1,1))+1,FALSE)),"")</f>
        <v/>
      </c>
      <c r="AG201" s="107" t="str">
        <f>IFERROR(('BMP P Tracking Table'!$AE201-INDEX('Performance Curves'!$E$1:$L$1,1,MATCH('BMP P Tracking Table'!$AE201,'Performance Curves'!$E$1:$L$1,1)))/(INDEX('Performance Curves'!$E$1:$L$1,1,MATCH('BMP P Tracking Table'!$AE201,'Performance Curves'!$E$1:$L$1,1)+1)-INDEX('Performance Curves'!$E$1:$L$1,1,MATCH('BMP P Tracking Table'!$AE201,'Performance Curves'!$E$1:$L$1,1))),"")</f>
        <v/>
      </c>
      <c r="AH201" s="106" t="str" cm="1">
        <f t="array" ref="AH201">IFERROR(IF('BMP P Tracking Table'!$AE201=2,VLOOKUP(CONCATENATE('BMP P Tracking Table'!$T201," ",'BMP P Tracking Table'!$AC201),'Performance Curves'!$C$1:$L$45,_xlfn.SINGLE(MATCH('BMP P Tracking Table'!$AE201,'Performance Curves'!$D$1:$L$1,1))+1,FALSE),'BMP P Tracking Table'!$AF201*'BMP P Tracking Table'!$AG201+VLOOKUP(CONCATENATE('BMP P Tracking Table'!$T201," ",'BMP P Tracking Table'!$AC201),'Performance Curves'!$C$1:$L$45,_xlfn.SINGLE(MATCH('BMP P Tracking Table'!$AE201,'Performance Curves'!$D$1:$L$1,1))+1,FALSE)),"")</f>
        <v/>
      </c>
      <c r="AI201" s="107" t="str">
        <f>IFERROR('BMP P Tracking Table'!$AH201*'BMP P Tracking Table'!$AD201,"")</f>
        <v/>
      </c>
      <c r="AJ201" s="65"/>
      <c r="AK201" s="101"/>
      <c r="AL201" s="101"/>
      <c r="AM201" s="64">
        <v>1</v>
      </c>
      <c r="AN201" s="105" t="str">
        <f t="shared" si="7"/>
        <v/>
      </c>
      <c r="AO201" s="101"/>
      <c r="AP201" s="101"/>
      <c r="AQ201" s="101"/>
      <c r="AR201" s="101"/>
      <c r="AS201" s="101"/>
      <c r="AT201" s="101"/>
      <c r="AU201" s="101"/>
      <c r="AV201" s="65"/>
      <c r="AW201" s="102"/>
      <c r="AX201" s="102"/>
      <c r="AY201" s="107" t="str">
        <f>IF('BMP P Tracking Table'!$AK201="Yes",IF('BMP P Tracking Table'!$AL201="No",'BMP P Tracking Table'!$U201*VLOOKUP('BMP P Tracking Table'!$Q201,'Loading Rates'!$B$1:$L$24,4,FALSE)+IF('BMP P Tracking Table'!$V201="By HSG",'BMP P Tracking Table'!$W201*VLOOKUP('BMP P Tracking Table'!$Q201,'Loading Rates'!$B$1:$L$24,6,FALSE)+'BMP P Tracking Table'!$X201*VLOOKUP('BMP P Tracking Table'!$Q201,'Loading Rates'!$B$1:$L$24,7,FALSE)+'BMP P Tracking Table'!$Y201*VLOOKUP('BMP P Tracking Table'!$Q201,'Loading Rates'!$B$1:$L$24,8,FALSE)+'BMP P Tracking Table'!$Z201*VLOOKUP('BMP P Tracking Table'!$Q201,'Loading Rates'!$B$1:$L$24,9,FALSE),'BMP P Tracking Table'!$AA201*VLOOKUP('BMP P Tracking Table'!$Q201,'Loading Rates'!$B$1:$L$24,10,FALSE)),'BMP P Tracking Table'!$AO201*VLOOKUP('BMP P Tracking Table'!$Q201,'Loading Rates'!$B$1:$L$24,4,FALSE)+IF('BMP P Tracking Table'!$AP201="By HSG",'BMP P Tracking Table'!$AQ201*VLOOKUP('BMP P Tracking Table'!$Q201,'Loading Rates'!$B$1:$L$24,6,FALSE)+'BMP P Tracking Table'!$AR201*VLOOKUP('BMP P Tracking Table'!$Q201,'Loading Rates'!$B$1:$L$24,7,FALSE)+'BMP P Tracking Table'!$AS201*VLOOKUP('BMP P Tracking Table'!$Q201,'Loading Rates'!$B$1:$L$24,8,FALSE)+'BMP P Tracking Table'!$AT201*VLOOKUP('BMP P Tracking Table'!$Q201,'Loading Rates'!$B$1:$L$24,9,FALSE),'BMP P Tracking Table'!$AU201*VLOOKUP('BMP P Tracking Table'!$Q201,'Loading Rates'!$B$1:$L$24,10,FALSE))),"")</f>
        <v/>
      </c>
      <c r="AZ201" s="107" t="str">
        <f>IFERROR(IF('BMP P Tracking Table'!$AL201="Yes",MIN(2,IF('BMP P Tracking Table'!$AP201="Total Pervious",(-(3630*'BMP P Tracking Table'!$AO201+20.691*'BMP P Tracking Table'!$AU201)+SQRT((3630*'BMP P Tracking Table'!$AO201+20.691*'BMP P Tracking Table'!$AU201)^2-(4*(996.798*'BMP P Tracking Table'!$AU201)*-'BMP P Tracking Table'!$AW201)))/(2*(996.798*'BMP P Tracking Table'!$AU201)),IF(SUM('BMP P Tracking Table'!$AQ201:$AT201)=0,'BMP P Tracking Table'!$AU201/(-3630*'BMP P Tracking Table'!$AO201),(-(3630*'BMP P Tracking Table'!$AO201+20.691*'BMP P Tracking Table'!$AT201-216.711*'BMP P Tracking Table'!$AS201-83.853*'BMP P Tracking Table'!$AR201-42.834*'BMP P Tracking Table'!$AQ201)+SQRT((3630*'BMP P Tracking Table'!$AO201+20.691*'BMP P Tracking Table'!$AT201-216.711*'BMP P Tracking Table'!$AS201-83.853*'BMP P Tracking Table'!$AR201-42.834*'BMP P Tracking Table'!$AQ201)^2-(4*(149.919*'BMP P Tracking Table'!$AQ201+236.676*'BMP P Tracking Table'!$AR201+726*'BMP P Tracking Table'!$AS201+996.798*'BMP P Tracking Table'!$AT201)*-'BMP P Tracking Table'!$AW201)))/(2*(149.919*'BMP P Tracking Table'!$AQ201+236.676*'BMP P Tracking Table'!$AR201+726*'BMP P Tracking Table'!$AS201+996.798*'BMP P Tracking Table'!$AT201))))),MIN(2,IF('BMP P Tracking Table'!$AP201="Total Pervious",(-(3630*'BMP P Tracking Table'!$U201+20.691*'BMP P Tracking Table'!$AA201)+SQRT((3630*'BMP P Tracking Table'!$U201+20.691*'BMP P Tracking Table'!$AA201)^2-(4*(996.798*'BMP P Tracking Table'!$AA201)*-'BMP P Tracking Table'!$AW201)))/(2*(996.798*'BMP P Tracking Table'!$AA201)),IF(SUM('BMP P Tracking Table'!$W201:$Z201)=0,'BMP P Tracking Table'!$AW201/(-3630*'BMP P Tracking Table'!$U201),(-(3630*'BMP P Tracking Table'!$U201+20.691*'BMP P Tracking Table'!$Z201-216.711*'BMP P Tracking Table'!$Y201-83.853*'BMP P Tracking Table'!$X201-42.834*'BMP P Tracking Table'!$W201)+SQRT((3630*'BMP P Tracking Table'!$U201+20.691*'BMP P Tracking Table'!$Z201-216.711*'BMP P Tracking Table'!$Y201-83.853*'BMP P Tracking Table'!$X201-42.834*'BMP P Tracking Table'!$W201)^2-(4*(149.919*'BMP P Tracking Table'!$W201+236.676*'BMP P Tracking Table'!$X201+726*'BMP P Tracking Table'!$Y201+996.798*'BMP P Tracking Table'!$Z201)*-'BMP P Tracking Table'!$AW201)))/(2*(149.919*'BMP P Tracking Table'!$W201+236.676*'BMP P Tracking Table'!$X201+726*'BMP P Tracking Table'!$Y201+996.798*'BMP P Tracking Table'!$Z201)))))),"")</f>
        <v/>
      </c>
      <c r="BA201" s="105" t="str" cm="1">
        <f t="array" ref="BA201">IFERROR((VLOOKUP(CONCATENATE('BMP P Tracking Table'!$AV201," ",'BMP P Tracking Table'!$AX201),'Performance Curves'!$C$1:$L$45,_xlfn.SINGLE(MATCH('BMP P Tracking Table'!$AZ201,'Performance Curves'!$D$1:$L$1,1))+2,FALSE)-VLOOKUP(CONCATENATE('BMP P Tracking Table'!$AV201," ",'BMP P Tracking Table'!$AX201),'Performance Curves'!$C$1:$L$45,_xlfn.SINGLE(MATCH('BMP P Tracking Table'!$AZ201,'Performance Curves'!$D$1:$L$1,1))+1,FALSE)),"")</f>
        <v/>
      </c>
      <c r="BB201" s="107" t="str">
        <f>IFERROR(('BMP P Tracking Table'!$AZ201-INDEX('Performance Curves'!$E$1:$L$1,1,MATCH('BMP P Tracking Table'!$AZ201,'Performance Curves'!$E$1:$L$1,1)))/(INDEX('Performance Curves'!$E$1:$L$1,1,MATCH('BMP P Tracking Table'!$AZ201,'Performance Curves'!$E$1:$L$1,1)+1)-INDEX('Performance Curves'!$E$1:$L$1,1,MATCH('BMP P Tracking Table'!$AZ201,'Performance Curves'!$E$1:$L$1,1))),"")</f>
        <v/>
      </c>
      <c r="BC201" s="106" t="str" cm="1">
        <f t="array" ref="BC201">IFERROR(IF('BMP P Tracking Table'!$AZ201=2,VLOOKUP(CONCATENATE('BMP P Tracking Table'!$AV201," ",'BMP P Tracking Table'!$AX201),'Performance Curves'!$C$1:$L$44,_xlfn.SINGLE(MATCH('BMP P Tracking Table'!$AZ201,'Performance Curves'!$D$1:$L$1,1))+1,FALSE),'BMP P Tracking Table'!$BA201*'BMP P Tracking Table'!$BB201+VLOOKUP(CONCATENATE('BMP P Tracking Table'!$AV201," ",'BMP P Tracking Table'!$AX201),'Performance Curves'!$C$1:$L$44,_xlfn.SINGLE(MATCH('BMP P Tracking Table'!$AZ201,'Performance Curves'!$D$1:$L$1,1))+1,FALSE)),"")</f>
        <v/>
      </c>
      <c r="BD201" s="107" t="str">
        <f>IFERROR('BMP P Tracking Table'!$BC201*'BMP P Tracking Table'!$AY201,"")</f>
        <v/>
      </c>
      <c r="BE201" s="101"/>
      <c r="BF201" s="37">
        <f t="shared" si="8"/>
        <v>0</v>
      </c>
    </row>
    <row r="202" spans="1:58" x14ac:dyDescent="0.25">
      <c r="A202" s="65"/>
      <c r="B202" s="65"/>
      <c r="C202" s="65"/>
      <c r="D202" s="65"/>
      <c r="E202" s="97"/>
      <c r="F202" s="97"/>
      <c r="G202" s="65"/>
      <c r="H202" s="65"/>
      <c r="I202" s="65"/>
      <c r="J202" s="98"/>
      <c r="K202" s="65"/>
      <c r="L202" s="65"/>
      <c r="M202" s="65"/>
      <c r="N202" s="65"/>
      <c r="O202" s="65"/>
      <c r="P202" s="65"/>
      <c r="Q202" s="65" t="str">
        <f>IFERROR(VLOOKUP('BMP P Tracking Table'!$P202,Dropdowns!$C$2:$E$15,3,FALSE),"")</f>
        <v/>
      </c>
      <c r="R202" s="65" t="str">
        <f>IFERROR(VLOOKUP('BMP P Tracking Table'!$Q202,Dropdowns!$P$3:$Q$23,2,FALSE),"")</f>
        <v/>
      </c>
      <c r="S202" s="65"/>
      <c r="T202" s="65"/>
      <c r="U202" s="65"/>
      <c r="V202" s="65"/>
      <c r="W202" s="65"/>
      <c r="X202" s="65"/>
      <c r="Y202" s="65"/>
      <c r="Z202" s="65"/>
      <c r="AA202" s="65"/>
      <c r="AB202" s="100"/>
      <c r="AC202" s="65"/>
      <c r="AD202" s="107" t="str">
        <f>IFERROR('BMP P Tracking Table'!$U202*VLOOKUP('BMP P Tracking Table'!$Q202,'Loading Rates'!$B$1:$L$24,4,FALSE)+IF('BMP P Tracking Table'!$V202="By HSG",'BMP P Tracking Table'!$W202*VLOOKUP('BMP P Tracking Table'!$Q202,'Loading Rates'!$B$1:$L$24,6,FALSE)+'BMP P Tracking Table'!$X202*VLOOKUP('BMP P Tracking Table'!$Q202,'Loading Rates'!$B$1:$L$24,7,FALSE)+'BMP P Tracking Table'!$Y202*VLOOKUP('BMP P Tracking Table'!$Q202,'Loading Rates'!$B$1:$L$24,8,FALSE)+'BMP P Tracking Table'!$Z202*VLOOKUP('BMP P Tracking Table'!$Q202,'Loading Rates'!$B$1:$L$24,9,FALSE),'BMP P Tracking Table'!$AA202*VLOOKUP('BMP P Tracking Table'!$Q202,'Loading Rates'!$B$1:$L$24,10,FALSE)),"")</f>
        <v/>
      </c>
      <c r="AE202" s="107" t="str">
        <f>IFERROR(MIN(2,IF('BMP P Tracking Table'!$V202="Total Pervious",(-(3630*'BMP P Tracking Table'!$U202+20.691*'BMP P Tracking Table'!$AA202)+SQRT((3630*'BMP P Tracking Table'!$U202+20.691*'BMP P Tracking Table'!$AA202)^2-(4*(996.798*'BMP P Tracking Table'!$AA202)*-'BMP P Tracking Table'!$AB202)))/(2*(996.798*'BMP P Tracking Table'!$AA202)),IF(SUM('BMP P Tracking Table'!$W202:$Z202)=0,'BMP P Tracking Table'!$AB202/(-3630*'BMP P Tracking Table'!$U202),(-(3630*'BMP P Tracking Table'!$U202+20.691*'BMP P Tracking Table'!$Z202-216.711*'BMP P Tracking Table'!$Y202-83.853*'BMP P Tracking Table'!$X202-42.834*'BMP P Tracking Table'!$W202)+SQRT((3630*'BMP P Tracking Table'!$U202+20.691*'BMP P Tracking Table'!$Z202-216.711*'BMP P Tracking Table'!$Y202-83.853*'BMP P Tracking Table'!$X202-42.834*'BMP P Tracking Table'!$W202)^2-(4*(149.919*'BMP P Tracking Table'!$W202+236.676*'BMP P Tracking Table'!$X202+726*'BMP P Tracking Table'!$Y202+996.798*'BMP P Tracking Table'!$Z202)*-'BMP P Tracking Table'!$AB202)))/(2*(149.919*'BMP P Tracking Table'!$W202+236.676*'BMP P Tracking Table'!$X202+726*'BMP P Tracking Table'!$Y202+996.798*'BMP P Tracking Table'!$Z202))))),"")</f>
        <v/>
      </c>
      <c r="AF202" s="107" t="str" cm="1">
        <f t="array" ref="AF202">IFERROR((VLOOKUP(CONCATENATE('BMP P Tracking Table'!$T202," ",'BMP P Tracking Table'!$AC202),'Performance Curves'!$C$1:$L$45,_xlfn.SINGLE(MATCH('BMP P Tracking Table'!$AE202,'Performance Curves'!$D$1:$L$1,1))+2,FALSE)-VLOOKUP(CONCATENATE('BMP P Tracking Table'!$T202," ",'BMP P Tracking Table'!$AC202),'Performance Curves'!$C$1:$L$45,_xlfn.SINGLE(MATCH('BMP P Tracking Table'!$AE202,'Performance Curves'!$D$1:$L$1,1))+1,FALSE)),"")</f>
        <v/>
      </c>
      <c r="AG202" s="107" t="str">
        <f>IFERROR(('BMP P Tracking Table'!$AE202-INDEX('Performance Curves'!$E$1:$L$1,1,MATCH('BMP P Tracking Table'!$AE202,'Performance Curves'!$E$1:$L$1,1)))/(INDEX('Performance Curves'!$E$1:$L$1,1,MATCH('BMP P Tracking Table'!$AE202,'Performance Curves'!$E$1:$L$1,1)+1)-INDEX('Performance Curves'!$E$1:$L$1,1,MATCH('BMP P Tracking Table'!$AE202,'Performance Curves'!$E$1:$L$1,1))),"")</f>
        <v/>
      </c>
      <c r="AH202" s="106" t="str" cm="1">
        <f t="array" ref="AH202">IFERROR(IF('BMP P Tracking Table'!$AE202=2,VLOOKUP(CONCATENATE('BMP P Tracking Table'!$T202," ",'BMP P Tracking Table'!$AC202),'Performance Curves'!$C$1:$L$45,_xlfn.SINGLE(MATCH('BMP P Tracking Table'!$AE202,'Performance Curves'!$D$1:$L$1,1))+1,FALSE),'BMP P Tracking Table'!$AF202*'BMP P Tracking Table'!$AG202+VLOOKUP(CONCATENATE('BMP P Tracking Table'!$T202," ",'BMP P Tracking Table'!$AC202),'Performance Curves'!$C$1:$L$45,_xlfn.SINGLE(MATCH('BMP P Tracking Table'!$AE202,'Performance Curves'!$D$1:$L$1,1))+1,FALSE)),"")</f>
        <v/>
      </c>
      <c r="AI202" s="107" t="str">
        <f>IFERROR('BMP P Tracking Table'!$AH202*'BMP P Tracking Table'!$AD202,"")</f>
        <v/>
      </c>
      <c r="AJ202" s="65"/>
      <c r="AK202" s="101"/>
      <c r="AL202" s="101"/>
      <c r="AM202" s="64">
        <v>1</v>
      </c>
      <c r="AN202" s="105" t="str">
        <f t="shared" si="7"/>
        <v/>
      </c>
      <c r="AO202" s="101"/>
      <c r="AP202" s="101"/>
      <c r="AQ202" s="101"/>
      <c r="AR202" s="101"/>
      <c r="AS202" s="101"/>
      <c r="AT202" s="101"/>
      <c r="AU202" s="101"/>
      <c r="AV202" s="65"/>
      <c r="AW202" s="102"/>
      <c r="AX202" s="102"/>
      <c r="AY202" s="107" t="str">
        <f>IF('BMP P Tracking Table'!$AK202="Yes",IF('BMP P Tracking Table'!$AL202="No",'BMP P Tracking Table'!$U202*VLOOKUP('BMP P Tracking Table'!$Q202,'Loading Rates'!$B$1:$L$24,4,FALSE)+IF('BMP P Tracking Table'!$V202="By HSG",'BMP P Tracking Table'!$W202*VLOOKUP('BMP P Tracking Table'!$Q202,'Loading Rates'!$B$1:$L$24,6,FALSE)+'BMP P Tracking Table'!$X202*VLOOKUP('BMP P Tracking Table'!$Q202,'Loading Rates'!$B$1:$L$24,7,FALSE)+'BMP P Tracking Table'!$Y202*VLOOKUP('BMP P Tracking Table'!$Q202,'Loading Rates'!$B$1:$L$24,8,FALSE)+'BMP P Tracking Table'!$Z202*VLOOKUP('BMP P Tracking Table'!$Q202,'Loading Rates'!$B$1:$L$24,9,FALSE),'BMP P Tracking Table'!$AA202*VLOOKUP('BMP P Tracking Table'!$Q202,'Loading Rates'!$B$1:$L$24,10,FALSE)),'BMP P Tracking Table'!$AO202*VLOOKUP('BMP P Tracking Table'!$Q202,'Loading Rates'!$B$1:$L$24,4,FALSE)+IF('BMP P Tracking Table'!$AP202="By HSG",'BMP P Tracking Table'!$AQ202*VLOOKUP('BMP P Tracking Table'!$Q202,'Loading Rates'!$B$1:$L$24,6,FALSE)+'BMP P Tracking Table'!$AR202*VLOOKUP('BMP P Tracking Table'!$Q202,'Loading Rates'!$B$1:$L$24,7,FALSE)+'BMP P Tracking Table'!$AS202*VLOOKUP('BMP P Tracking Table'!$Q202,'Loading Rates'!$B$1:$L$24,8,FALSE)+'BMP P Tracking Table'!$AT202*VLOOKUP('BMP P Tracking Table'!$Q202,'Loading Rates'!$B$1:$L$24,9,FALSE),'BMP P Tracking Table'!$AU202*VLOOKUP('BMP P Tracking Table'!$Q202,'Loading Rates'!$B$1:$L$24,10,FALSE))),"")</f>
        <v/>
      </c>
      <c r="AZ202" s="107" t="str">
        <f>IFERROR(IF('BMP P Tracking Table'!$AL202="Yes",MIN(2,IF('BMP P Tracking Table'!$AP202="Total Pervious",(-(3630*'BMP P Tracking Table'!$AO202+20.691*'BMP P Tracking Table'!$AU202)+SQRT((3630*'BMP P Tracking Table'!$AO202+20.691*'BMP P Tracking Table'!$AU202)^2-(4*(996.798*'BMP P Tracking Table'!$AU202)*-'BMP P Tracking Table'!$AW202)))/(2*(996.798*'BMP P Tracking Table'!$AU202)),IF(SUM('BMP P Tracking Table'!$AQ202:$AT202)=0,'BMP P Tracking Table'!$AU202/(-3630*'BMP P Tracking Table'!$AO202),(-(3630*'BMP P Tracking Table'!$AO202+20.691*'BMP P Tracking Table'!$AT202-216.711*'BMP P Tracking Table'!$AS202-83.853*'BMP P Tracking Table'!$AR202-42.834*'BMP P Tracking Table'!$AQ202)+SQRT((3630*'BMP P Tracking Table'!$AO202+20.691*'BMP P Tracking Table'!$AT202-216.711*'BMP P Tracking Table'!$AS202-83.853*'BMP P Tracking Table'!$AR202-42.834*'BMP P Tracking Table'!$AQ202)^2-(4*(149.919*'BMP P Tracking Table'!$AQ202+236.676*'BMP P Tracking Table'!$AR202+726*'BMP P Tracking Table'!$AS202+996.798*'BMP P Tracking Table'!$AT202)*-'BMP P Tracking Table'!$AW202)))/(2*(149.919*'BMP P Tracking Table'!$AQ202+236.676*'BMP P Tracking Table'!$AR202+726*'BMP P Tracking Table'!$AS202+996.798*'BMP P Tracking Table'!$AT202))))),MIN(2,IF('BMP P Tracking Table'!$AP202="Total Pervious",(-(3630*'BMP P Tracking Table'!$U202+20.691*'BMP P Tracking Table'!$AA202)+SQRT((3630*'BMP P Tracking Table'!$U202+20.691*'BMP P Tracking Table'!$AA202)^2-(4*(996.798*'BMP P Tracking Table'!$AA202)*-'BMP P Tracking Table'!$AW202)))/(2*(996.798*'BMP P Tracking Table'!$AA202)),IF(SUM('BMP P Tracking Table'!$W202:$Z202)=0,'BMP P Tracking Table'!$AW202/(-3630*'BMP P Tracking Table'!$U202),(-(3630*'BMP P Tracking Table'!$U202+20.691*'BMP P Tracking Table'!$Z202-216.711*'BMP P Tracking Table'!$Y202-83.853*'BMP P Tracking Table'!$X202-42.834*'BMP P Tracking Table'!$W202)+SQRT((3630*'BMP P Tracking Table'!$U202+20.691*'BMP P Tracking Table'!$Z202-216.711*'BMP P Tracking Table'!$Y202-83.853*'BMP P Tracking Table'!$X202-42.834*'BMP P Tracking Table'!$W202)^2-(4*(149.919*'BMP P Tracking Table'!$W202+236.676*'BMP P Tracking Table'!$X202+726*'BMP P Tracking Table'!$Y202+996.798*'BMP P Tracking Table'!$Z202)*-'BMP P Tracking Table'!$AW202)))/(2*(149.919*'BMP P Tracking Table'!$W202+236.676*'BMP P Tracking Table'!$X202+726*'BMP P Tracking Table'!$Y202+996.798*'BMP P Tracking Table'!$Z202)))))),"")</f>
        <v/>
      </c>
      <c r="BA202" s="105" t="str" cm="1">
        <f t="array" ref="BA202">IFERROR((VLOOKUP(CONCATENATE('BMP P Tracking Table'!$AV202," ",'BMP P Tracking Table'!$AX202),'Performance Curves'!$C$1:$L$45,_xlfn.SINGLE(MATCH('BMP P Tracking Table'!$AZ202,'Performance Curves'!$D$1:$L$1,1))+2,FALSE)-VLOOKUP(CONCATENATE('BMP P Tracking Table'!$AV202," ",'BMP P Tracking Table'!$AX202),'Performance Curves'!$C$1:$L$45,_xlfn.SINGLE(MATCH('BMP P Tracking Table'!$AZ202,'Performance Curves'!$D$1:$L$1,1))+1,FALSE)),"")</f>
        <v/>
      </c>
      <c r="BB202" s="107" t="str">
        <f>IFERROR(('BMP P Tracking Table'!$AZ202-INDEX('Performance Curves'!$E$1:$L$1,1,MATCH('BMP P Tracking Table'!$AZ202,'Performance Curves'!$E$1:$L$1,1)))/(INDEX('Performance Curves'!$E$1:$L$1,1,MATCH('BMP P Tracking Table'!$AZ202,'Performance Curves'!$E$1:$L$1,1)+1)-INDEX('Performance Curves'!$E$1:$L$1,1,MATCH('BMP P Tracking Table'!$AZ202,'Performance Curves'!$E$1:$L$1,1))),"")</f>
        <v/>
      </c>
      <c r="BC202" s="106" t="str" cm="1">
        <f t="array" ref="BC202">IFERROR(IF('BMP P Tracking Table'!$AZ202=2,VLOOKUP(CONCATENATE('BMP P Tracking Table'!$AV202," ",'BMP P Tracking Table'!$AX202),'Performance Curves'!$C$1:$L$44,_xlfn.SINGLE(MATCH('BMP P Tracking Table'!$AZ202,'Performance Curves'!$D$1:$L$1,1))+1,FALSE),'BMP P Tracking Table'!$BA202*'BMP P Tracking Table'!$BB202+VLOOKUP(CONCATENATE('BMP P Tracking Table'!$AV202," ",'BMP P Tracking Table'!$AX202),'Performance Curves'!$C$1:$L$44,_xlfn.SINGLE(MATCH('BMP P Tracking Table'!$AZ202,'Performance Curves'!$D$1:$L$1,1))+1,FALSE)),"")</f>
        <v/>
      </c>
      <c r="BD202" s="107" t="str">
        <f>IFERROR('BMP P Tracking Table'!$BC202*'BMP P Tracking Table'!$AY202,"")</f>
        <v/>
      </c>
      <c r="BE202" s="101"/>
      <c r="BF202" s="37">
        <f t="shared" si="8"/>
        <v>0</v>
      </c>
    </row>
    <row r="203" spans="1:58" x14ac:dyDescent="0.25">
      <c r="A203" s="65"/>
      <c r="B203" s="65"/>
      <c r="C203" s="65"/>
      <c r="D203" s="65"/>
      <c r="E203" s="97"/>
      <c r="F203" s="97"/>
      <c r="G203" s="65"/>
      <c r="H203" s="65"/>
      <c r="I203" s="65"/>
      <c r="J203" s="98"/>
      <c r="K203" s="65"/>
      <c r="L203" s="65"/>
      <c r="M203" s="65"/>
      <c r="N203" s="65"/>
      <c r="O203" s="65"/>
      <c r="P203" s="65"/>
      <c r="Q203" s="65" t="str">
        <f>IFERROR(VLOOKUP('BMP P Tracking Table'!$P203,Dropdowns!$C$2:$E$15,3,FALSE),"")</f>
        <v/>
      </c>
      <c r="R203" s="65" t="str">
        <f>IFERROR(VLOOKUP('BMP P Tracking Table'!$Q203,Dropdowns!$P$3:$Q$23,2,FALSE),"")</f>
        <v/>
      </c>
      <c r="S203" s="65"/>
      <c r="T203" s="65"/>
      <c r="U203" s="65"/>
      <c r="V203" s="65"/>
      <c r="W203" s="65"/>
      <c r="X203" s="65"/>
      <c r="Y203" s="65"/>
      <c r="Z203" s="65"/>
      <c r="AA203" s="65"/>
      <c r="AB203" s="100"/>
      <c r="AC203" s="65"/>
      <c r="AD203" s="107" t="str">
        <f>IFERROR('BMP P Tracking Table'!$U203*VLOOKUP('BMP P Tracking Table'!$Q203,'Loading Rates'!$B$1:$L$24,4,FALSE)+IF('BMP P Tracking Table'!$V203="By HSG",'BMP P Tracking Table'!$W203*VLOOKUP('BMP P Tracking Table'!$Q203,'Loading Rates'!$B$1:$L$24,6,FALSE)+'BMP P Tracking Table'!$X203*VLOOKUP('BMP P Tracking Table'!$Q203,'Loading Rates'!$B$1:$L$24,7,FALSE)+'BMP P Tracking Table'!$Y203*VLOOKUP('BMP P Tracking Table'!$Q203,'Loading Rates'!$B$1:$L$24,8,FALSE)+'BMP P Tracking Table'!$Z203*VLOOKUP('BMP P Tracking Table'!$Q203,'Loading Rates'!$B$1:$L$24,9,FALSE),'BMP P Tracking Table'!$AA203*VLOOKUP('BMP P Tracking Table'!$Q203,'Loading Rates'!$B$1:$L$24,10,FALSE)),"")</f>
        <v/>
      </c>
      <c r="AE203" s="107" t="str">
        <f>IFERROR(MIN(2,IF('BMP P Tracking Table'!$V203="Total Pervious",(-(3630*'BMP P Tracking Table'!$U203+20.691*'BMP P Tracking Table'!$AA203)+SQRT((3630*'BMP P Tracking Table'!$U203+20.691*'BMP P Tracking Table'!$AA203)^2-(4*(996.798*'BMP P Tracking Table'!$AA203)*-'BMP P Tracking Table'!$AB203)))/(2*(996.798*'BMP P Tracking Table'!$AA203)),IF(SUM('BMP P Tracking Table'!$W203:$Z203)=0,'BMP P Tracking Table'!$AB203/(-3630*'BMP P Tracking Table'!$U203),(-(3630*'BMP P Tracking Table'!$U203+20.691*'BMP P Tracking Table'!$Z203-216.711*'BMP P Tracking Table'!$Y203-83.853*'BMP P Tracking Table'!$X203-42.834*'BMP P Tracking Table'!$W203)+SQRT((3630*'BMP P Tracking Table'!$U203+20.691*'BMP P Tracking Table'!$Z203-216.711*'BMP P Tracking Table'!$Y203-83.853*'BMP P Tracking Table'!$X203-42.834*'BMP P Tracking Table'!$W203)^2-(4*(149.919*'BMP P Tracking Table'!$W203+236.676*'BMP P Tracking Table'!$X203+726*'BMP P Tracking Table'!$Y203+996.798*'BMP P Tracking Table'!$Z203)*-'BMP P Tracking Table'!$AB203)))/(2*(149.919*'BMP P Tracking Table'!$W203+236.676*'BMP P Tracking Table'!$X203+726*'BMP P Tracking Table'!$Y203+996.798*'BMP P Tracking Table'!$Z203))))),"")</f>
        <v/>
      </c>
      <c r="AF203" s="107" t="str" cm="1">
        <f t="array" ref="AF203">IFERROR((VLOOKUP(CONCATENATE('BMP P Tracking Table'!$T203," ",'BMP P Tracking Table'!$AC203),'Performance Curves'!$C$1:$L$45,_xlfn.SINGLE(MATCH('BMP P Tracking Table'!$AE203,'Performance Curves'!$D$1:$L$1,1))+2,FALSE)-VLOOKUP(CONCATENATE('BMP P Tracking Table'!$T203," ",'BMP P Tracking Table'!$AC203),'Performance Curves'!$C$1:$L$45,_xlfn.SINGLE(MATCH('BMP P Tracking Table'!$AE203,'Performance Curves'!$D$1:$L$1,1))+1,FALSE)),"")</f>
        <v/>
      </c>
      <c r="AG203" s="107" t="str">
        <f>IFERROR(('BMP P Tracking Table'!$AE203-INDEX('Performance Curves'!$E$1:$L$1,1,MATCH('BMP P Tracking Table'!$AE203,'Performance Curves'!$E$1:$L$1,1)))/(INDEX('Performance Curves'!$E$1:$L$1,1,MATCH('BMP P Tracking Table'!$AE203,'Performance Curves'!$E$1:$L$1,1)+1)-INDEX('Performance Curves'!$E$1:$L$1,1,MATCH('BMP P Tracking Table'!$AE203,'Performance Curves'!$E$1:$L$1,1))),"")</f>
        <v/>
      </c>
      <c r="AH203" s="106" t="str" cm="1">
        <f t="array" ref="AH203">IFERROR(IF('BMP P Tracking Table'!$AE203=2,VLOOKUP(CONCATENATE('BMP P Tracking Table'!$T203," ",'BMP P Tracking Table'!$AC203),'Performance Curves'!$C$1:$L$45,_xlfn.SINGLE(MATCH('BMP P Tracking Table'!$AE203,'Performance Curves'!$D$1:$L$1,1))+1,FALSE),'BMP P Tracking Table'!$AF203*'BMP P Tracking Table'!$AG203+VLOOKUP(CONCATENATE('BMP P Tracking Table'!$T203," ",'BMP P Tracking Table'!$AC203),'Performance Curves'!$C$1:$L$45,_xlfn.SINGLE(MATCH('BMP P Tracking Table'!$AE203,'Performance Curves'!$D$1:$L$1,1))+1,FALSE)),"")</f>
        <v/>
      </c>
      <c r="AI203" s="107" t="str">
        <f>IFERROR('BMP P Tracking Table'!$AH203*'BMP P Tracking Table'!$AD203,"")</f>
        <v/>
      </c>
      <c r="AJ203" s="65"/>
      <c r="AK203" s="101"/>
      <c r="AL203" s="101"/>
      <c r="AM203" s="64">
        <v>1</v>
      </c>
      <c r="AN203" s="105" t="str">
        <f t="shared" si="7"/>
        <v/>
      </c>
      <c r="AO203" s="101"/>
      <c r="AP203" s="101"/>
      <c r="AQ203" s="101"/>
      <c r="AR203" s="101"/>
      <c r="AS203" s="101"/>
      <c r="AT203" s="101"/>
      <c r="AU203" s="101"/>
      <c r="AV203" s="65"/>
      <c r="AW203" s="102"/>
      <c r="AX203" s="102"/>
      <c r="AY203" s="107" t="str">
        <f>IF('BMP P Tracking Table'!$AK203="Yes",IF('BMP P Tracking Table'!$AL203="No",'BMP P Tracking Table'!$U203*VLOOKUP('BMP P Tracking Table'!$Q203,'Loading Rates'!$B$1:$L$24,4,FALSE)+IF('BMP P Tracking Table'!$V203="By HSG",'BMP P Tracking Table'!$W203*VLOOKUP('BMP P Tracking Table'!$Q203,'Loading Rates'!$B$1:$L$24,6,FALSE)+'BMP P Tracking Table'!$X203*VLOOKUP('BMP P Tracking Table'!$Q203,'Loading Rates'!$B$1:$L$24,7,FALSE)+'BMP P Tracking Table'!$Y203*VLOOKUP('BMP P Tracking Table'!$Q203,'Loading Rates'!$B$1:$L$24,8,FALSE)+'BMP P Tracking Table'!$Z203*VLOOKUP('BMP P Tracking Table'!$Q203,'Loading Rates'!$B$1:$L$24,9,FALSE),'BMP P Tracking Table'!$AA203*VLOOKUP('BMP P Tracking Table'!$Q203,'Loading Rates'!$B$1:$L$24,10,FALSE)),'BMP P Tracking Table'!$AO203*VLOOKUP('BMP P Tracking Table'!$Q203,'Loading Rates'!$B$1:$L$24,4,FALSE)+IF('BMP P Tracking Table'!$AP203="By HSG",'BMP P Tracking Table'!$AQ203*VLOOKUP('BMP P Tracking Table'!$Q203,'Loading Rates'!$B$1:$L$24,6,FALSE)+'BMP P Tracking Table'!$AR203*VLOOKUP('BMP P Tracking Table'!$Q203,'Loading Rates'!$B$1:$L$24,7,FALSE)+'BMP P Tracking Table'!$AS203*VLOOKUP('BMP P Tracking Table'!$Q203,'Loading Rates'!$B$1:$L$24,8,FALSE)+'BMP P Tracking Table'!$AT203*VLOOKUP('BMP P Tracking Table'!$Q203,'Loading Rates'!$B$1:$L$24,9,FALSE),'BMP P Tracking Table'!$AU203*VLOOKUP('BMP P Tracking Table'!$Q203,'Loading Rates'!$B$1:$L$24,10,FALSE))),"")</f>
        <v/>
      </c>
      <c r="AZ203" s="107" t="str">
        <f>IFERROR(IF('BMP P Tracking Table'!$AL203="Yes",MIN(2,IF('BMP P Tracking Table'!$AP203="Total Pervious",(-(3630*'BMP P Tracking Table'!$AO203+20.691*'BMP P Tracking Table'!$AU203)+SQRT((3630*'BMP P Tracking Table'!$AO203+20.691*'BMP P Tracking Table'!$AU203)^2-(4*(996.798*'BMP P Tracking Table'!$AU203)*-'BMP P Tracking Table'!$AW203)))/(2*(996.798*'BMP P Tracking Table'!$AU203)),IF(SUM('BMP P Tracking Table'!$AQ203:$AT203)=0,'BMP P Tracking Table'!$AU203/(-3630*'BMP P Tracking Table'!$AO203),(-(3630*'BMP P Tracking Table'!$AO203+20.691*'BMP P Tracking Table'!$AT203-216.711*'BMP P Tracking Table'!$AS203-83.853*'BMP P Tracking Table'!$AR203-42.834*'BMP P Tracking Table'!$AQ203)+SQRT((3630*'BMP P Tracking Table'!$AO203+20.691*'BMP P Tracking Table'!$AT203-216.711*'BMP P Tracking Table'!$AS203-83.853*'BMP P Tracking Table'!$AR203-42.834*'BMP P Tracking Table'!$AQ203)^2-(4*(149.919*'BMP P Tracking Table'!$AQ203+236.676*'BMP P Tracking Table'!$AR203+726*'BMP P Tracking Table'!$AS203+996.798*'BMP P Tracking Table'!$AT203)*-'BMP P Tracking Table'!$AW203)))/(2*(149.919*'BMP P Tracking Table'!$AQ203+236.676*'BMP P Tracking Table'!$AR203+726*'BMP P Tracking Table'!$AS203+996.798*'BMP P Tracking Table'!$AT203))))),MIN(2,IF('BMP P Tracking Table'!$AP203="Total Pervious",(-(3630*'BMP P Tracking Table'!$U203+20.691*'BMP P Tracking Table'!$AA203)+SQRT((3630*'BMP P Tracking Table'!$U203+20.691*'BMP P Tracking Table'!$AA203)^2-(4*(996.798*'BMP P Tracking Table'!$AA203)*-'BMP P Tracking Table'!$AW203)))/(2*(996.798*'BMP P Tracking Table'!$AA203)),IF(SUM('BMP P Tracking Table'!$W203:$Z203)=0,'BMP P Tracking Table'!$AW203/(-3630*'BMP P Tracking Table'!$U203),(-(3630*'BMP P Tracking Table'!$U203+20.691*'BMP P Tracking Table'!$Z203-216.711*'BMP P Tracking Table'!$Y203-83.853*'BMP P Tracking Table'!$X203-42.834*'BMP P Tracking Table'!$W203)+SQRT((3630*'BMP P Tracking Table'!$U203+20.691*'BMP P Tracking Table'!$Z203-216.711*'BMP P Tracking Table'!$Y203-83.853*'BMP P Tracking Table'!$X203-42.834*'BMP P Tracking Table'!$W203)^2-(4*(149.919*'BMP P Tracking Table'!$W203+236.676*'BMP P Tracking Table'!$X203+726*'BMP P Tracking Table'!$Y203+996.798*'BMP P Tracking Table'!$Z203)*-'BMP P Tracking Table'!$AW203)))/(2*(149.919*'BMP P Tracking Table'!$W203+236.676*'BMP P Tracking Table'!$X203+726*'BMP P Tracking Table'!$Y203+996.798*'BMP P Tracking Table'!$Z203)))))),"")</f>
        <v/>
      </c>
      <c r="BA203" s="105" t="str" cm="1">
        <f t="array" ref="BA203">IFERROR((VLOOKUP(CONCATENATE('BMP P Tracking Table'!$AV203," ",'BMP P Tracking Table'!$AX203),'Performance Curves'!$C$1:$L$45,_xlfn.SINGLE(MATCH('BMP P Tracking Table'!$AZ203,'Performance Curves'!$D$1:$L$1,1))+2,FALSE)-VLOOKUP(CONCATENATE('BMP P Tracking Table'!$AV203," ",'BMP P Tracking Table'!$AX203),'Performance Curves'!$C$1:$L$45,_xlfn.SINGLE(MATCH('BMP P Tracking Table'!$AZ203,'Performance Curves'!$D$1:$L$1,1))+1,FALSE)),"")</f>
        <v/>
      </c>
      <c r="BB203" s="107" t="str">
        <f>IFERROR(('BMP P Tracking Table'!$AZ203-INDEX('Performance Curves'!$E$1:$L$1,1,MATCH('BMP P Tracking Table'!$AZ203,'Performance Curves'!$E$1:$L$1,1)))/(INDEX('Performance Curves'!$E$1:$L$1,1,MATCH('BMP P Tracking Table'!$AZ203,'Performance Curves'!$E$1:$L$1,1)+1)-INDEX('Performance Curves'!$E$1:$L$1,1,MATCH('BMP P Tracking Table'!$AZ203,'Performance Curves'!$E$1:$L$1,1))),"")</f>
        <v/>
      </c>
      <c r="BC203" s="106" t="str" cm="1">
        <f t="array" ref="BC203">IFERROR(IF('BMP P Tracking Table'!$AZ203=2,VLOOKUP(CONCATENATE('BMP P Tracking Table'!$AV203," ",'BMP P Tracking Table'!$AX203),'Performance Curves'!$C$1:$L$44,_xlfn.SINGLE(MATCH('BMP P Tracking Table'!$AZ203,'Performance Curves'!$D$1:$L$1,1))+1,FALSE),'BMP P Tracking Table'!$BA203*'BMP P Tracking Table'!$BB203+VLOOKUP(CONCATENATE('BMP P Tracking Table'!$AV203," ",'BMP P Tracking Table'!$AX203),'Performance Curves'!$C$1:$L$44,_xlfn.SINGLE(MATCH('BMP P Tracking Table'!$AZ203,'Performance Curves'!$D$1:$L$1,1))+1,FALSE)),"")</f>
        <v/>
      </c>
      <c r="BD203" s="107" t="str">
        <f>IFERROR('BMP P Tracking Table'!$BC203*'BMP P Tracking Table'!$AY203,"")</f>
        <v/>
      </c>
      <c r="BE203" s="101"/>
      <c r="BF203" s="37">
        <f t="shared" si="8"/>
        <v>0</v>
      </c>
    </row>
    <row r="204" spans="1:58" x14ac:dyDescent="0.25">
      <c r="A204" s="65"/>
      <c r="B204" s="65"/>
      <c r="C204" s="65"/>
      <c r="D204" s="65"/>
      <c r="E204" s="97"/>
      <c r="F204" s="97"/>
      <c r="G204" s="65"/>
      <c r="H204" s="65"/>
      <c r="I204" s="65"/>
      <c r="J204" s="98"/>
      <c r="K204" s="65"/>
      <c r="L204" s="65"/>
      <c r="M204" s="65"/>
      <c r="N204" s="65"/>
      <c r="O204" s="65"/>
      <c r="P204" s="65"/>
      <c r="Q204" s="65" t="str">
        <f>IFERROR(VLOOKUP('BMP P Tracking Table'!$P204,Dropdowns!$C$2:$E$15,3,FALSE),"")</f>
        <v/>
      </c>
      <c r="R204" s="65" t="str">
        <f>IFERROR(VLOOKUP('BMP P Tracking Table'!$Q204,Dropdowns!$P$3:$Q$23,2,FALSE),"")</f>
        <v/>
      </c>
      <c r="S204" s="65"/>
      <c r="T204" s="65"/>
      <c r="U204" s="65"/>
      <c r="V204" s="65"/>
      <c r="W204" s="65"/>
      <c r="X204" s="65"/>
      <c r="Y204" s="65"/>
      <c r="Z204" s="65"/>
      <c r="AA204" s="65"/>
      <c r="AB204" s="100"/>
      <c r="AC204" s="65"/>
      <c r="AD204" s="107" t="str">
        <f>IFERROR('BMP P Tracking Table'!$U204*VLOOKUP('BMP P Tracking Table'!$Q204,'Loading Rates'!$B$1:$L$24,4,FALSE)+IF('BMP P Tracking Table'!$V204="By HSG",'BMP P Tracking Table'!$W204*VLOOKUP('BMP P Tracking Table'!$Q204,'Loading Rates'!$B$1:$L$24,6,FALSE)+'BMP P Tracking Table'!$X204*VLOOKUP('BMP P Tracking Table'!$Q204,'Loading Rates'!$B$1:$L$24,7,FALSE)+'BMP P Tracking Table'!$Y204*VLOOKUP('BMP P Tracking Table'!$Q204,'Loading Rates'!$B$1:$L$24,8,FALSE)+'BMP P Tracking Table'!$Z204*VLOOKUP('BMP P Tracking Table'!$Q204,'Loading Rates'!$B$1:$L$24,9,FALSE),'BMP P Tracking Table'!$AA204*VLOOKUP('BMP P Tracking Table'!$Q204,'Loading Rates'!$B$1:$L$24,10,FALSE)),"")</f>
        <v/>
      </c>
      <c r="AE204" s="107" t="str">
        <f>IFERROR(MIN(2,IF('BMP P Tracking Table'!$V204="Total Pervious",(-(3630*'BMP P Tracking Table'!$U204+20.691*'BMP P Tracking Table'!$AA204)+SQRT((3630*'BMP P Tracking Table'!$U204+20.691*'BMP P Tracking Table'!$AA204)^2-(4*(996.798*'BMP P Tracking Table'!$AA204)*-'BMP P Tracking Table'!$AB204)))/(2*(996.798*'BMP P Tracking Table'!$AA204)),IF(SUM('BMP P Tracking Table'!$W204:$Z204)=0,'BMP P Tracking Table'!$AB204/(-3630*'BMP P Tracking Table'!$U204),(-(3630*'BMP P Tracking Table'!$U204+20.691*'BMP P Tracking Table'!$Z204-216.711*'BMP P Tracking Table'!$Y204-83.853*'BMP P Tracking Table'!$X204-42.834*'BMP P Tracking Table'!$W204)+SQRT((3630*'BMP P Tracking Table'!$U204+20.691*'BMP P Tracking Table'!$Z204-216.711*'BMP P Tracking Table'!$Y204-83.853*'BMP P Tracking Table'!$X204-42.834*'BMP P Tracking Table'!$W204)^2-(4*(149.919*'BMP P Tracking Table'!$W204+236.676*'BMP P Tracking Table'!$X204+726*'BMP P Tracking Table'!$Y204+996.798*'BMP P Tracking Table'!$Z204)*-'BMP P Tracking Table'!$AB204)))/(2*(149.919*'BMP P Tracking Table'!$W204+236.676*'BMP P Tracking Table'!$X204+726*'BMP P Tracking Table'!$Y204+996.798*'BMP P Tracking Table'!$Z204))))),"")</f>
        <v/>
      </c>
      <c r="AF204" s="107" t="str" cm="1">
        <f t="array" ref="AF204">IFERROR((VLOOKUP(CONCATENATE('BMP P Tracking Table'!$T204," ",'BMP P Tracking Table'!$AC204),'Performance Curves'!$C$1:$L$45,_xlfn.SINGLE(MATCH('BMP P Tracking Table'!$AE204,'Performance Curves'!$D$1:$L$1,1))+2,FALSE)-VLOOKUP(CONCATENATE('BMP P Tracking Table'!$T204," ",'BMP P Tracking Table'!$AC204),'Performance Curves'!$C$1:$L$45,_xlfn.SINGLE(MATCH('BMP P Tracking Table'!$AE204,'Performance Curves'!$D$1:$L$1,1))+1,FALSE)),"")</f>
        <v/>
      </c>
      <c r="AG204" s="107" t="str">
        <f>IFERROR(('BMP P Tracking Table'!$AE204-INDEX('Performance Curves'!$E$1:$L$1,1,MATCH('BMP P Tracking Table'!$AE204,'Performance Curves'!$E$1:$L$1,1)))/(INDEX('Performance Curves'!$E$1:$L$1,1,MATCH('BMP P Tracking Table'!$AE204,'Performance Curves'!$E$1:$L$1,1)+1)-INDEX('Performance Curves'!$E$1:$L$1,1,MATCH('BMP P Tracking Table'!$AE204,'Performance Curves'!$E$1:$L$1,1))),"")</f>
        <v/>
      </c>
      <c r="AH204" s="106" t="str" cm="1">
        <f t="array" ref="AH204">IFERROR(IF('BMP P Tracking Table'!$AE204=2,VLOOKUP(CONCATENATE('BMP P Tracking Table'!$T204," ",'BMP P Tracking Table'!$AC204),'Performance Curves'!$C$1:$L$45,_xlfn.SINGLE(MATCH('BMP P Tracking Table'!$AE204,'Performance Curves'!$D$1:$L$1,1))+1,FALSE),'BMP P Tracking Table'!$AF204*'BMP P Tracking Table'!$AG204+VLOOKUP(CONCATENATE('BMP P Tracking Table'!$T204," ",'BMP P Tracking Table'!$AC204),'Performance Curves'!$C$1:$L$45,_xlfn.SINGLE(MATCH('BMP P Tracking Table'!$AE204,'Performance Curves'!$D$1:$L$1,1))+1,FALSE)),"")</f>
        <v/>
      </c>
      <c r="AI204" s="107" t="str">
        <f>IFERROR('BMP P Tracking Table'!$AH204*'BMP P Tracking Table'!$AD204,"")</f>
        <v/>
      </c>
      <c r="AJ204" s="65"/>
      <c r="AK204" s="101"/>
      <c r="AL204" s="101"/>
      <c r="AM204" s="64">
        <v>1</v>
      </c>
      <c r="AN204" s="105" t="str">
        <f t="shared" si="7"/>
        <v/>
      </c>
      <c r="AO204" s="101"/>
      <c r="AP204" s="101"/>
      <c r="AQ204" s="101"/>
      <c r="AR204" s="101"/>
      <c r="AS204" s="101"/>
      <c r="AT204" s="101"/>
      <c r="AU204" s="101"/>
      <c r="AV204" s="65"/>
      <c r="AW204" s="102"/>
      <c r="AX204" s="102"/>
      <c r="AY204" s="107" t="str">
        <f>IF('BMP P Tracking Table'!$AK204="Yes",IF('BMP P Tracking Table'!$AL204="No",'BMP P Tracking Table'!$U204*VLOOKUP('BMP P Tracking Table'!$Q204,'Loading Rates'!$B$1:$L$24,4,FALSE)+IF('BMP P Tracking Table'!$V204="By HSG",'BMP P Tracking Table'!$W204*VLOOKUP('BMP P Tracking Table'!$Q204,'Loading Rates'!$B$1:$L$24,6,FALSE)+'BMP P Tracking Table'!$X204*VLOOKUP('BMP P Tracking Table'!$Q204,'Loading Rates'!$B$1:$L$24,7,FALSE)+'BMP P Tracking Table'!$Y204*VLOOKUP('BMP P Tracking Table'!$Q204,'Loading Rates'!$B$1:$L$24,8,FALSE)+'BMP P Tracking Table'!$Z204*VLOOKUP('BMP P Tracking Table'!$Q204,'Loading Rates'!$B$1:$L$24,9,FALSE),'BMP P Tracking Table'!$AA204*VLOOKUP('BMP P Tracking Table'!$Q204,'Loading Rates'!$B$1:$L$24,10,FALSE)),'BMP P Tracking Table'!$AO204*VLOOKUP('BMP P Tracking Table'!$Q204,'Loading Rates'!$B$1:$L$24,4,FALSE)+IF('BMP P Tracking Table'!$AP204="By HSG",'BMP P Tracking Table'!$AQ204*VLOOKUP('BMP P Tracking Table'!$Q204,'Loading Rates'!$B$1:$L$24,6,FALSE)+'BMP P Tracking Table'!$AR204*VLOOKUP('BMP P Tracking Table'!$Q204,'Loading Rates'!$B$1:$L$24,7,FALSE)+'BMP P Tracking Table'!$AS204*VLOOKUP('BMP P Tracking Table'!$Q204,'Loading Rates'!$B$1:$L$24,8,FALSE)+'BMP P Tracking Table'!$AT204*VLOOKUP('BMP P Tracking Table'!$Q204,'Loading Rates'!$B$1:$L$24,9,FALSE),'BMP P Tracking Table'!$AU204*VLOOKUP('BMP P Tracking Table'!$Q204,'Loading Rates'!$B$1:$L$24,10,FALSE))),"")</f>
        <v/>
      </c>
      <c r="AZ204" s="107" t="str">
        <f>IFERROR(IF('BMP P Tracking Table'!$AL204="Yes",MIN(2,IF('BMP P Tracking Table'!$AP204="Total Pervious",(-(3630*'BMP P Tracking Table'!$AO204+20.691*'BMP P Tracking Table'!$AU204)+SQRT((3630*'BMP P Tracking Table'!$AO204+20.691*'BMP P Tracking Table'!$AU204)^2-(4*(996.798*'BMP P Tracking Table'!$AU204)*-'BMP P Tracking Table'!$AW204)))/(2*(996.798*'BMP P Tracking Table'!$AU204)),IF(SUM('BMP P Tracking Table'!$AQ204:$AT204)=0,'BMP P Tracking Table'!$AU204/(-3630*'BMP P Tracking Table'!$AO204),(-(3630*'BMP P Tracking Table'!$AO204+20.691*'BMP P Tracking Table'!$AT204-216.711*'BMP P Tracking Table'!$AS204-83.853*'BMP P Tracking Table'!$AR204-42.834*'BMP P Tracking Table'!$AQ204)+SQRT((3630*'BMP P Tracking Table'!$AO204+20.691*'BMP P Tracking Table'!$AT204-216.711*'BMP P Tracking Table'!$AS204-83.853*'BMP P Tracking Table'!$AR204-42.834*'BMP P Tracking Table'!$AQ204)^2-(4*(149.919*'BMP P Tracking Table'!$AQ204+236.676*'BMP P Tracking Table'!$AR204+726*'BMP P Tracking Table'!$AS204+996.798*'BMP P Tracking Table'!$AT204)*-'BMP P Tracking Table'!$AW204)))/(2*(149.919*'BMP P Tracking Table'!$AQ204+236.676*'BMP P Tracking Table'!$AR204+726*'BMP P Tracking Table'!$AS204+996.798*'BMP P Tracking Table'!$AT204))))),MIN(2,IF('BMP P Tracking Table'!$AP204="Total Pervious",(-(3630*'BMP P Tracking Table'!$U204+20.691*'BMP P Tracking Table'!$AA204)+SQRT((3630*'BMP P Tracking Table'!$U204+20.691*'BMP P Tracking Table'!$AA204)^2-(4*(996.798*'BMP P Tracking Table'!$AA204)*-'BMP P Tracking Table'!$AW204)))/(2*(996.798*'BMP P Tracking Table'!$AA204)),IF(SUM('BMP P Tracking Table'!$W204:$Z204)=0,'BMP P Tracking Table'!$AW204/(-3630*'BMP P Tracking Table'!$U204),(-(3630*'BMP P Tracking Table'!$U204+20.691*'BMP P Tracking Table'!$Z204-216.711*'BMP P Tracking Table'!$Y204-83.853*'BMP P Tracking Table'!$X204-42.834*'BMP P Tracking Table'!$W204)+SQRT((3630*'BMP P Tracking Table'!$U204+20.691*'BMP P Tracking Table'!$Z204-216.711*'BMP P Tracking Table'!$Y204-83.853*'BMP P Tracking Table'!$X204-42.834*'BMP P Tracking Table'!$W204)^2-(4*(149.919*'BMP P Tracking Table'!$W204+236.676*'BMP P Tracking Table'!$X204+726*'BMP P Tracking Table'!$Y204+996.798*'BMP P Tracking Table'!$Z204)*-'BMP P Tracking Table'!$AW204)))/(2*(149.919*'BMP P Tracking Table'!$W204+236.676*'BMP P Tracking Table'!$X204+726*'BMP P Tracking Table'!$Y204+996.798*'BMP P Tracking Table'!$Z204)))))),"")</f>
        <v/>
      </c>
      <c r="BA204" s="105" t="str" cm="1">
        <f t="array" ref="BA204">IFERROR((VLOOKUP(CONCATENATE('BMP P Tracking Table'!$AV204," ",'BMP P Tracking Table'!$AX204),'Performance Curves'!$C$1:$L$45,_xlfn.SINGLE(MATCH('BMP P Tracking Table'!$AZ204,'Performance Curves'!$D$1:$L$1,1))+2,FALSE)-VLOOKUP(CONCATENATE('BMP P Tracking Table'!$AV204," ",'BMP P Tracking Table'!$AX204),'Performance Curves'!$C$1:$L$45,_xlfn.SINGLE(MATCH('BMP P Tracking Table'!$AZ204,'Performance Curves'!$D$1:$L$1,1))+1,FALSE)),"")</f>
        <v/>
      </c>
      <c r="BB204" s="107" t="str">
        <f>IFERROR(('BMP P Tracking Table'!$AZ204-INDEX('Performance Curves'!$E$1:$L$1,1,MATCH('BMP P Tracking Table'!$AZ204,'Performance Curves'!$E$1:$L$1,1)))/(INDEX('Performance Curves'!$E$1:$L$1,1,MATCH('BMP P Tracking Table'!$AZ204,'Performance Curves'!$E$1:$L$1,1)+1)-INDEX('Performance Curves'!$E$1:$L$1,1,MATCH('BMP P Tracking Table'!$AZ204,'Performance Curves'!$E$1:$L$1,1))),"")</f>
        <v/>
      </c>
      <c r="BC204" s="106" t="str" cm="1">
        <f t="array" ref="BC204">IFERROR(IF('BMP P Tracking Table'!$AZ204=2,VLOOKUP(CONCATENATE('BMP P Tracking Table'!$AV204," ",'BMP P Tracking Table'!$AX204),'Performance Curves'!$C$1:$L$44,_xlfn.SINGLE(MATCH('BMP P Tracking Table'!$AZ204,'Performance Curves'!$D$1:$L$1,1))+1,FALSE),'BMP P Tracking Table'!$BA204*'BMP P Tracking Table'!$BB204+VLOOKUP(CONCATENATE('BMP P Tracking Table'!$AV204," ",'BMP P Tracking Table'!$AX204),'Performance Curves'!$C$1:$L$44,_xlfn.SINGLE(MATCH('BMP P Tracking Table'!$AZ204,'Performance Curves'!$D$1:$L$1,1))+1,FALSE)),"")</f>
        <v/>
      </c>
      <c r="BD204" s="107" t="str">
        <f>IFERROR('BMP P Tracking Table'!$BC204*'BMP P Tracking Table'!$AY204,"")</f>
        <v/>
      </c>
      <c r="BE204" s="101"/>
      <c r="BF204" s="37">
        <f t="shared" si="8"/>
        <v>0</v>
      </c>
    </row>
    <row r="205" spans="1:58" x14ac:dyDescent="0.25">
      <c r="A205" s="65"/>
      <c r="B205" s="65"/>
      <c r="C205" s="65"/>
      <c r="D205" s="65"/>
      <c r="E205" s="97"/>
      <c r="F205" s="97"/>
      <c r="G205" s="65"/>
      <c r="H205" s="65"/>
      <c r="I205" s="65"/>
      <c r="J205" s="98"/>
      <c r="K205" s="65"/>
      <c r="L205" s="65"/>
      <c r="M205" s="65"/>
      <c r="N205" s="65"/>
      <c r="O205" s="65"/>
      <c r="P205" s="65"/>
      <c r="Q205" s="65" t="str">
        <f>IFERROR(VLOOKUP('BMP P Tracking Table'!$P205,Dropdowns!$C$2:$E$15,3,FALSE),"")</f>
        <v/>
      </c>
      <c r="R205" s="65" t="str">
        <f>IFERROR(VLOOKUP('BMP P Tracking Table'!$Q205,Dropdowns!$P$3:$Q$23,2,FALSE),"")</f>
        <v/>
      </c>
      <c r="S205" s="65"/>
      <c r="T205" s="65"/>
      <c r="U205" s="65"/>
      <c r="V205" s="65"/>
      <c r="W205" s="65"/>
      <c r="X205" s="65"/>
      <c r="Y205" s="65"/>
      <c r="Z205" s="65"/>
      <c r="AA205" s="65"/>
      <c r="AB205" s="100"/>
      <c r="AC205" s="65"/>
      <c r="AD205" s="107" t="str">
        <f>IFERROR('BMP P Tracking Table'!$U205*VLOOKUP('BMP P Tracking Table'!$Q205,'Loading Rates'!$B$1:$L$24,4,FALSE)+IF('BMP P Tracking Table'!$V205="By HSG",'BMP P Tracking Table'!$W205*VLOOKUP('BMP P Tracking Table'!$Q205,'Loading Rates'!$B$1:$L$24,6,FALSE)+'BMP P Tracking Table'!$X205*VLOOKUP('BMP P Tracking Table'!$Q205,'Loading Rates'!$B$1:$L$24,7,FALSE)+'BMP P Tracking Table'!$Y205*VLOOKUP('BMP P Tracking Table'!$Q205,'Loading Rates'!$B$1:$L$24,8,FALSE)+'BMP P Tracking Table'!$Z205*VLOOKUP('BMP P Tracking Table'!$Q205,'Loading Rates'!$B$1:$L$24,9,FALSE),'BMP P Tracking Table'!$AA205*VLOOKUP('BMP P Tracking Table'!$Q205,'Loading Rates'!$B$1:$L$24,10,FALSE)),"")</f>
        <v/>
      </c>
      <c r="AE205" s="107" t="str">
        <f>IFERROR(MIN(2,IF('BMP P Tracking Table'!$V205="Total Pervious",(-(3630*'BMP P Tracking Table'!$U205+20.691*'BMP P Tracking Table'!$AA205)+SQRT((3630*'BMP P Tracking Table'!$U205+20.691*'BMP P Tracking Table'!$AA205)^2-(4*(996.798*'BMP P Tracking Table'!$AA205)*-'BMP P Tracking Table'!$AB205)))/(2*(996.798*'BMP P Tracking Table'!$AA205)),IF(SUM('BMP P Tracking Table'!$W205:$Z205)=0,'BMP P Tracking Table'!$AB205/(-3630*'BMP P Tracking Table'!$U205),(-(3630*'BMP P Tracking Table'!$U205+20.691*'BMP P Tracking Table'!$Z205-216.711*'BMP P Tracking Table'!$Y205-83.853*'BMP P Tracking Table'!$X205-42.834*'BMP P Tracking Table'!$W205)+SQRT((3630*'BMP P Tracking Table'!$U205+20.691*'BMP P Tracking Table'!$Z205-216.711*'BMP P Tracking Table'!$Y205-83.853*'BMP P Tracking Table'!$X205-42.834*'BMP P Tracking Table'!$W205)^2-(4*(149.919*'BMP P Tracking Table'!$W205+236.676*'BMP P Tracking Table'!$X205+726*'BMP P Tracking Table'!$Y205+996.798*'BMP P Tracking Table'!$Z205)*-'BMP P Tracking Table'!$AB205)))/(2*(149.919*'BMP P Tracking Table'!$W205+236.676*'BMP P Tracking Table'!$X205+726*'BMP P Tracking Table'!$Y205+996.798*'BMP P Tracking Table'!$Z205))))),"")</f>
        <v/>
      </c>
      <c r="AF205" s="107" t="str" cm="1">
        <f t="array" ref="AF205">IFERROR((VLOOKUP(CONCATENATE('BMP P Tracking Table'!$T205," ",'BMP P Tracking Table'!$AC205),'Performance Curves'!$C$1:$L$45,_xlfn.SINGLE(MATCH('BMP P Tracking Table'!$AE205,'Performance Curves'!$D$1:$L$1,1))+2,FALSE)-VLOOKUP(CONCATENATE('BMP P Tracking Table'!$T205," ",'BMP P Tracking Table'!$AC205),'Performance Curves'!$C$1:$L$45,_xlfn.SINGLE(MATCH('BMP P Tracking Table'!$AE205,'Performance Curves'!$D$1:$L$1,1))+1,FALSE)),"")</f>
        <v/>
      </c>
      <c r="AG205" s="107" t="str">
        <f>IFERROR(('BMP P Tracking Table'!$AE205-INDEX('Performance Curves'!$E$1:$L$1,1,MATCH('BMP P Tracking Table'!$AE205,'Performance Curves'!$E$1:$L$1,1)))/(INDEX('Performance Curves'!$E$1:$L$1,1,MATCH('BMP P Tracking Table'!$AE205,'Performance Curves'!$E$1:$L$1,1)+1)-INDEX('Performance Curves'!$E$1:$L$1,1,MATCH('BMP P Tracking Table'!$AE205,'Performance Curves'!$E$1:$L$1,1))),"")</f>
        <v/>
      </c>
      <c r="AH205" s="106" t="str" cm="1">
        <f t="array" ref="AH205">IFERROR(IF('BMP P Tracking Table'!$AE205=2,VLOOKUP(CONCATENATE('BMP P Tracking Table'!$T205," ",'BMP P Tracking Table'!$AC205),'Performance Curves'!$C$1:$L$45,_xlfn.SINGLE(MATCH('BMP P Tracking Table'!$AE205,'Performance Curves'!$D$1:$L$1,1))+1,FALSE),'BMP P Tracking Table'!$AF205*'BMP P Tracking Table'!$AG205+VLOOKUP(CONCATENATE('BMP P Tracking Table'!$T205," ",'BMP P Tracking Table'!$AC205),'Performance Curves'!$C$1:$L$45,_xlfn.SINGLE(MATCH('BMP P Tracking Table'!$AE205,'Performance Curves'!$D$1:$L$1,1))+1,FALSE)),"")</f>
        <v/>
      </c>
      <c r="AI205" s="107" t="str">
        <f>IFERROR('BMP P Tracking Table'!$AH205*'BMP P Tracking Table'!$AD205,"")</f>
        <v/>
      </c>
      <c r="AJ205" s="65"/>
      <c r="AK205" s="101"/>
      <c r="AL205" s="101"/>
      <c r="AM205" s="64">
        <v>1</v>
      </c>
      <c r="AN205" s="105" t="str">
        <f t="shared" si="7"/>
        <v/>
      </c>
      <c r="AO205" s="101"/>
      <c r="AP205" s="101"/>
      <c r="AQ205" s="101"/>
      <c r="AR205" s="101"/>
      <c r="AS205" s="101"/>
      <c r="AT205" s="101"/>
      <c r="AU205" s="101"/>
      <c r="AV205" s="65"/>
      <c r="AW205" s="102"/>
      <c r="AX205" s="102"/>
      <c r="AY205" s="107" t="str">
        <f>IF('BMP P Tracking Table'!$AK205="Yes",IF('BMP P Tracking Table'!$AL205="No",'BMP P Tracking Table'!$U205*VLOOKUP('BMP P Tracking Table'!$Q205,'Loading Rates'!$B$1:$L$24,4,FALSE)+IF('BMP P Tracking Table'!$V205="By HSG",'BMP P Tracking Table'!$W205*VLOOKUP('BMP P Tracking Table'!$Q205,'Loading Rates'!$B$1:$L$24,6,FALSE)+'BMP P Tracking Table'!$X205*VLOOKUP('BMP P Tracking Table'!$Q205,'Loading Rates'!$B$1:$L$24,7,FALSE)+'BMP P Tracking Table'!$Y205*VLOOKUP('BMP P Tracking Table'!$Q205,'Loading Rates'!$B$1:$L$24,8,FALSE)+'BMP P Tracking Table'!$Z205*VLOOKUP('BMP P Tracking Table'!$Q205,'Loading Rates'!$B$1:$L$24,9,FALSE),'BMP P Tracking Table'!$AA205*VLOOKUP('BMP P Tracking Table'!$Q205,'Loading Rates'!$B$1:$L$24,10,FALSE)),'BMP P Tracking Table'!$AO205*VLOOKUP('BMP P Tracking Table'!$Q205,'Loading Rates'!$B$1:$L$24,4,FALSE)+IF('BMP P Tracking Table'!$AP205="By HSG",'BMP P Tracking Table'!$AQ205*VLOOKUP('BMP P Tracking Table'!$Q205,'Loading Rates'!$B$1:$L$24,6,FALSE)+'BMP P Tracking Table'!$AR205*VLOOKUP('BMP P Tracking Table'!$Q205,'Loading Rates'!$B$1:$L$24,7,FALSE)+'BMP P Tracking Table'!$AS205*VLOOKUP('BMP P Tracking Table'!$Q205,'Loading Rates'!$B$1:$L$24,8,FALSE)+'BMP P Tracking Table'!$AT205*VLOOKUP('BMP P Tracking Table'!$Q205,'Loading Rates'!$B$1:$L$24,9,FALSE),'BMP P Tracking Table'!$AU205*VLOOKUP('BMP P Tracking Table'!$Q205,'Loading Rates'!$B$1:$L$24,10,FALSE))),"")</f>
        <v/>
      </c>
      <c r="AZ205" s="107" t="str">
        <f>IFERROR(IF('BMP P Tracking Table'!$AL205="Yes",MIN(2,IF('BMP P Tracking Table'!$AP205="Total Pervious",(-(3630*'BMP P Tracking Table'!$AO205+20.691*'BMP P Tracking Table'!$AU205)+SQRT((3630*'BMP P Tracking Table'!$AO205+20.691*'BMP P Tracking Table'!$AU205)^2-(4*(996.798*'BMP P Tracking Table'!$AU205)*-'BMP P Tracking Table'!$AW205)))/(2*(996.798*'BMP P Tracking Table'!$AU205)),IF(SUM('BMP P Tracking Table'!$AQ205:$AT205)=0,'BMP P Tracking Table'!$AU205/(-3630*'BMP P Tracking Table'!$AO205),(-(3630*'BMP P Tracking Table'!$AO205+20.691*'BMP P Tracking Table'!$AT205-216.711*'BMP P Tracking Table'!$AS205-83.853*'BMP P Tracking Table'!$AR205-42.834*'BMP P Tracking Table'!$AQ205)+SQRT((3630*'BMP P Tracking Table'!$AO205+20.691*'BMP P Tracking Table'!$AT205-216.711*'BMP P Tracking Table'!$AS205-83.853*'BMP P Tracking Table'!$AR205-42.834*'BMP P Tracking Table'!$AQ205)^2-(4*(149.919*'BMP P Tracking Table'!$AQ205+236.676*'BMP P Tracking Table'!$AR205+726*'BMP P Tracking Table'!$AS205+996.798*'BMP P Tracking Table'!$AT205)*-'BMP P Tracking Table'!$AW205)))/(2*(149.919*'BMP P Tracking Table'!$AQ205+236.676*'BMP P Tracking Table'!$AR205+726*'BMP P Tracking Table'!$AS205+996.798*'BMP P Tracking Table'!$AT205))))),MIN(2,IF('BMP P Tracking Table'!$AP205="Total Pervious",(-(3630*'BMP P Tracking Table'!$U205+20.691*'BMP P Tracking Table'!$AA205)+SQRT((3630*'BMP P Tracking Table'!$U205+20.691*'BMP P Tracking Table'!$AA205)^2-(4*(996.798*'BMP P Tracking Table'!$AA205)*-'BMP P Tracking Table'!$AW205)))/(2*(996.798*'BMP P Tracking Table'!$AA205)),IF(SUM('BMP P Tracking Table'!$W205:$Z205)=0,'BMP P Tracking Table'!$AW205/(-3630*'BMP P Tracking Table'!$U205),(-(3630*'BMP P Tracking Table'!$U205+20.691*'BMP P Tracking Table'!$Z205-216.711*'BMP P Tracking Table'!$Y205-83.853*'BMP P Tracking Table'!$X205-42.834*'BMP P Tracking Table'!$W205)+SQRT((3630*'BMP P Tracking Table'!$U205+20.691*'BMP P Tracking Table'!$Z205-216.711*'BMP P Tracking Table'!$Y205-83.853*'BMP P Tracking Table'!$X205-42.834*'BMP P Tracking Table'!$W205)^2-(4*(149.919*'BMP P Tracking Table'!$W205+236.676*'BMP P Tracking Table'!$X205+726*'BMP P Tracking Table'!$Y205+996.798*'BMP P Tracking Table'!$Z205)*-'BMP P Tracking Table'!$AW205)))/(2*(149.919*'BMP P Tracking Table'!$W205+236.676*'BMP P Tracking Table'!$X205+726*'BMP P Tracking Table'!$Y205+996.798*'BMP P Tracking Table'!$Z205)))))),"")</f>
        <v/>
      </c>
      <c r="BA205" s="105" t="str" cm="1">
        <f t="array" ref="BA205">IFERROR((VLOOKUP(CONCATENATE('BMP P Tracking Table'!$AV205," ",'BMP P Tracking Table'!$AX205),'Performance Curves'!$C$1:$L$45,_xlfn.SINGLE(MATCH('BMP P Tracking Table'!$AZ205,'Performance Curves'!$D$1:$L$1,1))+2,FALSE)-VLOOKUP(CONCATENATE('BMP P Tracking Table'!$AV205," ",'BMP P Tracking Table'!$AX205),'Performance Curves'!$C$1:$L$45,_xlfn.SINGLE(MATCH('BMP P Tracking Table'!$AZ205,'Performance Curves'!$D$1:$L$1,1))+1,FALSE)),"")</f>
        <v/>
      </c>
      <c r="BB205" s="107" t="str">
        <f>IFERROR(('BMP P Tracking Table'!$AZ205-INDEX('Performance Curves'!$E$1:$L$1,1,MATCH('BMP P Tracking Table'!$AZ205,'Performance Curves'!$E$1:$L$1,1)))/(INDEX('Performance Curves'!$E$1:$L$1,1,MATCH('BMP P Tracking Table'!$AZ205,'Performance Curves'!$E$1:$L$1,1)+1)-INDEX('Performance Curves'!$E$1:$L$1,1,MATCH('BMP P Tracking Table'!$AZ205,'Performance Curves'!$E$1:$L$1,1))),"")</f>
        <v/>
      </c>
      <c r="BC205" s="106" t="str" cm="1">
        <f t="array" ref="BC205">IFERROR(IF('BMP P Tracking Table'!$AZ205=2,VLOOKUP(CONCATENATE('BMP P Tracking Table'!$AV205," ",'BMP P Tracking Table'!$AX205),'Performance Curves'!$C$1:$L$44,_xlfn.SINGLE(MATCH('BMP P Tracking Table'!$AZ205,'Performance Curves'!$D$1:$L$1,1))+1,FALSE),'BMP P Tracking Table'!$BA205*'BMP P Tracking Table'!$BB205+VLOOKUP(CONCATENATE('BMP P Tracking Table'!$AV205," ",'BMP P Tracking Table'!$AX205),'Performance Curves'!$C$1:$L$44,_xlfn.SINGLE(MATCH('BMP P Tracking Table'!$AZ205,'Performance Curves'!$D$1:$L$1,1))+1,FALSE)),"")</f>
        <v/>
      </c>
      <c r="BD205" s="107" t="str">
        <f>IFERROR('BMP P Tracking Table'!$BC205*'BMP P Tracking Table'!$AY205,"")</f>
        <v/>
      </c>
      <c r="BE205" s="101"/>
      <c r="BF205" s="37">
        <f t="shared" si="8"/>
        <v>0</v>
      </c>
    </row>
    <row r="206" spans="1:58" x14ac:dyDescent="0.25">
      <c r="A206" s="65"/>
      <c r="B206" s="65"/>
      <c r="C206" s="65"/>
      <c r="D206" s="65"/>
      <c r="E206" s="97"/>
      <c r="F206" s="97"/>
      <c r="G206" s="65"/>
      <c r="H206" s="65"/>
      <c r="I206" s="65"/>
      <c r="J206" s="98"/>
      <c r="K206" s="65"/>
      <c r="L206" s="65"/>
      <c r="M206" s="65"/>
      <c r="N206" s="65"/>
      <c r="O206" s="65"/>
      <c r="P206" s="65"/>
      <c r="Q206" s="65" t="str">
        <f>IFERROR(VLOOKUP('BMP P Tracking Table'!$P206,Dropdowns!$C$2:$E$15,3,FALSE),"")</f>
        <v/>
      </c>
      <c r="R206" s="65" t="str">
        <f>IFERROR(VLOOKUP('BMP P Tracking Table'!$Q206,Dropdowns!$P$3:$Q$23,2,FALSE),"")</f>
        <v/>
      </c>
      <c r="S206" s="65"/>
      <c r="T206" s="65"/>
      <c r="U206" s="65"/>
      <c r="V206" s="65"/>
      <c r="W206" s="65"/>
      <c r="X206" s="65"/>
      <c r="Y206" s="65"/>
      <c r="Z206" s="65"/>
      <c r="AA206" s="65"/>
      <c r="AB206" s="100"/>
      <c r="AC206" s="65"/>
      <c r="AD206" s="107" t="str">
        <f>IFERROR('BMP P Tracking Table'!$U206*VLOOKUP('BMP P Tracking Table'!$Q206,'Loading Rates'!$B$1:$L$24,4,FALSE)+IF('BMP P Tracking Table'!$V206="By HSG",'BMP P Tracking Table'!$W206*VLOOKUP('BMP P Tracking Table'!$Q206,'Loading Rates'!$B$1:$L$24,6,FALSE)+'BMP P Tracking Table'!$X206*VLOOKUP('BMP P Tracking Table'!$Q206,'Loading Rates'!$B$1:$L$24,7,FALSE)+'BMP P Tracking Table'!$Y206*VLOOKUP('BMP P Tracking Table'!$Q206,'Loading Rates'!$B$1:$L$24,8,FALSE)+'BMP P Tracking Table'!$Z206*VLOOKUP('BMP P Tracking Table'!$Q206,'Loading Rates'!$B$1:$L$24,9,FALSE),'BMP P Tracking Table'!$AA206*VLOOKUP('BMP P Tracking Table'!$Q206,'Loading Rates'!$B$1:$L$24,10,FALSE)),"")</f>
        <v/>
      </c>
      <c r="AE206" s="107" t="str">
        <f>IFERROR(MIN(2,IF('BMP P Tracking Table'!$V206="Total Pervious",(-(3630*'BMP P Tracking Table'!$U206+20.691*'BMP P Tracking Table'!$AA206)+SQRT((3630*'BMP P Tracking Table'!$U206+20.691*'BMP P Tracking Table'!$AA206)^2-(4*(996.798*'BMP P Tracking Table'!$AA206)*-'BMP P Tracking Table'!$AB206)))/(2*(996.798*'BMP P Tracking Table'!$AA206)),IF(SUM('BMP P Tracking Table'!$W206:$Z206)=0,'BMP P Tracking Table'!$AB206/(-3630*'BMP P Tracking Table'!$U206),(-(3630*'BMP P Tracking Table'!$U206+20.691*'BMP P Tracking Table'!$Z206-216.711*'BMP P Tracking Table'!$Y206-83.853*'BMP P Tracking Table'!$X206-42.834*'BMP P Tracking Table'!$W206)+SQRT((3630*'BMP P Tracking Table'!$U206+20.691*'BMP P Tracking Table'!$Z206-216.711*'BMP P Tracking Table'!$Y206-83.853*'BMP P Tracking Table'!$X206-42.834*'BMP P Tracking Table'!$W206)^2-(4*(149.919*'BMP P Tracking Table'!$W206+236.676*'BMP P Tracking Table'!$X206+726*'BMP P Tracking Table'!$Y206+996.798*'BMP P Tracking Table'!$Z206)*-'BMP P Tracking Table'!$AB206)))/(2*(149.919*'BMP P Tracking Table'!$W206+236.676*'BMP P Tracking Table'!$X206+726*'BMP P Tracking Table'!$Y206+996.798*'BMP P Tracking Table'!$Z206))))),"")</f>
        <v/>
      </c>
      <c r="AF206" s="107" t="str" cm="1">
        <f t="array" ref="AF206">IFERROR((VLOOKUP(CONCATENATE('BMP P Tracking Table'!$T206," ",'BMP P Tracking Table'!$AC206),'Performance Curves'!$C$1:$L$45,_xlfn.SINGLE(MATCH('BMP P Tracking Table'!$AE206,'Performance Curves'!$D$1:$L$1,1))+2,FALSE)-VLOOKUP(CONCATENATE('BMP P Tracking Table'!$T206," ",'BMP P Tracking Table'!$AC206),'Performance Curves'!$C$1:$L$45,_xlfn.SINGLE(MATCH('BMP P Tracking Table'!$AE206,'Performance Curves'!$D$1:$L$1,1))+1,FALSE)),"")</f>
        <v/>
      </c>
      <c r="AG206" s="107" t="str">
        <f>IFERROR(('BMP P Tracking Table'!$AE206-INDEX('Performance Curves'!$E$1:$L$1,1,MATCH('BMP P Tracking Table'!$AE206,'Performance Curves'!$E$1:$L$1,1)))/(INDEX('Performance Curves'!$E$1:$L$1,1,MATCH('BMP P Tracking Table'!$AE206,'Performance Curves'!$E$1:$L$1,1)+1)-INDEX('Performance Curves'!$E$1:$L$1,1,MATCH('BMP P Tracking Table'!$AE206,'Performance Curves'!$E$1:$L$1,1))),"")</f>
        <v/>
      </c>
      <c r="AH206" s="106" t="str" cm="1">
        <f t="array" ref="AH206">IFERROR(IF('BMP P Tracking Table'!$AE206=2,VLOOKUP(CONCATENATE('BMP P Tracking Table'!$T206," ",'BMP P Tracking Table'!$AC206),'Performance Curves'!$C$1:$L$45,_xlfn.SINGLE(MATCH('BMP P Tracking Table'!$AE206,'Performance Curves'!$D$1:$L$1,1))+1,FALSE),'BMP P Tracking Table'!$AF206*'BMP P Tracking Table'!$AG206+VLOOKUP(CONCATENATE('BMP P Tracking Table'!$T206," ",'BMP P Tracking Table'!$AC206),'Performance Curves'!$C$1:$L$45,_xlfn.SINGLE(MATCH('BMP P Tracking Table'!$AE206,'Performance Curves'!$D$1:$L$1,1))+1,FALSE)),"")</f>
        <v/>
      </c>
      <c r="AI206" s="107" t="str">
        <f>IFERROR('BMP P Tracking Table'!$AH206*'BMP P Tracking Table'!$AD206,"")</f>
        <v/>
      </c>
      <c r="AJ206" s="65"/>
      <c r="AK206" s="101"/>
      <c r="AL206" s="101"/>
      <c r="AM206" s="64">
        <v>1</v>
      </c>
      <c r="AN206" s="105" t="str">
        <f t="shared" si="7"/>
        <v/>
      </c>
      <c r="AO206" s="101"/>
      <c r="AP206" s="101"/>
      <c r="AQ206" s="101"/>
      <c r="AR206" s="101"/>
      <c r="AS206" s="101"/>
      <c r="AT206" s="101"/>
      <c r="AU206" s="101"/>
      <c r="AV206" s="65"/>
      <c r="AW206" s="102"/>
      <c r="AX206" s="102"/>
      <c r="AY206" s="107" t="str">
        <f>IF('BMP P Tracking Table'!$AK206="Yes",IF('BMP P Tracking Table'!$AL206="No",'BMP P Tracking Table'!$U206*VLOOKUP('BMP P Tracking Table'!$Q206,'Loading Rates'!$B$1:$L$24,4,FALSE)+IF('BMP P Tracking Table'!$V206="By HSG",'BMP P Tracking Table'!$W206*VLOOKUP('BMP P Tracking Table'!$Q206,'Loading Rates'!$B$1:$L$24,6,FALSE)+'BMP P Tracking Table'!$X206*VLOOKUP('BMP P Tracking Table'!$Q206,'Loading Rates'!$B$1:$L$24,7,FALSE)+'BMP P Tracking Table'!$Y206*VLOOKUP('BMP P Tracking Table'!$Q206,'Loading Rates'!$B$1:$L$24,8,FALSE)+'BMP P Tracking Table'!$Z206*VLOOKUP('BMP P Tracking Table'!$Q206,'Loading Rates'!$B$1:$L$24,9,FALSE),'BMP P Tracking Table'!$AA206*VLOOKUP('BMP P Tracking Table'!$Q206,'Loading Rates'!$B$1:$L$24,10,FALSE)),'BMP P Tracking Table'!$AO206*VLOOKUP('BMP P Tracking Table'!$Q206,'Loading Rates'!$B$1:$L$24,4,FALSE)+IF('BMP P Tracking Table'!$AP206="By HSG",'BMP P Tracking Table'!$AQ206*VLOOKUP('BMP P Tracking Table'!$Q206,'Loading Rates'!$B$1:$L$24,6,FALSE)+'BMP P Tracking Table'!$AR206*VLOOKUP('BMP P Tracking Table'!$Q206,'Loading Rates'!$B$1:$L$24,7,FALSE)+'BMP P Tracking Table'!$AS206*VLOOKUP('BMP P Tracking Table'!$Q206,'Loading Rates'!$B$1:$L$24,8,FALSE)+'BMP P Tracking Table'!$AT206*VLOOKUP('BMP P Tracking Table'!$Q206,'Loading Rates'!$B$1:$L$24,9,FALSE),'BMP P Tracking Table'!$AU206*VLOOKUP('BMP P Tracking Table'!$Q206,'Loading Rates'!$B$1:$L$24,10,FALSE))),"")</f>
        <v/>
      </c>
      <c r="AZ206" s="107" t="str">
        <f>IFERROR(IF('BMP P Tracking Table'!$AL206="Yes",MIN(2,IF('BMP P Tracking Table'!$AP206="Total Pervious",(-(3630*'BMP P Tracking Table'!$AO206+20.691*'BMP P Tracking Table'!$AU206)+SQRT((3630*'BMP P Tracking Table'!$AO206+20.691*'BMP P Tracking Table'!$AU206)^2-(4*(996.798*'BMP P Tracking Table'!$AU206)*-'BMP P Tracking Table'!$AW206)))/(2*(996.798*'BMP P Tracking Table'!$AU206)),IF(SUM('BMP P Tracking Table'!$AQ206:$AT206)=0,'BMP P Tracking Table'!$AU206/(-3630*'BMP P Tracking Table'!$AO206),(-(3630*'BMP P Tracking Table'!$AO206+20.691*'BMP P Tracking Table'!$AT206-216.711*'BMP P Tracking Table'!$AS206-83.853*'BMP P Tracking Table'!$AR206-42.834*'BMP P Tracking Table'!$AQ206)+SQRT((3630*'BMP P Tracking Table'!$AO206+20.691*'BMP P Tracking Table'!$AT206-216.711*'BMP P Tracking Table'!$AS206-83.853*'BMP P Tracking Table'!$AR206-42.834*'BMP P Tracking Table'!$AQ206)^2-(4*(149.919*'BMP P Tracking Table'!$AQ206+236.676*'BMP P Tracking Table'!$AR206+726*'BMP P Tracking Table'!$AS206+996.798*'BMP P Tracking Table'!$AT206)*-'BMP P Tracking Table'!$AW206)))/(2*(149.919*'BMP P Tracking Table'!$AQ206+236.676*'BMP P Tracking Table'!$AR206+726*'BMP P Tracking Table'!$AS206+996.798*'BMP P Tracking Table'!$AT206))))),MIN(2,IF('BMP P Tracking Table'!$AP206="Total Pervious",(-(3630*'BMP P Tracking Table'!$U206+20.691*'BMP P Tracking Table'!$AA206)+SQRT((3630*'BMP P Tracking Table'!$U206+20.691*'BMP P Tracking Table'!$AA206)^2-(4*(996.798*'BMP P Tracking Table'!$AA206)*-'BMP P Tracking Table'!$AW206)))/(2*(996.798*'BMP P Tracking Table'!$AA206)),IF(SUM('BMP P Tracking Table'!$W206:$Z206)=0,'BMP P Tracking Table'!$AW206/(-3630*'BMP P Tracking Table'!$U206),(-(3630*'BMP P Tracking Table'!$U206+20.691*'BMP P Tracking Table'!$Z206-216.711*'BMP P Tracking Table'!$Y206-83.853*'BMP P Tracking Table'!$X206-42.834*'BMP P Tracking Table'!$W206)+SQRT((3630*'BMP P Tracking Table'!$U206+20.691*'BMP P Tracking Table'!$Z206-216.711*'BMP P Tracking Table'!$Y206-83.853*'BMP P Tracking Table'!$X206-42.834*'BMP P Tracking Table'!$W206)^2-(4*(149.919*'BMP P Tracking Table'!$W206+236.676*'BMP P Tracking Table'!$X206+726*'BMP P Tracking Table'!$Y206+996.798*'BMP P Tracking Table'!$Z206)*-'BMP P Tracking Table'!$AW206)))/(2*(149.919*'BMP P Tracking Table'!$W206+236.676*'BMP P Tracking Table'!$X206+726*'BMP P Tracking Table'!$Y206+996.798*'BMP P Tracking Table'!$Z206)))))),"")</f>
        <v/>
      </c>
      <c r="BA206" s="105" t="str" cm="1">
        <f t="array" ref="BA206">IFERROR((VLOOKUP(CONCATENATE('BMP P Tracking Table'!$AV206," ",'BMP P Tracking Table'!$AX206),'Performance Curves'!$C$1:$L$45,_xlfn.SINGLE(MATCH('BMP P Tracking Table'!$AZ206,'Performance Curves'!$D$1:$L$1,1))+2,FALSE)-VLOOKUP(CONCATENATE('BMP P Tracking Table'!$AV206," ",'BMP P Tracking Table'!$AX206),'Performance Curves'!$C$1:$L$45,_xlfn.SINGLE(MATCH('BMP P Tracking Table'!$AZ206,'Performance Curves'!$D$1:$L$1,1))+1,FALSE)),"")</f>
        <v/>
      </c>
      <c r="BB206" s="107" t="str">
        <f>IFERROR(('BMP P Tracking Table'!$AZ206-INDEX('Performance Curves'!$E$1:$L$1,1,MATCH('BMP P Tracking Table'!$AZ206,'Performance Curves'!$E$1:$L$1,1)))/(INDEX('Performance Curves'!$E$1:$L$1,1,MATCH('BMP P Tracking Table'!$AZ206,'Performance Curves'!$E$1:$L$1,1)+1)-INDEX('Performance Curves'!$E$1:$L$1,1,MATCH('BMP P Tracking Table'!$AZ206,'Performance Curves'!$E$1:$L$1,1))),"")</f>
        <v/>
      </c>
      <c r="BC206" s="106" t="str" cm="1">
        <f t="array" ref="BC206">IFERROR(IF('BMP P Tracking Table'!$AZ206=2,VLOOKUP(CONCATENATE('BMP P Tracking Table'!$AV206," ",'BMP P Tracking Table'!$AX206),'Performance Curves'!$C$1:$L$44,_xlfn.SINGLE(MATCH('BMP P Tracking Table'!$AZ206,'Performance Curves'!$D$1:$L$1,1))+1,FALSE),'BMP P Tracking Table'!$BA206*'BMP P Tracking Table'!$BB206+VLOOKUP(CONCATENATE('BMP P Tracking Table'!$AV206," ",'BMP P Tracking Table'!$AX206),'Performance Curves'!$C$1:$L$44,_xlfn.SINGLE(MATCH('BMP P Tracking Table'!$AZ206,'Performance Curves'!$D$1:$L$1,1))+1,FALSE)),"")</f>
        <v/>
      </c>
      <c r="BD206" s="107" t="str">
        <f>IFERROR('BMP P Tracking Table'!$BC206*'BMP P Tracking Table'!$AY206,"")</f>
        <v/>
      </c>
      <c r="BE206" s="101"/>
      <c r="BF206" s="37">
        <f t="shared" si="8"/>
        <v>0</v>
      </c>
    </row>
    <row r="207" spans="1:58" x14ac:dyDescent="0.25">
      <c r="A207" s="65"/>
      <c r="B207" s="65"/>
      <c r="C207" s="65"/>
      <c r="D207" s="65"/>
      <c r="E207" s="97"/>
      <c r="F207" s="97"/>
      <c r="G207" s="65"/>
      <c r="H207" s="65"/>
      <c r="I207" s="65"/>
      <c r="J207" s="98"/>
      <c r="K207" s="65"/>
      <c r="L207" s="65"/>
      <c r="M207" s="65"/>
      <c r="N207" s="65"/>
      <c r="O207" s="65"/>
      <c r="P207" s="65"/>
      <c r="Q207" s="65" t="str">
        <f>IFERROR(VLOOKUP('BMP P Tracking Table'!$P207,Dropdowns!$C$2:$E$15,3,FALSE),"")</f>
        <v/>
      </c>
      <c r="R207" s="65" t="str">
        <f>IFERROR(VLOOKUP('BMP P Tracking Table'!$Q207,Dropdowns!$P$3:$Q$23,2,FALSE),"")</f>
        <v/>
      </c>
      <c r="S207" s="65"/>
      <c r="T207" s="65"/>
      <c r="U207" s="65"/>
      <c r="V207" s="65"/>
      <c r="W207" s="65"/>
      <c r="X207" s="65"/>
      <c r="Y207" s="65"/>
      <c r="Z207" s="65"/>
      <c r="AA207" s="65"/>
      <c r="AB207" s="100"/>
      <c r="AC207" s="65"/>
      <c r="AD207" s="107" t="str">
        <f>IFERROR('BMP P Tracking Table'!$U207*VLOOKUP('BMP P Tracking Table'!$Q207,'Loading Rates'!$B$1:$L$24,4,FALSE)+IF('BMP P Tracking Table'!$V207="By HSG",'BMP P Tracking Table'!$W207*VLOOKUP('BMP P Tracking Table'!$Q207,'Loading Rates'!$B$1:$L$24,6,FALSE)+'BMP P Tracking Table'!$X207*VLOOKUP('BMP P Tracking Table'!$Q207,'Loading Rates'!$B$1:$L$24,7,FALSE)+'BMP P Tracking Table'!$Y207*VLOOKUP('BMP P Tracking Table'!$Q207,'Loading Rates'!$B$1:$L$24,8,FALSE)+'BMP P Tracking Table'!$Z207*VLOOKUP('BMP P Tracking Table'!$Q207,'Loading Rates'!$B$1:$L$24,9,FALSE),'BMP P Tracking Table'!$AA207*VLOOKUP('BMP P Tracking Table'!$Q207,'Loading Rates'!$B$1:$L$24,10,FALSE)),"")</f>
        <v/>
      </c>
      <c r="AE207" s="107" t="str">
        <f>IFERROR(MIN(2,IF('BMP P Tracking Table'!$V207="Total Pervious",(-(3630*'BMP P Tracking Table'!$U207+20.691*'BMP P Tracking Table'!$AA207)+SQRT((3630*'BMP P Tracking Table'!$U207+20.691*'BMP P Tracking Table'!$AA207)^2-(4*(996.798*'BMP P Tracking Table'!$AA207)*-'BMP P Tracking Table'!$AB207)))/(2*(996.798*'BMP P Tracking Table'!$AA207)),IF(SUM('BMP P Tracking Table'!$W207:$Z207)=0,'BMP P Tracking Table'!$AB207/(-3630*'BMP P Tracking Table'!$U207),(-(3630*'BMP P Tracking Table'!$U207+20.691*'BMP P Tracking Table'!$Z207-216.711*'BMP P Tracking Table'!$Y207-83.853*'BMP P Tracking Table'!$X207-42.834*'BMP P Tracking Table'!$W207)+SQRT((3630*'BMP P Tracking Table'!$U207+20.691*'BMP P Tracking Table'!$Z207-216.711*'BMP P Tracking Table'!$Y207-83.853*'BMP P Tracking Table'!$X207-42.834*'BMP P Tracking Table'!$W207)^2-(4*(149.919*'BMP P Tracking Table'!$W207+236.676*'BMP P Tracking Table'!$X207+726*'BMP P Tracking Table'!$Y207+996.798*'BMP P Tracking Table'!$Z207)*-'BMP P Tracking Table'!$AB207)))/(2*(149.919*'BMP P Tracking Table'!$W207+236.676*'BMP P Tracking Table'!$X207+726*'BMP P Tracking Table'!$Y207+996.798*'BMP P Tracking Table'!$Z207))))),"")</f>
        <v/>
      </c>
      <c r="AF207" s="107" t="str" cm="1">
        <f t="array" ref="AF207">IFERROR((VLOOKUP(CONCATENATE('BMP P Tracking Table'!$T207," ",'BMP P Tracking Table'!$AC207),'Performance Curves'!$C$1:$L$45,_xlfn.SINGLE(MATCH('BMP P Tracking Table'!$AE207,'Performance Curves'!$D$1:$L$1,1))+2,FALSE)-VLOOKUP(CONCATENATE('BMP P Tracking Table'!$T207," ",'BMP P Tracking Table'!$AC207),'Performance Curves'!$C$1:$L$45,_xlfn.SINGLE(MATCH('BMP P Tracking Table'!$AE207,'Performance Curves'!$D$1:$L$1,1))+1,FALSE)),"")</f>
        <v/>
      </c>
      <c r="AG207" s="107" t="str">
        <f>IFERROR(('BMP P Tracking Table'!$AE207-INDEX('Performance Curves'!$E$1:$L$1,1,MATCH('BMP P Tracking Table'!$AE207,'Performance Curves'!$E$1:$L$1,1)))/(INDEX('Performance Curves'!$E$1:$L$1,1,MATCH('BMP P Tracking Table'!$AE207,'Performance Curves'!$E$1:$L$1,1)+1)-INDEX('Performance Curves'!$E$1:$L$1,1,MATCH('BMP P Tracking Table'!$AE207,'Performance Curves'!$E$1:$L$1,1))),"")</f>
        <v/>
      </c>
      <c r="AH207" s="106" t="str" cm="1">
        <f t="array" ref="AH207">IFERROR(IF('BMP P Tracking Table'!$AE207=2,VLOOKUP(CONCATENATE('BMP P Tracking Table'!$T207," ",'BMP P Tracking Table'!$AC207),'Performance Curves'!$C$1:$L$45,_xlfn.SINGLE(MATCH('BMP P Tracking Table'!$AE207,'Performance Curves'!$D$1:$L$1,1))+1,FALSE),'BMP P Tracking Table'!$AF207*'BMP P Tracking Table'!$AG207+VLOOKUP(CONCATENATE('BMP P Tracking Table'!$T207," ",'BMP P Tracking Table'!$AC207),'Performance Curves'!$C$1:$L$45,_xlfn.SINGLE(MATCH('BMP P Tracking Table'!$AE207,'Performance Curves'!$D$1:$L$1,1))+1,FALSE)),"")</f>
        <v/>
      </c>
      <c r="AI207" s="107" t="str">
        <f>IFERROR('BMP P Tracking Table'!$AH207*'BMP P Tracking Table'!$AD207,"")</f>
        <v/>
      </c>
      <c r="AJ207" s="65"/>
      <c r="AK207" s="101"/>
      <c r="AL207" s="101"/>
      <c r="AM207" s="64">
        <v>1</v>
      </c>
      <c r="AN207" s="105" t="str">
        <f t="shared" si="7"/>
        <v/>
      </c>
      <c r="AO207" s="101"/>
      <c r="AP207" s="101"/>
      <c r="AQ207" s="101"/>
      <c r="AR207" s="101"/>
      <c r="AS207" s="101"/>
      <c r="AT207" s="101"/>
      <c r="AU207" s="101"/>
      <c r="AV207" s="65"/>
      <c r="AW207" s="102"/>
      <c r="AX207" s="102"/>
      <c r="AY207" s="107" t="str">
        <f>IF('BMP P Tracking Table'!$AK207="Yes",IF('BMP P Tracking Table'!$AL207="No",'BMP P Tracking Table'!$U207*VLOOKUP('BMP P Tracking Table'!$Q207,'Loading Rates'!$B$1:$L$24,4,FALSE)+IF('BMP P Tracking Table'!$V207="By HSG",'BMP P Tracking Table'!$W207*VLOOKUP('BMP P Tracking Table'!$Q207,'Loading Rates'!$B$1:$L$24,6,FALSE)+'BMP P Tracking Table'!$X207*VLOOKUP('BMP P Tracking Table'!$Q207,'Loading Rates'!$B$1:$L$24,7,FALSE)+'BMP P Tracking Table'!$Y207*VLOOKUP('BMP P Tracking Table'!$Q207,'Loading Rates'!$B$1:$L$24,8,FALSE)+'BMP P Tracking Table'!$Z207*VLOOKUP('BMP P Tracking Table'!$Q207,'Loading Rates'!$B$1:$L$24,9,FALSE),'BMP P Tracking Table'!$AA207*VLOOKUP('BMP P Tracking Table'!$Q207,'Loading Rates'!$B$1:$L$24,10,FALSE)),'BMP P Tracking Table'!$AO207*VLOOKUP('BMP P Tracking Table'!$Q207,'Loading Rates'!$B$1:$L$24,4,FALSE)+IF('BMP P Tracking Table'!$AP207="By HSG",'BMP P Tracking Table'!$AQ207*VLOOKUP('BMP P Tracking Table'!$Q207,'Loading Rates'!$B$1:$L$24,6,FALSE)+'BMP P Tracking Table'!$AR207*VLOOKUP('BMP P Tracking Table'!$Q207,'Loading Rates'!$B$1:$L$24,7,FALSE)+'BMP P Tracking Table'!$AS207*VLOOKUP('BMP P Tracking Table'!$Q207,'Loading Rates'!$B$1:$L$24,8,FALSE)+'BMP P Tracking Table'!$AT207*VLOOKUP('BMP P Tracking Table'!$Q207,'Loading Rates'!$B$1:$L$24,9,FALSE),'BMP P Tracking Table'!$AU207*VLOOKUP('BMP P Tracking Table'!$Q207,'Loading Rates'!$B$1:$L$24,10,FALSE))),"")</f>
        <v/>
      </c>
      <c r="AZ207" s="107" t="str">
        <f>IFERROR(IF('BMP P Tracking Table'!$AL207="Yes",MIN(2,IF('BMP P Tracking Table'!$AP207="Total Pervious",(-(3630*'BMP P Tracking Table'!$AO207+20.691*'BMP P Tracking Table'!$AU207)+SQRT((3630*'BMP P Tracking Table'!$AO207+20.691*'BMP P Tracking Table'!$AU207)^2-(4*(996.798*'BMP P Tracking Table'!$AU207)*-'BMP P Tracking Table'!$AW207)))/(2*(996.798*'BMP P Tracking Table'!$AU207)),IF(SUM('BMP P Tracking Table'!$AQ207:$AT207)=0,'BMP P Tracking Table'!$AU207/(-3630*'BMP P Tracking Table'!$AO207),(-(3630*'BMP P Tracking Table'!$AO207+20.691*'BMP P Tracking Table'!$AT207-216.711*'BMP P Tracking Table'!$AS207-83.853*'BMP P Tracking Table'!$AR207-42.834*'BMP P Tracking Table'!$AQ207)+SQRT((3630*'BMP P Tracking Table'!$AO207+20.691*'BMP P Tracking Table'!$AT207-216.711*'BMP P Tracking Table'!$AS207-83.853*'BMP P Tracking Table'!$AR207-42.834*'BMP P Tracking Table'!$AQ207)^2-(4*(149.919*'BMP P Tracking Table'!$AQ207+236.676*'BMP P Tracking Table'!$AR207+726*'BMP P Tracking Table'!$AS207+996.798*'BMP P Tracking Table'!$AT207)*-'BMP P Tracking Table'!$AW207)))/(2*(149.919*'BMP P Tracking Table'!$AQ207+236.676*'BMP P Tracking Table'!$AR207+726*'BMP P Tracking Table'!$AS207+996.798*'BMP P Tracking Table'!$AT207))))),MIN(2,IF('BMP P Tracking Table'!$AP207="Total Pervious",(-(3630*'BMP P Tracking Table'!$U207+20.691*'BMP P Tracking Table'!$AA207)+SQRT((3630*'BMP P Tracking Table'!$U207+20.691*'BMP P Tracking Table'!$AA207)^2-(4*(996.798*'BMP P Tracking Table'!$AA207)*-'BMP P Tracking Table'!$AW207)))/(2*(996.798*'BMP P Tracking Table'!$AA207)),IF(SUM('BMP P Tracking Table'!$W207:$Z207)=0,'BMP P Tracking Table'!$AW207/(-3630*'BMP P Tracking Table'!$U207),(-(3630*'BMP P Tracking Table'!$U207+20.691*'BMP P Tracking Table'!$Z207-216.711*'BMP P Tracking Table'!$Y207-83.853*'BMP P Tracking Table'!$X207-42.834*'BMP P Tracking Table'!$W207)+SQRT((3630*'BMP P Tracking Table'!$U207+20.691*'BMP P Tracking Table'!$Z207-216.711*'BMP P Tracking Table'!$Y207-83.853*'BMP P Tracking Table'!$X207-42.834*'BMP P Tracking Table'!$W207)^2-(4*(149.919*'BMP P Tracking Table'!$W207+236.676*'BMP P Tracking Table'!$X207+726*'BMP P Tracking Table'!$Y207+996.798*'BMP P Tracking Table'!$Z207)*-'BMP P Tracking Table'!$AW207)))/(2*(149.919*'BMP P Tracking Table'!$W207+236.676*'BMP P Tracking Table'!$X207+726*'BMP P Tracking Table'!$Y207+996.798*'BMP P Tracking Table'!$Z207)))))),"")</f>
        <v/>
      </c>
      <c r="BA207" s="105" t="str" cm="1">
        <f t="array" ref="BA207">IFERROR((VLOOKUP(CONCATENATE('BMP P Tracking Table'!$AV207," ",'BMP P Tracking Table'!$AX207),'Performance Curves'!$C$1:$L$45,_xlfn.SINGLE(MATCH('BMP P Tracking Table'!$AZ207,'Performance Curves'!$D$1:$L$1,1))+2,FALSE)-VLOOKUP(CONCATENATE('BMP P Tracking Table'!$AV207," ",'BMP P Tracking Table'!$AX207),'Performance Curves'!$C$1:$L$45,_xlfn.SINGLE(MATCH('BMP P Tracking Table'!$AZ207,'Performance Curves'!$D$1:$L$1,1))+1,FALSE)),"")</f>
        <v/>
      </c>
      <c r="BB207" s="107" t="str">
        <f>IFERROR(('BMP P Tracking Table'!$AZ207-INDEX('Performance Curves'!$E$1:$L$1,1,MATCH('BMP P Tracking Table'!$AZ207,'Performance Curves'!$E$1:$L$1,1)))/(INDEX('Performance Curves'!$E$1:$L$1,1,MATCH('BMP P Tracking Table'!$AZ207,'Performance Curves'!$E$1:$L$1,1)+1)-INDEX('Performance Curves'!$E$1:$L$1,1,MATCH('BMP P Tracking Table'!$AZ207,'Performance Curves'!$E$1:$L$1,1))),"")</f>
        <v/>
      </c>
      <c r="BC207" s="106" t="str" cm="1">
        <f t="array" ref="BC207">IFERROR(IF('BMP P Tracking Table'!$AZ207=2,VLOOKUP(CONCATENATE('BMP P Tracking Table'!$AV207," ",'BMP P Tracking Table'!$AX207),'Performance Curves'!$C$1:$L$44,_xlfn.SINGLE(MATCH('BMP P Tracking Table'!$AZ207,'Performance Curves'!$D$1:$L$1,1))+1,FALSE),'BMP P Tracking Table'!$BA207*'BMP P Tracking Table'!$BB207+VLOOKUP(CONCATENATE('BMP P Tracking Table'!$AV207," ",'BMP P Tracking Table'!$AX207),'Performance Curves'!$C$1:$L$44,_xlfn.SINGLE(MATCH('BMP P Tracking Table'!$AZ207,'Performance Curves'!$D$1:$L$1,1))+1,FALSE)),"")</f>
        <v/>
      </c>
      <c r="BD207" s="107" t="str">
        <f>IFERROR('BMP P Tracking Table'!$BC207*'BMP P Tracking Table'!$AY207,"")</f>
        <v/>
      </c>
      <c r="BE207" s="101"/>
      <c r="BF207" s="37">
        <f t="shared" si="8"/>
        <v>0</v>
      </c>
    </row>
    <row r="208" spans="1:58" x14ac:dyDescent="0.25">
      <c r="A208" s="65"/>
      <c r="B208" s="65"/>
      <c r="C208" s="65"/>
      <c r="D208" s="65"/>
      <c r="E208" s="97"/>
      <c r="F208" s="97"/>
      <c r="G208" s="65"/>
      <c r="H208" s="65"/>
      <c r="I208" s="65"/>
      <c r="J208" s="98"/>
      <c r="K208" s="65"/>
      <c r="L208" s="65"/>
      <c r="M208" s="65"/>
      <c r="N208" s="65"/>
      <c r="O208" s="65"/>
      <c r="P208" s="65"/>
      <c r="Q208" s="65" t="str">
        <f>IFERROR(VLOOKUP('BMP P Tracking Table'!$P208,Dropdowns!$C$2:$E$15,3,FALSE),"")</f>
        <v/>
      </c>
      <c r="R208" s="65" t="str">
        <f>IFERROR(VLOOKUP('BMP P Tracking Table'!$Q208,Dropdowns!$P$3:$Q$23,2,FALSE),"")</f>
        <v/>
      </c>
      <c r="S208" s="65"/>
      <c r="T208" s="65"/>
      <c r="U208" s="65"/>
      <c r="V208" s="65"/>
      <c r="W208" s="65"/>
      <c r="X208" s="65"/>
      <c r="Y208" s="65"/>
      <c r="Z208" s="65"/>
      <c r="AA208" s="65"/>
      <c r="AB208" s="100"/>
      <c r="AC208" s="65"/>
      <c r="AD208" s="107" t="str">
        <f>IFERROR('BMP P Tracking Table'!$U208*VLOOKUP('BMP P Tracking Table'!$Q208,'Loading Rates'!$B$1:$L$24,4,FALSE)+IF('BMP P Tracking Table'!$V208="By HSG",'BMP P Tracking Table'!$W208*VLOOKUP('BMP P Tracking Table'!$Q208,'Loading Rates'!$B$1:$L$24,6,FALSE)+'BMP P Tracking Table'!$X208*VLOOKUP('BMP P Tracking Table'!$Q208,'Loading Rates'!$B$1:$L$24,7,FALSE)+'BMP P Tracking Table'!$Y208*VLOOKUP('BMP P Tracking Table'!$Q208,'Loading Rates'!$B$1:$L$24,8,FALSE)+'BMP P Tracking Table'!$Z208*VLOOKUP('BMP P Tracking Table'!$Q208,'Loading Rates'!$B$1:$L$24,9,FALSE),'BMP P Tracking Table'!$AA208*VLOOKUP('BMP P Tracking Table'!$Q208,'Loading Rates'!$B$1:$L$24,10,FALSE)),"")</f>
        <v/>
      </c>
      <c r="AE208" s="107" t="str">
        <f>IFERROR(MIN(2,IF('BMP P Tracking Table'!$V208="Total Pervious",(-(3630*'BMP P Tracking Table'!$U208+20.691*'BMP P Tracking Table'!$AA208)+SQRT((3630*'BMP P Tracking Table'!$U208+20.691*'BMP P Tracking Table'!$AA208)^2-(4*(996.798*'BMP P Tracking Table'!$AA208)*-'BMP P Tracking Table'!$AB208)))/(2*(996.798*'BMP P Tracking Table'!$AA208)),IF(SUM('BMP P Tracking Table'!$W208:$Z208)=0,'BMP P Tracking Table'!$AB208/(-3630*'BMP P Tracking Table'!$U208),(-(3630*'BMP P Tracking Table'!$U208+20.691*'BMP P Tracking Table'!$Z208-216.711*'BMP P Tracking Table'!$Y208-83.853*'BMP P Tracking Table'!$X208-42.834*'BMP P Tracking Table'!$W208)+SQRT((3630*'BMP P Tracking Table'!$U208+20.691*'BMP P Tracking Table'!$Z208-216.711*'BMP P Tracking Table'!$Y208-83.853*'BMP P Tracking Table'!$X208-42.834*'BMP P Tracking Table'!$W208)^2-(4*(149.919*'BMP P Tracking Table'!$W208+236.676*'BMP P Tracking Table'!$X208+726*'BMP P Tracking Table'!$Y208+996.798*'BMP P Tracking Table'!$Z208)*-'BMP P Tracking Table'!$AB208)))/(2*(149.919*'BMP P Tracking Table'!$W208+236.676*'BMP P Tracking Table'!$X208+726*'BMP P Tracking Table'!$Y208+996.798*'BMP P Tracking Table'!$Z208))))),"")</f>
        <v/>
      </c>
      <c r="AF208" s="107" t="str" cm="1">
        <f t="array" ref="AF208">IFERROR((VLOOKUP(CONCATENATE('BMP P Tracking Table'!$T208," ",'BMP P Tracking Table'!$AC208),'Performance Curves'!$C$1:$L$45,_xlfn.SINGLE(MATCH('BMP P Tracking Table'!$AE208,'Performance Curves'!$D$1:$L$1,1))+2,FALSE)-VLOOKUP(CONCATENATE('BMP P Tracking Table'!$T208," ",'BMP P Tracking Table'!$AC208),'Performance Curves'!$C$1:$L$45,_xlfn.SINGLE(MATCH('BMP P Tracking Table'!$AE208,'Performance Curves'!$D$1:$L$1,1))+1,FALSE)),"")</f>
        <v/>
      </c>
      <c r="AG208" s="107" t="str">
        <f>IFERROR(('BMP P Tracking Table'!$AE208-INDEX('Performance Curves'!$E$1:$L$1,1,MATCH('BMP P Tracking Table'!$AE208,'Performance Curves'!$E$1:$L$1,1)))/(INDEX('Performance Curves'!$E$1:$L$1,1,MATCH('BMP P Tracking Table'!$AE208,'Performance Curves'!$E$1:$L$1,1)+1)-INDEX('Performance Curves'!$E$1:$L$1,1,MATCH('BMP P Tracking Table'!$AE208,'Performance Curves'!$E$1:$L$1,1))),"")</f>
        <v/>
      </c>
      <c r="AH208" s="106" t="str" cm="1">
        <f t="array" ref="AH208">IFERROR(IF('BMP P Tracking Table'!$AE208=2,VLOOKUP(CONCATENATE('BMP P Tracking Table'!$T208," ",'BMP P Tracking Table'!$AC208),'Performance Curves'!$C$1:$L$45,_xlfn.SINGLE(MATCH('BMP P Tracking Table'!$AE208,'Performance Curves'!$D$1:$L$1,1))+1,FALSE),'BMP P Tracking Table'!$AF208*'BMP P Tracking Table'!$AG208+VLOOKUP(CONCATENATE('BMP P Tracking Table'!$T208," ",'BMP P Tracking Table'!$AC208),'Performance Curves'!$C$1:$L$45,_xlfn.SINGLE(MATCH('BMP P Tracking Table'!$AE208,'Performance Curves'!$D$1:$L$1,1))+1,FALSE)),"")</f>
        <v/>
      </c>
      <c r="AI208" s="107" t="str">
        <f>IFERROR('BMP P Tracking Table'!$AH208*'BMP P Tracking Table'!$AD208,"")</f>
        <v/>
      </c>
      <c r="AJ208" s="65"/>
      <c r="AK208" s="101"/>
      <c r="AL208" s="101"/>
      <c r="AM208" s="64">
        <v>1</v>
      </c>
      <c r="AN208" s="105" t="str">
        <f t="shared" si="7"/>
        <v/>
      </c>
      <c r="AO208" s="101"/>
      <c r="AP208" s="101"/>
      <c r="AQ208" s="101"/>
      <c r="AR208" s="101"/>
      <c r="AS208" s="101"/>
      <c r="AT208" s="101"/>
      <c r="AU208" s="101"/>
      <c r="AV208" s="65"/>
      <c r="AW208" s="102"/>
      <c r="AX208" s="102"/>
      <c r="AY208" s="107" t="str">
        <f>IF('BMP P Tracking Table'!$AK208="Yes",IF('BMP P Tracking Table'!$AL208="No",'BMP P Tracking Table'!$U208*VLOOKUP('BMP P Tracking Table'!$Q208,'Loading Rates'!$B$1:$L$24,4,FALSE)+IF('BMP P Tracking Table'!$V208="By HSG",'BMP P Tracking Table'!$W208*VLOOKUP('BMP P Tracking Table'!$Q208,'Loading Rates'!$B$1:$L$24,6,FALSE)+'BMP P Tracking Table'!$X208*VLOOKUP('BMP P Tracking Table'!$Q208,'Loading Rates'!$B$1:$L$24,7,FALSE)+'BMP P Tracking Table'!$Y208*VLOOKUP('BMP P Tracking Table'!$Q208,'Loading Rates'!$B$1:$L$24,8,FALSE)+'BMP P Tracking Table'!$Z208*VLOOKUP('BMP P Tracking Table'!$Q208,'Loading Rates'!$B$1:$L$24,9,FALSE),'BMP P Tracking Table'!$AA208*VLOOKUP('BMP P Tracking Table'!$Q208,'Loading Rates'!$B$1:$L$24,10,FALSE)),'BMP P Tracking Table'!$AO208*VLOOKUP('BMP P Tracking Table'!$Q208,'Loading Rates'!$B$1:$L$24,4,FALSE)+IF('BMP P Tracking Table'!$AP208="By HSG",'BMP P Tracking Table'!$AQ208*VLOOKUP('BMP P Tracking Table'!$Q208,'Loading Rates'!$B$1:$L$24,6,FALSE)+'BMP P Tracking Table'!$AR208*VLOOKUP('BMP P Tracking Table'!$Q208,'Loading Rates'!$B$1:$L$24,7,FALSE)+'BMP P Tracking Table'!$AS208*VLOOKUP('BMP P Tracking Table'!$Q208,'Loading Rates'!$B$1:$L$24,8,FALSE)+'BMP P Tracking Table'!$AT208*VLOOKUP('BMP P Tracking Table'!$Q208,'Loading Rates'!$B$1:$L$24,9,FALSE),'BMP P Tracking Table'!$AU208*VLOOKUP('BMP P Tracking Table'!$Q208,'Loading Rates'!$B$1:$L$24,10,FALSE))),"")</f>
        <v/>
      </c>
      <c r="AZ208" s="107" t="str">
        <f>IFERROR(IF('BMP P Tracking Table'!$AL208="Yes",MIN(2,IF('BMP P Tracking Table'!$AP208="Total Pervious",(-(3630*'BMP P Tracking Table'!$AO208+20.691*'BMP P Tracking Table'!$AU208)+SQRT((3630*'BMP P Tracking Table'!$AO208+20.691*'BMP P Tracking Table'!$AU208)^2-(4*(996.798*'BMP P Tracking Table'!$AU208)*-'BMP P Tracking Table'!$AW208)))/(2*(996.798*'BMP P Tracking Table'!$AU208)),IF(SUM('BMP P Tracking Table'!$AQ208:$AT208)=0,'BMP P Tracking Table'!$AU208/(-3630*'BMP P Tracking Table'!$AO208),(-(3630*'BMP P Tracking Table'!$AO208+20.691*'BMP P Tracking Table'!$AT208-216.711*'BMP P Tracking Table'!$AS208-83.853*'BMP P Tracking Table'!$AR208-42.834*'BMP P Tracking Table'!$AQ208)+SQRT((3630*'BMP P Tracking Table'!$AO208+20.691*'BMP P Tracking Table'!$AT208-216.711*'BMP P Tracking Table'!$AS208-83.853*'BMP P Tracking Table'!$AR208-42.834*'BMP P Tracking Table'!$AQ208)^2-(4*(149.919*'BMP P Tracking Table'!$AQ208+236.676*'BMP P Tracking Table'!$AR208+726*'BMP P Tracking Table'!$AS208+996.798*'BMP P Tracking Table'!$AT208)*-'BMP P Tracking Table'!$AW208)))/(2*(149.919*'BMP P Tracking Table'!$AQ208+236.676*'BMP P Tracking Table'!$AR208+726*'BMP P Tracking Table'!$AS208+996.798*'BMP P Tracking Table'!$AT208))))),MIN(2,IF('BMP P Tracking Table'!$AP208="Total Pervious",(-(3630*'BMP P Tracking Table'!$U208+20.691*'BMP P Tracking Table'!$AA208)+SQRT((3630*'BMP P Tracking Table'!$U208+20.691*'BMP P Tracking Table'!$AA208)^2-(4*(996.798*'BMP P Tracking Table'!$AA208)*-'BMP P Tracking Table'!$AW208)))/(2*(996.798*'BMP P Tracking Table'!$AA208)),IF(SUM('BMP P Tracking Table'!$W208:$Z208)=0,'BMP P Tracking Table'!$AW208/(-3630*'BMP P Tracking Table'!$U208),(-(3630*'BMP P Tracking Table'!$U208+20.691*'BMP P Tracking Table'!$Z208-216.711*'BMP P Tracking Table'!$Y208-83.853*'BMP P Tracking Table'!$X208-42.834*'BMP P Tracking Table'!$W208)+SQRT((3630*'BMP P Tracking Table'!$U208+20.691*'BMP P Tracking Table'!$Z208-216.711*'BMP P Tracking Table'!$Y208-83.853*'BMP P Tracking Table'!$X208-42.834*'BMP P Tracking Table'!$W208)^2-(4*(149.919*'BMP P Tracking Table'!$W208+236.676*'BMP P Tracking Table'!$X208+726*'BMP P Tracking Table'!$Y208+996.798*'BMP P Tracking Table'!$Z208)*-'BMP P Tracking Table'!$AW208)))/(2*(149.919*'BMP P Tracking Table'!$W208+236.676*'BMP P Tracking Table'!$X208+726*'BMP P Tracking Table'!$Y208+996.798*'BMP P Tracking Table'!$Z208)))))),"")</f>
        <v/>
      </c>
      <c r="BA208" s="105" t="str" cm="1">
        <f t="array" ref="BA208">IFERROR((VLOOKUP(CONCATENATE('BMP P Tracking Table'!$AV208," ",'BMP P Tracking Table'!$AX208),'Performance Curves'!$C$1:$L$45,_xlfn.SINGLE(MATCH('BMP P Tracking Table'!$AZ208,'Performance Curves'!$D$1:$L$1,1))+2,FALSE)-VLOOKUP(CONCATENATE('BMP P Tracking Table'!$AV208," ",'BMP P Tracking Table'!$AX208),'Performance Curves'!$C$1:$L$45,_xlfn.SINGLE(MATCH('BMP P Tracking Table'!$AZ208,'Performance Curves'!$D$1:$L$1,1))+1,FALSE)),"")</f>
        <v/>
      </c>
      <c r="BB208" s="107" t="str">
        <f>IFERROR(('BMP P Tracking Table'!$AZ208-INDEX('Performance Curves'!$E$1:$L$1,1,MATCH('BMP P Tracking Table'!$AZ208,'Performance Curves'!$E$1:$L$1,1)))/(INDEX('Performance Curves'!$E$1:$L$1,1,MATCH('BMP P Tracking Table'!$AZ208,'Performance Curves'!$E$1:$L$1,1)+1)-INDEX('Performance Curves'!$E$1:$L$1,1,MATCH('BMP P Tracking Table'!$AZ208,'Performance Curves'!$E$1:$L$1,1))),"")</f>
        <v/>
      </c>
      <c r="BC208" s="106" t="str" cm="1">
        <f t="array" ref="BC208">IFERROR(IF('BMP P Tracking Table'!$AZ208=2,VLOOKUP(CONCATENATE('BMP P Tracking Table'!$AV208," ",'BMP P Tracking Table'!$AX208),'Performance Curves'!$C$1:$L$44,_xlfn.SINGLE(MATCH('BMP P Tracking Table'!$AZ208,'Performance Curves'!$D$1:$L$1,1))+1,FALSE),'BMP P Tracking Table'!$BA208*'BMP P Tracking Table'!$BB208+VLOOKUP(CONCATENATE('BMP P Tracking Table'!$AV208," ",'BMP P Tracking Table'!$AX208),'Performance Curves'!$C$1:$L$44,_xlfn.SINGLE(MATCH('BMP P Tracking Table'!$AZ208,'Performance Curves'!$D$1:$L$1,1))+1,FALSE)),"")</f>
        <v/>
      </c>
      <c r="BD208" s="107" t="str">
        <f>IFERROR('BMP P Tracking Table'!$BC208*'BMP P Tracking Table'!$AY208,"")</f>
        <v/>
      </c>
      <c r="BE208" s="101"/>
      <c r="BF208" s="37">
        <f t="shared" si="8"/>
        <v>0</v>
      </c>
    </row>
    <row r="209" spans="1:58" x14ac:dyDescent="0.25">
      <c r="A209" s="65"/>
      <c r="B209" s="65"/>
      <c r="C209" s="65"/>
      <c r="D209" s="65"/>
      <c r="E209" s="97"/>
      <c r="F209" s="97"/>
      <c r="G209" s="65"/>
      <c r="H209" s="65"/>
      <c r="I209" s="65"/>
      <c r="J209" s="98"/>
      <c r="K209" s="65"/>
      <c r="L209" s="65"/>
      <c r="M209" s="65"/>
      <c r="N209" s="65"/>
      <c r="O209" s="65"/>
      <c r="P209" s="65"/>
      <c r="Q209" s="65" t="str">
        <f>IFERROR(VLOOKUP('BMP P Tracking Table'!$P209,Dropdowns!$C$2:$E$15,3,FALSE),"")</f>
        <v/>
      </c>
      <c r="R209" s="65" t="str">
        <f>IFERROR(VLOOKUP('BMP P Tracking Table'!$Q209,Dropdowns!$P$3:$Q$23,2,FALSE),"")</f>
        <v/>
      </c>
      <c r="S209" s="65"/>
      <c r="T209" s="65"/>
      <c r="U209" s="65"/>
      <c r="V209" s="65"/>
      <c r="W209" s="65"/>
      <c r="X209" s="65"/>
      <c r="Y209" s="65"/>
      <c r="Z209" s="65"/>
      <c r="AA209" s="65"/>
      <c r="AB209" s="100"/>
      <c r="AC209" s="65"/>
      <c r="AD209" s="107" t="str">
        <f>IFERROR('BMP P Tracking Table'!$U209*VLOOKUP('BMP P Tracking Table'!$Q209,'Loading Rates'!$B$1:$L$24,4,FALSE)+IF('BMP P Tracking Table'!$V209="By HSG",'BMP P Tracking Table'!$W209*VLOOKUP('BMP P Tracking Table'!$Q209,'Loading Rates'!$B$1:$L$24,6,FALSE)+'BMP P Tracking Table'!$X209*VLOOKUP('BMP P Tracking Table'!$Q209,'Loading Rates'!$B$1:$L$24,7,FALSE)+'BMP P Tracking Table'!$Y209*VLOOKUP('BMP P Tracking Table'!$Q209,'Loading Rates'!$B$1:$L$24,8,FALSE)+'BMP P Tracking Table'!$Z209*VLOOKUP('BMP P Tracking Table'!$Q209,'Loading Rates'!$B$1:$L$24,9,FALSE),'BMP P Tracking Table'!$AA209*VLOOKUP('BMP P Tracking Table'!$Q209,'Loading Rates'!$B$1:$L$24,10,FALSE)),"")</f>
        <v/>
      </c>
      <c r="AE209" s="107" t="str">
        <f>IFERROR(MIN(2,IF('BMP P Tracking Table'!$V209="Total Pervious",(-(3630*'BMP P Tracking Table'!$U209+20.691*'BMP P Tracking Table'!$AA209)+SQRT((3630*'BMP P Tracking Table'!$U209+20.691*'BMP P Tracking Table'!$AA209)^2-(4*(996.798*'BMP P Tracking Table'!$AA209)*-'BMP P Tracking Table'!$AB209)))/(2*(996.798*'BMP P Tracking Table'!$AA209)),IF(SUM('BMP P Tracking Table'!$W209:$Z209)=0,'BMP P Tracking Table'!$AB209/(-3630*'BMP P Tracking Table'!$U209),(-(3630*'BMP P Tracking Table'!$U209+20.691*'BMP P Tracking Table'!$Z209-216.711*'BMP P Tracking Table'!$Y209-83.853*'BMP P Tracking Table'!$X209-42.834*'BMP P Tracking Table'!$W209)+SQRT((3630*'BMP P Tracking Table'!$U209+20.691*'BMP P Tracking Table'!$Z209-216.711*'BMP P Tracking Table'!$Y209-83.853*'BMP P Tracking Table'!$X209-42.834*'BMP P Tracking Table'!$W209)^2-(4*(149.919*'BMP P Tracking Table'!$W209+236.676*'BMP P Tracking Table'!$X209+726*'BMP P Tracking Table'!$Y209+996.798*'BMP P Tracking Table'!$Z209)*-'BMP P Tracking Table'!$AB209)))/(2*(149.919*'BMP P Tracking Table'!$W209+236.676*'BMP P Tracking Table'!$X209+726*'BMP P Tracking Table'!$Y209+996.798*'BMP P Tracking Table'!$Z209))))),"")</f>
        <v/>
      </c>
      <c r="AF209" s="107" t="str" cm="1">
        <f t="array" ref="AF209">IFERROR((VLOOKUP(CONCATENATE('BMP P Tracking Table'!$T209," ",'BMP P Tracking Table'!$AC209),'Performance Curves'!$C$1:$L$45,_xlfn.SINGLE(MATCH('BMP P Tracking Table'!$AE209,'Performance Curves'!$D$1:$L$1,1))+2,FALSE)-VLOOKUP(CONCATENATE('BMP P Tracking Table'!$T209," ",'BMP P Tracking Table'!$AC209),'Performance Curves'!$C$1:$L$45,_xlfn.SINGLE(MATCH('BMP P Tracking Table'!$AE209,'Performance Curves'!$D$1:$L$1,1))+1,FALSE)),"")</f>
        <v/>
      </c>
      <c r="AG209" s="107" t="str">
        <f>IFERROR(('BMP P Tracking Table'!$AE209-INDEX('Performance Curves'!$E$1:$L$1,1,MATCH('BMP P Tracking Table'!$AE209,'Performance Curves'!$E$1:$L$1,1)))/(INDEX('Performance Curves'!$E$1:$L$1,1,MATCH('BMP P Tracking Table'!$AE209,'Performance Curves'!$E$1:$L$1,1)+1)-INDEX('Performance Curves'!$E$1:$L$1,1,MATCH('BMP P Tracking Table'!$AE209,'Performance Curves'!$E$1:$L$1,1))),"")</f>
        <v/>
      </c>
      <c r="AH209" s="106" t="str" cm="1">
        <f t="array" ref="AH209">IFERROR(IF('BMP P Tracking Table'!$AE209=2,VLOOKUP(CONCATENATE('BMP P Tracking Table'!$T209," ",'BMP P Tracking Table'!$AC209),'Performance Curves'!$C$1:$L$45,_xlfn.SINGLE(MATCH('BMP P Tracking Table'!$AE209,'Performance Curves'!$D$1:$L$1,1))+1,FALSE),'BMP P Tracking Table'!$AF209*'BMP P Tracking Table'!$AG209+VLOOKUP(CONCATENATE('BMP P Tracking Table'!$T209," ",'BMP P Tracking Table'!$AC209),'Performance Curves'!$C$1:$L$45,_xlfn.SINGLE(MATCH('BMP P Tracking Table'!$AE209,'Performance Curves'!$D$1:$L$1,1))+1,FALSE)),"")</f>
        <v/>
      </c>
      <c r="AI209" s="107" t="str">
        <f>IFERROR('BMP P Tracking Table'!$AH209*'BMP P Tracking Table'!$AD209,"")</f>
        <v/>
      </c>
      <c r="AJ209" s="65"/>
      <c r="AK209" s="101"/>
      <c r="AL209" s="101"/>
      <c r="AM209" s="64">
        <v>1</v>
      </c>
      <c r="AN209" s="105" t="str">
        <f t="shared" si="7"/>
        <v/>
      </c>
      <c r="AO209" s="101"/>
      <c r="AP209" s="101"/>
      <c r="AQ209" s="101"/>
      <c r="AR209" s="101"/>
      <c r="AS209" s="101"/>
      <c r="AT209" s="101"/>
      <c r="AU209" s="101"/>
      <c r="AV209" s="65"/>
      <c r="AW209" s="102"/>
      <c r="AX209" s="102"/>
      <c r="AY209" s="107" t="str">
        <f>IF('BMP P Tracking Table'!$AK209="Yes",IF('BMP P Tracking Table'!$AL209="No",'BMP P Tracking Table'!$U209*VLOOKUP('BMP P Tracking Table'!$Q209,'Loading Rates'!$B$1:$L$24,4,FALSE)+IF('BMP P Tracking Table'!$V209="By HSG",'BMP P Tracking Table'!$W209*VLOOKUP('BMP P Tracking Table'!$Q209,'Loading Rates'!$B$1:$L$24,6,FALSE)+'BMP P Tracking Table'!$X209*VLOOKUP('BMP P Tracking Table'!$Q209,'Loading Rates'!$B$1:$L$24,7,FALSE)+'BMP P Tracking Table'!$Y209*VLOOKUP('BMP P Tracking Table'!$Q209,'Loading Rates'!$B$1:$L$24,8,FALSE)+'BMP P Tracking Table'!$Z209*VLOOKUP('BMP P Tracking Table'!$Q209,'Loading Rates'!$B$1:$L$24,9,FALSE),'BMP P Tracking Table'!$AA209*VLOOKUP('BMP P Tracking Table'!$Q209,'Loading Rates'!$B$1:$L$24,10,FALSE)),'BMP P Tracking Table'!$AO209*VLOOKUP('BMP P Tracking Table'!$Q209,'Loading Rates'!$B$1:$L$24,4,FALSE)+IF('BMP P Tracking Table'!$AP209="By HSG",'BMP P Tracking Table'!$AQ209*VLOOKUP('BMP P Tracking Table'!$Q209,'Loading Rates'!$B$1:$L$24,6,FALSE)+'BMP P Tracking Table'!$AR209*VLOOKUP('BMP P Tracking Table'!$Q209,'Loading Rates'!$B$1:$L$24,7,FALSE)+'BMP P Tracking Table'!$AS209*VLOOKUP('BMP P Tracking Table'!$Q209,'Loading Rates'!$B$1:$L$24,8,FALSE)+'BMP P Tracking Table'!$AT209*VLOOKUP('BMP P Tracking Table'!$Q209,'Loading Rates'!$B$1:$L$24,9,FALSE),'BMP P Tracking Table'!$AU209*VLOOKUP('BMP P Tracking Table'!$Q209,'Loading Rates'!$B$1:$L$24,10,FALSE))),"")</f>
        <v/>
      </c>
      <c r="AZ209" s="107" t="str">
        <f>IFERROR(IF('BMP P Tracking Table'!$AL209="Yes",MIN(2,IF('BMP P Tracking Table'!$AP209="Total Pervious",(-(3630*'BMP P Tracking Table'!$AO209+20.691*'BMP P Tracking Table'!$AU209)+SQRT((3630*'BMP P Tracking Table'!$AO209+20.691*'BMP P Tracking Table'!$AU209)^2-(4*(996.798*'BMP P Tracking Table'!$AU209)*-'BMP P Tracking Table'!$AW209)))/(2*(996.798*'BMP P Tracking Table'!$AU209)),IF(SUM('BMP P Tracking Table'!$AQ209:$AT209)=0,'BMP P Tracking Table'!$AU209/(-3630*'BMP P Tracking Table'!$AO209),(-(3630*'BMP P Tracking Table'!$AO209+20.691*'BMP P Tracking Table'!$AT209-216.711*'BMP P Tracking Table'!$AS209-83.853*'BMP P Tracking Table'!$AR209-42.834*'BMP P Tracking Table'!$AQ209)+SQRT((3630*'BMP P Tracking Table'!$AO209+20.691*'BMP P Tracking Table'!$AT209-216.711*'BMP P Tracking Table'!$AS209-83.853*'BMP P Tracking Table'!$AR209-42.834*'BMP P Tracking Table'!$AQ209)^2-(4*(149.919*'BMP P Tracking Table'!$AQ209+236.676*'BMP P Tracking Table'!$AR209+726*'BMP P Tracking Table'!$AS209+996.798*'BMP P Tracking Table'!$AT209)*-'BMP P Tracking Table'!$AW209)))/(2*(149.919*'BMP P Tracking Table'!$AQ209+236.676*'BMP P Tracking Table'!$AR209+726*'BMP P Tracking Table'!$AS209+996.798*'BMP P Tracking Table'!$AT209))))),MIN(2,IF('BMP P Tracking Table'!$AP209="Total Pervious",(-(3630*'BMP P Tracking Table'!$U209+20.691*'BMP P Tracking Table'!$AA209)+SQRT((3630*'BMP P Tracking Table'!$U209+20.691*'BMP P Tracking Table'!$AA209)^2-(4*(996.798*'BMP P Tracking Table'!$AA209)*-'BMP P Tracking Table'!$AW209)))/(2*(996.798*'BMP P Tracking Table'!$AA209)),IF(SUM('BMP P Tracking Table'!$W209:$Z209)=0,'BMP P Tracking Table'!$AW209/(-3630*'BMP P Tracking Table'!$U209),(-(3630*'BMP P Tracking Table'!$U209+20.691*'BMP P Tracking Table'!$Z209-216.711*'BMP P Tracking Table'!$Y209-83.853*'BMP P Tracking Table'!$X209-42.834*'BMP P Tracking Table'!$W209)+SQRT((3630*'BMP P Tracking Table'!$U209+20.691*'BMP P Tracking Table'!$Z209-216.711*'BMP P Tracking Table'!$Y209-83.853*'BMP P Tracking Table'!$X209-42.834*'BMP P Tracking Table'!$W209)^2-(4*(149.919*'BMP P Tracking Table'!$W209+236.676*'BMP P Tracking Table'!$X209+726*'BMP P Tracking Table'!$Y209+996.798*'BMP P Tracking Table'!$Z209)*-'BMP P Tracking Table'!$AW209)))/(2*(149.919*'BMP P Tracking Table'!$W209+236.676*'BMP P Tracking Table'!$X209+726*'BMP P Tracking Table'!$Y209+996.798*'BMP P Tracking Table'!$Z209)))))),"")</f>
        <v/>
      </c>
      <c r="BA209" s="105" t="str" cm="1">
        <f t="array" ref="BA209">IFERROR((VLOOKUP(CONCATENATE('BMP P Tracking Table'!$AV209," ",'BMP P Tracking Table'!$AX209),'Performance Curves'!$C$1:$L$45,_xlfn.SINGLE(MATCH('BMP P Tracking Table'!$AZ209,'Performance Curves'!$D$1:$L$1,1))+2,FALSE)-VLOOKUP(CONCATENATE('BMP P Tracking Table'!$AV209," ",'BMP P Tracking Table'!$AX209),'Performance Curves'!$C$1:$L$45,_xlfn.SINGLE(MATCH('BMP P Tracking Table'!$AZ209,'Performance Curves'!$D$1:$L$1,1))+1,FALSE)),"")</f>
        <v/>
      </c>
      <c r="BB209" s="107" t="str">
        <f>IFERROR(('BMP P Tracking Table'!$AZ209-INDEX('Performance Curves'!$E$1:$L$1,1,MATCH('BMP P Tracking Table'!$AZ209,'Performance Curves'!$E$1:$L$1,1)))/(INDEX('Performance Curves'!$E$1:$L$1,1,MATCH('BMP P Tracking Table'!$AZ209,'Performance Curves'!$E$1:$L$1,1)+1)-INDEX('Performance Curves'!$E$1:$L$1,1,MATCH('BMP P Tracking Table'!$AZ209,'Performance Curves'!$E$1:$L$1,1))),"")</f>
        <v/>
      </c>
      <c r="BC209" s="106" t="str" cm="1">
        <f t="array" ref="BC209">IFERROR(IF('BMP P Tracking Table'!$AZ209=2,VLOOKUP(CONCATENATE('BMP P Tracking Table'!$AV209," ",'BMP P Tracking Table'!$AX209),'Performance Curves'!$C$1:$L$44,_xlfn.SINGLE(MATCH('BMP P Tracking Table'!$AZ209,'Performance Curves'!$D$1:$L$1,1))+1,FALSE),'BMP P Tracking Table'!$BA209*'BMP P Tracking Table'!$BB209+VLOOKUP(CONCATENATE('BMP P Tracking Table'!$AV209," ",'BMP P Tracking Table'!$AX209),'Performance Curves'!$C$1:$L$44,_xlfn.SINGLE(MATCH('BMP P Tracking Table'!$AZ209,'Performance Curves'!$D$1:$L$1,1))+1,FALSE)),"")</f>
        <v/>
      </c>
      <c r="BD209" s="107" t="str">
        <f>IFERROR('BMP P Tracking Table'!$BC209*'BMP P Tracking Table'!$AY209,"")</f>
        <v/>
      </c>
      <c r="BE209" s="101"/>
      <c r="BF209" s="37">
        <f t="shared" si="8"/>
        <v>0</v>
      </c>
    </row>
    <row r="210" spans="1:58" x14ac:dyDescent="0.25">
      <c r="A210" s="65"/>
      <c r="B210" s="65"/>
      <c r="C210" s="65"/>
      <c r="D210" s="65"/>
      <c r="E210" s="97"/>
      <c r="F210" s="97"/>
      <c r="G210" s="65"/>
      <c r="H210" s="65"/>
      <c r="I210" s="65"/>
      <c r="J210" s="98"/>
      <c r="K210" s="65"/>
      <c r="L210" s="65"/>
      <c r="M210" s="65"/>
      <c r="N210" s="65"/>
      <c r="O210" s="65"/>
      <c r="P210" s="65"/>
      <c r="Q210" s="65" t="str">
        <f>IFERROR(VLOOKUP('BMP P Tracking Table'!$P210,Dropdowns!$C$2:$E$15,3,FALSE),"")</f>
        <v/>
      </c>
      <c r="R210" s="65" t="str">
        <f>IFERROR(VLOOKUP('BMP P Tracking Table'!$Q210,Dropdowns!$P$3:$Q$23,2,FALSE),"")</f>
        <v/>
      </c>
      <c r="S210" s="65"/>
      <c r="T210" s="65"/>
      <c r="U210" s="65"/>
      <c r="V210" s="65"/>
      <c r="W210" s="65"/>
      <c r="X210" s="65"/>
      <c r="Y210" s="65"/>
      <c r="Z210" s="65"/>
      <c r="AA210" s="65"/>
      <c r="AB210" s="100"/>
      <c r="AC210" s="65"/>
      <c r="AD210" s="107" t="str">
        <f>IFERROR('BMP P Tracking Table'!$U210*VLOOKUP('BMP P Tracking Table'!$Q210,'Loading Rates'!$B$1:$L$24,4,FALSE)+IF('BMP P Tracking Table'!$V210="By HSG",'BMP P Tracking Table'!$W210*VLOOKUP('BMP P Tracking Table'!$Q210,'Loading Rates'!$B$1:$L$24,6,FALSE)+'BMP P Tracking Table'!$X210*VLOOKUP('BMP P Tracking Table'!$Q210,'Loading Rates'!$B$1:$L$24,7,FALSE)+'BMP P Tracking Table'!$Y210*VLOOKUP('BMP P Tracking Table'!$Q210,'Loading Rates'!$B$1:$L$24,8,FALSE)+'BMP P Tracking Table'!$Z210*VLOOKUP('BMP P Tracking Table'!$Q210,'Loading Rates'!$B$1:$L$24,9,FALSE),'BMP P Tracking Table'!$AA210*VLOOKUP('BMP P Tracking Table'!$Q210,'Loading Rates'!$B$1:$L$24,10,FALSE)),"")</f>
        <v/>
      </c>
      <c r="AE210" s="107" t="str">
        <f>IFERROR(MIN(2,IF('BMP P Tracking Table'!$V210="Total Pervious",(-(3630*'BMP P Tracking Table'!$U210+20.691*'BMP P Tracking Table'!$AA210)+SQRT((3630*'BMP P Tracking Table'!$U210+20.691*'BMP P Tracking Table'!$AA210)^2-(4*(996.798*'BMP P Tracking Table'!$AA210)*-'BMP P Tracking Table'!$AB210)))/(2*(996.798*'BMP P Tracking Table'!$AA210)),IF(SUM('BMP P Tracking Table'!$W210:$Z210)=0,'BMP P Tracking Table'!$AB210/(-3630*'BMP P Tracking Table'!$U210),(-(3630*'BMP P Tracking Table'!$U210+20.691*'BMP P Tracking Table'!$Z210-216.711*'BMP P Tracking Table'!$Y210-83.853*'BMP P Tracking Table'!$X210-42.834*'BMP P Tracking Table'!$W210)+SQRT((3630*'BMP P Tracking Table'!$U210+20.691*'BMP P Tracking Table'!$Z210-216.711*'BMP P Tracking Table'!$Y210-83.853*'BMP P Tracking Table'!$X210-42.834*'BMP P Tracking Table'!$W210)^2-(4*(149.919*'BMP P Tracking Table'!$W210+236.676*'BMP P Tracking Table'!$X210+726*'BMP P Tracking Table'!$Y210+996.798*'BMP P Tracking Table'!$Z210)*-'BMP P Tracking Table'!$AB210)))/(2*(149.919*'BMP P Tracking Table'!$W210+236.676*'BMP P Tracking Table'!$X210+726*'BMP P Tracking Table'!$Y210+996.798*'BMP P Tracking Table'!$Z210))))),"")</f>
        <v/>
      </c>
      <c r="AF210" s="107" t="str" cm="1">
        <f t="array" ref="AF210">IFERROR((VLOOKUP(CONCATENATE('BMP P Tracking Table'!$T210," ",'BMP P Tracking Table'!$AC210),'Performance Curves'!$C$1:$L$45,_xlfn.SINGLE(MATCH('BMP P Tracking Table'!$AE210,'Performance Curves'!$D$1:$L$1,1))+2,FALSE)-VLOOKUP(CONCATENATE('BMP P Tracking Table'!$T210," ",'BMP P Tracking Table'!$AC210),'Performance Curves'!$C$1:$L$45,_xlfn.SINGLE(MATCH('BMP P Tracking Table'!$AE210,'Performance Curves'!$D$1:$L$1,1))+1,FALSE)),"")</f>
        <v/>
      </c>
      <c r="AG210" s="107" t="str">
        <f>IFERROR(('BMP P Tracking Table'!$AE210-INDEX('Performance Curves'!$E$1:$L$1,1,MATCH('BMP P Tracking Table'!$AE210,'Performance Curves'!$E$1:$L$1,1)))/(INDEX('Performance Curves'!$E$1:$L$1,1,MATCH('BMP P Tracking Table'!$AE210,'Performance Curves'!$E$1:$L$1,1)+1)-INDEX('Performance Curves'!$E$1:$L$1,1,MATCH('BMP P Tracking Table'!$AE210,'Performance Curves'!$E$1:$L$1,1))),"")</f>
        <v/>
      </c>
      <c r="AH210" s="106" t="str" cm="1">
        <f t="array" ref="AH210">IFERROR(IF('BMP P Tracking Table'!$AE210=2,VLOOKUP(CONCATENATE('BMP P Tracking Table'!$T210," ",'BMP P Tracking Table'!$AC210),'Performance Curves'!$C$1:$L$45,_xlfn.SINGLE(MATCH('BMP P Tracking Table'!$AE210,'Performance Curves'!$D$1:$L$1,1))+1,FALSE),'BMP P Tracking Table'!$AF210*'BMP P Tracking Table'!$AG210+VLOOKUP(CONCATENATE('BMP P Tracking Table'!$T210," ",'BMP P Tracking Table'!$AC210),'Performance Curves'!$C$1:$L$45,_xlfn.SINGLE(MATCH('BMP P Tracking Table'!$AE210,'Performance Curves'!$D$1:$L$1,1))+1,FALSE)),"")</f>
        <v/>
      </c>
      <c r="AI210" s="107" t="str">
        <f>IFERROR('BMP P Tracking Table'!$AH210*'BMP P Tracking Table'!$AD210,"")</f>
        <v/>
      </c>
      <c r="AJ210" s="65"/>
      <c r="AK210" s="101"/>
      <c r="AL210" s="101"/>
      <c r="AM210" s="64">
        <v>1</v>
      </c>
      <c r="AN210" s="105" t="str">
        <f t="shared" si="7"/>
        <v/>
      </c>
      <c r="AO210" s="101"/>
      <c r="AP210" s="101"/>
      <c r="AQ210" s="101"/>
      <c r="AR210" s="101"/>
      <c r="AS210" s="101"/>
      <c r="AT210" s="101"/>
      <c r="AU210" s="101"/>
      <c r="AV210" s="65"/>
      <c r="AW210" s="102"/>
      <c r="AX210" s="102"/>
      <c r="AY210" s="107" t="str">
        <f>IF('BMP P Tracking Table'!$AK210="Yes",IF('BMP P Tracking Table'!$AL210="No",'BMP P Tracking Table'!$U210*VLOOKUP('BMP P Tracking Table'!$Q210,'Loading Rates'!$B$1:$L$24,4,FALSE)+IF('BMP P Tracking Table'!$V210="By HSG",'BMP P Tracking Table'!$W210*VLOOKUP('BMP P Tracking Table'!$Q210,'Loading Rates'!$B$1:$L$24,6,FALSE)+'BMP P Tracking Table'!$X210*VLOOKUP('BMP P Tracking Table'!$Q210,'Loading Rates'!$B$1:$L$24,7,FALSE)+'BMP P Tracking Table'!$Y210*VLOOKUP('BMP P Tracking Table'!$Q210,'Loading Rates'!$B$1:$L$24,8,FALSE)+'BMP P Tracking Table'!$Z210*VLOOKUP('BMP P Tracking Table'!$Q210,'Loading Rates'!$B$1:$L$24,9,FALSE),'BMP P Tracking Table'!$AA210*VLOOKUP('BMP P Tracking Table'!$Q210,'Loading Rates'!$B$1:$L$24,10,FALSE)),'BMP P Tracking Table'!$AO210*VLOOKUP('BMP P Tracking Table'!$Q210,'Loading Rates'!$B$1:$L$24,4,FALSE)+IF('BMP P Tracking Table'!$AP210="By HSG",'BMP P Tracking Table'!$AQ210*VLOOKUP('BMP P Tracking Table'!$Q210,'Loading Rates'!$B$1:$L$24,6,FALSE)+'BMP P Tracking Table'!$AR210*VLOOKUP('BMP P Tracking Table'!$Q210,'Loading Rates'!$B$1:$L$24,7,FALSE)+'BMP P Tracking Table'!$AS210*VLOOKUP('BMP P Tracking Table'!$Q210,'Loading Rates'!$B$1:$L$24,8,FALSE)+'BMP P Tracking Table'!$AT210*VLOOKUP('BMP P Tracking Table'!$Q210,'Loading Rates'!$B$1:$L$24,9,FALSE),'BMP P Tracking Table'!$AU210*VLOOKUP('BMP P Tracking Table'!$Q210,'Loading Rates'!$B$1:$L$24,10,FALSE))),"")</f>
        <v/>
      </c>
      <c r="AZ210" s="107" t="str">
        <f>IFERROR(IF('BMP P Tracking Table'!$AL210="Yes",MIN(2,IF('BMP P Tracking Table'!$AP210="Total Pervious",(-(3630*'BMP P Tracking Table'!$AO210+20.691*'BMP P Tracking Table'!$AU210)+SQRT((3630*'BMP P Tracking Table'!$AO210+20.691*'BMP P Tracking Table'!$AU210)^2-(4*(996.798*'BMP P Tracking Table'!$AU210)*-'BMP P Tracking Table'!$AW210)))/(2*(996.798*'BMP P Tracking Table'!$AU210)),IF(SUM('BMP P Tracking Table'!$AQ210:$AT210)=0,'BMP P Tracking Table'!$AU210/(-3630*'BMP P Tracking Table'!$AO210),(-(3630*'BMP P Tracking Table'!$AO210+20.691*'BMP P Tracking Table'!$AT210-216.711*'BMP P Tracking Table'!$AS210-83.853*'BMP P Tracking Table'!$AR210-42.834*'BMP P Tracking Table'!$AQ210)+SQRT((3630*'BMP P Tracking Table'!$AO210+20.691*'BMP P Tracking Table'!$AT210-216.711*'BMP P Tracking Table'!$AS210-83.853*'BMP P Tracking Table'!$AR210-42.834*'BMP P Tracking Table'!$AQ210)^2-(4*(149.919*'BMP P Tracking Table'!$AQ210+236.676*'BMP P Tracking Table'!$AR210+726*'BMP P Tracking Table'!$AS210+996.798*'BMP P Tracking Table'!$AT210)*-'BMP P Tracking Table'!$AW210)))/(2*(149.919*'BMP P Tracking Table'!$AQ210+236.676*'BMP P Tracking Table'!$AR210+726*'BMP P Tracking Table'!$AS210+996.798*'BMP P Tracking Table'!$AT210))))),MIN(2,IF('BMP P Tracking Table'!$AP210="Total Pervious",(-(3630*'BMP P Tracking Table'!$U210+20.691*'BMP P Tracking Table'!$AA210)+SQRT((3630*'BMP P Tracking Table'!$U210+20.691*'BMP P Tracking Table'!$AA210)^2-(4*(996.798*'BMP P Tracking Table'!$AA210)*-'BMP P Tracking Table'!$AW210)))/(2*(996.798*'BMP P Tracking Table'!$AA210)),IF(SUM('BMP P Tracking Table'!$W210:$Z210)=0,'BMP P Tracking Table'!$AW210/(-3630*'BMP P Tracking Table'!$U210),(-(3630*'BMP P Tracking Table'!$U210+20.691*'BMP P Tracking Table'!$Z210-216.711*'BMP P Tracking Table'!$Y210-83.853*'BMP P Tracking Table'!$X210-42.834*'BMP P Tracking Table'!$W210)+SQRT((3630*'BMP P Tracking Table'!$U210+20.691*'BMP P Tracking Table'!$Z210-216.711*'BMP P Tracking Table'!$Y210-83.853*'BMP P Tracking Table'!$X210-42.834*'BMP P Tracking Table'!$W210)^2-(4*(149.919*'BMP P Tracking Table'!$W210+236.676*'BMP P Tracking Table'!$X210+726*'BMP P Tracking Table'!$Y210+996.798*'BMP P Tracking Table'!$Z210)*-'BMP P Tracking Table'!$AW210)))/(2*(149.919*'BMP P Tracking Table'!$W210+236.676*'BMP P Tracking Table'!$X210+726*'BMP P Tracking Table'!$Y210+996.798*'BMP P Tracking Table'!$Z210)))))),"")</f>
        <v/>
      </c>
      <c r="BA210" s="105" t="str" cm="1">
        <f t="array" ref="BA210">IFERROR((VLOOKUP(CONCATENATE('BMP P Tracking Table'!$AV210," ",'BMP P Tracking Table'!$AX210),'Performance Curves'!$C$1:$L$45,_xlfn.SINGLE(MATCH('BMP P Tracking Table'!$AZ210,'Performance Curves'!$D$1:$L$1,1))+2,FALSE)-VLOOKUP(CONCATENATE('BMP P Tracking Table'!$AV210," ",'BMP P Tracking Table'!$AX210),'Performance Curves'!$C$1:$L$45,_xlfn.SINGLE(MATCH('BMP P Tracking Table'!$AZ210,'Performance Curves'!$D$1:$L$1,1))+1,FALSE)),"")</f>
        <v/>
      </c>
      <c r="BB210" s="107" t="str">
        <f>IFERROR(('BMP P Tracking Table'!$AZ210-INDEX('Performance Curves'!$E$1:$L$1,1,MATCH('BMP P Tracking Table'!$AZ210,'Performance Curves'!$E$1:$L$1,1)))/(INDEX('Performance Curves'!$E$1:$L$1,1,MATCH('BMP P Tracking Table'!$AZ210,'Performance Curves'!$E$1:$L$1,1)+1)-INDEX('Performance Curves'!$E$1:$L$1,1,MATCH('BMP P Tracking Table'!$AZ210,'Performance Curves'!$E$1:$L$1,1))),"")</f>
        <v/>
      </c>
      <c r="BC210" s="106" t="str" cm="1">
        <f t="array" ref="BC210">IFERROR(IF('BMP P Tracking Table'!$AZ210=2,VLOOKUP(CONCATENATE('BMP P Tracking Table'!$AV210," ",'BMP P Tracking Table'!$AX210),'Performance Curves'!$C$1:$L$44,_xlfn.SINGLE(MATCH('BMP P Tracking Table'!$AZ210,'Performance Curves'!$D$1:$L$1,1))+1,FALSE),'BMP P Tracking Table'!$BA210*'BMP P Tracking Table'!$BB210+VLOOKUP(CONCATENATE('BMP P Tracking Table'!$AV210," ",'BMP P Tracking Table'!$AX210),'Performance Curves'!$C$1:$L$44,_xlfn.SINGLE(MATCH('BMP P Tracking Table'!$AZ210,'Performance Curves'!$D$1:$L$1,1))+1,FALSE)),"")</f>
        <v/>
      </c>
      <c r="BD210" s="107" t="str">
        <f>IFERROR('BMP P Tracking Table'!$BC210*'BMP P Tracking Table'!$AY210,"")</f>
        <v/>
      </c>
      <c r="BE210" s="101"/>
      <c r="BF210" s="37">
        <f t="shared" si="8"/>
        <v>0</v>
      </c>
    </row>
    <row r="211" spans="1:58" x14ac:dyDescent="0.25">
      <c r="A211" s="65"/>
      <c r="B211" s="65"/>
      <c r="C211" s="65"/>
      <c r="D211" s="65"/>
      <c r="E211" s="97"/>
      <c r="F211" s="97"/>
      <c r="G211" s="65"/>
      <c r="H211" s="65"/>
      <c r="I211" s="65"/>
      <c r="J211" s="98"/>
      <c r="K211" s="65"/>
      <c r="L211" s="65"/>
      <c r="M211" s="65"/>
      <c r="N211" s="65"/>
      <c r="O211" s="65"/>
      <c r="P211" s="65"/>
      <c r="Q211" s="65" t="str">
        <f>IFERROR(VLOOKUP('BMP P Tracking Table'!$P211,Dropdowns!$C$2:$E$15,3,FALSE),"")</f>
        <v/>
      </c>
      <c r="R211" s="65" t="str">
        <f>IFERROR(VLOOKUP('BMP P Tracking Table'!$Q211,Dropdowns!$P$3:$Q$23,2,FALSE),"")</f>
        <v/>
      </c>
      <c r="S211" s="65"/>
      <c r="T211" s="65"/>
      <c r="U211" s="65"/>
      <c r="V211" s="65"/>
      <c r="W211" s="65"/>
      <c r="X211" s="65"/>
      <c r="Y211" s="65"/>
      <c r="Z211" s="65"/>
      <c r="AA211" s="65"/>
      <c r="AB211" s="100"/>
      <c r="AC211" s="65"/>
      <c r="AD211" s="107" t="str">
        <f>IFERROR('BMP P Tracking Table'!$U211*VLOOKUP('BMP P Tracking Table'!$Q211,'Loading Rates'!$B$1:$L$24,4,FALSE)+IF('BMP P Tracking Table'!$V211="By HSG",'BMP P Tracking Table'!$W211*VLOOKUP('BMP P Tracking Table'!$Q211,'Loading Rates'!$B$1:$L$24,6,FALSE)+'BMP P Tracking Table'!$X211*VLOOKUP('BMP P Tracking Table'!$Q211,'Loading Rates'!$B$1:$L$24,7,FALSE)+'BMP P Tracking Table'!$Y211*VLOOKUP('BMP P Tracking Table'!$Q211,'Loading Rates'!$B$1:$L$24,8,FALSE)+'BMP P Tracking Table'!$Z211*VLOOKUP('BMP P Tracking Table'!$Q211,'Loading Rates'!$B$1:$L$24,9,FALSE),'BMP P Tracking Table'!$AA211*VLOOKUP('BMP P Tracking Table'!$Q211,'Loading Rates'!$B$1:$L$24,10,FALSE)),"")</f>
        <v/>
      </c>
      <c r="AE211" s="107" t="str">
        <f>IFERROR(MIN(2,IF('BMP P Tracking Table'!$V211="Total Pervious",(-(3630*'BMP P Tracking Table'!$U211+20.691*'BMP P Tracking Table'!$AA211)+SQRT((3630*'BMP P Tracking Table'!$U211+20.691*'BMP P Tracking Table'!$AA211)^2-(4*(996.798*'BMP P Tracking Table'!$AA211)*-'BMP P Tracking Table'!$AB211)))/(2*(996.798*'BMP P Tracking Table'!$AA211)),IF(SUM('BMP P Tracking Table'!$W211:$Z211)=0,'BMP P Tracking Table'!$AB211/(-3630*'BMP P Tracking Table'!$U211),(-(3630*'BMP P Tracking Table'!$U211+20.691*'BMP P Tracking Table'!$Z211-216.711*'BMP P Tracking Table'!$Y211-83.853*'BMP P Tracking Table'!$X211-42.834*'BMP P Tracking Table'!$W211)+SQRT((3630*'BMP P Tracking Table'!$U211+20.691*'BMP P Tracking Table'!$Z211-216.711*'BMP P Tracking Table'!$Y211-83.853*'BMP P Tracking Table'!$X211-42.834*'BMP P Tracking Table'!$W211)^2-(4*(149.919*'BMP P Tracking Table'!$W211+236.676*'BMP P Tracking Table'!$X211+726*'BMP P Tracking Table'!$Y211+996.798*'BMP P Tracking Table'!$Z211)*-'BMP P Tracking Table'!$AB211)))/(2*(149.919*'BMP P Tracking Table'!$W211+236.676*'BMP P Tracking Table'!$X211+726*'BMP P Tracking Table'!$Y211+996.798*'BMP P Tracking Table'!$Z211))))),"")</f>
        <v/>
      </c>
      <c r="AF211" s="107" t="str" cm="1">
        <f t="array" ref="AF211">IFERROR((VLOOKUP(CONCATENATE('BMP P Tracking Table'!$T211," ",'BMP P Tracking Table'!$AC211),'Performance Curves'!$C$1:$L$45,_xlfn.SINGLE(MATCH('BMP P Tracking Table'!$AE211,'Performance Curves'!$D$1:$L$1,1))+2,FALSE)-VLOOKUP(CONCATENATE('BMP P Tracking Table'!$T211," ",'BMP P Tracking Table'!$AC211),'Performance Curves'!$C$1:$L$45,_xlfn.SINGLE(MATCH('BMP P Tracking Table'!$AE211,'Performance Curves'!$D$1:$L$1,1))+1,FALSE)),"")</f>
        <v/>
      </c>
      <c r="AG211" s="107" t="str">
        <f>IFERROR(('BMP P Tracking Table'!$AE211-INDEX('Performance Curves'!$E$1:$L$1,1,MATCH('BMP P Tracking Table'!$AE211,'Performance Curves'!$E$1:$L$1,1)))/(INDEX('Performance Curves'!$E$1:$L$1,1,MATCH('BMP P Tracking Table'!$AE211,'Performance Curves'!$E$1:$L$1,1)+1)-INDEX('Performance Curves'!$E$1:$L$1,1,MATCH('BMP P Tracking Table'!$AE211,'Performance Curves'!$E$1:$L$1,1))),"")</f>
        <v/>
      </c>
      <c r="AH211" s="106" t="str" cm="1">
        <f t="array" ref="AH211">IFERROR(IF('BMP P Tracking Table'!$AE211=2,VLOOKUP(CONCATENATE('BMP P Tracking Table'!$T211," ",'BMP P Tracking Table'!$AC211),'Performance Curves'!$C$1:$L$45,_xlfn.SINGLE(MATCH('BMP P Tracking Table'!$AE211,'Performance Curves'!$D$1:$L$1,1))+1,FALSE),'BMP P Tracking Table'!$AF211*'BMP P Tracking Table'!$AG211+VLOOKUP(CONCATENATE('BMP P Tracking Table'!$T211," ",'BMP P Tracking Table'!$AC211),'Performance Curves'!$C$1:$L$45,_xlfn.SINGLE(MATCH('BMP P Tracking Table'!$AE211,'Performance Curves'!$D$1:$L$1,1))+1,FALSE)),"")</f>
        <v/>
      </c>
      <c r="AI211" s="107" t="str">
        <f>IFERROR('BMP P Tracking Table'!$AH211*'BMP P Tracking Table'!$AD211,"")</f>
        <v/>
      </c>
      <c r="AJ211" s="65"/>
      <c r="AK211" s="101"/>
      <c r="AL211" s="101"/>
      <c r="AM211" s="64">
        <v>1</v>
      </c>
      <c r="AN211" s="105" t="str">
        <f t="shared" si="7"/>
        <v/>
      </c>
      <c r="AO211" s="101"/>
      <c r="AP211" s="101"/>
      <c r="AQ211" s="101"/>
      <c r="AR211" s="101"/>
      <c r="AS211" s="101"/>
      <c r="AT211" s="101"/>
      <c r="AU211" s="101"/>
      <c r="AV211" s="65"/>
      <c r="AW211" s="102"/>
      <c r="AX211" s="102"/>
      <c r="AY211" s="107" t="str">
        <f>IF('BMP P Tracking Table'!$AK211="Yes",IF('BMP P Tracking Table'!$AL211="No",'BMP P Tracking Table'!$U211*VLOOKUP('BMP P Tracking Table'!$Q211,'Loading Rates'!$B$1:$L$24,4,FALSE)+IF('BMP P Tracking Table'!$V211="By HSG",'BMP P Tracking Table'!$W211*VLOOKUP('BMP P Tracking Table'!$Q211,'Loading Rates'!$B$1:$L$24,6,FALSE)+'BMP P Tracking Table'!$X211*VLOOKUP('BMP P Tracking Table'!$Q211,'Loading Rates'!$B$1:$L$24,7,FALSE)+'BMP P Tracking Table'!$Y211*VLOOKUP('BMP P Tracking Table'!$Q211,'Loading Rates'!$B$1:$L$24,8,FALSE)+'BMP P Tracking Table'!$Z211*VLOOKUP('BMP P Tracking Table'!$Q211,'Loading Rates'!$B$1:$L$24,9,FALSE),'BMP P Tracking Table'!$AA211*VLOOKUP('BMP P Tracking Table'!$Q211,'Loading Rates'!$B$1:$L$24,10,FALSE)),'BMP P Tracking Table'!$AO211*VLOOKUP('BMP P Tracking Table'!$Q211,'Loading Rates'!$B$1:$L$24,4,FALSE)+IF('BMP P Tracking Table'!$AP211="By HSG",'BMP P Tracking Table'!$AQ211*VLOOKUP('BMP P Tracking Table'!$Q211,'Loading Rates'!$B$1:$L$24,6,FALSE)+'BMP P Tracking Table'!$AR211*VLOOKUP('BMP P Tracking Table'!$Q211,'Loading Rates'!$B$1:$L$24,7,FALSE)+'BMP P Tracking Table'!$AS211*VLOOKUP('BMP P Tracking Table'!$Q211,'Loading Rates'!$B$1:$L$24,8,FALSE)+'BMP P Tracking Table'!$AT211*VLOOKUP('BMP P Tracking Table'!$Q211,'Loading Rates'!$B$1:$L$24,9,FALSE),'BMP P Tracking Table'!$AU211*VLOOKUP('BMP P Tracking Table'!$Q211,'Loading Rates'!$B$1:$L$24,10,FALSE))),"")</f>
        <v/>
      </c>
      <c r="AZ211" s="107" t="str">
        <f>IFERROR(IF('BMP P Tracking Table'!$AL211="Yes",MIN(2,IF('BMP P Tracking Table'!$AP211="Total Pervious",(-(3630*'BMP P Tracking Table'!$AO211+20.691*'BMP P Tracking Table'!$AU211)+SQRT((3630*'BMP P Tracking Table'!$AO211+20.691*'BMP P Tracking Table'!$AU211)^2-(4*(996.798*'BMP P Tracking Table'!$AU211)*-'BMP P Tracking Table'!$AW211)))/(2*(996.798*'BMP P Tracking Table'!$AU211)),IF(SUM('BMP P Tracking Table'!$AQ211:$AT211)=0,'BMP P Tracking Table'!$AU211/(-3630*'BMP P Tracking Table'!$AO211),(-(3630*'BMP P Tracking Table'!$AO211+20.691*'BMP P Tracking Table'!$AT211-216.711*'BMP P Tracking Table'!$AS211-83.853*'BMP P Tracking Table'!$AR211-42.834*'BMP P Tracking Table'!$AQ211)+SQRT((3630*'BMP P Tracking Table'!$AO211+20.691*'BMP P Tracking Table'!$AT211-216.711*'BMP P Tracking Table'!$AS211-83.853*'BMP P Tracking Table'!$AR211-42.834*'BMP P Tracking Table'!$AQ211)^2-(4*(149.919*'BMP P Tracking Table'!$AQ211+236.676*'BMP P Tracking Table'!$AR211+726*'BMP P Tracking Table'!$AS211+996.798*'BMP P Tracking Table'!$AT211)*-'BMP P Tracking Table'!$AW211)))/(2*(149.919*'BMP P Tracking Table'!$AQ211+236.676*'BMP P Tracking Table'!$AR211+726*'BMP P Tracking Table'!$AS211+996.798*'BMP P Tracking Table'!$AT211))))),MIN(2,IF('BMP P Tracking Table'!$AP211="Total Pervious",(-(3630*'BMP P Tracking Table'!$U211+20.691*'BMP P Tracking Table'!$AA211)+SQRT((3630*'BMP P Tracking Table'!$U211+20.691*'BMP P Tracking Table'!$AA211)^2-(4*(996.798*'BMP P Tracking Table'!$AA211)*-'BMP P Tracking Table'!$AW211)))/(2*(996.798*'BMP P Tracking Table'!$AA211)),IF(SUM('BMP P Tracking Table'!$W211:$Z211)=0,'BMP P Tracking Table'!$AW211/(-3630*'BMP P Tracking Table'!$U211),(-(3630*'BMP P Tracking Table'!$U211+20.691*'BMP P Tracking Table'!$Z211-216.711*'BMP P Tracking Table'!$Y211-83.853*'BMP P Tracking Table'!$X211-42.834*'BMP P Tracking Table'!$W211)+SQRT((3630*'BMP P Tracking Table'!$U211+20.691*'BMP P Tracking Table'!$Z211-216.711*'BMP P Tracking Table'!$Y211-83.853*'BMP P Tracking Table'!$X211-42.834*'BMP P Tracking Table'!$W211)^2-(4*(149.919*'BMP P Tracking Table'!$W211+236.676*'BMP P Tracking Table'!$X211+726*'BMP P Tracking Table'!$Y211+996.798*'BMP P Tracking Table'!$Z211)*-'BMP P Tracking Table'!$AW211)))/(2*(149.919*'BMP P Tracking Table'!$W211+236.676*'BMP P Tracking Table'!$X211+726*'BMP P Tracking Table'!$Y211+996.798*'BMP P Tracking Table'!$Z211)))))),"")</f>
        <v/>
      </c>
      <c r="BA211" s="105" t="str" cm="1">
        <f t="array" ref="BA211">IFERROR((VLOOKUP(CONCATENATE('BMP P Tracking Table'!$AV211," ",'BMP P Tracking Table'!$AX211),'Performance Curves'!$C$1:$L$45,_xlfn.SINGLE(MATCH('BMP P Tracking Table'!$AZ211,'Performance Curves'!$D$1:$L$1,1))+2,FALSE)-VLOOKUP(CONCATENATE('BMP P Tracking Table'!$AV211," ",'BMP P Tracking Table'!$AX211),'Performance Curves'!$C$1:$L$45,_xlfn.SINGLE(MATCH('BMP P Tracking Table'!$AZ211,'Performance Curves'!$D$1:$L$1,1))+1,FALSE)),"")</f>
        <v/>
      </c>
      <c r="BB211" s="107" t="str">
        <f>IFERROR(('BMP P Tracking Table'!$AZ211-INDEX('Performance Curves'!$E$1:$L$1,1,MATCH('BMP P Tracking Table'!$AZ211,'Performance Curves'!$E$1:$L$1,1)))/(INDEX('Performance Curves'!$E$1:$L$1,1,MATCH('BMP P Tracking Table'!$AZ211,'Performance Curves'!$E$1:$L$1,1)+1)-INDEX('Performance Curves'!$E$1:$L$1,1,MATCH('BMP P Tracking Table'!$AZ211,'Performance Curves'!$E$1:$L$1,1))),"")</f>
        <v/>
      </c>
      <c r="BC211" s="106" t="str" cm="1">
        <f t="array" ref="BC211">IFERROR(IF('BMP P Tracking Table'!$AZ211=2,VLOOKUP(CONCATENATE('BMP P Tracking Table'!$AV211," ",'BMP P Tracking Table'!$AX211),'Performance Curves'!$C$1:$L$44,_xlfn.SINGLE(MATCH('BMP P Tracking Table'!$AZ211,'Performance Curves'!$D$1:$L$1,1))+1,FALSE),'BMP P Tracking Table'!$BA211*'BMP P Tracking Table'!$BB211+VLOOKUP(CONCATENATE('BMP P Tracking Table'!$AV211," ",'BMP P Tracking Table'!$AX211),'Performance Curves'!$C$1:$L$44,_xlfn.SINGLE(MATCH('BMP P Tracking Table'!$AZ211,'Performance Curves'!$D$1:$L$1,1))+1,FALSE)),"")</f>
        <v/>
      </c>
      <c r="BD211" s="107" t="str">
        <f>IFERROR('BMP P Tracking Table'!$BC211*'BMP P Tracking Table'!$AY211,"")</f>
        <v/>
      </c>
      <c r="BE211" s="101"/>
      <c r="BF211" s="37">
        <f t="shared" si="8"/>
        <v>0</v>
      </c>
    </row>
    <row r="212" spans="1:58" x14ac:dyDescent="0.25">
      <c r="A212" s="65"/>
      <c r="B212" s="65"/>
      <c r="C212" s="65"/>
      <c r="D212" s="65"/>
      <c r="E212" s="97"/>
      <c r="F212" s="97"/>
      <c r="G212" s="65"/>
      <c r="H212" s="65"/>
      <c r="I212" s="65"/>
      <c r="J212" s="98"/>
      <c r="K212" s="65"/>
      <c r="L212" s="65"/>
      <c r="M212" s="65"/>
      <c r="N212" s="65"/>
      <c r="O212" s="65"/>
      <c r="P212" s="65"/>
      <c r="Q212" s="65" t="str">
        <f>IFERROR(VLOOKUP('BMP P Tracking Table'!$P212,Dropdowns!$C$2:$E$15,3,FALSE),"")</f>
        <v/>
      </c>
      <c r="R212" s="65" t="str">
        <f>IFERROR(VLOOKUP('BMP P Tracking Table'!$Q212,Dropdowns!$P$3:$Q$23,2,FALSE),"")</f>
        <v/>
      </c>
      <c r="S212" s="65"/>
      <c r="T212" s="65"/>
      <c r="U212" s="65"/>
      <c r="V212" s="65"/>
      <c r="W212" s="65"/>
      <c r="X212" s="65"/>
      <c r="Y212" s="65"/>
      <c r="Z212" s="65"/>
      <c r="AA212" s="65"/>
      <c r="AB212" s="100"/>
      <c r="AC212" s="65"/>
      <c r="AD212" s="107" t="str">
        <f>IFERROR('BMP P Tracking Table'!$U212*VLOOKUP('BMP P Tracking Table'!$Q212,'Loading Rates'!$B$1:$L$24,4,FALSE)+IF('BMP P Tracking Table'!$V212="By HSG",'BMP P Tracking Table'!$W212*VLOOKUP('BMP P Tracking Table'!$Q212,'Loading Rates'!$B$1:$L$24,6,FALSE)+'BMP P Tracking Table'!$X212*VLOOKUP('BMP P Tracking Table'!$Q212,'Loading Rates'!$B$1:$L$24,7,FALSE)+'BMP P Tracking Table'!$Y212*VLOOKUP('BMP P Tracking Table'!$Q212,'Loading Rates'!$B$1:$L$24,8,FALSE)+'BMP P Tracking Table'!$Z212*VLOOKUP('BMP P Tracking Table'!$Q212,'Loading Rates'!$B$1:$L$24,9,FALSE),'BMP P Tracking Table'!$AA212*VLOOKUP('BMP P Tracking Table'!$Q212,'Loading Rates'!$B$1:$L$24,10,FALSE)),"")</f>
        <v/>
      </c>
      <c r="AE212" s="107" t="str">
        <f>IFERROR(MIN(2,IF('BMP P Tracking Table'!$V212="Total Pervious",(-(3630*'BMP P Tracking Table'!$U212+20.691*'BMP P Tracking Table'!$AA212)+SQRT((3630*'BMP P Tracking Table'!$U212+20.691*'BMP P Tracking Table'!$AA212)^2-(4*(996.798*'BMP P Tracking Table'!$AA212)*-'BMP P Tracking Table'!$AB212)))/(2*(996.798*'BMP P Tracking Table'!$AA212)),IF(SUM('BMP P Tracking Table'!$W212:$Z212)=0,'BMP P Tracking Table'!$AB212/(-3630*'BMP P Tracking Table'!$U212),(-(3630*'BMP P Tracking Table'!$U212+20.691*'BMP P Tracking Table'!$Z212-216.711*'BMP P Tracking Table'!$Y212-83.853*'BMP P Tracking Table'!$X212-42.834*'BMP P Tracking Table'!$W212)+SQRT((3630*'BMP P Tracking Table'!$U212+20.691*'BMP P Tracking Table'!$Z212-216.711*'BMP P Tracking Table'!$Y212-83.853*'BMP P Tracking Table'!$X212-42.834*'BMP P Tracking Table'!$W212)^2-(4*(149.919*'BMP P Tracking Table'!$W212+236.676*'BMP P Tracking Table'!$X212+726*'BMP P Tracking Table'!$Y212+996.798*'BMP P Tracking Table'!$Z212)*-'BMP P Tracking Table'!$AB212)))/(2*(149.919*'BMP P Tracking Table'!$W212+236.676*'BMP P Tracking Table'!$X212+726*'BMP P Tracking Table'!$Y212+996.798*'BMP P Tracking Table'!$Z212))))),"")</f>
        <v/>
      </c>
      <c r="AF212" s="107" t="str" cm="1">
        <f t="array" ref="AF212">IFERROR((VLOOKUP(CONCATENATE('BMP P Tracking Table'!$T212," ",'BMP P Tracking Table'!$AC212),'Performance Curves'!$C$1:$L$45,_xlfn.SINGLE(MATCH('BMP P Tracking Table'!$AE212,'Performance Curves'!$D$1:$L$1,1))+2,FALSE)-VLOOKUP(CONCATENATE('BMP P Tracking Table'!$T212," ",'BMP P Tracking Table'!$AC212),'Performance Curves'!$C$1:$L$45,_xlfn.SINGLE(MATCH('BMP P Tracking Table'!$AE212,'Performance Curves'!$D$1:$L$1,1))+1,FALSE)),"")</f>
        <v/>
      </c>
      <c r="AG212" s="107" t="str">
        <f>IFERROR(('BMP P Tracking Table'!$AE212-INDEX('Performance Curves'!$E$1:$L$1,1,MATCH('BMP P Tracking Table'!$AE212,'Performance Curves'!$E$1:$L$1,1)))/(INDEX('Performance Curves'!$E$1:$L$1,1,MATCH('BMP P Tracking Table'!$AE212,'Performance Curves'!$E$1:$L$1,1)+1)-INDEX('Performance Curves'!$E$1:$L$1,1,MATCH('BMP P Tracking Table'!$AE212,'Performance Curves'!$E$1:$L$1,1))),"")</f>
        <v/>
      </c>
      <c r="AH212" s="106" t="str" cm="1">
        <f t="array" ref="AH212">IFERROR(IF('BMP P Tracking Table'!$AE212=2,VLOOKUP(CONCATENATE('BMP P Tracking Table'!$T212," ",'BMP P Tracking Table'!$AC212),'Performance Curves'!$C$1:$L$45,_xlfn.SINGLE(MATCH('BMP P Tracking Table'!$AE212,'Performance Curves'!$D$1:$L$1,1))+1,FALSE),'BMP P Tracking Table'!$AF212*'BMP P Tracking Table'!$AG212+VLOOKUP(CONCATENATE('BMP P Tracking Table'!$T212," ",'BMP P Tracking Table'!$AC212),'Performance Curves'!$C$1:$L$45,_xlfn.SINGLE(MATCH('BMP P Tracking Table'!$AE212,'Performance Curves'!$D$1:$L$1,1))+1,FALSE)),"")</f>
        <v/>
      </c>
      <c r="AI212" s="107" t="str">
        <f>IFERROR('BMP P Tracking Table'!$AH212*'BMP P Tracking Table'!$AD212,"")</f>
        <v/>
      </c>
      <c r="AJ212" s="65"/>
      <c r="AK212" s="101"/>
      <c r="AL212" s="101"/>
      <c r="AM212" s="64">
        <v>1</v>
      </c>
      <c r="AN212" s="105" t="str">
        <f t="shared" si="7"/>
        <v/>
      </c>
      <c r="AO212" s="101"/>
      <c r="AP212" s="101"/>
      <c r="AQ212" s="101"/>
      <c r="AR212" s="101"/>
      <c r="AS212" s="101"/>
      <c r="AT212" s="101"/>
      <c r="AU212" s="101"/>
      <c r="AV212" s="65"/>
      <c r="AW212" s="102"/>
      <c r="AX212" s="102"/>
      <c r="AY212" s="107" t="str">
        <f>IF('BMP P Tracking Table'!$AK212="Yes",IF('BMP P Tracking Table'!$AL212="No",'BMP P Tracking Table'!$U212*VLOOKUP('BMP P Tracking Table'!$Q212,'Loading Rates'!$B$1:$L$24,4,FALSE)+IF('BMP P Tracking Table'!$V212="By HSG",'BMP P Tracking Table'!$W212*VLOOKUP('BMP P Tracking Table'!$Q212,'Loading Rates'!$B$1:$L$24,6,FALSE)+'BMP P Tracking Table'!$X212*VLOOKUP('BMP P Tracking Table'!$Q212,'Loading Rates'!$B$1:$L$24,7,FALSE)+'BMP P Tracking Table'!$Y212*VLOOKUP('BMP P Tracking Table'!$Q212,'Loading Rates'!$B$1:$L$24,8,FALSE)+'BMP P Tracking Table'!$Z212*VLOOKUP('BMP P Tracking Table'!$Q212,'Loading Rates'!$B$1:$L$24,9,FALSE),'BMP P Tracking Table'!$AA212*VLOOKUP('BMP P Tracking Table'!$Q212,'Loading Rates'!$B$1:$L$24,10,FALSE)),'BMP P Tracking Table'!$AO212*VLOOKUP('BMP P Tracking Table'!$Q212,'Loading Rates'!$B$1:$L$24,4,FALSE)+IF('BMP P Tracking Table'!$AP212="By HSG",'BMP P Tracking Table'!$AQ212*VLOOKUP('BMP P Tracking Table'!$Q212,'Loading Rates'!$B$1:$L$24,6,FALSE)+'BMP P Tracking Table'!$AR212*VLOOKUP('BMP P Tracking Table'!$Q212,'Loading Rates'!$B$1:$L$24,7,FALSE)+'BMP P Tracking Table'!$AS212*VLOOKUP('BMP P Tracking Table'!$Q212,'Loading Rates'!$B$1:$L$24,8,FALSE)+'BMP P Tracking Table'!$AT212*VLOOKUP('BMP P Tracking Table'!$Q212,'Loading Rates'!$B$1:$L$24,9,FALSE),'BMP P Tracking Table'!$AU212*VLOOKUP('BMP P Tracking Table'!$Q212,'Loading Rates'!$B$1:$L$24,10,FALSE))),"")</f>
        <v/>
      </c>
      <c r="AZ212" s="107" t="str">
        <f>IFERROR(IF('BMP P Tracking Table'!$AL212="Yes",MIN(2,IF('BMP P Tracking Table'!$AP212="Total Pervious",(-(3630*'BMP P Tracking Table'!$AO212+20.691*'BMP P Tracking Table'!$AU212)+SQRT((3630*'BMP P Tracking Table'!$AO212+20.691*'BMP P Tracking Table'!$AU212)^2-(4*(996.798*'BMP P Tracking Table'!$AU212)*-'BMP P Tracking Table'!$AW212)))/(2*(996.798*'BMP P Tracking Table'!$AU212)),IF(SUM('BMP P Tracking Table'!$AQ212:$AT212)=0,'BMP P Tracking Table'!$AU212/(-3630*'BMP P Tracking Table'!$AO212),(-(3630*'BMP P Tracking Table'!$AO212+20.691*'BMP P Tracking Table'!$AT212-216.711*'BMP P Tracking Table'!$AS212-83.853*'BMP P Tracking Table'!$AR212-42.834*'BMP P Tracking Table'!$AQ212)+SQRT((3630*'BMP P Tracking Table'!$AO212+20.691*'BMP P Tracking Table'!$AT212-216.711*'BMP P Tracking Table'!$AS212-83.853*'BMP P Tracking Table'!$AR212-42.834*'BMP P Tracking Table'!$AQ212)^2-(4*(149.919*'BMP P Tracking Table'!$AQ212+236.676*'BMP P Tracking Table'!$AR212+726*'BMP P Tracking Table'!$AS212+996.798*'BMP P Tracking Table'!$AT212)*-'BMP P Tracking Table'!$AW212)))/(2*(149.919*'BMP P Tracking Table'!$AQ212+236.676*'BMP P Tracking Table'!$AR212+726*'BMP P Tracking Table'!$AS212+996.798*'BMP P Tracking Table'!$AT212))))),MIN(2,IF('BMP P Tracking Table'!$AP212="Total Pervious",(-(3630*'BMP P Tracking Table'!$U212+20.691*'BMP P Tracking Table'!$AA212)+SQRT((3630*'BMP P Tracking Table'!$U212+20.691*'BMP P Tracking Table'!$AA212)^2-(4*(996.798*'BMP P Tracking Table'!$AA212)*-'BMP P Tracking Table'!$AW212)))/(2*(996.798*'BMP P Tracking Table'!$AA212)),IF(SUM('BMP P Tracking Table'!$W212:$Z212)=0,'BMP P Tracking Table'!$AW212/(-3630*'BMP P Tracking Table'!$U212),(-(3630*'BMP P Tracking Table'!$U212+20.691*'BMP P Tracking Table'!$Z212-216.711*'BMP P Tracking Table'!$Y212-83.853*'BMP P Tracking Table'!$X212-42.834*'BMP P Tracking Table'!$W212)+SQRT((3630*'BMP P Tracking Table'!$U212+20.691*'BMP P Tracking Table'!$Z212-216.711*'BMP P Tracking Table'!$Y212-83.853*'BMP P Tracking Table'!$X212-42.834*'BMP P Tracking Table'!$W212)^2-(4*(149.919*'BMP P Tracking Table'!$W212+236.676*'BMP P Tracking Table'!$X212+726*'BMP P Tracking Table'!$Y212+996.798*'BMP P Tracking Table'!$Z212)*-'BMP P Tracking Table'!$AW212)))/(2*(149.919*'BMP P Tracking Table'!$W212+236.676*'BMP P Tracking Table'!$X212+726*'BMP P Tracking Table'!$Y212+996.798*'BMP P Tracking Table'!$Z212)))))),"")</f>
        <v/>
      </c>
      <c r="BA212" s="105" t="str" cm="1">
        <f t="array" ref="BA212">IFERROR((VLOOKUP(CONCATENATE('BMP P Tracking Table'!$AV212," ",'BMP P Tracking Table'!$AX212),'Performance Curves'!$C$1:$L$45,_xlfn.SINGLE(MATCH('BMP P Tracking Table'!$AZ212,'Performance Curves'!$D$1:$L$1,1))+2,FALSE)-VLOOKUP(CONCATENATE('BMP P Tracking Table'!$AV212," ",'BMP P Tracking Table'!$AX212),'Performance Curves'!$C$1:$L$45,_xlfn.SINGLE(MATCH('BMP P Tracking Table'!$AZ212,'Performance Curves'!$D$1:$L$1,1))+1,FALSE)),"")</f>
        <v/>
      </c>
      <c r="BB212" s="107" t="str">
        <f>IFERROR(('BMP P Tracking Table'!$AZ212-INDEX('Performance Curves'!$E$1:$L$1,1,MATCH('BMP P Tracking Table'!$AZ212,'Performance Curves'!$E$1:$L$1,1)))/(INDEX('Performance Curves'!$E$1:$L$1,1,MATCH('BMP P Tracking Table'!$AZ212,'Performance Curves'!$E$1:$L$1,1)+1)-INDEX('Performance Curves'!$E$1:$L$1,1,MATCH('BMP P Tracking Table'!$AZ212,'Performance Curves'!$E$1:$L$1,1))),"")</f>
        <v/>
      </c>
      <c r="BC212" s="106" t="str" cm="1">
        <f t="array" ref="BC212">IFERROR(IF('BMP P Tracking Table'!$AZ212=2,VLOOKUP(CONCATENATE('BMP P Tracking Table'!$AV212," ",'BMP P Tracking Table'!$AX212),'Performance Curves'!$C$1:$L$44,_xlfn.SINGLE(MATCH('BMP P Tracking Table'!$AZ212,'Performance Curves'!$D$1:$L$1,1))+1,FALSE),'BMP P Tracking Table'!$BA212*'BMP P Tracking Table'!$BB212+VLOOKUP(CONCATENATE('BMP P Tracking Table'!$AV212," ",'BMP P Tracking Table'!$AX212),'Performance Curves'!$C$1:$L$44,_xlfn.SINGLE(MATCH('BMP P Tracking Table'!$AZ212,'Performance Curves'!$D$1:$L$1,1))+1,FALSE)),"")</f>
        <v/>
      </c>
      <c r="BD212" s="107" t="str">
        <f>IFERROR('BMP P Tracking Table'!$BC212*'BMP P Tracking Table'!$AY212,"")</f>
        <v/>
      </c>
      <c r="BE212" s="101"/>
      <c r="BF212" s="37">
        <f t="shared" si="8"/>
        <v>0</v>
      </c>
    </row>
    <row r="213" spans="1:58" x14ac:dyDescent="0.25">
      <c r="A213" s="65"/>
      <c r="B213" s="65"/>
      <c r="C213" s="65"/>
      <c r="D213" s="65"/>
      <c r="E213" s="97"/>
      <c r="F213" s="97"/>
      <c r="G213" s="65"/>
      <c r="H213" s="65"/>
      <c r="I213" s="65"/>
      <c r="J213" s="98"/>
      <c r="K213" s="65"/>
      <c r="L213" s="65"/>
      <c r="M213" s="65"/>
      <c r="N213" s="65"/>
      <c r="O213" s="65"/>
      <c r="P213" s="65"/>
      <c r="Q213" s="65" t="str">
        <f>IFERROR(VLOOKUP('BMP P Tracking Table'!$P213,Dropdowns!$C$2:$E$15,3,FALSE),"")</f>
        <v/>
      </c>
      <c r="R213" s="65" t="str">
        <f>IFERROR(VLOOKUP('BMP P Tracking Table'!$Q213,Dropdowns!$P$3:$Q$23,2,FALSE),"")</f>
        <v/>
      </c>
      <c r="S213" s="65"/>
      <c r="T213" s="65"/>
      <c r="U213" s="65"/>
      <c r="V213" s="65"/>
      <c r="W213" s="65"/>
      <c r="X213" s="65"/>
      <c r="Y213" s="65"/>
      <c r="Z213" s="65"/>
      <c r="AA213" s="65"/>
      <c r="AB213" s="100"/>
      <c r="AC213" s="65"/>
      <c r="AD213" s="107" t="str">
        <f>IFERROR('BMP P Tracking Table'!$U213*VLOOKUP('BMP P Tracking Table'!$Q213,'Loading Rates'!$B$1:$L$24,4,FALSE)+IF('BMP P Tracking Table'!$V213="By HSG",'BMP P Tracking Table'!$W213*VLOOKUP('BMP P Tracking Table'!$Q213,'Loading Rates'!$B$1:$L$24,6,FALSE)+'BMP P Tracking Table'!$X213*VLOOKUP('BMP P Tracking Table'!$Q213,'Loading Rates'!$B$1:$L$24,7,FALSE)+'BMP P Tracking Table'!$Y213*VLOOKUP('BMP P Tracking Table'!$Q213,'Loading Rates'!$B$1:$L$24,8,FALSE)+'BMP P Tracking Table'!$Z213*VLOOKUP('BMP P Tracking Table'!$Q213,'Loading Rates'!$B$1:$L$24,9,FALSE),'BMP P Tracking Table'!$AA213*VLOOKUP('BMP P Tracking Table'!$Q213,'Loading Rates'!$B$1:$L$24,10,FALSE)),"")</f>
        <v/>
      </c>
      <c r="AE213" s="107" t="str">
        <f>IFERROR(MIN(2,IF('BMP P Tracking Table'!$V213="Total Pervious",(-(3630*'BMP P Tracking Table'!$U213+20.691*'BMP P Tracking Table'!$AA213)+SQRT((3630*'BMP P Tracking Table'!$U213+20.691*'BMP P Tracking Table'!$AA213)^2-(4*(996.798*'BMP P Tracking Table'!$AA213)*-'BMP P Tracking Table'!$AB213)))/(2*(996.798*'BMP P Tracking Table'!$AA213)),IF(SUM('BMP P Tracking Table'!$W213:$Z213)=0,'BMP P Tracking Table'!$AB213/(-3630*'BMP P Tracking Table'!$U213),(-(3630*'BMP P Tracking Table'!$U213+20.691*'BMP P Tracking Table'!$Z213-216.711*'BMP P Tracking Table'!$Y213-83.853*'BMP P Tracking Table'!$X213-42.834*'BMP P Tracking Table'!$W213)+SQRT((3630*'BMP P Tracking Table'!$U213+20.691*'BMP P Tracking Table'!$Z213-216.711*'BMP P Tracking Table'!$Y213-83.853*'BMP P Tracking Table'!$X213-42.834*'BMP P Tracking Table'!$W213)^2-(4*(149.919*'BMP P Tracking Table'!$W213+236.676*'BMP P Tracking Table'!$X213+726*'BMP P Tracking Table'!$Y213+996.798*'BMP P Tracking Table'!$Z213)*-'BMP P Tracking Table'!$AB213)))/(2*(149.919*'BMP P Tracking Table'!$W213+236.676*'BMP P Tracking Table'!$X213+726*'BMP P Tracking Table'!$Y213+996.798*'BMP P Tracking Table'!$Z213))))),"")</f>
        <v/>
      </c>
      <c r="AF213" s="107" t="str" cm="1">
        <f t="array" ref="AF213">IFERROR((VLOOKUP(CONCATENATE('BMP P Tracking Table'!$T213," ",'BMP P Tracking Table'!$AC213),'Performance Curves'!$C$1:$L$45,_xlfn.SINGLE(MATCH('BMP P Tracking Table'!$AE213,'Performance Curves'!$D$1:$L$1,1))+2,FALSE)-VLOOKUP(CONCATENATE('BMP P Tracking Table'!$T213," ",'BMP P Tracking Table'!$AC213),'Performance Curves'!$C$1:$L$45,_xlfn.SINGLE(MATCH('BMP P Tracking Table'!$AE213,'Performance Curves'!$D$1:$L$1,1))+1,FALSE)),"")</f>
        <v/>
      </c>
      <c r="AG213" s="107" t="str">
        <f>IFERROR(('BMP P Tracking Table'!$AE213-INDEX('Performance Curves'!$E$1:$L$1,1,MATCH('BMP P Tracking Table'!$AE213,'Performance Curves'!$E$1:$L$1,1)))/(INDEX('Performance Curves'!$E$1:$L$1,1,MATCH('BMP P Tracking Table'!$AE213,'Performance Curves'!$E$1:$L$1,1)+1)-INDEX('Performance Curves'!$E$1:$L$1,1,MATCH('BMP P Tracking Table'!$AE213,'Performance Curves'!$E$1:$L$1,1))),"")</f>
        <v/>
      </c>
      <c r="AH213" s="106" t="str" cm="1">
        <f t="array" ref="AH213">IFERROR(IF('BMP P Tracking Table'!$AE213=2,VLOOKUP(CONCATENATE('BMP P Tracking Table'!$T213," ",'BMP P Tracking Table'!$AC213),'Performance Curves'!$C$1:$L$45,_xlfn.SINGLE(MATCH('BMP P Tracking Table'!$AE213,'Performance Curves'!$D$1:$L$1,1))+1,FALSE),'BMP P Tracking Table'!$AF213*'BMP P Tracking Table'!$AG213+VLOOKUP(CONCATENATE('BMP P Tracking Table'!$T213," ",'BMP P Tracking Table'!$AC213),'Performance Curves'!$C$1:$L$45,_xlfn.SINGLE(MATCH('BMP P Tracking Table'!$AE213,'Performance Curves'!$D$1:$L$1,1))+1,FALSE)),"")</f>
        <v/>
      </c>
      <c r="AI213" s="107" t="str">
        <f>IFERROR('BMP P Tracking Table'!$AH213*'BMP P Tracking Table'!$AD213,"")</f>
        <v/>
      </c>
      <c r="AJ213" s="65"/>
      <c r="AK213" s="101"/>
      <c r="AL213" s="101"/>
      <c r="AM213" s="64">
        <v>1</v>
      </c>
      <c r="AN213" s="105" t="str">
        <f t="shared" si="7"/>
        <v/>
      </c>
      <c r="AO213" s="101"/>
      <c r="AP213" s="101"/>
      <c r="AQ213" s="101"/>
      <c r="AR213" s="101"/>
      <c r="AS213" s="101"/>
      <c r="AT213" s="101"/>
      <c r="AU213" s="101"/>
      <c r="AV213" s="65"/>
      <c r="AW213" s="102"/>
      <c r="AX213" s="102"/>
      <c r="AY213" s="107" t="str">
        <f>IF('BMP P Tracking Table'!$AK213="Yes",IF('BMP P Tracking Table'!$AL213="No",'BMP P Tracking Table'!$U213*VLOOKUP('BMP P Tracking Table'!$Q213,'Loading Rates'!$B$1:$L$24,4,FALSE)+IF('BMP P Tracking Table'!$V213="By HSG",'BMP P Tracking Table'!$W213*VLOOKUP('BMP P Tracking Table'!$Q213,'Loading Rates'!$B$1:$L$24,6,FALSE)+'BMP P Tracking Table'!$X213*VLOOKUP('BMP P Tracking Table'!$Q213,'Loading Rates'!$B$1:$L$24,7,FALSE)+'BMP P Tracking Table'!$Y213*VLOOKUP('BMP P Tracking Table'!$Q213,'Loading Rates'!$B$1:$L$24,8,FALSE)+'BMP P Tracking Table'!$Z213*VLOOKUP('BMP P Tracking Table'!$Q213,'Loading Rates'!$B$1:$L$24,9,FALSE),'BMP P Tracking Table'!$AA213*VLOOKUP('BMP P Tracking Table'!$Q213,'Loading Rates'!$B$1:$L$24,10,FALSE)),'BMP P Tracking Table'!$AO213*VLOOKUP('BMP P Tracking Table'!$Q213,'Loading Rates'!$B$1:$L$24,4,FALSE)+IF('BMP P Tracking Table'!$AP213="By HSG",'BMP P Tracking Table'!$AQ213*VLOOKUP('BMP P Tracking Table'!$Q213,'Loading Rates'!$B$1:$L$24,6,FALSE)+'BMP P Tracking Table'!$AR213*VLOOKUP('BMP P Tracking Table'!$Q213,'Loading Rates'!$B$1:$L$24,7,FALSE)+'BMP P Tracking Table'!$AS213*VLOOKUP('BMP P Tracking Table'!$Q213,'Loading Rates'!$B$1:$L$24,8,FALSE)+'BMP P Tracking Table'!$AT213*VLOOKUP('BMP P Tracking Table'!$Q213,'Loading Rates'!$B$1:$L$24,9,FALSE),'BMP P Tracking Table'!$AU213*VLOOKUP('BMP P Tracking Table'!$Q213,'Loading Rates'!$B$1:$L$24,10,FALSE))),"")</f>
        <v/>
      </c>
      <c r="AZ213" s="107" t="str">
        <f>IFERROR(IF('BMP P Tracking Table'!$AL213="Yes",MIN(2,IF('BMP P Tracking Table'!$AP213="Total Pervious",(-(3630*'BMP P Tracking Table'!$AO213+20.691*'BMP P Tracking Table'!$AU213)+SQRT((3630*'BMP P Tracking Table'!$AO213+20.691*'BMP P Tracking Table'!$AU213)^2-(4*(996.798*'BMP P Tracking Table'!$AU213)*-'BMP P Tracking Table'!$AW213)))/(2*(996.798*'BMP P Tracking Table'!$AU213)),IF(SUM('BMP P Tracking Table'!$AQ213:$AT213)=0,'BMP P Tracking Table'!$AU213/(-3630*'BMP P Tracking Table'!$AO213),(-(3630*'BMP P Tracking Table'!$AO213+20.691*'BMP P Tracking Table'!$AT213-216.711*'BMP P Tracking Table'!$AS213-83.853*'BMP P Tracking Table'!$AR213-42.834*'BMP P Tracking Table'!$AQ213)+SQRT((3630*'BMP P Tracking Table'!$AO213+20.691*'BMP P Tracking Table'!$AT213-216.711*'BMP P Tracking Table'!$AS213-83.853*'BMP P Tracking Table'!$AR213-42.834*'BMP P Tracking Table'!$AQ213)^2-(4*(149.919*'BMP P Tracking Table'!$AQ213+236.676*'BMP P Tracking Table'!$AR213+726*'BMP P Tracking Table'!$AS213+996.798*'BMP P Tracking Table'!$AT213)*-'BMP P Tracking Table'!$AW213)))/(2*(149.919*'BMP P Tracking Table'!$AQ213+236.676*'BMP P Tracking Table'!$AR213+726*'BMP P Tracking Table'!$AS213+996.798*'BMP P Tracking Table'!$AT213))))),MIN(2,IF('BMP P Tracking Table'!$AP213="Total Pervious",(-(3630*'BMP P Tracking Table'!$U213+20.691*'BMP P Tracking Table'!$AA213)+SQRT((3630*'BMP P Tracking Table'!$U213+20.691*'BMP P Tracking Table'!$AA213)^2-(4*(996.798*'BMP P Tracking Table'!$AA213)*-'BMP P Tracking Table'!$AW213)))/(2*(996.798*'BMP P Tracking Table'!$AA213)),IF(SUM('BMP P Tracking Table'!$W213:$Z213)=0,'BMP P Tracking Table'!$AW213/(-3630*'BMP P Tracking Table'!$U213),(-(3630*'BMP P Tracking Table'!$U213+20.691*'BMP P Tracking Table'!$Z213-216.711*'BMP P Tracking Table'!$Y213-83.853*'BMP P Tracking Table'!$X213-42.834*'BMP P Tracking Table'!$W213)+SQRT((3630*'BMP P Tracking Table'!$U213+20.691*'BMP P Tracking Table'!$Z213-216.711*'BMP P Tracking Table'!$Y213-83.853*'BMP P Tracking Table'!$X213-42.834*'BMP P Tracking Table'!$W213)^2-(4*(149.919*'BMP P Tracking Table'!$W213+236.676*'BMP P Tracking Table'!$X213+726*'BMP P Tracking Table'!$Y213+996.798*'BMP P Tracking Table'!$Z213)*-'BMP P Tracking Table'!$AW213)))/(2*(149.919*'BMP P Tracking Table'!$W213+236.676*'BMP P Tracking Table'!$X213+726*'BMP P Tracking Table'!$Y213+996.798*'BMP P Tracking Table'!$Z213)))))),"")</f>
        <v/>
      </c>
      <c r="BA213" s="105" t="str" cm="1">
        <f t="array" ref="BA213">IFERROR((VLOOKUP(CONCATENATE('BMP P Tracking Table'!$AV213," ",'BMP P Tracking Table'!$AX213),'Performance Curves'!$C$1:$L$45,_xlfn.SINGLE(MATCH('BMP P Tracking Table'!$AZ213,'Performance Curves'!$D$1:$L$1,1))+2,FALSE)-VLOOKUP(CONCATENATE('BMP P Tracking Table'!$AV213," ",'BMP P Tracking Table'!$AX213),'Performance Curves'!$C$1:$L$45,_xlfn.SINGLE(MATCH('BMP P Tracking Table'!$AZ213,'Performance Curves'!$D$1:$L$1,1))+1,FALSE)),"")</f>
        <v/>
      </c>
      <c r="BB213" s="107" t="str">
        <f>IFERROR(('BMP P Tracking Table'!$AZ213-INDEX('Performance Curves'!$E$1:$L$1,1,MATCH('BMP P Tracking Table'!$AZ213,'Performance Curves'!$E$1:$L$1,1)))/(INDEX('Performance Curves'!$E$1:$L$1,1,MATCH('BMP P Tracking Table'!$AZ213,'Performance Curves'!$E$1:$L$1,1)+1)-INDEX('Performance Curves'!$E$1:$L$1,1,MATCH('BMP P Tracking Table'!$AZ213,'Performance Curves'!$E$1:$L$1,1))),"")</f>
        <v/>
      </c>
      <c r="BC213" s="106" t="str" cm="1">
        <f t="array" ref="BC213">IFERROR(IF('BMP P Tracking Table'!$AZ213=2,VLOOKUP(CONCATENATE('BMP P Tracking Table'!$AV213," ",'BMP P Tracking Table'!$AX213),'Performance Curves'!$C$1:$L$44,_xlfn.SINGLE(MATCH('BMP P Tracking Table'!$AZ213,'Performance Curves'!$D$1:$L$1,1))+1,FALSE),'BMP P Tracking Table'!$BA213*'BMP P Tracking Table'!$BB213+VLOOKUP(CONCATENATE('BMP P Tracking Table'!$AV213," ",'BMP P Tracking Table'!$AX213),'Performance Curves'!$C$1:$L$44,_xlfn.SINGLE(MATCH('BMP P Tracking Table'!$AZ213,'Performance Curves'!$D$1:$L$1,1))+1,FALSE)),"")</f>
        <v/>
      </c>
      <c r="BD213" s="107" t="str">
        <f>IFERROR('BMP P Tracking Table'!$BC213*'BMP P Tracking Table'!$AY213,"")</f>
        <v/>
      </c>
      <c r="BE213" s="95"/>
      <c r="BF213" s="37">
        <f t="shared" si="8"/>
        <v>0</v>
      </c>
    </row>
    <row r="214" spans="1:58" x14ac:dyDescent="0.25">
      <c r="A214" s="65"/>
      <c r="B214" s="65"/>
      <c r="C214" s="65"/>
      <c r="D214" s="65"/>
      <c r="E214" s="97"/>
      <c r="F214" s="97"/>
      <c r="G214" s="65"/>
      <c r="H214" s="65"/>
      <c r="I214" s="65"/>
      <c r="J214" s="98"/>
      <c r="K214" s="65"/>
      <c r="L214" s="65"/>
      <c r="M214" s="65"/>
      <c r="N214" s="65"/>
      <c r="O214" s="65"/>
      <c r="P214" s="65"/>
      <c r="Q214" s="65" t="str">
        <f>IFERROR(VLOOKUP('BMP P Tracking Table'!$P214,Dropdowns!$C$2:$E$15,3,FALSE),"")</f>
        <v/>
      </c>
      <c r="R214" s="65" t="str">
        <f>IFERROR(VLOOKUP('BMP P Tracking Table'!$Q214,Dropdowns!$P$3:$Q$23,2,FALSE),"")</f>
        <v/>
      </c>
      <c r="S214" s="65"/>
      <c r="T214" s="65"/>
      <c r="U214" s="65"/>
      <c r="V214" s="65"/>
      <c r="W214" s="65"/>
      <c r="X214" s="65"/>
      <c r="Y214" s="65"/>
      <c r="Z214" s="65"/>
      <c r="AA214" s="65"/>
      <c r="AB214" s="100"/>
      <c r="AC214" s="65"/>
      <c r="AD214" s="107" t="str">
        <f>IFERROR('BMP P Tracking Table'!$U214*VLOOKUP('BMP P Tracking Table'!$Q214,'Loading Rates'!$B$1:$L$24,4,FALSE)+IF('BMP P Tracking Table'!$V214="By HSG",'BMP P Tracking Table'!$W214*VLOOKUP('BMP P Tracking Table'!$Q214,'Loading Rates'!$B$1:$L$24,6,FALSE)+'BMP P Tracking Table'!$X214*VLOOKUP('BMP P Tracking Table'!$Q214,'Loading Rates'!$B$1:$L$24,7,FALSE)+'BMP P Tracking Table'!$Y214*VLOOKUP('BMP P Tracking Table'!$Q214,'Loading Rates'!$B$1:$L$24,8,FALSE)+'BMP P Tracking Table'!$Z214*VLOOKUP('BMP P Tracking Table'!$Q214,'Loading Rates'!$B$1:$L$24,9,FALSE),'BMP P Tracking Table'!$AA214*VLOOKUP('BMP P Tracking Table'!$Q214,'Loading Rates'!$B$1:$L$24,10,FALSE)),"")</f>
        <v/>
      </c>
      <c r="AE214" s="107" t="str">
        <f>IFERROR(MIN(2,IF('BMP P Tracking Table'!$V214="Total Pervious",(-(3630*'BMP P Tracking Table'!$U214+20.691*'BMP P Tracking Table'!$AA214)+SQRT((3630*'BMP P Tracking Table'!$U214+20.691*'BMP P Tracking Table'!$AA214)^2-(4*(996.798*'BMP P Tracking Table'!$AA214)*-'BMP P Tracking Table'!$AB214)))/(2*(996.798*'BMP P Tracking Table'!$AA214)),IF(SUM('BMP P Tracking Table'!$W214:$Z214)=0,'BMP P Tracking Table'!$AB214/(-3630*'BMP P Tracking Table'!$U214),(-(3630*'BMP P Tracking Table'!$U214+20.691*'BMP P Tracking Table'!$Z214-216.711*'BMP P Tracking Table'!$Y214-83.853*'BMP P Tracking Table'!$X214-42.834*'BMP P Tracking Table'!$W214)+SQRT((3630*'BMP P Tracking Table'!$U214+20.691*'BMP P Tracking Table'!$Z214-216.711*'BMP P Tracking Table'!$Y214-83.853*'BMP P Tracking Table'!$X214-42.834*'BMP P Tracking Table'!$W214)^2-(4*(149.919*'BMP P Tracking Table'!$W214+236.676*'BMP P Tracking Table'!$X214+726*'BMP P Tracking Table'!$Y214+996.798*'BMP P Tracking Table'!$Z214)*-'BMP P Tracking Table'!$AB214)))/(2*(149.919*'BMP P Tracking Table'!$W214+236.676*'BMP P Tracking Table'!$X214+726*'BMP P Tracking Table'!$Y214+996.798*'BMP P Tracking Table'!$Z214))))),"")</f>
        <v/>
      </c>
      <c r="AF214" s="107" t="str" cm="1">
        <f t="array" ref="AF214">IFERROR((VLOOKUP(CONCATENATE('BMP P Tracking Table'!$T214," ",'BMP P Tracking Table'!$AC214),'Performance Curves'!$C$1:$L$45,_xlfn.SINGLE(MATCH('BMP P Tracking Table'!$AE214,'Performance Curves'!$D$1:$L$1,1))+2,FALSE)-VLOOKUP(CONCATENATE('BMP P Tracking Table'!$T214," ",'BMP P Tracking Table'!$AC214),'Performance Curves'!$C$1:$L$45,_xlfn.SINGLE(MATCH('BMP P Tracking Table'!$AE214,'Performance Curves'!$D$1:$L$1,1))+1,FALSE)),"")</f>
        <v/>
      </c>
      <c r="AG214" s="107" t="str">
        <f>IFERROR(('BMP P Tracking Table'!$AE214-INDEX('Performance Curves'!$E$1:$L$1,1,MATCH('BMP P Tracking Table'!$AE214,'Performance Curves'!$E$1:$L$1,1)))/(INDEX('Performance Curves'!$E$1:$L$1,1,MATCH('BMP P Tracking Table'!$AE214,'Performance Curves'!$E$1:$L$1,1)+1)-INDEX('Performance Curves'!$E$1:$L$1,1,MATCH('BMP P Tracking Table'!$AE214,'Performance Curves'!$E$1:$L$1,1))),"")</f>
        <v/>
      </c>
      <c r="AH214" s="106" t="str" cm="1">
        <f t="array" ref="AH214">IFERROR(IF('BMP P Tracking Table'!$AE214=2,VLOOKUP(CONCATENATE('BMP P Tracking Table'!$T214," ",'BMP P Tracking Table'!$AC214),'Performance Curves'!$C$1:$L$45,_xlfn.SINGLE(MATCH('BMP P Tracking Table'!$AE214,'Performance Curves'!$D$1:$L$1,1))+1,FALSE),'BMP P Tracking Table'!$AF214*'BMP P Tracking Table'!$AG214+VLOOKUP(CONCATENATE('BMP P Tracking Table'!$T214," ",'BMP P Tracking Table'!$AC214),'Performance Curves'!$C$1:$L$45,_xlfn.SINGLE(MATCH('BMP P Tracking Table'!$AE214,'Performance Curves'!$D$1:$L$1,1))+1,FALSE)),"")</f>
        <v/>
      </c>
      <c r="AI214" s="107" t="str">
        <f>IFERROR('BMP P Tracking Table'!$AH214*'BMP P Tracking Table'!$AD214,"")</f>
        <v/>
      </c>
      <c r="AJ214" s="65"/>
      <c r="AK214" s="101"/>
      <c r="AL214" s="101"/>
      <c r="AM214" s="64">
        <v>1</v>
      </c>
      <c r="AN214" s="105" t="str">
        <f t="shared" si="7"/>
        <v/>
      </c>
      <c r="AO214" s="101"/>
      <c r="AP214" s="101"/>
      <c r="AQ214" s="101"/>
      <c r="AR214" s="101"/>
      <c r="AS214" s="101"/>
      <c r="AT214" s="101"/>
      <c r="AU214" s="101"/>
      <c r="AV214" s="65"/>
      <c r="AW214" s="102"/>
      <c r="AX214" s="102"/>
      <c r="AY214" s="107" t="str">
        <f>IF('BMP P Tracking Table'!$AK214="Yes",IF('BMP P Tracking Table'!$AL214="No",'BMP P Tracking Table'!$U214*VLOOKUP('BMP P Tracking Table'!$Q214,'Loading Rates'!$B$1:$L$24,4,FALSE)+IF('BMP P Tracking Table'!$V214="By HSG",'BMP P Tracking Table'!$W214*VLOOKUP('BMP P Tracking Table'!$Q214,'Loading Rates'!$B$1:$L$24,6,FALSE)+'BMP P Tracking Table'!$X214*VLOOKUP('BMP P Tracking Table'!$Q214,'Loading Rates'!$B$1:$L$24,7,FALSE)+'BMP P Tracking Table'!$Y214*VLOOKUP('BMP P Tracking Table'!$Q214,'Loading Rates'!$B$1:$L$24,8,FALSE)+'BMP P Tracking Table'!$Z214*VLOOKUP('BMP P Tracking Table'!$Q214,'Loading Rates'!$B$1:$L$24,9,FALSE),'BMP P Tracking Table'!$AA214*VLOOKUP('BMP P Tracking Table'!$Q214,'Loading Rates'!$B$1:$L$24,10,FALSE)),'BMP P Tracking Table'!$AO214*VLOOKUP('BMP P Tracking Table'!$Q214,'Loading Rates'!$B$1:$L$24,4,FALSE)+IF('BMP P Tracking Table'!$AP214="By HSG",'BMP P Tracking Table'!$AQ214*VLOOKUP('BMP P Tracking Table'!$Q214,'Loading Rates'!$B$1:$L$24,6,FALSE)+'BMP P Tracking Table'!$AR214*VLOOKUP('BMP P Tracking Table'!$Q214,'Loading Rates'!$B$1:$L$24,7,FALSE)+'BMP P Tracking Table'!$AS214*VLOOKUP('BMP P Tracking Table'!$Q214,'Loading Rates'!$B$1:$L$24,8,FALSE)+'BMP P Tracking Table'!$AT214*VLOOKUP('BMP P Tracking Table'!$Q214,'Loading Rates'!$B$1:$L$24,9,FALSE),'BMP P Tracking Table'!$AU214*VLOOKUP('BMP P Tracking Table'!$Q214,'Loading Rates'!$B$1:$L$24,10,FALSE))),"")</f>
        <v/>
      </c>
      <c r="AZ214" s="107" t="str">
        <f>IFERROR(IF('BMP P Tracking Table'!$AL214="Yes",MIN(2,IF('BMP P Tracking Table'!$AP214="Total Pervious",(-(3630*'BMP P Tracking Table'!$AO214+20.691*'BMP P Tracking Table'!$AU214)+SQRT((3630*'BMP P Tracking Table'!$AO214+20.691*'BMP P Tracking Table'!$AU214)^2-(4*(996.798*'BMP P Tracking Table'!$AU214)*-'BMP P Tracking Table'!$AW214)))/(2*(996.798*'BMP P Tracking Table'!$AU214)),IF(SUM('BMP P Tracking Table'!$AQ214:$AT214)=0,'BMP P Tracking Table'!$AU214/(-3630*'BMP P Tracking Table'!$AO214),(-(3630*'BMP P Tracking Table'!$AO214+20.691*'BMP P Tracking Table'!$AT214-216.711*'BMP P Tracking Table'!$AS214-83.853*'BMP P Tracking Table'!$AR214-42.834*'BMP P Tracking Table'!$AQ214)+SQRT((3630*'BMP P Tracking Table'!$AO214+20.691*'BMP P Tracking Table'!$AT214-216.711*'BMP P Tracking Table'!$AS214-83.853*'BMP P Tracking Table'!$AR214-42.834*'BMP P Tracking Table'!$AQ214)^2-(4*(149.919*'BMP P Tracking Table'!$AQ214+236.676*'BMP P Tracking Table'!$AR214+726*'BMP P Tracking Table'!$AS214+996.798*'BMP P Tracking Table'!$AT214)*-'BMP P Tracking Table'!$AW214)))/(2*(149.919*'BMP P Tracking Table'!$AQ214+236.676*'BMP P Tracking Table'!$AR214+726*'BMP P Tracking Table'!$AS214+996.798*'BMP P Tracking Table'!$AT214))))),MIN(2,IF('BMP P Tracking Table'!$AP214="Total Pervious",(-(3630*'BMP P Tracking Table'!$U214+20.691*'BMP P Tracking Table'!$AA214)+SQRT((3630*'BMP P Tracking Table'!$U214+20.691*'BMP P Tracking Table'!$AA214)^2-(4*(996.798*'BMP P Tracking Table'!$AA214)*-'BMP P Tracking Table'!$AW214)))/(2*(996.798*'BMP P Tracking Table'!$AA214)),IF(SUM('BMP P Tracking Table'!$W214:$Z214)=0,'BMP P Tracking Table'!$AW214/(-3630*'BMP P Tracking Table'!$U214),(-(3630*'BMP P Tracking Table'!$U214+20.691*'BMP P Tracking Table'!$Z214-216.711*'BMP P Tracking Table'!$Y214-83.853*'BMP P Tracking Table'!$X214-42.834*'BMP P Tracking Table'!$W214)+SQRT((3630*'BMP P Tracking Table'!$U214+20.691*'BMP P Tracking Table'!$Z214-216.711*'BMP P Tracking Table'!$Y214-83.853*'BMP P Tracking Table'!$X214-42.834*'BMP P Tracking Table'!$W214)^2-(4*(149.919*'BMP P Tracking Table'!$W214+236.676*'BMP P Tracking Table'!$X214+726*'BMP P Tracking Table'!$Y214+996.798*'BMP P Tracking Table'!$Z214)*-'BMP P Tracking Table'!$AW214)))/(2*(149.919*'BMP P Tracking Table'!$W214+236.676*'BMP P Tracking Table'!$X214+726*'BMP P Tracking Table'!$Y214+996.798*'BMP P Tracking Table'!$Z214)))))),"")</f>
        <v/>
      </c>
      <c r="BA214" s="105" t="str" cm="1">
        <f t="array" ref="BA214">IFERROR((VLOOKUP(CONCATENATE('BMP P Tracking Table'!$AV214," ",'BMP P Tracking Table'!$AX214),'Performance Curves'!$C$1:$L$45,_xlfn.SINGLE(MATCH('BMP P Tracking Table'!$AZ214,'Performance Curves'!$D$1:$L$1,1))+2,FALSE)-VLOOKUP(CONCATENATE('BMP P Tracking Table'!$AV214," ",'BMP P Tracking Table'!$AX214),'Performance Curves'!$C$1:$L$45,_xlfn.SINGLE(MATCH('BMP P Tracking Table'!$AZ214,'Performance Curves'!$D$1:$L$1,1))+1,FALSE)),"")</f>
        <v/>
      </c>
      <c r="BB214" s="107" t="str">
        <f>IFERROR(('BMP P Tracking Table'!$AZ214-INDEX('Performance Curves'!$E$1:$L$1,1,MATCH('BMP P Tracking Table'!$AZ214,'Performance Curves'!$E$1:$L$1,1)))/(INDEX('Performance Curves'!$E$1:$L$1,1,MATCH('BMP P Tracking Table'!$AZ214,'Performance Curves'!$E$1:$L$1,1)+1)-INDEX('Performance Curves'!$E$1:$L$1,1,MATCH('BMP P Tracking Table'!$AZ214,'Performance Curves'!$E$1:$L$1,1))),"")</f>
        <v/>
      </c>
      <c r="BC214" s="106" t="str" cm="1">
        <f t="array" ref="BC214">IFERROR(IF('BMP P Tracking Table'!$AZ214=2,VLOOKUP(CONCATENATE('BMP P Tracking Table'!$AV214," ",'BMP P Tracking Table'!$AX214),'Performance Curves'!$C$1:$L$44,_xlfn.SINGLE(MATCH('BMP P Tracking Table'!$AZ214,'Performance Curves'!$D$1:$L$1,1))+1,FALSE),'BMP P Tracking Table'!$BA214*'BMP P Tracking Table'!$BB214+VLOOKUP(CONCATENATE('BMP P Tracking Table'!$AV214," ",'BMP P Tracking Table'!$AX214),'Performance Curves'!$C$1:$L$44,_xlfn.SINGLE(MATCH('BMP P Tracking Table'!$AZ214,'Performance Curves'!$D$1:$L$1,1))+1,FALSE)),"")</f>
        <v/>
      </c>
      <c r="BD214" s="107" t="str">
        <f>IFERROR('BMP P Tracking Table'!$BC214*'BMP P Tracking Table'!$AY214,"")</f>
        <v/>
      </c>
      <c r="BE214" s="101"/>
      <c r="BF214" s="37">
        <f t="shared" si="8"/>
        <v>0</v>
      </c>
    </row>
    <row r="215" spans="1:58" x14ac:dyDescent="0.25">
      <c r="A215" s="65"/>
      <c r="B215" s="65"/>
      <c r="C215" s="65"/>
      <c r="D215" s="65"/>
      <c r="E215" s="97"/>
      <c r="F215" s="97"/>
      <c r="G215" s="65"/>
      <c r="H215" s="65"/>
      <c r="I215" s="65"/>
      <c r="J215" s="98"/>
      <c r="K215" s="65"/>
      <c r="L215" s="65"/>
      <c r="M215" s="65"/>
      <c r="N215" s="65"/>
      <c r="O215" s="65"/>
      <c r="P215" s="65"/>
      <c r="Q215" s="65" t="str">
        <f>IFERROR(VLOOKUP('BMP P Tracking Table'!$P215,Dropdowns!$C$2:$E$15,3,FALSE),"")</f>
        <v/>
      </c>
      <c r="R215" s="65" t="str">
        <f>IFERROR(VLOOKUP('BMP P Tracking Table'!$Q215,Dropdowns!$P$3:$Q$23,2,FALSE),"")</f>
        <v/>
      </c>
      <c r="S215" s="65"/>
      <c r="T215" s="65"/>
      <c r="U215" s="65"/>
      <c r="V215" s="65"/>
      <c r="W215" s="65"/>
      <c r="X215" s="65"/>
      <c r="Y215" s="65"/>
      <c r="Z215" s="65"/>
      <c r="AA215" s="65"/>
      <c r="AB215" s="100"/>
      <c r="AC215" s="65"/>
      <c r="AD215" s="107" t="str">
        <f>IFERROR('BMP P Tracking Table'!$U215*VLOOKUP('BMP P Tracking Table'!$Q215,'Loading Rates'!$B$1:$L$24,4,FALSE)+IF('BMP P Tracking Table'!$V215="By HSG",'BMP P Tracking Table'!$W215*VLOOKUP('BMP P Tracking Table'!$Q215,'Loading Rates'!$B$1:$L$24,6,FALSE)+'BMP P Tracking Table'!$X215*VLOOKUP('BMP P Tracking Table'!$Q215,'Loading Rates'!$B$1:$L$24,7,FALSE)+'BMP P Tracking Table'!$Y215*VLOOKUP('BMP P Tracking Table'!$Q215,'Loading Rates'!$B$1:$L$24,8,FALSE)+'BMP P Tracking Table'!$Z215*VLOOKUP('BMP P Tracking Table'!$Q215,'Loading Rates'!$B$1:$L$24,9,FALSE),'BMP P Tracking Table'!$AA215*VLOOKUP('BMP P Tracking Table'!$Q215,'Loading Rates'!$B$1:$L$24,10,FALSE)),"")</f>
        <v/>
      </c>
      <c r="AE215" s="107" t="str">
        <f>IFERROR(MIN(2,IF('BMP P Tracking Table'!$V215="Total Pervious",(-(3630*'BMP P Tracking Table'!$U215+20.691*'BMP P Tracking Table'!$AA215)+SQRT((3630*'BMP P Tracking Table'!$U215+20.691*'BMP P Tracking Table'!$AA215)^2-(4*(996.798*'BMP P Tracking Table'!$AA215)*-'BMP P Tracking Table'!$AB215)))/(2*(996.798*'BMP P Tracking Table'!$AA215)),IF(SUM('BMP P Tracking Table'!$W215:$Z215)=0,'BMP P Tracking Table'!$AB215/(-3630*'BMP P Tracking Table'!$U215),(-(3630*'BMP P Tracking Table'!$U215+20.691*'BMP P Tracking Table'!$Z215-216.711*'BMP P Tracking Table'!$Y215-83.853*'BMP P Tracking Table'!$X215-42.834*'BMP P Tracking Table'!$W215)+SQRT((3630*'BMP P Tracking Table'!$U215+20.691*'BMP P Tracking Table'!$Z215-216.711*'BMP P Tracking Table'!$Y215-83.853*'BMP P Tracking Table'!$X215-42.834*'BMP P Tracking Table'!$W215)^2-(4*(149.919*'BMP P Tracking Table'!$W215+236.676*'BMP P Tracking Table'!$X215+726*'BMP P Tracking Table'!$Y215+996.798*'BMP P Tracking Table'!$Z215)*-'BMP P Tracking Table'!$AB215)))/(2*(149.919*'BMP P Tracking Table'!$W215+236.676*'BMP P Tracking Table'!$X215+726*'BMP P Tracking Table'!$Y215+996.798*'BMP P Tracking Table'!$Z215))))),"")</f>
        <v/>
      </c>
      <c r="AF215" s="107" t="str" cm="1">
        <f t="array" ref="AF215">IFERROR((VLOOKUP(CONCATENATE('BMP P Tracking Table'!$T215," ",'BMP P Tracking Table'!$AC215),'Performance Curves'!$C$1:$L$45,_xlfn.SINGLE(MATCH('BMP P Tracking Table'!$AE215,'Performance Curves'!$D$1:$L$1,1))+2,FALSE)-VLOOKUP(CONCATENATE('BMP P Tracking Table'!$T215," ",'BMP P Tracking Table'!$AC215),'Performance Curves'!$C$1:$L$45,_xlfn.SINGLE(MATCH('BMP P Tracking Table'!$AE215,'Performance Curves'!$D$1:$L$1,1))+1,FALSE)),"")</f>
        <v/>
      </c>
      <c r="AG215" s="107" t="str">
        <f>IFERROR(('BMP P Tracking Table'!$AE215-INDEX('Performance Curves'!$E$1:$L$1,1,MATCH('BMP P Tracking Table'!$AE215,'Performance Curves'!$E$1:$L$1,1)))/(INDEX('Performance Curves'!$E$1:$L$1,1,MATCH('BMP P Tracking Table'!$AE215,'Performance Curves'!$E$1:$L$1,1)+1)-INDEX('Performance Curves'!$E$1:$L$1,1,MATCH('BMP P Tracking Table'!$AE215,'Performance Curves'!$E$1:$L$1,1))),"")</f>
        <v/>
      </c>
      <c r="AH215" s="106" t="str" cm="1">
        <f t="array" ref="AH215">IFERROR(IF('BMP P Tracking Table'!$AE215=2,VLOOKUP(CONCATENATE('BMP P Tracking Table'!$T215," ",'BMP P Tracking Table'!$AC215),'Performance Curves'!$C$1:$L$45,_xlfn.SINGLE(MATCH('BMP P Tracking Table'!$AE215,'Performance Curves'!$D$1:$L$1,1))+1,FALSE),'BMP P Tracking Table'!$AF215*'BMP P Tracking Table'!$AG215+VLOOKUP(CONCATENATE('BMP P Tracking Table'!$T215," ",'BMP P Tracking Table'!$AC215),'Performance Curves'!$C$1:$L$45,_xlfn.SINGLE(MATCH('BMP P Tracking Table'!$AE215,'Performance Curves'!$D$1:$L$1,1))+1,FALSE)),"")</f>
        <v/>
      </c>
      <c r="AI215" s="107" t="str">
        <f>IFERROR('BMP P Tracking Table'!$AH215*'BMP P Tracking Table'!$AD215,"")</f>
        <v/>
      </c>
      <c r="AJ215" s="65"/>
      <c r="AK215" s="101"/>
      <c r="AL215" s="101"/>
      <c r="AM215" s="64">
        <v>1</v>
      </c>
      <c r="AN215" s="105" t="str">
        <f t="shared" si="7"/>
        <v/>
      </c>
      <c r="AO215" s="101"/>
      <c r="AP215" s="101"/>
      <c r="AQ215" s="101"/>
      <c r="AR215" s="101"/>
      <c r="AS215" s="101"/>
      <c r="AT215" s="101"/>
      <c r="AU215" s="101"/>
      <c r="AV215" s="65"/>
      <c r="AW215" s="102"/>
      <c r="AX215" s="102"/>
      <c r="AY215" s="107" t="str">
        <f>IF('BMP P Tracking Table'!$AK215="Yes",IF('BMP P Tracking Table'!$AL215="No",'BMP P Tracking Table'!$U215*VLOOKUP('BMP P Tracking Table'!$Q215,'Loading Rates'!$B$1:$L$24,4,FALSE)+IF('BMP P Tracking Table'!$V215="By HSG",'BMP P Tracking Table'!$W215*VLOOKUP('BMP P Tracking Table'!$Q215,'Loading Rates'!$B$1:$L$24,6,FALSE)+'BMP P Tracking Table'!$X215*VLOOKUP('BMP P Tracking Table'!$Q215,'Loading Rates'!$B$1:$L$24,7,FALSE)+'BMP P Tracking Table'!$Y215*VLOOKUP('BMP P Tracking Table'!$Q215,'Loading Rates'!$B$1:$L$24,8,FALSE)+'BMP P Tracking Table'!$Z215*VLOOKUP('BMP P Tracking Table'!$Q215,'Loading Rates'!$B$1:$L$24,9,FALSE),'BMP P Tracking Table'!$AA215*VLOOKUP('BMP P Tracking Table'!$Q215,'Loading Rates'!$B$1:$L$24,10,FALSE)),'BMP P Tracking Table'!$AO215*VLOOKUP('BMP P Tracking Table'!$Q215,'Loading Rates'!$B$1:$L$24,4,FALSE)+IF('BMP P Tracking Table'!$AP215="By HSG",'BMP P Tracking Table'!$AQ215*VLOOKUP('BMP P Tracking Table'!$Q215,'Loading Rates'!$B$1:$L$24,6,FALSE)+'BMP P Tracking Table'!$AR215*VLOOKUP('BMP P Tracking Table'!$Q215,'Loading Rates'!$B$1:$L$24,7,FALSE)+'BMP P Tracking Table'!$AS215*VLOOKUP('BMP P Tracking Table'!$Q215,'Loading Rates'!$B$1:$L$24,8,FALSE)+'BMP P Tracking Table'!$AT215*VLOOKUP('BMP P Tracking Table'!$Q215,'Loading Rates'!$B$1:$L$24,9,FALSE),'BMP P Tracking Table'!$AU215*VLOOKUP('BMP P Tracking Table'!$Q215,'Loading Rates'!$B$1:$L$24,10,FALSE))),"")</f>
        <v/>
      </c>
      <c r="AZ215" s="107" t="str">
        <f>IFERROR(IF('BMP P Tracking Table'!$AL215="Yes",MIN(2,IF('BMP P Tracking Table'!$AP215="Total Pervious",(-(3630*'BMP P Tracking Table'!$AO215+20.691*'BMP P Tracking Table'!$AU215)+SQRT((3630*'BMP P Tracking Table'!$AO215+20.691*'BMP P Tracking Table'!$AU215)^2-(4*(996.798*'BMP P Tracking Table'!$AU215)*-'BMP P Tracking Table'!$AW215)))/(2*(996.798*'BMP P Tracking Table'!$AU215)),IF(SUM('BMP P Tracking Table'!$AQ215:$AT215)=0,'BMP P Tracking Table'!$AU215/(-3630*'BMP P Tracking Table'!$AO215),(-(3630*'BMP P Tracking Table'!$AO215+20.691*'BMP P Tracking Table'!$AT215-216.711*'BMP P Tracking Table'!$AS215-83.853*'BMP P Tracking Table'!$AR215-42.834*'BMP P Tracking Table'!$AQ215)+SQRT((3630*'BMP P Tracking Table'!$AO215+20.691*'BMP P Tracking Table'!$AT215-216.711*'BMP P Tracking Table'!$AS215-83.853*'BMP P Tracking Table'!$AR215-42.834*'BMP P Tracking Table'!$AQ215)^2-(4*(149.919*'BMP P Tracking Table'!$AQ215+236.676*'BMP P Tracking Table'!$AR215+726*'BMP P Tracking Table'!$AS215+996.798*'BMP P Tracking Table'!$AT215)*-'BMP P Tracking Table'!$AW215)))/(2*(149.919*'BMP P Tracking Table'!$AQ215+236.676*'BMP P Tracking Table'!$AR215+726*'BMP P Tracking Table'!$AS215+996.798*'BMP P Tracking Table'!$AT215))))),MIN(2,IF('BMP P Tracking Table'!$AP215="Total Pervious",(-(3630*'BMP P Tracking Table'!$U215+20.691*'BMP P Tracking Table'!$AA215)+SQRT((3630*'BMP P Tracking Table'!$U215+20.691*'BMP P Tracking Table'!$AA215)^2-(4*(996.798*'BMP P Tracking Table'!$AA215)*-'BMP P Tracking Table'!$AW215)))/(2*(996.798*'BMP P Tracking Table'!$AA215)),IF(SUM('BMP P Tracking Table'!$W215:$Z215)=0,'BMP P Tracking Table'!$AW215/(-3630*'BMP P Tracking Table'!$U215),(-(3630*'BMP P Tracking Table'!$U215+20.691*'BMP P Tracking Table'!$Z215-216.711*'BMP P Tracking Table'!$Y215-83.853*'BMP P Tracking Table'!$X215-42.834*'BMP P Tracking Table'!$W215)+SQRT((3630*'BMP P Tracking Table'!$U215+20.691*'BMP P Tracking Table'!$Z215-216.711*'BMP P Tracking Table'!$Y215-83.853*'BMP P Tracking Table'!$X215-42.834*'BMP P Tracking Table'!$W215)^2-(4*(149.919*'BMP P Tracking Table'!$W215+236.676*'BMP P Tracking Table'!$X215+726*'BMP P Tracking Table'!$Y215+996.798*'BMP P Tracking Table'!$Z215)*-'BMP P Tracking Table'!$AW215)))/(2*(149.919*'BMP P Tracking Table'!$W215+236.676*'BMP P Tracking Table'!$X215+726*'BMP P Tracking Table'!$Y215+996.798*'BMP P Tracking Table'!$Z215)))))),"")</f>
        <v/>
      </c>
      <c r="BA215" s="105" t="str" cm="1">
        <f t="array" ref="BA215">IFERROR((VLOOKUP(CONCATENATE('BMP P Tracking Table'!$AV215," ",'BMP P Tracking Table'!$AX215),'Performance Curves'!$C$1:$L$45,_xlfn.SINGLE(MATCH('BMP P Tracking Table'!$AZ215,'Performance Curves'!$D$1:$L$1,1))+2,FALSE)-VLOOKUP(CONCATENATE('BMP P Tracking Table'!$AV215," ",'BMP P Tracking Table'!$AX215),'Performance Curves'!$C$1:$L$45,_xlfn.SINGLE(MATCH('BMP P Tracking Table'!$AZ215,'Performance Curves'!$D$1:$L$1,1))+1,FALSE)),"")</f>
        <v/>
      </c>
      <c r="BB215" s="107" t="str">
        <f>IFERROR(('BMP P Tracking Table'!$AZ215-INDEX('Performance Curves'!$E$1:$L$1,1,MATCH('BMP P Tracking Table'!$AZ215,'Performance Curves'!$E$1:$L$1,1)))/(INDEX('Performance Curves'!$E$1:$L$1,1,MATCH('BMP P Tracking Table'!$AZ215,'Performance Curves'!$E$1:$L$1,1)+1)-INDEX('Performance Curves'!$E$1:$L$1,1,MATCH('BMP P Tracking Table'!$AZ215,'Performance Curves'!$E$1:$L$1,1))),"")</f>
        <v/>
      </c>
      <c r="BC215" s="106" t="str" cm="1">
        <f t="array" ref="BC215">IFERROR(IF('BMP P Tracking Table'!$AZ215=2,VLOOKUP(CONCATENATE('BMP P Tracking Table'!$AV215," ",'BMP P Tracking Table'!$AX215),'Performance Curves'!$C$1:$L$44,_xlfn.SINGLE(MATCH('BMP P Tracking Table'!$AZ215,'Performance Curves'!$D$1:$L$1,1))+1,FALSE),'BMP P Tracking Table'!$BA215*'BMP P Tracking Table'!$BB215+VLOOKUP(CONCATENATE('BMP P Tracking Table'!$AV215," ",'BMP P Tracking Table'!$AX215),'Performance Curves'!$C$1:$L$44,_xlfn.SINGLE(MATCH('BMP P Tracking Table'!$AZ215,'Performance Curves'!$D$1:$L$1,1))+1,FALSE)),"")</f>
        <v/>
      </c>
      <c r="BD215" s="107" t="str">
        <f>IFERROR('BMP P Tracking Table'!$BC215*'BMP P Tracking Table'!$AY215,"")</f>
        <v/>
      </c>
      <c r="BE215" s="101"/>
      <c r="BF215" s="37">
        <f t="shared" si="8"/>
        <v>0</v>
      </c>
    </row>
    <row r="216" spans="1:58" x14ac:dyDescent="0.25">
      <c r="A216" s="65"/>
      <c r="B216" s="65"/>
      <c r="C216" s="65"/>
      <c r="D216" s="65"/>
      <c r="E216" s="97"/>
      <c r="F216" s="97"/>
      <c r="G216" s="65"/>
      <c r="H216" s="65"/>
      <c r="I216" s="65"/>
      <c r="J216" s="98"/>
      <c r="K216" s="65"/>
      <c r="L216" s="65"/>
      <c r="M216" s="65"/>
      <c r="N216" s="65"/>
      <c r="O216" s="65"/>
      <c r="P216" s="65"/>
      <c r="Q216" s="65" t="str">
        <f>IFERROR(VLOOKUP('BMP P Tracking Table'!$P216,Dropdowns!$C$2:$E$15,3,FALSE),"")</f>
        <v/>
      </c>
      <c r="R216" s="65" t="str">
        <f>IFERROR(VLOOKUP('BMP P Tracking Table'!$Q216,Dropdowns!$P$3:$Q$23,2,FALSE),"")</f>
        <v/>
      </c>
      <c r="S216" s="65"/>
      <c r="T216" s="65"/>
      <c r="U216" s="65"/>
      <c r="V216" s="65"/>
      <c r="W216" s="65"/>
      <c r="X216" s="65"/>
      <c r="Y216" s="65"/>
      <c r="Z216" s="65"/>
      <c r="AA216" s="65"/>
      <c r="AB216" s="100"/>
      <c r="AC216" s="65"/>
      <c r="AD216" s="107" t="str">
        <f>IFERROR('BMP P Tracking Table'!$U216*VLOOKUP('BMP P Tracking Table'!$Q216,'Loading Rates'!$B$1:$L$24,4,FALSE)+IF('BMP P Tracking Table'!$V216="By HSG",'BMP P Tracking Table'!$W216*VLOOKUP('BMP P Tracking Table'!$Q216,'Loading Rates'!$B$1:$L$24,6,FALSE)+'BMP P Tracking Table'!$X216*VLOOKUP('BMP P Tracking Table'!$Q216,'Loading Rates'!$B$1:$L$24,7,FALSE)+'BMP P Tracking Table'!$Y216*VLOOKUP('BMP P Tracking Table'!$Q216,'Loading Rates'!$B$1:$L$24,8,FALSE)+'BMP P Tracking Table'!$Z216*VLOOKUP('BMP P Tracking Table'!$Q216,'Loading Rates'!$B$1:$L$24,9,FALSE),'BMP P Tracking Table'!$AA216*VLOOKUP('BMP P Tracking Table'!$Q216,'Loading Rates'!$B$1:$L$24,10,FALSE)),"")</f>
        <v/>
      </c>
      <c r="AE216" s="107" t="str">
        <f>IFERROR(MIN(2,IF('BMP P Tracking Table'!$V216="Total Pervious",(-(3630*'BMP P Tracking Table'!$U216+20.691*'BMP P Tracking Table'!$AA216)+SQRT((3630*'BMP P Tracking Table'!$U216+20.691*'BMP P Tracking Table'!$AA216)^2-(4*(996.798*'BMP P Tracking Table'!$AA216)*-'BMP P Tracking Table'!$AB216)))/(2*(996.798*'BMP P Tracking Table'!$AA216)),IF(SUM('BMP P Tracking Table'!$W216:$Z216)=0,'BMP P Tracking Table'!$AB216/(-3630*'BMP P Tracking Table'!$U216),(-(3630*'BMP P Tracking Table'!$U216+20.691*'BMP P Tracking Table'!$Z216-216.711*'BMP P Tracking Table'!$Y216-83.853*'BMP P Tracking Table'!$X216-42.834*'BMP P Tracking Table'!$W216)+SQRT((3630*'BMP P Tracking Table'!$U216+20.691*'BMP P Tracking Table'!$Z216-216.711*'BMP P Tracking Table'!$Y216-83.853*'BMP P Tracking Table'!$X216-42.834*'BMP P Tracking Table'!$W216)^2-(4*(149.919*'BMP P Tracking Table'!$W216+236.676*'BMP P Tracking Table'!$X216+726*'BMP P Tracking Table'!$Y216+996.798*'BMP P Tracking Table'!$Z216)*-'BMP P Tracking Table'!$AB216)))/(2*(149.919*'BMP P Tracking Table'!$W216+236.676*'BMP P Tracking Table'!$X216+726*'BMP P Tracking Table'!$Y216+996.798*'BMP P Tracking Table'!$Z216))))),"")</f>
        <v/>
      </c>
      <c r="AF216" s="107" t="str" cm="1">
        <f t="array" ref="AF216">IFERROR((VLOOKUP(CONCATENATE('BMP P Tracking Table'!$T216," ",'BMP P Tracking Table'!$AC216),'Performance Curves'!$C$1:$L$45,_xlfn.SINGLE(MATCH('BMP P Tracking Table'!$AE216,'Performance Curves'!$D$1:$L$1,1))+2,FALSE)-VLOOKUP(CONCATENATE('BMP P Tracking Table'!$T216," ",'BMP P Tracking Table'!$AC216),'Performance Curves'!$C$1:$L$45,_xlfn.SINGLE(MATCH('BMP P Tracking Table'!$AE216,'Performance Curves'!$D$1:$L$1,1))+1,FALSE)),"")</f>
        <v/>
      </c>
      <c r="AG216" s="107" t="str">
        <f>IFERROR(('BMP P Tracking Table'!$AE216-INDEX('Performance Curves'!$E$1:$L$1,1,MATCH('BMP P Tracking Table'!$AE216,'Performance Curves'!$E$1:$L$1,1)))/(INDEX('Performance Curves'!$E$1:$L$1,1,MATCH('BMP P Tracking Table'!$AE216,'Performance Curves'!$E$1:$L$1,1)+1)-INDEX('Performance Curves'!$E$1:$L$1,1,MATCH('BMP P Tracking Table'!$AE216,'Performance Curves'!$E$1:$L$1,1))),"")</f>
        <v/>
      </c>
      <c r="AH216" s="106" t="str" cm="1">
        <f t="array" ref="AH216">IFERROR(IF('BMP P Tracking Table'!$AE216=2,VLOOKUP(CONCATENATE('BMP P Tracking Table'!$T216," ",'BMP P Tracking Table'!$AC216),'Performance Curves'!$C$1:$L$45,_xlfn.SINGLE(MATCH('BMP P Tracking Table'!$AE216,'Performance Curves'!$D$1:$L$1,1))+1,FALSE),'BMP P Tracking Table'!$AF216*'BMP P Tracking Table'!$AG216+VLOOKUP(CONCATENATE('BMP P Tracking Table'!$T216," ",'BMP P Tracking Table'!$AC216),'Performance Curves'!$C$1:$L$45,_xlfn.SINGLE(MATCH('BMP P Tracking Table'!$AE216,'Performance Curves'!$D$1:$L$1,1))+1,FALSE)),"")</f>
        <v/>
      </c>
      <c r="AI216" s="107" t="str">
        <f>IFERROR('BMP P Tracking Table'!$AH216*'BMP P Tracking Table'!$AD216,"")</f>
        <v/>
      </c>
      <c r="AJ216" s="65"/>
      <c r="AK216" s="101"/>
      <c r="AL216" s="101"/>
      <c r="AM216" s="64">
        <v>1</v>
      </c>
      <c r="AN216" s="105" t="str">
        <f t="shared" si="7"/>
        <v/>
      </c>
      <c r="AO216" s="101"/>
      <c r="AP216" s="101"/>
      <c r="AQ216" s="101"/>
      <c r="AR216" s="101"/>
      <c r="AS216" s="101"/>
      <c r="AT216" s="101"/>
      <c r="AU216" s="101"/>
      <c r="AV216" s="65"/>
      <c r="AW216" s="102"/>
      <c r="AX216" s="102"/>
      <c r="AY216" s="107" t="str">
        <f>IF('BMP P Tracking Table'!$AK216="Yes",IF('BMP P Tracking Table'!$AL216="No",'BMP P Tracking Table'!$U216*VLOOKUP('BMP P Tracking Table'!$Q216,'Loading Rates'!$B$1:$L$24,4,FALSE)+IF('BMP P Tracking Table'!$V216="By HSG",'BMP P Tracking Table'!$W216*VLOOKUP('BMP P Tracking Table'!$Q216,'Loading Rates'!$B$1:$L$24,6,FALSE)+'BMP P Tracking Table'!$X216*VLOOKUP('BMP P Tracking Table'!$Q216,'Loading Rates'!$B$1:$L$24,7,FALSE)+'BMP P Tracking Table'!$Y216*VLOOKUP('BMP P Tracking Table'!$Q216,'Loading Rates'!$B$1:$L$24,8,FALSE)+'BMP P Tracking Table'!$Z216*VLOOKUP('BMP P Tracking Table'!$Q216,'Loading Rates'!$B$1:$L$24,9,FALSE),'BMP P Tracking Table'!$AA216*VLOOKUP('BMP P Tracking Table'!$Q216,'Loading Rates'!$B$1:$L$24,10,FALSE)),'BMP P Tracking Table'!$AO216*VLOOKUP('BMP P Tracking Table'!$Q216,'Loading Rates'!$B$1:$L$24,4,FALSE)+IF('BMP P Tracking Table'!$AP216="By HSG",'BMP P Tracking Table'!$AQ216*VLOOKUP('BMP P Tracking Table'!$Q216,'Loading Rates'!$B$1:$L$24,6,FALSE)+'BMP P Tracking Table'!$AR216*VLOOKUP('BMP P Tracking Table'!$Q216,'Loading Rates'!$B$1:$L$24,7,FALSE)+'BMP P Tracking Table'!$AS216*VLOOKUP('BMP P Tracking Table'!$Q216,'Loading Rates'!$B$1:$L$24,8,FALSE)+'BMP P Tracking Table'!$AT216*VLOOKUP('BMP P Tracking Table'!$Q216,'Loading Rates'!$B$1:$L$24,9,FALSE),'BMP P Tracking Table'!$AU216*VLOOKUP('BMP P Tracking Table'!$Q216,'Loading Rates'!$B$1:$L$24,10,FALSE))),"")</f>
        <v/>
      </c>
      <c r="AZ216" s="107" t="str">
        <f>IFERROR(IF('BMP P Tracking Table'!$AL216="Yes",MIN(2,IF('BMP P Tracking Table'!$AP216="Total Pervious",(-(3630*'BMP P Tracking Table'!$AO216+20.691*'BMP P Tracking Table'!$AU216)+SQRT((3630*'BMP P Tracking Table'!$AO216+20.691*'BMP P Tracking Table'!$AU216)^2-(4*(996.798*'BMP P Tracking Table'!$AU216)*-'BMP P Tracking Table'!$AW216)))/(2*(996.798*'BMP P Tracking Table'!$AU216)),IF(SUM('BMP P Tracking Table'!$AQ216:$AT216)=0,'BMP P Tracking Table'!$AU216/(-3630*'BMP P Tracking Table'!$AO216),(-(3630*'BMP P Tracking Table'!$AO216+20.691*'BMP P Tracking Table'!$AT216-216.711*'BMP P Tracking Table'!$AS216-83.853*'BMP P Tracking Table'!$AR216-42.834*'BMP P Tracking Table'!$AQ216)+SQRT((3630*'BMP P Tracking Table'!$AO216+20.691*'BMP P Tracking Table'!$AT216-216.711*'BMP P Tracking Table'!$AS216-83.853*'BMP P Tracking Table'!$AR216-42.834*'BMP P Tracking Table'!$AQ216)^2-(4*(149.919*'BMP P Tracking Table'!$AQ216+236.676*'BMP P Tracking Table'!$AR216+726*'BMP P Tracking Table'!$AS216+996.798*'BMP P Tracking Table'!$AT216)*-'BMP P Tracking Table'!$AW216)))/(2*(149.919*'BMP P Tracking Table'!$AQ216+236.676*'BMP P Tracking Table'!$AR216+726*'BMP P Tracking Table'!$AS216+996.798*'BMP P Tracking Table'!$AT216))))),MIN(2,IF('BMP P Tracking Table'!$AP216="Total Pervious",(-(3630*'BMP P Tracking Table'!$U216+20.691*'BMP P Tracking Table'!$AA216)+SQRT((3630*'BMP P Tracking Table'!$U216+20.691*'BMP P Tracking Table'!$AA216)^2-(4*(996.798*'BMP P Tracking Table'!$AA216)*-'BMP P Tracking Table'!$AW216)))/(2*(996.798*'BMP P Tracking Table'!$AA216)),IF(SUM('BMP P Tracking Table'!$W216:$Z216)=0,'BMP P Tracking Table'!$AW216/(-3630*'BMP P Tracking Table'!$U216),(-(3630*'BMP P Tracking Table'!$U216+20.691*'BMP P Tracking Table'!$Z216-216.711*'BMP P Tracking Table'!$Y216-83.853*'BMP P Tracking Table'!$X216-42.834*'BMP P Tracking Table'!$W216)+SQRT((3630*'BMP P Tracking Table'!$U216+20.691*'BMP P Tracking Table'!$Z216-216.711*'BMP P Tracking Table'!$Y216-83.853*'BMP P Tracking Table'!$X216-42.834*'BMP P Tracking Table'!$W216)^2-(4*(149.919*'BMP P Tracking Table'!$W216+236.676*'BMP P Tracking Table'!$X216+726*'BMP P Tracking Table'!$Y216+996.798*'BMP P Tracking Table'!$Z216)*-'BMP P Tracking Table'!$AW216)))/(2*(149.919*'BMP P Tracking Table'!$W216+236.676*'BMP P Tracking Table'!$X216+726*'BMP P Tracking Table'!$Y216+996.798*'BMP P Tracking Table'!$Z216)))))),"")</f>
        <v/>
      </c>
      <c r="BA216" s="105" t="str" cm="1">
        <f t="array" ref="BA216">IFERROR((VLOOKUP(CONCATENATE('BMP P Tracking Table'!$AV216," ",'BMP P Tracking Table'!$AX216),'Performance Curves'!$C$1:$L$45,_xlfn.SINGLE(MATCH('BMP P Tracking Table'!$AZ216,'Performance Curves'!$D$1:$L$1,1))+2,FALSE)-VLOOKUP(CONCATENATE('BMP P Tracking Table'!$AV216," ",'BMP P Tracking Table'!$AX216),'Performance Curves'!$C$1:$L$45,_xlfn.SINGLE(MATCH('BMP P Tracking Table'!$AZ216,'Performance Curves'!$D$1:$L$1,1))+1,FALSE)),"")</f>
        <v/>
      </c>
      <c r="BB216" s="107" t="str">
        <f>IFERROR(('BMP P Tracking Table'!$AZ216-INDEX('Performance Curves'!$E$1:$L$1,1,MATCH('BMP P Tracking Table'!$AZ216,'Performance Curves'!$E$1:$L$1,1)))/(INDEX('Performance Curves'!$E$1:$L$1,1,MATCH('BMP P Tracking Table'!$AZ216,'Performance Curves'!$E$1:$L$1,1)+1)-INDEX('Performance Curves'!$E$1:$L$1,1,MATCH('BMP P Tracking Table'!$AZ216,'Performance Curves'!$E$1:$L$1,1))),"")</f>
        <v/>
      </c>
      <c r="BC216" s="106" t="str" cm="1">
        <f t="array" ref="BC216">IFERROR(IF('BMP P Tracking Table'!$AZ216=2,VLOOKUP(CONCATENATE('BMP P Tracking Table'!$AV216," ",'BMP P Tracking Table'!$AX216),'Performance Curves'!$C$1:$L$44,_xlfn.SINGLE(MATCH('BMP P Tracking Table'!$AZ216,'Performance Curves'!$D$1:$L$1,1))+1,FALSE),'BMP P Tracking Table'!$BA216*'BMP P Tracking Table'!$BB216+VLOOKUP(CONCATENATE('BMP P Tracking Table'!$AV216," ",'BMP P Tracking Table'!$AX216),'Performance Curves'!$C$1:$L$44,_xlfn.SINGLE(MATCH('BMP P Tracking Table'!$AZ216,'Performance Curves'!$D$1:$L$1,1))+1,FALSE)),"")</f>
        <v/>
      </c>
      <c r="BD216" s="107" t="str">
        <f>IFERROR('BMP P Tracking Table'!$BC216*'BMP P Tracking Table'!$AY216,"")</f>
        <v/>
      </c>
      <c r="BE216" s="101"/>
      <c r="BF216" s="37">
        <f t="shared" si="8"/>
        <v>0</v>
      </c>
    </row>
    <row r="217" spans="1:58" x14ac:dyDescent="0.25">
      <c r="A217" s="65"/>
      <c r="B217" s="65"/>
      <c r="C217" s="65"/>
      <c r="D217" s="65"/>
      <c r="E217" s="97"/>
      <c r="F217" s="97"/>
      <c r="G217" s="65"/>
      <c r="H217" s="65"/>
      <c r="I217" s="65"/>
      <c r="J217" s="98"/>
      <c r="K217" s="65"/>
      <c r="L217" s="65"/>
      <c r="M217" s="65"/>
      <c r="N217" s="65"/>
      <c r="O217" s="65"/>
      <c r="P217" s="65"/>
      <c r="Q217" s="65" t="str">
        <f>IFERROR(VLOOKUP('BMP P Tracking Table'!$P217,Dropdowns!$C$2:$E$15,3,FALSE),"")</f>
        <v/>
      </c>
      <c r="R217" s="65" t="str">
        <f>IFERROR(VLOOKUP('BMP P Tracking Table'!$Q217,Dropdowns!$P$3:$Q$23,2,FALSE),"")</f>
        <v/>
      </c>
      <c r="S217" s="65"/>
      <c r="T217" s="65"/>
      <c r="U217" s="65"/>
      <c r="V217" s="65"/>
      <c r="W217" s="65"/>
      <c r="X217" s="65"/>
      <c r="Y217" s="65"/>
      <c r="Z217" s="65"/>
      <c r="AA217" s="65"/>
      <c r="AB217" s="100"/>
      <c r="AC217" s="65"/>
      <c r="AD217" s="107" t="str">
        <f>IFERROR('BMP P Tracking Table'!$U217*VLOOKUP('BMP P Tracking Table'!$Q217,'Loading Rates'!$B$1:$L$24,4,FALSE)+IF('BMP P Tracking Table'!$V217="By HSG",'BMP P Tracking Table'!$W217*VLOOKUP('BMP P Tracking Table'!$Q217,'Loading Rates'!$B$1:$L$24,6,FALSE)+'BMP P Tracking Table'!$X217*VLOOKUP('BMP P Tracking Table'!$Q217,'Loading Rates'!$B$1:$L$24,7,FALSE)+'BMP P Tracking Table'!$Y217*VLOOKUP('BMP P Tracking Table'!$Q217,'Loading Rates'!$B$1:$L$24,8,FALSE)+'BMP P Tracking Table'!$Z217*VLOOKUP('BMP P Tracking Table'!$Q217,'Loading Rates'!$B$1:$L$24,9,FALSE),'BMP P Tracking Table'!$AA217*VLOOKUP('BMP P Tracking Table'!$Q217,'Loading Rates'!$B$1:$L$24,10,FALSE)),"")</f>
        <v/>
      </c>
      <c r="AE217" s="107" t="str">
        <f>IFERROR(MIN(2,IF('BMP P Tracking Table'!$V217="Total Pervious",(-(3630*'BMP P Tracking Table'!$U217+20.691*'BMP P Tracking Table'!$AA217)+SQRT((3630*'BMP P Tracking Table'!$U217+20.691*'BMP P Tracking Table'!$AA217)^2-(4*(996.798*'BMP P Tracking Table'!$AA217)*-'BMP P Tracking Table'!$AB217)))/(2*(996.798*'BMP P Tracking Table'!$AA217)),IF(SUM('BMP P Tracking Table'!$W217:$Z217)=0,'BMP P Tracking Table'!$AB217/(-3630*'BMP P Tracking Table'!$U217),(-(3630*'BMP P Tracking Table'!$U217+20.691*'BMP P Tracking Table'!$Z217-216.711*'BMP P Tracking Table'!$Y217-83.853*'BMP P Tracking Table'!$X217-42.834*'BMP P Tracking Table'!$W217)+SQRT((3630*'BMP P Tracking Table'!$U217+20.691*'BMP P Tracking Table'!$Z217-216.711*'BMP P Tracking Table'!$Y217-83.853*'BMP P Tracking Table'!$X217-42.834*'BMP P Tracking Table'!$W217)^2-(4*(149.919*'BMP P Tracking Table'!$W217+236.676*'BMP P Tracking Table'!$X217+726*'BMP P Tracking Table'!$Y217+996.798*'BMP P Tracking Table'!$Z217)*-'BMP P Tracking Table'!$AB217)))/(2*(149.919*'BMP P Tracking Table'!$W217+236.676*'BMP P Tracking Table'!$X217+726*'BMP P Tracking Table'!$Y217+996.798*'BMP P Tracking Table'!$Z217))))),"")</f>
        <v/>
      </c>
      <c r="AF217" s="107" t="str" cm="1">
        <f t="array" ref="AF217">IFERROR((VLOOKUP(CONCATENATE('BMP P Tracking Table'!$T217," ",'BMP P Tracking Table'!$AC217),'Performance Curves'!$C$1:$L$45,_xlfn.SINGLE(MATCH('BMP P Tracking Table'!$AE217,'Performance Curves'!$D$1:$L$1,1))+2,FALSE)-VLOOKUP(CONCATENATE('BMP P Tracking Table'!$T217," ",'BMP P Tracking Table'!$AC217),'Performance Curves'!$C$1:$L$45,_xlfn.SINGLE(MATCH('BMP P Tracking Table'!$AE217,'Performance Curves'!$D$1:$L$1,1))+1,FALSE)),"")</f>
        <v/>
      </c>
      <c r="AG217" s="107" t="str">
        <f>IFERROR(('BMP P Tracking Table'!$AE217-INDEX('Performance Curves'!$E$1:$L$1,1,MATCH('BMP P Tracking Table'!$AE217,'Performance Curves'!$E$1:$L$1,1)))/(INDEX('Performance Curves'!$E$1:$L$1,1,MATCH('BMP P Tracking Table'!$AE217,'Performance Curves'!$E$1:$L$1,1)+1)-INDEX('Performance Curves'!$E$1:$L$1,1,MATCH('BMP P Tracking Table'!$AE217,'Performance Curves'!$E$1:$L$1,1))),"")</f>
        <v/>
      </c>
      <c r="AH217" s="106" t="str" cm="1">
        <f t="array" ref="AH217">IFERROR(IF('BMP P Tracking Table'!$AE217=2,VLOOKUP(CONCATENATE('BMP P Tracking Table'!$T217," ",'BMP P Tracking Table'!$AC217),'Performance Curves'!$C$1:$L$45,_xlfn.SINGLE(MATCH('BMP P Tracking Table'!$AE217,'Performance Curves'!$D$1:$L$1,1))+1,FALSE),'BMP P Tracking Table'!$AF217*'BMP P Tracking Table'!$AG217+VLOOKUP(CONCATENATE('BMP P Tracking Table'!$T217," ",'BMP P Tracking Table'!$AC217),'Performance Curves'!$C$1:$L$45,_xlfn.SINGLE(MATCH('BMP P Tracking Table'!$AE217,'Performance Curves'!$D$1:$L$1,1))+1,FALSE)),"")</f>
        <v/>
      </c>
      <c r="AI217" s="107" t="str">
        <f>IFERROR('BMP P Tracking Table'!$AH217*'BMP P Tracking Table'!$AD217,"")</f>
        <v/>
      </c>
      <c r="AJ217" s="65"/>
      <c r="AK217" s="101"/>
      <c r="AL217" s="101"/>
      <c r="AM217" s="64">
        <v>1</v>
      </c>
      <c r="AN217" s="105" t="str">
        <f t="shared" si="7"/>
        <v/>
      </c>
      <c r="AO217" s="101"/>
      <c r="AP217" s="101"/>
      <c r="AQ217" s="101"/>
      <c r="AR217" s="101"/>
      <c r="AS217" s="101"/>
      <c r="AT217" s="101"/>
      <c r="AU217" s="101"/>
      <c r="AV217" s="65"/>
      <c r="AW217" s="102"/>
      <c r="AX217" s="102"/>
      <c r="AY217" s="107" t="str">
        <f>IF('BMP P Tracking Table'!$AK217="Yes",IF('BMP P Tracking Table'!$AL217="No",'BMP P Tracking Table'!$U217*VLOOKUP('BMP P Tracking Table'!$Q217,'Loading Rates'!$B$1:$L$24,4,FALSE)+IF('BMP P Tracking Table'!$V217="By HSG",'BMP P Tracking Table'!$W217*VLOOKUP('BMP P Tracking Table'!$Q217,'Loading Rates'!$B$1:$L$24,6,FALSE)+'BMP P Tracking Table'!$X217*VLOOKUP('BMP P Tracking Table'!$Q217,'Loading Rates'!$B$1:$L$24,7,FALSE)+'BMP P Tracking Table'!$Y217*VLOOKUP('BMP P Tracking Table'!$Q217,'Loading Rates'!$B$1:$L$24,8,FALSE)+'BMP P Tracking Table'!$Z217*VLOOKUP('BMP P Tracking Table'!$Q217,'Loading Rates'!$B$1:$L$24,9,FALSE),'BMP P Tracking Table'!$AA217*VLOOKUP('BMP P Tracking Table'!$Q217,'Loading Rates'!$B$1:$L$24,10,FALSE)),'BMP P Tracking Table'!$AO217*VLOOKUP('BMP P Tracking Table'!$Q217,'Loading Rates'!$B$1:$L$24,4,FALSE)+IF('BMP P Tracking Table'!$AP217="By HSG",'BMP P Tracking Table'!$AQ217*VLOOKUP('BMP P Tracking Table'!$Q217,'Loading Rates'!$B$1:$L$24,6,FALSE)+'BMP P Tracking Table'!$AR217*VLOOKUP('BMP P Tracking Table'!$Q217,'Loading Rates'!$B$1:$L$24,7,FALSE)+'BMP P Tracking Table'!$AS217*VLOOKUP('BMP P Tracking Table'!$Q217,'Loading Rates'!$B$1:$L$24,8,FALSE)+'BMP P Tracking Table'!$AT217*VLOOKUP('BMP P Tracking Table'!$Q217,'Loading Rates'!$B$1:$L$24,9,FALSE),'BMP P Tracking Table'!$AU217*VLOOKUP('BMP P Tracking Table'!$Q217,'Loading Rates'!$B$1:$L$24,10,FALSE))),"")</f>
        <v/>
      </c>
      <c r="AZ217" s="107" t="str">
        <f>IFERROR(IF('BMP P Tracking Table'!$AL217="Yes",MIN(2,IF('BMP P Tracking Table'!$AP217="Total Pervious",(-(3630*'BMP P Tracking Table'!$AO217+20.691*'BMP P Tracking Table'!$AU217)+SQRT((3630*'BMP P Tracking Table'!$AO217+20.691*'BMP P Tracking Table'!$AU217)^2-(4*(996.798*'BMP P Tracking Table'!$AU217)*-'BMP P Tracking Table'!$AW217)))/(2*(996.798*'BMP P Tracking Table'!$AU217)),IF(SUM('BMP P Tracking Table'!$AQ217:$AT217)=0,'BMP P Tracking Table'!$AU217/(-3630*'BMP P Tracking Table'!$AO217),(-(3630*'BMP P Tracking Table'!$AO217+20.691*'BMP P Tracking Table'!$AT217-216.711*'BMP P Tracking Table'!$AS217-83.853*'BMP P Tracking Table'!$AR217-42.834*'BMP P Tracking Table'!$AQ217)+SQRT((3630*'BMP P Tracking Table'!$AO217+20.691*'BMP P Tracking Table'!$AT217-216.711*'BMP P Tracking Table'!$AS217-83.853*'BMP P Tracking Table'!$AR217-42.834*'BMP P Tracking Table'!$AQ217)^2-(4*(149.919*'BMP P Tracking Table'!$AQ217+236.676*'BMP P Tracking Table'!$AR217+726*'BMP P Tracking Table'!$AS217+996.798*'BMP P Tracking Table'!$AT217)*-'BMP P Tracking Table'!$AW217)))/(2*(149.919*'BMP P Tracking Table'!$AQ217+236.676*'BMP P Tracking Table'!$AR217+726*'BMP P Tracking Table'!$AS217+996.798*'BMP P Tracking Table'!$AT217))))),MIN(2,IF('BMP P Tracking Table'!$AP217="Total Pervious",(-(3630*'BMP P Tracking Table'!$U217+20.691*'BMP P Tracking Table'!$AA217)+SQRT((3630*'BMP P Tracking Table'!$U217+20.691*'BMP P Tracking Table'!$AA217)^2-(4*(996.798*'BMP P Tracking Table'!$AA217)*-'BMP P Tracking Table'!$AW217)))/(2*(996.798*'BMP P Tracking Table'!$AA217)),IF(SUM('BMP P Tracking Table'!$W217:$Z217)=0,'BMP P Tracking Table'!$AW217/(-3630*'BMP P Tracking Table'!$U217),(-(3630*'BMP P Tracking Table'!$U217+20.691*'BMP P Tracking Table'!$Z217-216.711*'BMP P Tracking Table'!$Y217-83.853*'BMP P Tracking Table'!$X217-42.834*'BMP P Tracking Table'!$W217)+SQRT((3630*'BMP P Tracking Table'!$U217+20.691*'BMP P Tracking Table'!$Z217-216.711*'BMP P Tracking Table'!$Y217-83.853*'BMP P Tracking Table'!$X217-42.834*'BMP P Tracking Table'!$W217)^2-(4*(149.919*'BMP P Tracking Table'!$W217+236.676*'BMP P Tracking Table'!$X217+726*'BMP P Tracking Table'!$Y217+996.798*'BMP P Tracking Table'!$Z217)*-'BMP P Tracking Table'!$AW217)))/(2*(149.919*'BMP P Tracking Table'!$W217+236.676*'BMP P Tracking Table'!$X217+726*'BMP P Tracking Table'!$Y217+996.798*'BMP P Tracking Table'!$Z217)))))),"")</f>
        <v/>
      </c>
      <c r="BA217" s="105" t="str" cm="1">
        <f t="array" ref="BA217">IFERROR((VLOOKUP(CONCATENATE('BMP P Tracking Table'!$AV217," ",'BMP P Tracking Table'!$AX217),'Performance Curves'!$C$1:$L$45,_xlfn.SINGLE(MATCH('BMP P Tracking Table'!$AZ217,'Performance Curves'!$D$1:$L$1,1))+2,FALSE)-VLOOKUP(CONCATENATE('BMP P Tracking Table'!$AV217," ",'BMP P Tracking Table'!$AX217),'Performance Curves'!$C$1:$L$45,_xlfn.SINGLE(MATCH('BMP P Tracking Table'!$AZ217,'Performance Curves'!$D$1:$L$1,1))+1,FALSE)),"")</f>
        <v/>
      </c>
      <c r="BB217" s="107" t="str">
        <f>IFERROR(('BMP P Tracking Table'!$AZ217-INDEX('Performance Curves'!$E$1:$L$1,1,MATCH('BMP P Tracking Table'!$AZ217,'Performance Curves'!$E$1:$L$1,1)))/(INDEX('Performance Curves'!$E$1:$L$1,1,MATCH('BMP P Tracking Table'!$AZ217,'Performance Curves'!$E$1:$L$1,1)+1)-INDEX('Performance Curves'!$E$1:$L$1,1,MATCH('BMP P Tracking Table'!$AZ217,'Performance Curves'!$E$1:$L$1,1))),"")</f>
        <v/>
      </c>
      <c r="BC217" s="106" t="str" cm="1">
        <f t="array" ref="BC217">IFERROR(IF('BMP P Tracking Table'!$AZ217=2,VLOOKUP(CONCATENATE('BMP P Tracking Table'!$AV217," ",'BMP P Tracking Table'!$AX217),'Performance Curves'!$C$1:$L$44,_xlfn.SINGLE(MATCH('BMP P Tracking Table'!$AZ217,'Performance Curves'!$D$1:$L$1,1))+1,FALSE),'BMP P Tracking Table'!$BA217*'BMP P Tracking Table'!$BB217+VLOOKUP(CONCATENATE('BMP P Tracking Table'!$AV217," ",'BMP P Tracking Table'!$AX217),'Performance Curves'!$C$1:$L$44,_xlfn.SINGLE(MATCH('BMP P Tracking Table'!$AZ217,'Performance Curves'!$D$1:$L$1,1))+1,FALSE)),"")</f>
        <v/>
      </c>
      <c r="BD217" s="107" t="str">
        <f>IFERROR('BMP P Tracking Table'!$BC217*'BMP P Tracking Table'!$AY217,"")</f>
        <v/>
      </c>
      <c r="BE217" s="101"/>
      <c r="BF217" s="37">
        <f t="shared" si="8"/>
        <v>0</v>
      </c>
    </row>
    <row r="218" spans="1:58" x14ac:dyDescent="0.25">
      <c r="A218" s="65"/>
      <c r="B218" s="65"/>
      <c r="C218" s="65"/>
      <c r="D218" s="65"/>
      <c r="E218" s="97"/>
      <c r="F218" s="97"/>
      <c r="G218" s="65"/>
      <c r="H218" s="65"/>
      <c r="I218" s="65"/>
      <c r="J218" s="98"/>
      <c r="K218" s="65"/>
      <c r="L218" s="65"/>
      <c r="M218" s="65"/>
      <c r="N218" s="65"/>
      <c r="O218" s="65"/>
      <c r="P218" s="65"/>
      <c r="Q218" s="65" t="str">
        <f>IFERROR(VLOOKUP('BMP P Tracking Table'!$P218,Dropdowns!$C$2:$E$15,3,FALSE),"")</f>
        <v/>
      </c>
      <c r="R218" s="65" t="str">
        <f>IFERROR(VLOOKUP('BMP P Tracking Table'!$Q218,Dropdowns!$P$3:$Q$23,2,FALSE),"")</f>
        <v/>
      </c>
      <c r="S218" s="65"/>
      <c r="T218" s="65"/>
      <c r="U218" s="65"/>
      <c r="V218" s="65"/>
      <c r="W218" s="65"/>
      <c r="X218" s="65"/>
      <c r="Y218" s="65"/>
      <c r="Z218" s="65"/>
      <c r="AA218" s="65"/>
      <c r="AB218" s="100"/>
      <c r="AC218" s="65"/>
      <c r="AD218" s="107" t="str">
        <f>IFERROR('BMP P Tracking Table'!$U218*VLOOKUP('BMP P Tracking Table'!$Q218,'Loading Rates'!$B$1:$L$24,4,FALSE)+IF('BMP P Tracking Table'!$V218="By HSG",'BMP P Tracking Table'!$W218*VLOOKUP('BMP P Tracking Table'!$Q218,'Loading Rates'!$B$1:$L$24,6,FALSE)+'BMP P Tracking Table'!$X218*VLOOKUP('BMP P Tracking Table'!$Q218,'Loading Rates'!$B$1:$L$24,7,FALSE)+'BMP P Tracking Table'!$Y218*VLOOKUP('BMP P Tracking Table'!$Q218,'Loading Rates'!$B$1:$L$24,8,FALSE)+'BMP P Tracking Table'!$Z218*VLOOKUP('BMP P Tracking Table'!$Q218,'Loading Rates'!$B$1:$L$24,9,FALSE),'BMP P Tracking Table'!$AA218*VLOOKUP('BMP P Tracking Table'!$Q218,'Loading Rates'!$B$1:$L$24,10,FALSE)),"")</f>
        <v/>
      </c>
      <c r="AE218" s="107" t="str">
        <f>IFERROR(MIN(2,IF('BMP P Tracking Table'!$V218="Total Pervious",(-(3630*'BMP P Tracking Table'!$U218+20.691*'BMP P Tracking Table'!$AA218)+SQRT((3630*'BMP P Tracking Table'!$U218+20.691*'BMP P Tracking Table'!$AA218)^2-(4*(996.798*'BMP P Tracking Table'!$AA218)*-'BMP P Tracking Table'!$AB218)))/(2*(996.798*'BMP P Tracking Table'!$AA218)),IF(SUM('BMP P Tracking Table'!$W218:$Z218)=0,'BMP P Tracking Table'!$AB218/(-3630*'BMP P Tracking Table'!$U218),(-(3630*'BMP P Tracking Table'!$U218+20.691*'BMP P Tracking Table'!$Z218-216.711*'BMP P Tracking Table'!$Y218-83.853*'BMP P Tracking Table'!$X218-42.834*'BMP P Tracking Table'!$W218)+SQRT((3630*'BMP P Tracking Table'!$U218+20.691*'BMP P Tracking Table'!$Z218-216.711*'BMP P Tracking Table'!$Y218-83.853*'BMP P Tracking Table'!$X218-42.834*'BMP P Tracking Table'!$W218)^2-(4*(149.919*'BMP P Tracking Table'!$W218+236.676*'BMP P Tracking Table'!$X218+726*'BMP P Tracking Table'!$Y218+996.798*'BMP P Tracking Table'!$Z218)*-'BMP P Tracking Table'!$AB218)))/(2*(149.919*'BMP P Tracking Table'!$W218+236.676*'BMP P Tracking Table'!$X218+726*'BMP P Tracking Table'!$Y218+996.798*'BMP P Tracking Table'!$Z218))))),"")</f>
        <v/>
      </c>
      <c r="AF218" s="107" t="str" cm="1">
        <f t="array" ref="AF218">IFERROR((VLOOKUP(CONCATENATE('BMP P Tracking Table'!$T218," ",'BMP P Tracking Table'!$AC218),'Performance Curves'!$C$1:$L$45,_xlfn.SINGLE(MATCH('BMP P Tracking Table'!$AE218,'Performance Curves'!$D$1:$L$1,1))+2,FALSE)-VLOOKUP(CONCATENATE('BMP P Tracking Table'!$T218," ",'BMP P Tracking Table'!$AC218),'Performance Curves'!$C$1:$L$45,_xlfn.SINGLE(MATCH('BMP P Tracking Table'!$AE218,'Performance Curves'!$D$1:$L$1,1))+1,FALSE)),"")</f>
        <v/>
      </c>
      <c r="AG218" s="107" t="str">
        <f>IFERROR(('BMP P Tracking Table'!$AE218-INDEX('Performance Curves'!$E$1:$L$1,1,MATCH('BMP P Tracking Table'!$AE218,'Performance Curves'!$E$1:$L$1,1)))/(INDEX('Performance Curves'!$E$1:$L$1,1,MATCH('BMP P Tracking Table'!$AE218,'Performance Curves'!$E$1:$L$1,1)+1)-INDEX('Performance Curves'!$E$1:$L$1,1,MATCH('BMP P Tracking Table'!$AE218,'Performance Curves'!$E$1:$L$1,1))),"")</f>
        <v/>
      </c>
      <c r="AH218" s="106" t="str" cm="1">
        <f t="array" ref="AH218">IFERROR(IF('BMP P Tracking Table'!$AE218=2,VLOOKUP(CONCATENATE('BMP P Tracking Table'!$T218," ",'BMP P Tracking Table'!$AC218),'Performance Curves'!$C$1:$L$45,_xlfn.SINGLE(MATCH('BMP P Tracking Table'!$AE218,'Performance Curves'!$D$1:$L$1,1))+1,FALSE),'BMP P Tracking Table'!$AF218*'BMP P Tracking Table'!$AG218+VLOOKUP(CONCATENATE('BMP P Tracking Table'!$T218," ",'BMP P Tracking Table'!$AC218),'Performance Curves'!$C$1:$L$45,_xlfn.SINGLE(MATCH('BMP P Tracking Table'!$AE218,'Performance Curves'!$D$1:$L$1,1))+1,FALSE)),"")</f>
        <v/>
      </c>
      <c r="AI218" s="107" t="str">
        <f>IFERROR('BMP P Tracking Table'!$AH218*'BMP P Tracking Table'!$AD218,"")</f>
        <v/>
      </c>
      <c r="AJ218" s="65"/>
      <c r="AK218" s="101"/>
      <c r="AL218" s="101"/>
      <c r="AM218" s="64">
        <v>1</v>
      </c>
      <c r="AN218" s="105" t="str">
        <f t="shared" si="7"/>
        <v/>
      </c>
      <c r="AO218" s="101"/>
      <c r="AP218" s="101"/>
      <c r="AQ218" s="101"/>
      <c r="AR218" s="101"/>
      <c r="AS218" s="101"/>
      <c r="AT218" s="101"/>
      <c r="AU218" s="101"/>
      <c r="AV218" s="65"/>
      <c r="AW218" s="102"/>
      <c r="AX218" s="102"/>
      <c r="AY218" s="107" t="str">
        <f>IF('BMP P Tracking Table'!$AK218="Yes",IF('BMP P Tracking Table'!$AL218="No",'BMP P Tracking Table'!$U218*VLOOKUP('BMP P Tracking Table'!$Q218,'Loading Rates'!$B$1:$L$24,4,FALSE)+IF('BMP P Tracking Table'!$V218="By HSG",'BMP P Tracking Table'!$W218*VLOOKUP('BMP P Tracking Table'!$Q218,'Loading Rates'!$B$1:$L$24,6,FALSE)+'BMP P Tracking Table'!$X218*VLOOKUP('BMP P Tracking Table'!$Q218,'Loading Rates'!$B$1:$L$24,7,FALSE)+'BMP P Tracking Table'!$Y218*VLOOKUP('BMP P Tracking Table'!$Q218,'Loading Rates'!$B$1:$L$24,8,FALSE)+'BMP P Tracking Table'!$Z218*VLOOKUP('BMP P Tracking Table'!$Q218,'Loading Rates'!$B$1:$L$24,9,FALSE),'BMP P Tracking Table'!$AA218*VLOOKUP('BMP P Tracking Table'!$Q218,'Loading Rates'!$B$1:$L$24,10,FALSE)),'BMP P Tracking Table'!$AO218*VLOOKUP('BMP P Tracking Table'!$Q218,'Loading Rates'!$B$1:$L$24,4,FALSE)+IF('BMP P Tracking Table'!$AP218="By HSG",'BMP P Tracking Table'!$AQ218*VLOOKUP('BMP P Tracking Table'!$Q218,'Loading Rates'!$B$1:$L$24,6,FALSE)+'BMP P Tracking Table'!$AR218*VLOOKUP('BMP P Tracking Table'!$Q218,'Loading Rates'!$B$1:$L$24,7,FALSE)+'BMP P Tracking Table'!$AS218*VLOOKUP('BMP P Tracking Table'!$Q218,'Loading Rates'!$B$1:$L$24,8,FALSE)+'BMP P Tracking Table'!$AT218*VLOOKUP('BMP P Tracking Table'!$Q218,'Loading Rates'!$B$1:$L$24,9,FALSE),'BMP P Tracking Table'!$AU218*VLOOKUP('BMP P Tracking Table'!$Q218,'Loading Rates'!$B$1:$L$24,10,FALSE))),"")</f>
        <v/>
      </c>
      <c r="AZ218" s="107" t="str">
        <f>IFERROR(IF('BMP P Tracking Table'!$AL218="Yes",MIN(2,IF('BMP P Tracking Table'!$AP218="Total Pervious",(-(3630*'BMP P Tracking Table'!$AO218+20.691*'BMP P Tracking Table'!$AU218)+SQRT((3630*'BMP P Tracking Table'!$AO218+20.691*'BMP P Tracking Table'!$AU218)^2-(4*(996.798*'BMP P Tracking Table'!$AU218)*-'BMP P Tracking Table'!$AW218)))/(2*(996.798*'BMP P Tracking Table'!$AU218)),IF(SUM('BMP P Tracking Table'!$AQ218:$AT218)=0,'BMP P Tracking Table'!$AU218/(-3630*'BMP P Tracking Table'!$AO218),(-(3630*'BMP P Tracking Table'!$AO218+20.691*'BMP P Tracking Table'!$AT218-216.711*'BMP P Tracking Table'!$AS218-83.853*'BMP P Tracking Table'!$AR218-42.834*'BMP P Tracking Table'!$AQ218)+SQRT((3630*'BMP P Tracking Table'!$AO218+20.691*'BMP P Tracking Table'!$AT218-216.711*'BMP P Tracking Table'!$AS218-83.853*'BMP P Tracking Table'!$AR218-42.834*'BMP P Tracking Table'!$AQ218)^2-(4*(149.919*'BMP P Tracking Table'!$AQ218+236.676*'BMP P Tracking Table'!$AR218+726*'BMP P Tracking Table'!$AS218+996.798*'BMP P Tracking Table'!$AT218)*-'BMP P Tracking Table'!$AW218)))/(2*(149.919*'BMP P Tracking Table'!$AQ218+236.676*'BMP P Tracking Table'!$AR218+726*'BMP P Tracking Table'!$AS218+996.798*'BMP P Tracking Table'!$AT218))))),MIN(2,IF('BMP P Tracking Table'!$AP218="Total Pervious",(-(3630*'BMP P Tracking Table'!$U218+20.691*'BMP P Tracking Table'!$AA218)+SQRT((3630*'BMP P Tracking Table'!$U218+20.691*'BMP P Tracking Table'!$AA218)^2-(4*(996.798*'BMP P Tracking Table'!$AA218)*-'BMP P Tracking Table'!$AW218)))/(2*(996.798*'BMP P Tracking Table'!$AA218)),IF(SUM('BMP P Tracking Table'!$W218:$Z218)=0,'BMP P Tracking Table'!$AW218/(-3630*'BMP P Tracking Table'!$U218),(-(3630*'BMP P Tracking Table'!$U218+20.691*'BMP P Tracking Table'!$Z218-216.711*'BMP P Tracking Table'!$Y218-83.853*'BMP P Tracking Table'!$X218-42.834*'BMP P Tracking Table'!$W218)+SQRT((3630*'BMP P Tracking Table'!$U218+20.691*'BMP P Tracking Table'!$Z218-216.711*'BMP P Tracking Table'!$Y218-83.853*'BMP P Tracking Table'!$X218-42.834*'BMP P Tracking Table'!$W218)^2-(4*(149.919*'BMP P Tracking Table'!$W218+236.676*'BMP P Tracking Table'!$X218+726*'BMP P Tracking Table'!$Y218+996.798*'BMP P Tracking Table'!$Z218)*-'BMP P Tracking Table'!$AW218)))/(2*(149.919*'BMP P Tracking Table'!$W218+236.676*'BMP P Tracking Table'!$X218+726*'BMP P Tracking Table'!$Y218+996.798*'BMP P Tracking Table'!$Z218)))))),"")</f>
        <v/>
      </c>
      <c r="BA218" s="105" t="str" cm="1">
        <f t="array" ref="BA218">IFERROR((VLOOKUP(CONCATENATE('BMP P Tracking Table'!$AV218," ",'BMP P Tracking Table'!$AX218),'Performance Curves'!$C$1:$L$45,_xlfn.SINGLE(MATCH('BMP P Tracking Table'!$AZ218,'Performance Curves'!$D$1:$L$1,1))+2,FALSE)-VLOOKUP(CONCATENATE('BMP P Tracking Table'!$AV218," ",'BMP P Tracking Table'!$AX218),'Performance Curves'!$C$1:$L$45,_xlfn.SINGLE(MATCH('BMP P Tracking Table'!$AZ218,'Performance Curves'!$D$1:$L$1,1))+1,FALSE)),"")</f>
        <v/>
      </c>
      <c r="BB218" s="107" t="str">
        <f>IFERROR(('BMP P Tracking Table'!$AZ218-INDEX('Performance Curves'!$E$1:$L$1,1,MATCH('BMP P Tracking Table'!$AZ218,'Performance Curves'!$E$1:$L$1,1)))/(INDEX('Performance Curves'!$E$1:$L$1,1,MATCH('BMP P Tracking Table'!$AZ218,'Performance Curves'!$E$1:$L$1,1)+1)-INDEX('Performance Curves'!$E$1:$L$1,1,MATCH('BMP P Tracking Table'!$AZ218,'Performance Curves'!$E$1:$L$1,1))),"")</f>
        <v/>
      </c>
      <c r="BC218" s="106" t="str" cm="1">
        <f t="array" ref="BC218">IFERROR(IF('BMP P Tracking Table'!$AZ218=2,VLOOKUP(CONCATENATE('BMP P Tracking Table'!$AV218," ",'BMP P Tracking Table'!$AX218),'Performance Curves'!$C$1:$L$44,_xlfn.SINGLE(MATCH('BMP P Tracking Table'!$AZ218,'Performance Curves'!$D$1:$L$1,1))+1,FALSE),'BMP P Tracking Table'!$BA218*'BMP P Tracking Table'!$BB218+VLOOKUP(CONCATENATE('BMP P Tracking Table'!$AV218," ",'BMP P Tracking Table'!$AX218),'Performance Curves'!$C$1:$L$44,_xlfn.SINGLE(MATCH('BMP P Tracking Table'!$AZ218,'Performance Curves'!$D$1:$L$1,1))+1,FALSE)),"")</f>
        <v/>
      </c>
      <c r="BD218" s="107" t="str">
        <f>IFERROR('BMP P Tracking Table'!$BC218*'BMP P Tracking Table'!$AY218,"")</f>
        <v/>
      </c>
      <c r="BE218" s="101"/>
      <c r="BF218" s="37">
        <f t="shared" si="8"/>
        <v>0</v>
      </c>
    </row>
    <row r="219" spans="1:58" x14ac:dyDescent="0.25">
      <c r="A219" s="65"/>
      <c r="B219" s="65"/>
      <c r="C219" s="65"/>
      <c r="D219" s="65"/>
      <c r="E219" s="97"/>
      <c r="F219" s="97"/>
      <c r="G219" s="65"/>
      <c r="H219" s="65"/>
      <c r="I219" s="65"/>
      <c r="J219" s="98"/>
      <c r="K219" s="65"/>
      <c r="L219" s="65"/>
      <c r="M219" s="65"/>
      <c r="N219" s="65"/>
      <c r="O219" s="65"/>
      <c r="P219" s="65"/>
      <c r="Q219" s="65" t="str">
        <f>IFERROR(VLOOKUP('BMP P Tracking Table'!$P219,Dropdowns!$C$2:$E$15,3,FALSE),"")</f>
        <v/>
      </c>
      <c r="R219" s="65" t="str">
        <f>IFERROR(VLOOKUP('BMP P Tracking Table'!$Q219,Dropdowns!$P$3:$Q$23,2,FALSE),"")</f>
        <v/>
      </c>
      <c r="S219" s="65"/>
      <c r="T219" s="65"/>
      <c r="U219" s="65"/>
      <c r="V219" s="65"/>
      <c r="W219" s="65"/>
      <c r="X219" s="65"/>
      <c r="Y219" s="65"/>
      <c r="Z219" s="65"/>
      <c r="AA219" s="65"/>
      <c r="AB219" s="100"/>
      <c r="AC219" s="65"/>
      <c r="AD219" s="107" t="str">
        <f>IFERROR('BMP P Tracking Table'!$U219*VLOOKUP('BMP P Tracking Table'!$Q219,'Loading Rates'!$B$1:$L$24,4,FALSE)+IF('BMP P Tracking Table'!$V219="By HSG",'BMP P Tracking Table'!$W219*VLOOKUP('BMP P Tracking Table'!$Q219,'Loading Rates'!$B$1:$L$24,6,FALSE)+'BMP P Tracking Table'!$X219*VLOOKUP('BMP P Tracking Table'!$Q219,'Loading Rates'!$B$1:$L$24,7,FALSE)+'BMP P Tracking Table'!$Y219*VLOOKUP('BMP P Tracking Table'!$Q219,'Loading Rates'!$B$1:$L$24,8,FALSE)+'BMP P Tracking Table'!$Z219*VLOOKUP('BMP P Tracking Table'!$Q219,'Loading Rates'!$B$1:$L$24,9,FALSE),'BMP P Tracking Table'!$AA219*VLOOKUP('BMP P Tracking Table'!$Q219,'Loading Rates'!$B$1:$L$24,10,FALSE)),"")</f>
        <v/>
      </c>
      <c r="AE219" s="107" t="str">
        <f>IFERROR(MIN(2,IF('BMP P Tracking Table'!$V219="Total Pervious",(-(3630*'BMP P Tracking Table'!$U219+20.691*'BMP P Tracking Table'!$AA219)+SQRT((3630*'BMP P Tracking Table'!$U219+20.691*'BMP P Tracking Table'!$AA219)^2-(4*(996.798*'BMP P Tracking Table'!$AA219)*-'BMP P Tracking Table'!$AB219)))/(2*(996.798*'BMP P Tracking Table'!$AA219)),IF(SUM('BMP P Tracking Table'!$W219:$Z219)=0,'BMP P Tracking Table'!$AB219/(-3630*'BMP P Tracking Table'!$U219),(-(3630*'BMP P Tracking Table'!$U219+20.691*'BMP P Tracking Table'!$Z219-216.711*'BMP P Tracking Table'!$Y219-83.853*'BMP P Tracking Table'!$X219-42.834*'BMP P Tracking Table'!$W219)+SQRT((3630*'BMP P Tracking Table'!$U219+20.691*'BMP P Tracking Table'!$Z219-216.711*'BMP P Tracking Table'!$Y219-83.853*'BMP P Tracking Table'!$X219-42.834*'BMP P Tracking Table'!$W219)^2-(4*(149.919*'BMP P Tracking Table'!$W219+236.676*'BMP P Tracking Table'!$X219+726*'BMP P Tracking Table'!$Y219+996.798*'BMP P Tracking Table'!$Z219)*-'BMP P Tracking Table'!$AB219)))/(2*(149.919*'BMP P Tracking Table'!$W219+236.676*'BMP P Tracking Table'!$X219+726*'BMP P Tracking Table'!$Y219+996.798*'BMP P Tracking Table'!$Z219))))),"")</f>
        <v/>
      </c>
      <c r="AF219" s="107" t="str" cm="1">
        <f t="array" ref="AF219">IFERROR((VLOOKUP(CONCATENATE('BMP P Tracking Table'!$T219," ",'BMP P Tracking Table'!$AC219),'Performance Curves'!$C$1:$L$45,_xlfn.SINGLE(MATCH('BMP P Tracking Table'!$AE219,'Performance Curves'!$D$1:$L$1,1))+2,FALSE)-VLOOKUP(CONCATENATE('BMP P Tracking Table'!$T219," ",'BMP P Tracking Table'!$AC219),'Performance Curves'!$C$1:$L$45,_xlfn.SINGLE(MATCH('BMP P Tracking Table'!$AE219,'Performance Curves'!$D$1:$L$1,1))+1,FALSE)),"")</f>
        <v/>
      </c>
      <c r="AG219" s="107" t="str">
        <f>IFERROR(('BMP P Tracking Table'!$AE219-INDEX('Performance Curves'!$E$1:$L$1,1,MATCH('BMP P Tracking Table'!$AE219,'Performance Curves'!$E$1:$L$1,1)))/(INDEX('Performance Curves'!$E$1:$L$1,1,MATCH('BMP P Tracking Table'!$AE219,'Performance Curves'!$E$1:$L$1,1)+1)-INDEX('Performance Curves'!$E$1:$L$1,1,MATCH('BMP P Tracking Table'!$AE219,'Performance Curves'!$E$1:$L$1,1))),"")</f>
        <v/>
      </c>
      <c r="AH219" s="106" t="str" cm="1">
        <f t="array" ref="AH219">IFERROR(IF('BMP P Tracking Table'!$AE219=2,VLOOKUP(CONCATENATE('BMP P Tracking Table'!$T219," ",'BMP P Tracking Table'!$AC219),'Performance Curves'!$C$1:$L$45,_xlfn.SINGLE(MATCH('BMP P Tracking Table'!$AE219,'Performance Curves'!$D$1:$L$1,1))+1,FALSE),'BMP P Tracking Table'!$AF219*'BMP P Tracking Table'!$AG219+VLOOKUP(CONCATENATE('BMP P Tracking Table'!$T219," ",'BMP P Tracking Table'!$AC219),'Performance Curves'!$C$1:$L$45,_xlfn.SINGLE(MATCH('BMP P Tracking Table'!$AE219,'Performance Curves'!$D$1:$L$1,1))+1,FALSE)),"")</f>
        <v/>
      </c>
      <c r="AI219" s="107" t="str">
        <f>IFERROR('BMP P Tracking Table'!$AH219*'BMP P Tracking Table'!$AD219,"")</f>
        <v/>
      </c>
      <c r="AJ219" s="65"/>
      <c r="AK219" s="101"/>
      <c r="AL219" s="101"/>
      <c r="AM219" s="64">
        <v>1</v>
      </c>
      <c r="AN219" s="105" t="str">
        <f t="shared" si="7"/>
        <v/>
      </c>
      <c r="AO219" s="101"/>
      <c r="AP219" s="101"/>
      <c r="AQ219" s="101"/>
      <c r="AR219" s="101"/>
      <c r="AS219" s="101"/>
      <c r="AT219" s="101"/>
      <c r="AU219" s="101"/>
      <c r="AV219" s="65"/>
      <c r="AW219" s="102"/>
      <c r="AX219" s="102"/>
      <c r="AY219" s="107" t="str">
        <f>IF('BMP P Tracking Table'!$AK219="Yes",IF('BMP P Tracking Table'!$AL219="No",'BMP P Tracking Table'!$U219*VLOOKUP('BMP P Tracking Table'!$Q219,'Loading Rates'!$B$1:$L$24,4,FALSE)+IF('BMP P Tracking Table'!$V219="By HSG",'BMP P Tracking Table'!$W219*VLOOKUP('BMP P Tracking Table'!$Q219,'Loading Rates'!$B$1:$L$24,6,FALSE)+'BMP P Tracking Table'!$X219*VLOOKUP('BMP P Tracking Table'!$Q219,'Loading Rates'!$B$1:$L$24,7,FALSE)+'BMP P Tracking Table'!$Y219*VLOOKUP('BMP P Tracking Table'!$Q219,'Loading Rates'!$B$1:$L$24,8,FALSE)+'BMP P Tracking Table'!$Z219*VLOOKUP('BMP P Tracking Table'!$Q219,'Loading Rates'!$B$1:$L$24,9,FALSE),'BMP P Tracking Table'!$AA219*VLOOKUP('BMP P Tracking Table'!$Q219,'Loading Rates'!$B$1:$L$24,10,FALSE)),'BMP P Tracking Table'!$AO219*VLOOKUP('BMP P Tracking Table'!$Q219,'Loading Rates'!$B$1:$L$24,4,FALSE)+IF('BMP P Tracking Table'!$AP219="By HSG",'BMP P Tracking Table'!$AQ219*VLOOKUP('BMP P Tracking Table'!$Q219,'Loading Rates'!$B$1:$L$24,6,FALSE)+'BMP P Tracking Table'!$AR219*VLOOKUP('BMP P Tracking Table'!$Q219,'Loading Rates'!$B$1:$L$24,7,FALSE)+'BMP P Tracking Table'!$AS219*VLOOKUP('BMP P Tracking Table'!$Q219,'Loading Rates'!$B$1:$L$24,8,FALSE)+'BMP P Tracking Table'!$AT219*VLOOKUP('BMP P Tracking Table'!$Q219,'Loading Rates'!$B$1:$L$24,9,FALSE),'BMP P Tracking Table'!$AU219*VLOOKUP('BMP P Tracking Table'!$Q219,'Loading Rates'!$B$1:$L$24,10,FALSE))),"")</f>
        <v/>
      </c>
      <c r="AZ219" s="107" t="str">
        <f>IFERROR(IF('BMP P Tracking Table'!$AL219="Yes",MIN(2,IF('BMP P Tracking Table'!$AP219="Total Pervious",(-(3630*'BMP P Tracking Table'!$AO219+20.691*'BMP P Tracking Table'!$AU219)+SQRT((3630*'BMP P Tracking Table'!$AO219+20.691*'BMP P Tracking Table'!$AU219)^2-(4*(996.798*'BMP P Tracking Table'!$AU219)*-'BMP P Tracking Table'!$AW219)))/(2*(996.798*'BMP P Tracking Table'!$AU219)),IF(SUM('BMP P Tracking Table'!$AQ219:$AT219)=0,'BMP P Tracking Table'!$AU219/(-3630*'BMP P Tracking Table'!$AO219),(-(3630*'BMP P Tracking Table'!$AO219+20.691*'BMP P Tracking Table'!$AT219-216.711*'BMP P Tracking Table'!$AS219-83.853*'BMP P Tracking Table'!$AR219-42.834*'BMP P Tracking Table'!$AQ219)+SQRT((3630*'BMP P Tracking Table'!$AO219+20.691*'BMP P Tracking Table'!$AT219-216.711*'BMP P Tracking Table'!$AS219-83.853*'BMP P Tracking Table'!$AR219-42.834*'BMP P Tracking Table'!$AQ219)^2-(4*(149.919*'BMP P Tracking Table'!$AQ219+236.676*'BMP P Tracking Table'!$AR219+726*'BMP P Tracking Table'!$AS219+996.798*'BMP P Tracking Table'!$AT219)*-'BMP P Tracking Table'!$AW219)))/(2*(149.919*'BMP P Tracking Table'!$AQ219+236.676*'BMP P Tracking Table'!$AR219+726*'BMP P Tracking Table'!$AS219+996.798*'BMP P Tracking Table'!$AT219))))),MIN(2,IF('BMP P Tracking Table'!$AP219="Total Pervious",(-(3630*'BMP P Tracking Table'!$U219+20.691*'BMP P Tracking Table'!$AA219)+SQRT((3630*'BMP P Tracking Table'!$U219+20.691*'BMP P Tracking Table'!$AA219)^2-(4*(996.798*'BMP P Tracking Table'!$AA219)*-'BMP P Tracking Table'!$AW219)))/(2*(996.798*'BMP P Tracking Table'!$AA219)),IF(SUM('BMP P Tracking Table'!$W219:$Z219)=0,'BMP P Tracking Table'!$AW219/(-3630*'BMP P Tracking Table'!$U219),(-(3630*'BMP P Tracking Table'!$U219+20.691*'BMP P Tracking Table'!$Z219-216.711*'BMP P Tracking Table'!$Y219-83.853*'BMP P Tracking Table'!$X219-42.834*'BMP P Tracking Table'!$W219)+SQRT((3630*'BMP P Tracking Table'!$U219+20.691*'BMP P Tracking Table'!$Z219-216.711*'BMP P Tracking Table'!$Y219-83.853*'BMP P Tracking Table'!$X219-42.834*'BMP P Tracking Table'!$W219)^2-(4*(149.919*'BMP P Tracking Table'!$W219+236.676*'BMP P Tracking Table'!$X219+726*'BMP P Tracking Table'!$Y219+996.798*'BMP P Tracking Table'!$Z219)*-'BMP P Tracking Table'!$AW219)))/(2*(149.919*'BMP P Tracking Table'!$W219+236.676*'BMP P Tracking Table'!$X219+726*'BMP P Tracking Table'!$Y219+996.798*'BMP P Tracking Table'!$Z219)))))),"")</f>
        <v/>
      </c>
      <c r="BA219" s="105" t="str" cm="1">
        <f t="array" ref="BA219">IFERROR((VLOOKUP(CONCATENATE('BMP P Tracking Table'!$AV219," ",'BMP P Tracking Table'!$AX219),'Performance Curves'!$C$1:$L$45,_xlfn.SINGLE(MATCH('BMP P Tracking Table'!$AZ219,'Performance Curves'!$D$1:$L$1,1))+2,FALSE)-VLOOKUP(CONCATENATE('BMP P Tracking Table'!$AV219," ",'BMP P Tracking Table'!$AX219),'Performance Curves'!$C$1:$L$45,_xlfn.SINGLE(MATCH('BMP P Tracking Table'!$AZ219,'Performance Curves'!$D$1:$L$1,1))+1,FALSE)),"")</f>
        <v/>
      </c>
      <c r="BB219" s="107" t="str">
        <f>IFERROR(('BMP P Tracking Table'!$AZ219-INDEX('Performance Curves'!$E$1:$L$1,1,MATCH('BMP P Tracking Table'!$AZ219,'Performance Curves'!$E$1:$L$1,1)))/(INDEX('Performance Curves'!$E$1:$L$1,1,MATCH('BMP P Tracking Table'!$AZ219,'Performance Curves'!$E$1:$L$1,1)+1)-INDEX('Performance Curves'!$E$1:$L$1,1,MATCH('BMP P Tracking Table'!$AZ219,'Performance Curves'!$E$1:$L$1,1))),"")</f>
        <v/>
      </c>
      <c r="BC219" s="106" t="str" cm="1">
        <f t="array" ref="BC219">IFERROR(IF('BMP P Tracking Table'!$AZ219=2,VLOOKUP(CONCATENATE('BMP P Tracking Table'!$AV219," ",'BMP P Tracking Table'!$AX219),'Performance Curves'!$C$1:$L$44,_xlfn.SINGLE(MATCH('BMP P Tracking Table'!$AZ219,'Performance Curves'!$D$1:$L$1,1))+1,FALSE),'BMP P Tracking Table'!$BA219*'BMP P Tracking Table'!$BB219+VLOOKUP(CONCATENATE('BMP P Tracking Table'!$AV219," ",'BMP P Tracking Table'!$AX219),'Performance Curves'!$C$1:$L$44,_xlfn.SINGLE(MATCH('BMP P Tracking Table'!$AZ219,'Performance Curves'!$D$1:$L$1,1))+1,FALSE)),"")</f>
        <v/>
      </c>
      <c r="BD219" s="107" t="str">
        <f>IFERROR('BMP P Tracking Table'!$BC219*'BMP P Tracking Table'!$AY219,"")</f>
        <v/>
      </c>
      <c r="BE219" s="101"/>
      <c r="BF219" s="37">
        <f t="shared" si="8"/>
        <v>0</v>
      </c>
    </row>
    <row r="220" spans="1:58" x14ac:dyDescent="0.25">
      <c r="A220" s="65"/>
      <c r="B220" s="65"/>
      <c r="C220" s="65"/>
      <c r="D220" s="65"/>
      <c r="E220" s="97"/>
      <c r="F220" s="97"/>
      <c r="G220" s="65"/>
      <c r="H220" s="65"/>
      <c r="I220" s="65"/>
      <c r="J220" s="98"/>
      <c r="K220" s="65"/>
      <c r="L220" s="65"/>
      <c r="M220" s="65"/>
      <c r="N220" s="65"/>
      <c r="O220" s="65"/>
      <c r="P220" s="65"/>
      <c r="Q220" s="65" t="str">
        <f>IFERROR(VLOOKUP('BMP P Tracking Table'!$P220,Dropdowns!$C$2:$E$15,3,FALSE),"")</f>
        <v/>
      </c>
      <c r="R220" s="65" t="str">
        <f>IFERROR(VLOOKUP('BMP P Tracking Table'!$Q220,Dropdowns!$P$3:$Q$23,2,FALSE),"")</f>
        <v/>
      </c>
      <c r="S220" s="65"/>
      <c r="T220" s="65"/>
      <c r="U220" s="65"/>
      <c r="V220" s="65"/>
      <c r="W220" s="65"/>
      <c r="X220" s="65"/>
      <c r="Y220" s="65"/>
      <c r="Z220" s="65"/>
      <c r="AA220" s="65"/>
      <c r="AB220" s="100"/>
      <c r="AC220" s="65"/>
      <c r="AD220" s="107" t="str">
        <f>IFERROR('BMP P Tracking Table'!$U220*VLOOKUP('BMP P Tracking Table'!$Q220,'Loading Rates'!$B$1:$L$24,4,FALSE)+IF('BMP P Tracking Table'!$V220="By HSG",'BMP P Tracking Table'!$W220*VLOOKUP('BMP P Tracking Table'!$Q220,'Loading Rates'!$B$1:$L$24,6,FALSE)+'BMP P Tracking Table'!$X220*VLOOKUP('BMP P Tracking Table'!$Q220,'Loading Rates'!$B$1:$L$24,7,FALSE)+'BMP P Tracking Table'!$Y220*VLOOKUP('BMP P Tracking Table'!$Q220,'Loading Rates'!$B$1:$L$24,8,FALSE)+'BMP P Tracking Table'!$Z220*VLOOKUP('BMP P Tracking Table'!$Q220,'Loading Rates'!$B$1:$L$24,9,FALSE),'BMP P Tracking Table'!$AA220*VLOOKUP('BMP P Tracking Table'!$Q220,'Loading Rates'!$B$1:$L$24,10,FALSE)),"")</f>
        <v/>
      </c>
      <c r="AE220" s="107" t="str">
        <f>IFERROR(MIN(2,IF('BMP P Tracking Table'!$V220="Total Pervious",(-(3630*'BMP P Tracking Table'!$U220+20.691*'BMP P Tracking Table'!$AA220)+SQRT((3630*'BMP P Tracking Table'!$U220+20.691*'BMP P Tracking Table'!$AA220)^2-(4*(996.798*'BMP P Tracking Table'!$AA220)*-'BMP P Tracking Table'!$AB220)))/(2*(996.798*'BMP P Tracking Table'!$AA220)),IF(SUM('BMP P Tracking Table'!$W220:$Z220)=0,'BMP P Tracking Table'!$AB220/(-3630*'BMP P Tracking Table'!$U220),(-(3630*'BMP P Tracking Table'!$U220+20.691*'BMP P Tracking Table'!$Z220-216.711*'BMP P Tracking Table'!$Y220-83.853*'BMP P Tracking Table'!$X220-42.834*'BMP P Tracking Table'!$W220)+SQRT((3630*'BMP P Tracking Table'!$U220+20.691*'BMP P Tracking Table'!$Z220-216.711*'BMP P Tracking Table'!$Y220-83.853*'BMP P Tracking Table'!$X220-42.834*'BMP P Tracking Table'!$W220)^2-(4*(149.919*'BMP P Tracking Table'!$W220+236.676*'BMP P Tracking Table'!$X220+726*'BMP P Tracking Table'!$Y220+996.798*'BMP P Tracking Table'!$Z220)*-'BMP P Tracking Table'!$AB220)))/(2*(149.919*'BMP P Tracking Table'!$W220+236.676*'BMP P Tracking Table'!$X220+726*'BMP P Tracking Table'!$Y220+996.798*'BMP P Tracking Table'!$Z220))))),"")</f>
        <v/>
      </c>
      <c r="AF220" s="107" t="str" cm="1">
        <f t="array" ref="AF220">IFERROR((VLOOKUP(CONCATENATE('BMP P Tracking Table'!$T220," ",'BMP P Tracking Table'!$AC220),'Performance Curves'!$C$1:$L$45,_xlfn.SINGLE(MATCH('BMP P Tracking Table'!$AE220,'Performance Curves'!$D$1:$L$1,1))+2,FALSE)-VLOOKUP(CONCATENATE('BMP P Tracking Table'!$T220," ",'BMP P Tracking Table'!$AC220),'Performance Curves'!$C$1:$L$45,_xlfn.SINGLE(MATCH('BMP P Tracking Table'!$AE220,'Performance Curves'!$D$1:$L$1,1))+1,FALSE)),"")</f>
        <v/>
      </c>
      <c r="AG220" s="107" t="str">
        <f>IFERROR(('BMP P Tracking Table'!$AE220-INDEX('Performance Curves'!$E$1:$L$1,1,MATCH('BMP P Tracking Table'!$AE220,'Performance Curves'!$E$1:$L$1,1)))/(INDEX('Performance Curves'!$E$1:$L$1,1,MATCH('BMP P Tracking Table'!$AE220,'Performance Curves'!$E$1:$L$1,1)+1)-INDEX('Performance Curves'!$E$1:$L$1,1,MATCH('BMP P Tracking Table'!$AE220,'Performance Curves'!$E$1:$L$1,1))),"")</f>
        <v/>
      </c>
      <c r="AH220" s="106" t="str" cm="1">
        <f t="array" ref="AH220">IFERROR(IF('BMP P Tracking Table'!$AE220=2,VLOOKUP(CONCATENATE('BMP P Tracking Table'!$T220," ",'BMP P Tracking Table'!$AC220),'Performance Curves'!$C$1:$L$45,_xlfn.SINGLE(MATCH('BMP P Tracking Table'!$AE220,'Performance Curves'!$D$1:$L$1,1))+1,FALSE),'BMP P Tracking Table'!$AF220*'BMP P Tracking Table'!$AG220+VLOOKUP(CONCATENATE('BMP P Tracking Table'!$T220," ",'BMP P Tracking Table'!$AC220),'Performance Curves'!$C$1:$L$45,_xlfn.SINGLE(MATCH('BMP P Tracking Table'!$AE220,'Performance Curves'!$D$1:$L$1,1))+1,FALSE)),"")</f>
        <v/>
      </c>
      <c r="AI220" s="107" t="str">
        <f>IFERROR('BMP P Tracking Table'!$AH220*'BMP P Tracking Table'!$AD220,"")</f>
        <v/>
      </c>
      <c r="AJ220" s="65"/>
      <c r="AK220" s="101"/>
      <c r="AL220" s="101"/>
      <c r="AM220" s="64">
        <v>1</v>
      </c>
      <c r="AN220" s="105" t="str">
        <f t="shared" si="7"/>
        <v/>
      </c>
      <c r="AO220" s="101"/>
      <c r="AP220" s="101"/>
      <c r="AQ220" s="101"/>
      <c r="AR220" s="101"/>
      <c r="AS220" s="101"/>
      <c r="AT220" s="101"/>
      <c r="AU220" s="101"/>
      <c r="AV220" s="65"/>
      <c r="AW220" s="102"/>
      <c r="AX220" s="102"/>
      <c r="AY220" s="107" t="str">
        <f>IF('BMP P Tracking Table'!$AK220="Yes",IF('BMP P Tracking Table'!$AL220="No",'BMP P Tracking Table'!$U220*VLOOKUP('BMP P Tracking Table'!$Q220,'Loading Rates'!$B$1:$L$24,4,FALSE)+IF('BMP P Tracking Table'!$V220="By HSG",'BMP P Tracking Table'!$W220*VLOOKUP('BMP P Tracking Table'!$Q220,'Loading Rates'!$B$1:$L$24,6,FALSE)+'BMP P Tracking Table'!$X220*VLOOKUP('BMP P Tracking Table'!$Q220,'Loading Rates'!$B$1:$L$24,7,FALSE)+'BMP P Tracking Table'!$Y220*VLOOKUP('BMP P Tracking Table'!$Q220,'Loading Rates'!$B$1:$L$24,8,FALSE)+'BMP P Tracking Table'!$Z220*VLOOKUP('BMP P Tracking Table'!$Q220,'Loading Rates'!$B$1:$L$24,9,FALSE),'BMP P Tracking Table'!$AA220*VLOOKUP('BMP P Tracking Table'!$Q220,'Loading Rates'!$B$1:$L$24,10,FALSE)),'BMP P Tracking Table'!$AO220*VLOOKUP('BMP P Tracking Table'!$Q220,'Loading Rates'!$B$1:$L$24,4,FALSE)+IF('BMP P Tracking Table'!$AP220="By HSG",'BMP P Tracking Table'!$AQ220*VLOOKUP('BMP P Tracking Table'!$Q220,'Loading Rates'!$B$1:$L$24,6,FALSE)+'BMP P Tracking Table'!$AR220*VLOOKUP('BMP P Tracking Table'!$Q220,'Loading Rates'!$B$1:$L$24,7,FALSE)+'BMP P Tracking Table'!$AS220*VLOOKUP('BMP P Tracking Table'!$Q220,'Loading Rates'!$B$1:$L$24,8,FALSE)+'BMP P Tracking Table'!$AT220*VLOOKUP('BMP P Tracking Table'!$Q220,'Loading Rates'!$B$1:$L$24,9,FALSE),'BMP P Tracking Table'!$AU220*VLOOKUP('BMP P Tracking Table'!$Q220,'Loading Rates'!$B$1:$L$24,10,FALSE))),"")</f>
        <v/>
      </c>
      <c r="AZ220" s="107" t="str">
        <f>IFERROR(IF('BMP P Tracking Table'!$AL220="Yes",MIN(2,IF('BMP P Tracking Table'!$AP220="Total Pervious",(-(3630*'BMP P Tracking Table'!$AO220+20.691*'BMP P Tracking Table'!$AU220)+SQRT((3630*'BMP P Tracking Table'!$AO220+20.691*'BMP P Tracking Table'!$AU220)^2-(4*(996.798*'BMP P Tracking Table'!$AU220)*-'BMP P Tracking Table'!$AW220)))/(2*(996.798*'BMP P Tracking Table'!$AU220)),IF(SUM('BMP P Tracking Table'!$AQ220:$AT220)=0,'BMP P Tracking Table'!$AU220/(-3630*'BMP P Tracking Table'!$AO220),(-(3630*'BMP P Tracking Table'!$AO220+20.691*'BMP P Tracking Table'!$AT220-216.711*'BMP P Tracking Table'!$AS220-83.853*'BMP P Tracking Table'!$AR220-42.834*'BMP P Tracking Table'!$AQ220)+SQRT((3630*'BMP P Tracking Table'!$AO220+20.691*'BMP P Tracking Table'!$AT220-216.711*'BMP P Tracking Table'!$AS220-83.853*'BMP P Tracking Table'!$AR220-42.834*'BMP P Tracking Table'!$AQ220)^2-(4*(149.919*'BMP P Tracking Table'!$AQ220+236.676*'BMP P Tracking Table'!$AR220+726*'BMP P Tracking Table'!$AS220+996.798*'BMP P Tracking Table'!$AT220)*-'BMP P Tracking Table'!$AW220)))/(2*(149.919*'BMP P Tracking Table'!$AQ220+236.676*'BMP P Tracking Table'!$AR220+726*'BMP P Tracking Table'!$AS220+996.798*'BMP P Tracking Table'!$AT220))))),MIN(2,IF('BMP P Tracking Table'!$AP220="Total Pervious",(-(3630*'BMP P Tracking Table'!$U220+20.691*'BMP P Tracking Table'!$AA220)+SQRT((3630*'BMP P Tracking Table'!$U220+20.691*'BMP P Tracking Table'!$AA220)^2-(4*(996.798*'BMP P Tracking Table'!$AA220)*-'BMP P Tracking Table'!$AW220)))/(2*(996.798*'BMP P Tracking Table'!$AA220)),IF(SUM('BMP P Tracking Table'!$W220:$Z220)=0,'BMP P Tracking Table'!$AW220/(-3630*'BMP P Tracking Table'!$U220),(-(3630*'BMP P Tracking Table'!$U220+20.691*'BMP P Tracking Table'!$Z220-216.711*'BMP P Tracking Table'!$Y220-83.853*'BMP P Tracking Table'!$X220-42.834*'BMP P Tracking Table'!$W220)+SQRT((3630*'BMP P Tracking Table'!$U220+20.691*'BMP P Tracking Table'!$Z220-216.711*'BMP P Tracking Table'!$Y220-83.853*'BMP P Tracking Table'!$X220-42.834*'BMP P Tracking Table'!$W220)^2-(4*(149.919*'BMP P Tracking Table'!$W220+236.676*'BMP P Tracking Table'!$X220+726*'BMP P Tracking Table'!$Y220+996.798*'BMP P Tracking Table'!$Z220)*-'BMP P Tracking Table'!$AW220)))/(2*(149.919*'BMP P Tracking Table'!$W220+236.676*'BMP P Tracking Table'!$X220+726*'BMP P Tracking Table'!$Y220+996.798*'BMP P Tracking Table'!$Z220)))))),"")</f>
        <v/>
      </c>
      <c r="BA220" s="105" t="str" cm="1">
        <f t="array" ref="BA220">IFERROR((VLOOKUP(CONCATENATE('BMP P Tracking Table'!$AV220," ",'BMP P Tracking Table'!$AX220),'Performance Curves'!$C$1:$L$45,_xlfn.SINGLE(MATCH('BMP P Tracking Table'!$AZ220,'Performance Curves'!$D$1:$L$1,1))+2,FALSE)-VLOOKUP(CONCATENATE('BMP P Tracking Table'!$AV220," ",'BMP P Tracking Table'!$AX220),'Performance Curves'!$C$1:$L$45,_xlfn.SINGLE(MATCH('BMP P Tracking Table'!$AZ220,'Performance Curves'!$D$1:$L$1,1))+1,FALSE)),"")</f>
        <v/>
      </c>
      <c r="BB220" s="107" t="str">
        <f>IFERROR(('BMP P Tracking Table'!$AZ220-INDEX('Performance Curves'!$E$1:$L$1,1,MATCH('BMP P Tracking Table'!$AZ220,'Performance Curves'!$E$1:$L$1,1)))/(INDEX('Performance Curves'!$E$1:$L$1,1,MATCH('BMP P Tracking Table'!$AZ220,'Performance Curves'!$E$1:$L$1,1)+1)-INDEX('Performance Curves'!$E$1:$L$1,1,MATCH('BMP P Tracking Table'!$AZ220,'Performance Curves'!$E$1:$L$1,1))),"")</f>
        <v/>
      </c>
      <c r="BC220" s="106" t="str" cm="1">
        <f t="array" ref="BC220">IFERROR(IF('BMP P Tracking Table'!$AZ220=2,VLOOKUP(CONCATENATE('BMP P Tracking Table'!$AV220," ",'BMP P Tracking Table'!$AX220),'Performance Curves'!$C$1:$L$44,_xlfn.SINGLE(MATCH('BMP P Tracking Table'!$AZ220,'Performance Curves'!$D$1:$L$1,1))+1,FALSE),'BMP P Tracking Table'!$BA220*'BMP P Tracking Table'!$BB220+VLOOKUP(CONCATENATE('BMP P Tracking Table'!$AV220," ",'BMP P Tracking Table'!$AX220),'Performance Curves'!$C$1:$L$44,_xlfn.SINGLE(MATCH('BMP P Tracking Table'!$AZ220,'Performance Curves'!$D$1:$L$1,1))+1,FALSE)),"")</f>
        <v/>
      </c>
      <c r="BD220" s="107" t="str">
        <f>IFERROR('BMP P Tracking Table'!$BC220*'BMP P Tracking Table'!$AY220,"")</f>
        <v/>
      </c>
      <c r="BE220" s="101"/>
      <c r="BF220" s="37">
        <f t="shared" si="8"/>
        <v>0</v>
      </c>
    </row>
    <row r="221" spans="1:58" x14ac:dyDescent="0.25">
      <c r="A221" s="65"/>
      <c r="B221" s="65"/>
      <c r="C221" s="65"/>
      <c r="D221" s="65"/>
      <c r="E221" s="97"/>
      <c r="F221" s="97"/>
      <c r="G221" s="65"/>
      <c r="H221" s="65"/>
      <c r="I221" s="65"/>
      <c r="J221" s="98"/>
      <c r="K221" s="65"/>
      <c r="L221" s="65"/>
      <c r="M221" s="65"/>
      <c r="N221" s="65"/>
      <c r="O221" s="65"/>
      <c r="P221" s="65"/>
      <c r="Q221" s="65" t="str">
        <f>IFERROR(VLOOKUP('BMP P Tracking Table'!$P221,Dropdowns!$C$2:$E$15,3,FALSE),"")</f>
        <v/>
      </c>
      <c r="R221" s="65" t="str">
        <f>IFERROR(VLOOKUP('BMP P Tracking Table'!$Q221,Dropdowns!$P$3:$Q$23,2,FALSE),"")</f>
        <v/>
      </c>
      <c r="S221" s="65"/>
      <c r="T221" s="65"/>
      <c r="U221" s="65"/>
      <c r="V221" s="65"/>
      <c r="W221" s="65"/>
      <c r="X221" s="65"/>
      <c r="Y221" s="65"/>
      <c r="Z221" s="65"/>
      <c r="AA221" s="65"/>
      <c r="AB221" s="100"/>
      <c r="AC221" s="65"/>
      <c r="AD221" s="107" t="str">
        <f>IFERROR('BMP P Tracking Table'!$U221*VLOOKUP('BMP P Tracking Table'!$Q221,'Loading Rates'!$B$1:$L$24,4,FALSE)+IF('BMP P Tracking Table'!$V221="By HSG",'BMP P Tracking Table'!$W221*VLOOKUP('BMP P Tracking Table'!$Q221,'Loading Rates'!$B$1:$L$24,6,FALSE)+'BMP P Tracking Table'!$X221*VLOOKUP('BMP P Tracking Table'!$Q221,'Loading Rates'!$B$1:$L$24,7,FALSE)+'BMP P Tracking Table'!$Y221*VLOOKUP('BMP P Tracking Table'!$Q221,'Loading Rates'!$B$1:$L$24,8,FALSE)+'BMP P Tracking Table'!$Z221*VLOOKUP('BMP P Tracking Table'!$Q221,'Loading Rates'!$B$1:$L$24,9,FALSE),'BMP P Tracking Table'!$AA221*VLOOKUP('BMP P Tracking Table'!$Q221,'Loading Rates'!$B$1:$L$24,10,FALSE)),"")</f>
        <v/>
      </c>
      <c r="AE221" s="107" t="str">
        <f>IFERROR(MIN(2,IF('BMP P Tracking Table'!$V221="Total Pervious",(-(3630*'BMP P Tracking Table'!$U221+20.691*'BMP P Tracking Table'!$AA221)+SQRT((3630*'BMP P Tracking Table'!$U221+20.691*'BMP P Tracking Table'!$AA221)^2-(4*(996.798*'BMP P Tracking Table'!$AA221)*-'BMP P Tracking Table'!$AB221)))/(2*(996.798*'BMP P Tracking Table'!$AA221)),IF(SUM('BMP P Tracking Table'!$W221:$Z221)=0,'BMP P Tracking Table'!$AB221/(-3630*'BMP P Tracking Table'!$U221),(-(3630*'BMP P Tracking Table'!$U221+20.691*'BMP P Tracking Table'!$Z221-216.711*'BMP P Tracking Table'!$Y221-83.853*'BMP P Tracking Table'!$X221-42.834*'BMP P Tracking Table'!$W221)+SQRT((3630*'BMP P Tracking Table'!$U221+20.691*'BMP P Tracking Table'!$Z221-216.711*'BMP P Tracking Table'!$Y221-83.853*'BMP P Tracking Table'!$X221-42.834*'BMP P Tracking Table'!$W221)^2-(4*(149.919*'BMP P Tracking Table'!$W221+236.676*'BMP P Tracking Table'!$X221+726*'BMP P Tracking Table'!$Y221+996.798*'BMP P Tracking Table'!$Z221)*-'BMP P Tracking Table'!$AB221)))/(2*(149.919*'BMP P Tracking Table'!$W221+236.676*'BMP P Tracking Table'!$X221+726*'BMP P Tracking Table'!$Y221+996.798*'BMP P Tracking Table'!$Z221))))),"")</f>
        <v/>
      </c>
      <c r="AF221" s="107" t="str" cm="1">
        <f t="array" ref="AF221">IFERROR((VLOOKUP(CONCATENATE('BMP P Tracking Table'!$T221," ",'BMP P Tracking Table'!$AC221),'Performance Curves'!$C$1:$L$45,_xlfn.SINGLE(MATCH('BMP P Tracking Table'!$AE221,'Performance Curves'!$D$1:$L$1,1))+2,FALSE)-VLOOKUP(CONCATENATE('BMP P Tracking Table'!$T221," ",'BMP P Tracking Table'!$AC221),'Performance Curves'!$C$1:$L$45,_xlfn.SINGLE(MATCH('BMP P Tracking Table'!$AE221,'Performance Curves'!$D$1:$L$1,1))+1,FALSE)),"")</f>
        <v/>
      </c>
      <c r="AG221" s="107" t="str">
        <f>IFERROR(('BMP P Tracking Table'!$AE221-INDEX('Performance Curves'!$E$1:$L$1,1,MATCH('BMP P Tracking Table'!$AE221,'Performance Curves'!$E$1:$L$1,1)))/(INDEX('Performance Curves'!$E$1:$L$1,1,MATCH('BMP P Tracking Table'!$AE221,'Performance Curves'!$E$1:$L$1,1)+1)-INDEX('Performance Curves'!$E$1:$L$1,1,MATCH('BMP P Tracking Table'!$AE221,'Performance Curves'!$E$1:$L$1,1))),"")</f>
        <v/>
      </c>
      <c r="AH221" s="106" t="str" cm="1">
        <f t="array" ref="AH221">IFERROR(IF('BMP P Tracking Table'!$AE221=2,VLOOKUP(CONCATENATE('BMP P Tracking Table'!$T221," ",'BMP P Tracking Table'!$AC221),'Performance Curves'!$C$1:$L$45,_xlfn.SINGLE(MATCH('BMP P Tracking Table'!$AE221,'Performance Curves'!$D$1:$L$1,1))+1,FALSE),'BMP P Tracking Table'!$AF221*'BMP P Tracking Table'!$AG221+VLOOKUP(CONCATENATE('BMP P Tracking Table'!$T221," ",'BMP P Tracking Table'!$AC221),'Performance Curves'!$C$1:$L$45,_xlfn.SINGLE(MATCH('BMP P Tracking Table'!$AE221,'Performance Curves'!$D$1:$L$1,1))+1,FALSE)),"")</f>
        <v/>
      </c>
      <c r="AI221" s="107" t="str">
        <f>IFERROR('BMP P Tracking Table'!$AH221*'BMP P Tracking Table'!$AD221,"")</f>
        <v/>
      </c>
      <c r="AJ221" s="65"/>
      <c r="AK221" s="101"/>
      <c r="AL221" s="101"/>
      <c r="AM221" s="64">
        <v>1</v>
      </c>
      <c r="AN221" s="105" t="str">
        <f t="shared" si="7"/>
        <v/>
      </c>
      <c r="AO221" s="101"/>
      <c r="AP221" s="101"/>
      <c r="AQ221" s="101"/>
      <c r="AR221" s="101"/>
      <c r="AS221" s="101"/>
      <c r="AT221" s="101"/>
      <c r="AU221" s="101"/>
      <c r="AV221" s="65"/>
      <c r="AW221" s="102"/>
      <c r="AX221" s="102"/>
      <c r="AY221" s="107" t="str">
        <f>IF('BMP P Tracking Table'!$AK221="Yes",IF('BMP P Tracking Table'!$AL221="No",'BMP P Tracking Table'!$U221*VLOOKUP('BMP P Tracking Table'!$Q221,'Loading Rates'!$B$1:$L$24,4,FALSE)+IF('BMP P Tracking Table'!$V221="By HSG",'BMP P Tracking Table'!$W221*VLOOKUP('BMP P Tracking Table'!$Q221,'Loading Rates'!$B$1:$L$24,6,FALSE)+'BMP P Tracking Table'!$X221*VLOOKUP('BMP P Tracking Table'!$Q221,'Loading Rates'!$B$1:$L$24,7,FALSE)+'BMP P Tracking Table'!$Y221*VLOOKUP('BMP P Tracking Table'!$Q221,'Loading Rates'!$B$1:$L$24,8,FALSE)+'BMP P Tracking Table'!$Z221*VLOOKUP('BMP P Tracking Table'!$Q221,'Loading Rates'!$B$1:$L$24,9,FALSE),'BMP P Tracking Table'!$AA221*VLOOKUP('BMP P Tracking Table'!$Q221,'Loading Rates'!$B$1:$L$24,10,FALSE)),'BMP P Tracking Table'!$AO221*VLOOKUP('BMP P Tracking Table'!$Q221,'Loading Rates'!$B$1:$L$24,4,FALSE)+IF('BMP P Tracking Table'!$AP221="By HSG",'BMP P Tracking Table'!$AQ221*VLOOKUP('BMP P Tracking Table'!$Q221,'Loading Rates'!$B$1:$L$24,6,FALSE)+'BMP P Tracking Table'!$AR221*VLOOKUP('BMP P Tracking Table'!$Q221,'Loading Rates'!$B$1:$L$24,7,FALSE)+'BMP P Tracking Table'!$AS221*VLOOKUP('BMP P Tracking Table'!$Q221,'Loading Rates'!$B$1:$L$24,8,FALSE)+'BMP P Tracking Table'!$AT221*VLOOKUP('BMP P Tracking Table'!$Q221,'Loading Rates'!$B$1:$L$24,9,FALSE),'BMP P Tracking Table'!$AU221*VLOOKUP('BMP P Tracking Table'!$Q221,'Loading Rates'!$B$1:$L$24,10,FALSE))),"")</f>
        <v/>
      </c>
      <c r="AZ221" s="107" t="str">
        <f>IFERROR(IF('BMP P Tracking Table'!$AL221="Yes",MIN(2,IF('BMP P Tracking Table'!$AP221="Total Pervious",(-(3630*'BMP P Tracking Table'!$AO221+20.691*'BMP P Tracking Table'!$AU221)+SQRT((3630*'BMP P Tracking Table'!$AO221+20.691*'BMP P Tracking Table'!$AU221)^2-(4*(996.798*'BMP P Tracking Table'!$AU221)*-'BMP P Tracking Table'!$AW221)))/(2*(996.798*'BMP P Tracking Table'!$AU221)),IF(SUM('BMP P Tracking Table'!$AQ221:$AT221)=0,'BMP P Tracking Table'!$AU221/(-3630*'BMP P Tracking Table'!$AO221),(-(3630*'BMP P Tracking Table'!$AO221+20.691*'BMP P Tracking Table'!$AT221-216.711*'BMP P Tracking Table'!$AS221-83.853*'BMP P Tracking Table'!$AR221-42.834*'BMP P Tracking Table'!$AQ221)+SQRT((3630*'BMP P Tracking Table'!$AO221+20.691*'BMP P Tracking Table'!$AT221-216.711*'BMP P Tracking Table'!$AS221-83.853*'BMP P Tracking Table'!$AR221-42.834*'BMP P Tracking Table'!$AQ221)^2-(4*(149.919*'BMP P Tracking Table'!$AQ221+236.676*'BMP P Tracking Table'!$AR221+726*'BMP P Tracking Table'!$AS221+996.798*'BMP P Tracking Table'!$AT221)*-'BMP P Tracking Table'!$AW221)))/(2*(149.919*'BMP P Tracking Table'!$AQ221+236.676*'BMP P Tracking Table'!$AR221+726*'BMP P Tracking Table'!$AS221+996.798*'BMP P Tracking Table'!$AT221))))),MIN(2,IF('BMP P Tracking Table'!$AP221="Total Pervious",(-(3630*'BMP P Tracking Table'!$U221+20.691*'BMP P Tracking Table'!$AA221)+SQRT((3630*'BMP P Tracking Table'!$U221+20.691*'BMP P Tracking Table'!$AA221)^2-(4*(996.798*'BMP P Tracking Table'!$AA221)*-'BMP P Tracking Table'!$AW221)))/(2*(996.798*'BMP P Tracking Table'!$AA221)),IF(SUM('BMP P Tracking Table'!$W221:$Z221)=0,'BMP P Tracking Table'!$AW221/(-3630*'BMP P Tracking Table'!$U221),(-(3630*'BMP P Tracking Table'!$U221+20.691*'BMP P Tracking Table'!$Z221-216.711*'BMP P Tracking Table'!$Y221-83.853*'BMP P Tracking Table'!$X221-42.834*'BMP P Tracking Table'!$W221)+SQRT((3630*'BMP P Tracking Table'!$U221+20.691*'BMP P Tracking Table'!$Z221-216.711*'BMP P Tracking Table'!$Y221-83.853*'BMP P Tracking Table'!$X221-42.834*'BMP P Tracking Table'!$W221)^2-(4*(149.919*'BMP P Tracking Table'!$W221+236.676*'BMP P Tracking Table'!$X221+726*'BMP P Tracking Table'!$Y221+996.798*'BMP P Tracking Table'!$Z221)*-'BMP P Tracking Table'!$AW221)))/(2*(149.919*'BMP P Tracking Table'!$W221+236.676*'BMP P Tracking Table'!$X221+726*'BMP P Tracking Table'!$Y221+996.798*'BMP P Tracking Table'!$Z221)))))),"")</f>
        <v/>
      </c>
      <c r="BA221" s="105" t="str" cm="1">
        <f t="array" ref="BA221">IFERROR((VLOOKUP(CONCATENATE('BMP P Tracking Table'!$AV221," ",'BMP P Tracking Table'!$AX221),'Performance Curves'!$C$1:$L$45,_xlfn.SINGLE(MATCH('BMP P Tracking Table'!$AZ221,'Performance Curves'!$D$1:$L$1,1))+2,FALSE)-VLOOKUP(CONCATENATE('BMP P Tracking Table'!$AV221," ",'BMP P Tracking Table'!$AX221),'Performance Curves'!$C$1:$L$45,_xlfn.SINGLE(MATCH('BMP P Tracking Table'!$AZ221,'Performance Curves'!$D$1:$L$1,1))+1,FALSE)),"")</f>
        <v/>
      </c>
      <c r="BB221" s="107" t="str">
        <f>IFERROR(('BMP P Tracking Table'!$AZ221-INDEX('Performance Curves'!$E$1:$L$1,1,MATCH('BMP P Tracking Table'!$AZ221,'Performance Curves'!$E$1:$L$1,1)))/(INDEX('Performance Curves'!$E$1:$L$1,1,MATCH('BMP P Tracking Table'!$AZ221,'Performance Curves'!$E$1:$L$1,1)+1)-INDEX('Performance Curves'!$E$1:$L$1,1,MATCH('BMP P Tracking Table'!$AZ221,'Performance Curves'!$E$1:$L$1,1))),"")</f>
        <v/>
      </c>
      <c r="BC221" s="106" t="str" cm="1">
        <f t="array" ref="BC221">IFERROR(IF('BMP P Tracking Table'!$AZ221=2,VLOOKUP(CONCATENATE('BMP P Tracking Table'!$AV221," ",'BMP P Tracking Table'!$AX221),'Performance Curves'!$C$1:$L$44,_xlfn.SINGLE(MATCH('BMP P Tracking Table'!$AZ221,'Performance Curves'!$D$1:$L$1,1))+1,FALSE),'BMP P Tracking Table'!$BA221*'BMP P Tracking Table'!$BB221+VLOOKUP(CONCATENATE('BMP P Tracking Table'!$AV221," ",'BMP P Tracking Table'!$AX221),'Performance Curves'!$C$1:$L$44,_xlfn.SINGLE(MATCH('BMP P Tracking Table'!$AZ221,'Performance Curves'!$D$1:$L$1,1))+1,FALSE)),"")</f>
        <v/>
      </c>
      <c r="BD221" s="107" t="str">
        <f>IFERROR('BMP P Tracking Table'!$BC221*'BMP P Tracking Table'!$AY221,"")</f>
        <v/>
      </c>
      <c r="BE221" s="101"/>
      <c r="BF221" s="37">
        <f t="shared" si="8"/>
        <v>0</v>
      </c>
    </row>
    <row r="222" spans="1:58" x14ac:dyDescent="0.25">
      <c r="A222" s="65"/>
      <c r="B222" s="65"/>
      <c r="C222" s="65"/>
      <c r="D222" s="65"/>
      <c r="E222" s="97"/>
      <c r="F222" s="97"/>
      <c r="G222" s="65"/>
      <c r="H222" s="65"/>
      <c r="I222" s="65"/>
      <c r="J222" s="98"/>
      <c r="K222" s="65"/>
      <c r="L222" s="65"/>
      <c r="M222" s="65"/>
      <c r="N222" s="65"/>
      <c r="O222" s="65"/>
      <c r="P222" s="65"/>
      <c r="Q222" s="65" t="str">
        <f>IFERROR(VLOOKUP('BMP P Tracking Table'!$P222,Dropdowns!$C$2:$E$15,3,FALSE),"")</f>
        <v/>
      </c>
      <c r="R222" s="65" t="str">
        <f>IFERROR(VLOOKUP('BMP P Tracking Table'!$Q222,Dropdowns!$P$3:$Q$23,2,FALSE),"")</f>
        <v/>
      </c>
      <c r="S222" s="65"/>
      <c r="T222" s="65"/>
      <c r="U222" s="65"/>
      <c r="V222" s="65"/>
      <c r="W222" s="65"/>
      <c r="X222" s="65"/>
      <c r="Y222" s="65"/>
      <c r="Z222" s="65"/>
      <c r="AA222" s="65"/>
      <c r="AB222" s="100"/>
      <c r="AC222" s="65"/>
      <c r="AD222" s="107" t="str">
        <f>IFERROR('BMP P Tracking Table'!$U222*VLOOKUP('BMP P Tracking Table'!$Q222,'Loading Rates'!$B$1:$L$24,4,FALSE)+IF('BMP P Tracking Table'!$V222="By HSG",'BMP P Tracking Table'!$W222*VLOOKUP('BMP P Tracking Table'!$Q222,'Loading Rates'!$B$1:$L$24,6,FALSE)+'BMP P Tracking Table'!$X222*VLOOKUP('BMP P Tracking Table'!$Q222,'Loading Rates'!$B$1:$L$24,7,FALSE)+'BMP P Tracking Table'!$Y222*VLOOKUP('BMP P Tracking Table'!$Q222,'Loading Rates'!$B$1:$L$24,8,FALSE)+'BMP P Tracking Table'!$Z222*VLOOKUP('BMP P Tracking Table'!$Q222,'Loading Rates'!$B$1:$L$24,9,FALSE),'BMP P Tracking Table'!$AA222*VLOOKUP('BMP P Tracking Table'!$Q222,'Loading Rates'!$B$1:$L$24,10,FALSE)),"")</f>
        <v/>
      </c>
      <c r="AE222" s="107" t="str">
        <f>IFERROR(MIN(2,IF('BMP P Tracking Table'!$V222="Total Pervious",(-(3630*'BMP P Tracking Table'!$U222+20.691*'BMP P Tracking Table'!$AA222)+SQRT((3630*'BMP P Tracking Table'!$U222+20.691*'BMP P Tracking Table'!$AA222)^2-(4*(996.798*'BMP P Tracking Table'!$AA222)*-'BMP P Tracking Table'!$AB222)))/(2*(996.798*'BMP P Tracking Table'!$AA222)),IF(SUM('BMP P Tracking Table'!$W222:$Z222)=0,'BMP P Tracking Table'!$AB222/(-3630*'BMP P Tracking Table'!$U222),(-(3630*'BMP P Tracking Table'!$U222+20.691*'BMP P Tracking Table'!$Z222-216.711*'BMP P Tracking Table'!$Y222-83.853*'BMP P Tracking Table'!$X222-42.834*'BMP P Tracking Table'!$W222)+SQRT((3630*'BMP P Tracking Table'!$U222+20.691*'BMP P Tracking Table'!$Z222-216.711*'BMP P Tracking Table'!$Y222-83.853*'BMP P Tracking Table'!$X222-42.834*'BMP P Tracking Table'!$W222)^2-(4*(149.919*'BMP P Tracking Table'!$W222+236.676*'BMP P Tracking Table'!$X222+726*'BMP P Tracking Table'!$Y222+996.798*'BMP P Tracking Table'!$Z222)*-'BMP P Tracking Table'!$AB222)))/(2*(149.919*'BMP P Tracking Table'!$W222+236.676*'BMP P Tracking Table'!$X222+726*'BMP P Tracking Table'!$Y222+996.798*'BMP P Tracking Table'!$Z222))))),"")</f>
        <v/>
      </c>
      <c r="AF222" s="107" t="str" cm="1">
        <f t="array" ref="AF222">IFERROR((VLOOKUP(CONCATENATE('BMP P Tracking Table'!$T222," ",'BMP P Tracking Table'!$AC222),'Performance Curves'!$C$1:$L$45,_xlfn.SINGLE(MATCH('BMP P Tracking Table'!$AE222,'Performance Curves'!$D$1:$L$1,1))+2,FALSE)-VLOOKUP(CONCATENATE('BMP P Tracking Table'!$T222," ",'BMP P Tracking Table'!$AC222),'Performance Curves'!$C$1:$L$45,_xlfn.SINGLE(MATCH('BMP P Tracking Table'!$AE222,'Performance Curves'!$D$1:$L$1,1))+1,FALSE)),"")</f>
        <v/>
      </c>
      <c r="AG222" s="107" t="str">
        <f>IFERROR(('BMP P Tracking Table'!$AE222-INDEX('Performance Curves'!$E$1:$L$1,1,MATCH('BMP P Tracking Table'!$AE222,'Performance Curves'!$E$1:$L$1,1)))/(INDEX('Performance Curves'!$E$1:$L$1,1,MATCH('BMP P Tracking Table'!$AE222,'Performance Curves'!$E$1:$L$1,1)+1)-INDEX('Performance Curves'!$E$1:$L$1,1,MATCH('BMP P Tracking Table'!$AE222,'Performance Curves'!$E$1:$L$1,1))),"")</f>
        <v/>
      </c>
      <c r="AH222" s="106" t="str" cm="1">
        <f t="array" ref="AH222">IFERROR(IF('BMP P Tracking Table'!$AE222=2,VLOOKUP(CONCATENATE('BMP P Tracking Table'!$T222," ",'BMP P Tracking Table'!$AC222),'Performance Curves'!$C$1:$L$45,_xlfn.SINGLE(MATCH('BMP P Tracking Table'!$AE222,'Performance Curves'!$D$1:$L$1,1))+1,FALSE),'BMP P Tracking Table'!$AF222*'BMP P Tracking Table'!$AG222+VLOOKUP(CONCATENATE('BMP P Tracking Table'!$T222," ",'BMP P Tracking Table'!$AC222),'Performance Curves'!$C$1:$L$45,_xlfn.SINGLE(MATCH('BMP P Tracking Table'!$AE222,'Performance Curves'!$D$1:$L$1,1))+1,FALSE)),"")</f>
        <v/>
      </c>
      <c r="AI222" s="107" t="str">
        <f>IFERROR('BMP P Tracking Table'!$AH222*'BMP P Tracking Table'!$AD222,"")</f>
        <v/>
      </c>
      <c r="AJ222" s="65"/>
      <c r="AK222" s="101"/>
      <c r="AL222" s="101"/>
      <c r="AM222" s="64">
        <v>1</v>
      </c>
      <c r="AN222" s="105" t="str">
        <f t="shared" si="7"/>
        <v/>
      </c>
      <c r="AO222" s="101"/>
      <c r="AP222" s="101"/>
      <c r="AQ222" s="101"/>
      <c r="AR222" s="101"/>
      <c r="AS222" s="101"/>
      <c r="AT222" s="101"/>
      <c r="AU222" s="101"/>
      <c r="AV222" s="65"/>
      <c r="AW222" s="102"/>
      <c r="AX222" s="102"/>
      <c r="AY222" s="107" t="str">
        <f>IF('BMP P Tracking Table'!$AK222="Yes",IF('BMP P Tracking Table'!$AL222="No",'BMP P Tracking Table'!$U222*VLOOKUP('BMP P Tracking Table'!$Q222,'Loading Rates'!$B$1:$L$24,4,FALSE)+IF('BMP P Tracking Table'!$V222="By HSG",'BMP P Tracking Table'!$W222*VLOOKUP('BMP P Tracking Table'!$Q222,'Loading Rates'!$B$1:$L$24,6,FALSE)+'BMP P Tracking Table'!$X222*VLOOKUP('BMP P Tracking Table'!$Q222,'Loading Rates'!$B$1:$L$24,7,FALSE)+'BMP P Tracking Table'!$Y222*VLOOKUP('BMP P Tracking Table'!$Q222,'Loading Rates'!$B$1:$L$24,8,FALSE)+'BMP P Tracking Table'!$Z222*VLOOKUP('BMP P Tracking Table'!$Q222,'Loading Rates'!$B$1:$L$24,9,FALSE),'BMP P Tracking Table'!$AA222*VLOOKUP('BMP P Tracking Table'!$Q222,'Loading Rates'!$B$1:$L$24,10,FALSE)),'BMP P Tracking Table'!$AO222*VLOOKUP('BMP P Tracking Table'!$Q222,'Loading Rates'!$B$1:$L$24,4,FALSE)+IF('BMP P Tracking Table'!$AP222="By HSG",'BMP P Tracking Table'!$AQ222*VLOOKUP('BMP P Tracking Table'!$Q222,'Loading Rates'!$B$1:$L$24,6,FALSE)+'BMP P Tracking Table'!$AR222*VLOOKUP('BMP P Tracking Table'!$Q222,'Loading Rates'!$B$1:$L$24,7,FALSE)+'BMP P Tracking Table'!$AS222*VLOOKUP('BMP P Tracking Table'!$Q222,'Loading Rates'!$B$1:$L$24,8,FALSE)+'BMP P Tracking Table'!$AT222*VLOOKUP('BMP P Tracking Table'!$Q222,'Loading Rates'!$B$1:$L$24,9,FALSE),'BMP P Tracking Table'!$AU222*VLOOKUP('BMP P Tracking Table'!$Q222,'Loading Rates'!$B$1:$L$24,10,FALSE))),"")</f>
        <v/>
      </c>
      <c r="AZ222" s="107" t="str">
        <f>IFERROR(IF('BMP P Tracking Table'!$AL222="Yes",MIN(2,IF('BMP P Tracking Table'!$AP222="Total Pervious",(-(3630*'BMP P Tracking Table'!$AO222+20.691*'BMP P Tracking Table'!$AU222)+SQRT((3630*'BMP P Tracking Table'!$AO222+20.691*'BMP P Tracking Table'!$AU222)^2-(4*(996.798*'BMP P Tracking Table'!$AU222)*-'BMP P Tracking Table'!$AW222)))/(2*(996.798*'BMP P Tracking Table'!$AU222)),IF(SUM('BMP P Tracking Table'!$AQ222:$AT222)=0,'BMP P Tracking Table'!$AU222/(-3630*'BMP P Tracking Table'!$AO222),(-(3630*'BMP P Tracking Table'!$AO222+20.691*'BMP P Tracking Table'!$AT222-216.711*'BMP P Tracking Table'!$AS222-83.853*'BMP P Tracking Table'!$AR222-42.834*'BMP P Tracking Table'!$AQ222)+SQRT((3630*'BMP P Tracking Table'!$AO222+20.691*'BMP P Tracking Table'!$AT222-216.711*'BMP P Tracking Table'!$AS222-83.853*'BMP P Tracking Table'!$AR222-42.834*'BMP P Tracking Table'!$AQ222)^2-(4*(149.919*'BMP P Tracking Table'!$AQ222+236.676*'BMP P Tracking Table'!$AR222+726*'BMP P Tracking Table'!$AS222+996.798*'BMP P Tracking Table'!$AT222)*-'BMP P Tracking Table'!$AW222)))/(2*(149.919*'BMP P Tracking Table'!$AQ222+236.676*'BMP P Tracking Table'!$AR222+726*'BMP P Tracking Table'!$AS222+996.798*'BMP P Tracking Table'!$AT222))))),MIN(2,IF('BMP P Tracking Table'!$AP222="Total Pervious",(-(3630*'BMP P Tracking Table'!$U222+20.691*'BMP P Tracking Table'!$AA222)+SQRT((3630*'BMP P Tracking Table'!$U222+20.691*'BMP P Tracking Table'!$AA222)^2-(4*(996.798*'BMP P Tracking Table'!$AA222)*-'BMP P Tracking Table'!$AW222)))/(2*(996.798*'BMP P Tracking Table'!$AA222)),IF(SUM('BMP P Tracking Table'!$W222:$Z222)=0,'BMP P Tracking Table'!$AW222/(-3630*'BMP P Tracking Table'!$U222),(-(3630*'BMP P Tracking Table'!$U222+20.691*'BMP P Tracking Table'!$Z222-216.711*'BMP P Tracking Table'!$Y222-83.853*'BMP P Tracking Table'!$X222-42.834*'BMP P Tracking Table'!$W222)+SQRT((3630*'BMP P Tracking Table'!$U222+20.691*'BMP P Tracking Table'!$Z222-216.711*'BMP P Tracking Table'!$Y222-83.853*'BMP P Tracking Table'!$X222-42.834*'BMP P Tracking Table'!$W222)^2-(4*(149.919*'BMP P Tracking Table'!$W222+236.676*'BMP P Tracking Table'!$X222+726*'BMP P Tracking Table'!$Y222+996.798*'BMP P Tracking Table'!$Z222)*-'BMP P Tracking Table'!$AW222)))/(2*(149.919*'BMP P Tracking Table'!$W222+236.676*'BMP P Tracking Table'!$X222+726*'BMP P Tracking Table'!$Y222+996.798*'BMP P Tracking Table'!$Z222)))))),"")</f>
        <v/>
      </c>
      <c r="BA222" s="105" t="str" cm="1">
        <f t="array" ref="BA222">IFERROR((VLOOKUP(CONCATENATE('BMP P Tracking Table'!$AV222," ",'BMP P Tracking Table'!$AX222),'Performance Curves'!$C$1:$L$45,_xlfn.SINGLE(MATCH('BMP P Tracking Table'!$AZ222,'Performance Curves'!$D$1:$L$1,1))+2,FALSE)-VLOOKUP(CONCATENATE('BMP P Tracking Table'!$AV222," ",'BMP P Tracking Table'!$AX222),'Performance Curves'!$C$1:$L$45,_xlfn.SINGLE(MATCH('BMP P Tracking Table'!$AZ222,'Performance Curves'!$D$1:$L$1,1))+1,FALSE)),"")</f>
        <v/>
      </c>
      <c r="BB222" s="107" t="str">
        <f>IFERROR(('BMP P Tracking Table'!$AZ222-INDEX('Performance Curves'!$E$1:$L$1,1,MATCH('BMP P Tracking Table'!$AZ222,'Performance Curves'!$E$1:$L$1,1)))/(INDEX('Performance Curves'!$E$1:$L$1,1,MATCH('BMP P Tracking Table'!$AZ222,'Performance Curves'!$E$1:$L$1,1)+1)-INDEX('Performance Curves'!$E$1:$L$1,1,MATCH('BMP P Tracking Table'!$AZ222,'Performance Curves'!$E$1:$L$1,1))),"")</f>
        <v/>
      </c>
      <c r="BC222" s="106" t="str" cm="1">
        <f t="array" ref="BC222">IFERROR(IF('BMP P Tracking Table'!$AZ222=2,VLOOKUP(CONCATENATE('BMP P Tracking Table'!$AV222," ",'BMP P Tracking Table'!$AX222),'Performance Curves'!$C$1:$L$44,_xlfn.SINGLE(MATCH('BMP P Tracking Table'!$AZ222,'Performance Curves'!$D$1:$L$1,1))+1,FALSE),'BMP P Tracking Table'!$BA222*'BMP P Tracking Table'!$BB222+VLOOKUP(CONCATENATE('BMP P Tracking Table'!$AV222," ",'BMP P Tracking Table'!$AX222),'Performance Curves'!$C$1:$L$44,_xlfn.SINGLE(MATCH('BMP P Tracking Table'!$AZ222,'Performance Curves'!$D$1:$L$1,1))+1,FALSE)),"")</f>
        <v/>
      </c>
      <c r="BD222" s="107" t="str">
        <f>IFERROR('BMP P Tracking Table'!$BC222*'BMP P Tracking Table'!$AY222,"")</f>
        <v/>
      </c>
      <c r="BE222" s="101"/>
      <c r="BF222" s="37">
        <f t="shared" si="8"/>
        <v>0</v>
      </c>
    </row>
    <row r="223" spans="1:58" x14ac:dyDescent="0.25">
      <c r="A223" s="65"/>
      <c r="B223" s="65"/>
      <c r="C223" s="65"/>
      <c r="D223" s="65"/>
      <c r="E223" s="97"/>
      <c r="F223" s="97"/>
      <c r="G223" s="65"/>
      <c r="H223" s="65"/>
      <c r="I223" s="65"/>
      <c r="J223" s="98"/>
      <c r="K223" s="65"/>
      <c r="L223" s="65"/>
      <c r="M223" s="65"/>
      <c r="N223" s="65"/>
      <c r="O223" s="65"/>
      <c r="P223" s="65"/>
      <c r="Q223" s="65" t="str">
        <f>IFERROR(VLOOKUP('BMP P Tracking Table'!$P223,Dropdowns!$C$2:$E$15,3,FALSE),"")</f>
        <v/>
      </c>
      <c r="R223" s="65" t="str">
        <f>IFERROR(VLOOKUP('BMP P Tracking Table'!$Q223,Dropdowns!$P$3:$Q$23,2,FALSE),"")</f>
        <v/>
      </c>
      <c r="S223" s="65"/>
      <c r="T223" s="65"/>
      <c r="U223" s="65"/>
      <c r="V223" s="65"/>
      <c r="W223" s="65"/>
      <c r="X223" s="65"/>
      <c r="Y223" s="65"/>
      <c r="Z223" s="65"/>
      <c r="AA223" s="65"/>
      <c r="AB223" s="100"/>
      <c r="AC223" s="65"/>
      <c r="AD223" s="107" t="str">
        <f>IFERROR('BMP P Tracking Table'!$U223*VLOOKUP('BMP P Tracking Table'!$Q223,'Loading Rates'!$B$1:$L$24,4,FALSE)+IF('BMP P Tracking Table'!$V223="By HSG",'BMP P Tracking Table'!$W223*VLOOKUP('BMP P Tracking Table'!$Q223,'Loading Rates'!$B$1:$L$24,6,FALSE)+'BMP P Tracking Table'!$X223*VLOOKUP('BMP P Tracking Table'!$Q223,'Loading Rates'!$B$1:$L$24,7,FALSE)+'BMP P Tracking Table'!$Y223*VLOOKUP('BMP P Tracking Table'!$Q223,'Loading Rates'!$B$1:$L$24,8,FALSE)+'BMP P Tracking Table'!$Z223*VLOOKUP('BMP P Tracking Table'!$Q223,'Loading Rates'!$B$1:$L$24,9,FALSE),'BMP P Tracking Table'!$AA223*VLOOKUP('BMP P Tracking Table'!$Q223,'Loading Rates'!$B$1:$L$24,10,FALSE)),"")</f>
        <v/>
      </c>
      <c r="AE223" s="107" t="str">
        <f>IFERROR(MIN(2,IF('BMP P Tracking Table'!$V223="Total Pervious",(-(3630*'BMP P Tracking Table'!$U223+20.691*'BMP P Tracking Table'!$AA223)+SQRT((3630*'BMP P Tracking Table'!$U223+20.691*'BMP P Tracking Table'!$AA223)^2-(4*(996.798*'BMP P Tracking Table'!$AA223)*-'BMP P Tracking Table'!$AB223)))/(2*(996.798*'BMP P Tracking Table'!$AA223)),IF(SUM('BMP P Tracking Table'!$W223:$Z223)=0,'BMP P Tracking Table'!$AB223/(-3630*'BMP P Tracking Table'!$U223),(-(3630*'BMP P Tracking Table'!$U223+20.691*'BMP P Tracking Table'!$Z223-216.711*'BMP P Tracking Table'!$Y223-83.853*'BMP P Tracking Table'!$X223-42.834*'BMP P Tracking Table'!$W223)+SQRT((3630*'BMP P Tracking Table'!$U223+20.691*'BMP P Tracking Table'!$Z223-216.711*'BMP P Tracking Table'!$Y223-83.853*'BMP P Tracking Table'!$X223-42.834*'BMP P Tracking Table'!$W223)^2-(4*(149.919*'BMP P Tracking Table'!$W223+236.676*'BMP P Tracking Table'!$X223+726*'BMP P Tracking Table'!$Y223+996.798*'BMP P Tracking Table'!$Z223)*-'BMP P Tracking Table'!$AB223)))/(2*(149.919*'BMP P Tracking Table'!$W223+236.676*'BMP P Tracking Table'!$X223+726*'BMP P Tracking Table'!$Y223+996.798*'BMP P Tracking Table'!$Z223))))),"")</f>
        <v/>
      </c>
      <c r="AF223" s="107" t="str" cm="1">
        <f t="array" ref="AF223">IFERROR((VLOOKUP(CONCATENATE('BMP P Tracking Table'!$T223," ",'BMP P Tracking Table'!$AC223),'Performance Curves'!$C$1:$L$45,_xlfn.SINGLE(MATCH('BMP P Tracking Table'!$AE223,'Performance Curves'!$D$1:$L$1,1))+2,FALSE)-VLOOKUP(CONCATENATE('BMP P Tracking Table'!$T223," ",'BMP P Tracking Table'!$AC223),'Performance Curves'!$C$1:$L$45,_xlfn.SINGLE(MATCH('BMP P Tracking Table'!$AE223,'Performance Curves'!$D$1:$L$1,1))+1,FALSE)),"")</f>
        <v/>
      </c>
      <c r="AG223" s="107" t="str">
        <f>IFERROR(('BMP P Tracking Table'!$AE223-INDEX('Performance Curves'!$E$1:$L$1,1,MATCH('BMP P Tracking Table'!$AE223,'Performance Curves'!$E$1:$L$1,1)))/(INDEX('Performance Curves'!$E$1:$L$1,1,MATCH('BMP P Tracking Table'!$AE223,'Performance Curves'!$E$1:$L$1,1)+1)-INDEX('Performance Curves'!$E$1:$L$1,1,MATCH('BMP P Tracking Table'!$AE223,'Performance Curves'!$E$1:$L$1,1))),"")</f>
        <v/>
      </c>
      <c r="AH223" s="106" t="str" cm="1">
        <f t="array" ref="AH223">IFERROR(IF('BMP P Tracking Table'!$AE223=2,VLOOKUP(CONCATENATE('BMP P Tracking Table'!$T223," ",'BMP P Tracking Table'!$AC223),'Performance Curves'!$C$1:$L$45,_xlfn.SINGLE(MATCH('BMP P Tracking Table'!$AE223,'Performance Curves'!$D$1:$L$1,1))+1,FALSE),'BMP P Tracking Table'!$AF223*'BMP P Tracking Table'!$AG223+VLOOKUP(CONCATENATE('BMP P Tracking Table'!$T223," ",'BMP P Tracking Table'!$AC223),'Performance Curves'!$C$1:$L$45,_xlfn.SINGLE(MATCH('BMP P Tracking Table'!$AE223,'Performance Curves'!$D$1:$L$1,1))+1,FALSE)),"")</f>
        <v/>
      </c>
      <c r="AI223" s="107" t="str">
        <f>IFERROR('BMP P Tracking Table'!$AH223*'BMP P Tracking Table'!$AD223,"")</f>
        <v/>
      </c>
      <c r="AJ223" s="65"/>
      <c r="AK223" s="101"/>
      <c r="AL223" s="101"/>
      <c r="AM223" s="64">
        <v>1</v>
      </c>
      <c r="AN223" s="105" t="str">
        <f t="shared" si="7"/>
        <v/>
      </c>
      <c r="AO223" s="101"/>
      <c r="AP223" s="101"/>
      <c r="AQ223" s="101"/>
      <c r="AR223" s="101"/>
      <c r="AS223" s="101"/>
      <c r="AT223" s="101"/>
      <c r="AU223" s="101"/>
      <c r="AV223" s="65"/>
      <c r="AW223" s="102"/>
      <c r="AX223" s="102"/>
      <c r="AY223" s="107" t="str">
        <f>IF('BMP P Tracking Table'!$AK223="Yes",IF('BMP P Tracking Table'!$AL223="No",'BMP P Tracking Table'!$U223*VLOOKUP('BMP P Tracking Table'!$Q223,'Loading Rates'!$B$1:$L$24,4,FALSE)+IF('BMP P Tracking Table'!$V223="By HSG",'BMP P Tracking Table'!$W223*VLOOKUP('BMP P Tracking Table'!$Q223,'Loading Rates'!$B$1:$L$24,6,FALSE)+'BMP P Tracking Table'!$X223*VLOOKUP('BMP P Tracking Table'!$Q223,'Loading Rates'!$B$1:$L$24,7,FALSE)+'BMP P Tracking Table'!$Y223*VLOOKUP('BMP P Tracking Table'!$Q223,'Loading Rates'!$B$1:$L$24,8,FALSE)+'BMP P Tracking Table'!$Z223*VLOOKUP('BMP P Tracking Table'!$Q223,'Loading Rates'!$B$1:$L$24,9,FALSE),'BMP P Tracking Table'!$AA223*VLOOKUP('BMP P Tracking Table'!$Q223,'Loading Rates'!$B$1:$L$24,10,FALSE)),'BMP P Tracking Table'!$AO223*VLOOKUP('BMP P Tracking Table'!$Q223,'Loading Rates'!$B$1:$L$24,4,FALSE)+IF('BMP P Tracking Table'!$AP223="By HSG",'BMP P Tracking Table'!$AQ223*VLOOKUP('BMP P Tracking Table'!$Q223,'Loading Rates'!$B$1:$L$24,6,FALSE)+'BMP P Tracking Table'!$AR223*VLOOKUP('BMP P Tracking Table'!$Q223,'Loading Rates'!$B$1:$L$24,7,FALSE)+'BMP P Tracking Table'!$AS223*VLOOKUP('BMP P Tracking Table'!$Q223,'Loading Rates'!$B$1:$L$24,8,FALSE)+'BMP P Tracking Table'!$AT223*VLOOKUP('BMP P Tracking Table'!$Q223,'Loading Rates'!$B$1:$L$24,9,FALSE),'BMP P Tracking Table'!$AU223*VLOOKUP('BMP P Tracking Table'!$Q223,'Loading Rates'!$B$1:$L$24,10,FALSE))),"")</f>
        <v/>
      </c>
      <c r="AZ223" s="107" t="str">
        <f>IFERROR(IF('BMP P Tracking Table'!$AL223="Yes",MIN(2,IF('BMP P Tracking Table'!$AP223="Total Pervious",(-(3630*'BMP P Tracking Table'!$AO223+20.691*'BMP P Tracking Table'!$AU223)+SQRT((3630*'BMP P Tracking Table'!$AO223+20.691*'BMP P Tracking Table'!$AU223)^2-(4*(996.798*'BMP P Tracking Table'!$AU223)*-'BMP P Tracking Table'!$AW223)))/(2*(996.798*'BMP P Tracking Table'!$AU223)),IF(SUM('BMP P Tracking Table'!$AQ223:$AT223)=0,'BMP P Tracking Table'!$AU223/(-3630*'BMP P Tracking Table'!$AO223),(-(3630*'BMP P Tracking Table'!$AO223+20.691*'BMP P Tracking Table'!$AT223-216.711*'BMP P Tracking Table'!$AS223-83.853*'BMP P Tracking Table'!$AR223-42.834*'BMP P Tracking Table'!$AQ223)+SQRT((3630*'BMP P Tracking Table'!$AO223+20.691*'BMP P Tracking Table'!$AT223-216.711*'BMP P Tracking Table'!$AS223-83.853*'BMP P Tracking Table'!$AR223-42.834*'BMP P Tracking Table'!$AQ223)^2-(4*(149.919*'BMP P Tracking Table'!$AQ223+236.676*'BMP P Tracking Table'!$AR223+726*'BMP P Tracking Table'!$AS223+996.798*'BMP P Tracking Table'!$AT223)*-'BMP P Tracking Table'!$AW223)))/(2*(149.919*'BMP P Tracking Table'!$AQ223+236.676*'BMP P Tracking Table'!$AR223+726*'BMP P Tracking Table'!$AS223+996.798*'BMP P Tracking Table'!$AT223))))),MIN(2,IF('BMP P Tracking Table'!$AP223="Total Pervious",(-(3630*'BMP P Tracking Table'!$U223+20.691*'BMP P Tracking Table'!$AA223)+SQRT((3630*'BMP P Tracking Table'!$U223+20.691*'BMP P Tracking Table'!$AA223)^2-(4*(996.798*'BMP P Tracking Table'!$AA223)*-'BMP P Tracking Table'!$AW223)))/(2*(996.798*'BMP P Tracking Table'!$AA223)),IF(SUM('BMP P Tracking Table'!$W223:$Z223)=0,'BMP P Tracking Table'!$AW223/(-3630*'BMP P Tracking Table'!$U223),(-(3630*'BMP P Tracking Table'!$U223+20.691*'BMP P Tracking Table'!$Z223-216.711*'BMP P Tracking Table'!$Y223-83.853*'BMP P Tracking Table'!$X223-42.834*'BMP P Tracking Table'!$W223)+SQRT((3630*'BMP P Tracking Table'!$U223+20.691*'BMP P Tracking Table'!$Z223-216.711*'BMP P Tracking Table'!$Y223-83.853*'BMP P Tracking Table'!$X223-42.834*'BMP P Tracking Table'!$W223)^2-(4*(149.919*'BMP P Tracking Table'!$W223+236.676*'BMP P Tracking Table'!$X223+726*'BMP P Tracking Table'!$Y223+996.798*'BMP P Tracking Table'!$Z223)*-'BMP P Tracking Table'!$AW223)))/(2*(149.919*'BMP P Tracking Table'!$W223+236.676*'BMP P Tracking Table'!$X223+726*'BMP P Tracking Table'!$Y223+996.798*'BMP P Tracking Table'!$Z223)))))),"")</f>
        <v/>
      </c>
      <c r="BA223" s="105" t="str" cm="1">
        <f t="array" ref="BA223">IFERROR((VLOOKUP(CONCATENATE('BMP P Tracking Table'!$AV223," ",'BMP P Tracking Table'!$AX223),'Performance Curves'!$C$1:$L$45,_xlfn.SINGLE(MATCH('BMP P Tracking Table'!$AZ223,'Performance Curves'!$D$1:$L$1,1))+2,FALSE)-VLOOKUP(CONCATENATE('BMP P Tracking Table'!$AV223," ",'BMP P Tracking Table'!$AX223),'Performance Curves'!$C$1:$L$45,_xlfn.SINGLE(MATCH('BMP P Tracking Table'!$AZ223,'Performance Curves'!$D$1:$L$1,1))+1,FALSE)),"")</f>
        <v/>
      </c>
      <c r="BB223" s="107" t="str">
        <f>IFERROR(('BMP P Tracking Table'!$AZ223-INDEX('Performance Curves'!$E$1:$L$1,1,MATCH('BMP P Tracking Table'!$AZ223,'Performance Curves'!$E$1:$L$1,1)))/(INDEX('Performance Curves'!$E$1:$L$1,1,MATCH('BMP P Tracking Table'!$AZ223,'Performance Curves'!$E$1:$L$1,1)+1)-INDEX('Performance Curves'!$E$1:$L$1,1,MATCH('BMP P Tracking Table'!$AZ223,'Performance Curves'!$E$1:$L$1,1))),"")</f>
        <v/>
      </c>
      <c r="BC223" s="106" t="str" cm="1">
        <f t="array" ref="BC223">IFERROR(IF('BMP P Tracking Table'!$AZ223=2,VLOOKUP(CONCATENATE('BMP P Tracking Table'!$AV223," ",'BMP P Tracking Table'!$AX223),'Performance Curves'!$C$1:$L$44,_xlfn.SINGLE(MATCH('BMP P Tracking Table'!$AZ223,'Performance Curves'!$D$1:$L$1,1))+1,FALSE),'BMP P Tracking Table'!$BA223*'BMP P Tracking Table'!$BB223+VLOOKUP(CONCATENATE('BMP P Tracking Table'!$AV223," ",'BMP P Tracking Table'!$AX223),'Performance Curves'!$C$1:$L$44,_xlfn.SINGLE(MATCH('BMP P Tracking Table'!$AZ223,'Performance Curves'!$D$1:$L$1,1))+1,FALSE)),"")</f>
        <v/>
      </c>
      <c r="BD223" s="107" t="str">
        <f>IFERROR('BMP P Tracking Table'!$BC223*'BMP P Tracking Table'!$AY223,"")</f>
        <v/>
      </c>
      <c r="BE223" s="101"/>
      <c r="BF223" s="37">
        <f t="shared" si="8"/>
        <v>0</v>
      </c>
    </row>
    <row r="224" spans="1:58" x14ac:dyDescent="0.25">
      <c r="A224" s="65"/>
      <c r="B224" s="65"/>
      <c r="C224" s="65"/>
      <c r="D224" s="65"/>
      <c r="E224" s="97"/>
      <c r="F224" s="97"/>
      <c r="G224" s="65"/>
      <c r="H224" s="65"/>
      <c r="I224" s="65"/>
      <c r="J224" s="98"/>
      <c r="K224" s="65"/>
      <c r="L224" s="65"/>
      <c r="M224" s="65"/>
      <c r="N224" s="65"/>
      <c r="O224" s="65"/>
      <c r="P224" s="65"/>
      <c r="Q224" s="65" t="str">
        <f>IFERROR(VLOOKUP('BMP P Tracking Table'!$P224,Dropdowns!$C$2:$E$15,3,FALSE),"")</f>
        <v/>
      </c>
      <c r="R224" s="65" t="str">
        <f>IFERROR(VLOOKUP('BMP P Tracking Table'!$Q224,Dropdowns!$P$3:$Q$23,2,FALSE),"")</f>
        <v/>
      </c>
      <c r="S224" s="65"/>
      <c r="T224" s="65"/>
      <c r="U224" s="65"/>
      <c r="V224" s="65"/>
      <c r="W224" s="65"/>
      <c r="X224" s="65"/>
      <c r="Y224" s="65"/>
      <c r="Z224" s="65"/>
      <c r="AA224" s="65"/>
      <c r="AB224" s="100"/>
      <c r="AC224" s="65"/>
      <c r="AD224" s="107" t="str">
        <f>IFERROR('BMP P Tracking Table'!$U224*VLOOKUP('BMP P Tracking Table'!$Q224,'Loading Rates'!$B$1:$L$24,4,FALSE)+IF('BMP P Tracking Table'!$V224="By HSG",'BMP P Tracking Table'!$W224*VLOOKUP('BMP P Tracking Table'!$Q224,'Loading Rates'!$B$1:$L$24,6,FALSE)+'BMP P Tracking Table'!$X224*VLOOKUP('BMP P Tracking Table'!$Q224,'Loading Rates'!$B$1:$L$24,7,FALSE)+'BMP P Tracking Table'!$Y224*VLOOKUP('BMP P Tracking Table'!$Q224,'Loading Rates'!$B$1:$L$24,8,FALSE)+'BMP P Tracking Table'!$Z224*VLOOKUP('BMP P Tracking Table'!$Q224,'Loading Rates'!$B$1:$L$24,9,FALSE),'BMP P Tracking Table'!$AA224*VLOOKUP('BMP P Tracking Table'!$Q224,'Loading Rates'!$B$1:$L$24,10,FALSE)),"")</f>
        <v/>
      </c>
      <c r="AE224" s="107" t="str">
        <f>IFERROR(MIN(2,IF('BMP P Tracking Table'!$V224="Total Pervious",(-(3630*'BMP P Tracking Table'!$U224+20.691*'BMP P Tracking Table'!$AA224)+SQRT((3630*'BMP P Tracking Table'!$U224+20.691*'BMP P Tracking Table'!$AA224)^2-(4*(996.798*'BMP P Tracking Table'!$AA224)*-'BMP P Tracking Table'!$AB224)))/(2*(996.798*'BMP P Tracking Table'!$AA224)),IF(SUM('BMP P Tracking Table'!$W224:$Z224)=0,'BMP P Tracking Table'!$AB224/(-3630*'BMP P Tracking Table'!$U224),(-(3630*'BMP P Tracking Table'!$U224+20.691*'BMP P Tracking Table'!$Z224-216.711*'BMP P Tracking Table'!$Y224-83.853*'BMP P Tracking Table'!$X224-42.834*'BMP P Tracking Table'!$W224)+SQRT((3630*'BMP P Tracking Table'!$U224+20.691*'BMP P Tracking Table'!$Z224-216.711*'BMP P Tracking Table'!$Y224-83.853*'BMP P Tracking Table'!$X224-42.834*'BMP P Tracking Table'!$W224)^2-(4*(149.919*'BMP P Tracking Table'!$W224+236.676*'BMP P Tracking Table'!$X224+726*'BMP P Tracking Table'!$Y224+996.798*'BMP P Tracking Table'!$Z224)*-'BMP P Tracking Table'!$AB224)))/(2*(149.919*'BMP P Tracking Table'!$W224+236.676*'BMP P Tracking Table'!$X224+726*'BMP P Tracking Table'!$Y224+996.798*'BMP P Tracking Table'!$Z224))))),"")</f>
        <v/>
      </c>
      <c r="AF224" s="107" t="str" cm="1">
        <f t="array" ref="AF224">IFERROR((VLOOKUP(CONCATENATE('BMP P Tracking Table'!$T224," ",'BMP P Tracking Table'!$AC224),'Performance Curves'!$C$1:$L$45,_xlfn.SINGLE(MATCH('BMP P Tracking Table'!$AE224,'Performance Curves'!$D$1:$L$1,1))+2,FALSE)-VLOOKUP(CONCATENATE('BMP P Tracking Table'!$T224," ",'BMP P Tracking Table'!$AC224),'Performance Curves'!$C$1:$L$45,_xlfn.SINGLE(MATCH('BMP P Tracking Table'!$AE224,'Performance Curves'!$D$1:$L$1,1))+1,FALSE)),"")</f>
        <v/>
      </c>
      <c r="AG224" s="107" t="str">
        <f>IFERROR(('BMP P Tracking Table'!$AE224-INDEX('Performance Curves'!$E$1:$L$1,1,MATCH('BMP P Tracking Table'!$AE224,'Performance Curves'!$E$1:$L$1,1)))/(INDEX('Performance Curves'!$E$1:$L$1,1,MATCH('BMP P Tracking Table'!$AE224,'Performance Curves'!$E$1:$L$1,1)+1)-INDEX('Performance Curves'!$E$1:$L$1,1,MATCH('BMP P Tracking Table'!$AE224,'Performance Curves'!$E$1:$L$1,1))),"")</f>
        <v/>
      </c>
      <c r="AH224" s="106" t="str" cm="1">
        <f t="array" ref="AH224">IFERROR(IF('BMP P Tracking Table'!$AE224=2,VLOOKUP(CONCATENATE('BMP P Tracking Table'!$T224," ",'BMP P Tracking Table'!$AC224),'Performance Curves'!$C$1:$L$45,_xlfn.SINGLE(MATCH('BMP P Tracking Table'!$AE224,'Performance Curves'!$D$1:$L$1,1))+1,FALSE),'BMP P Tracking Table'!$AF224*'BMP P Tracking Table'!$AG224+VLOOKUP(CONCATENATE('BMP P Tracking Table'!$T224," ",'BMP P Tracking Table'!$AC224),'Performance Curves'!$C$1:$L$45,_xlfn.SINGLE(MATCH('BMP P Tracking Table'!$AE224,'Performance Curves'!$D$1:$L$1,1))+1,FALSE)),"")</f>
        <v/>
      </c>
      <c r="AI224" s="107" t="str">
        <f>IFERROR('BMP P Tracking Table'!$AH224*'BMP P Tracking Table'!$AD224,"")</f>
        <v/>
      </c>
      <c r="AJ224" s="65"/>
      <c r="AK224" s="101"/>
      <c r="AL224" s="101"/>
      <c r="AM224" s="64">
        <v>1</v>
      </c>
      <c r="AN224" s="105" t="str">
        <f t="shared" si="7"/>
        <v/>
      </c>
      <c r="AO224" s="101"/>
      <c r="AP224" s="101"/>
      <c r="AQ224" s="101"/>
      <c r="AR224" s="101"/>
      <c r="AS224" s="101"/>
      <c r="AT224" s="101"/>
      <c r="AU224" s="101"/>
      <c r="AV224" s="65"/>
      <c r="AW224" s="102"/>
      <c r="AX224" s="102"/>
      <c r="AY224" s="107" t="str">
        <f>IF('BMP P Tracking Table'!$AK224="Yes",IF('BMP P Tracking Table'!$AL224="No",'BMP P Tracking Table'!$U224*VLOOKUP('BMP P Tracking Table'!$Q224,'Loading Rates'!$B$1:$L$24,4,FALSE)+IF('BMP P Tracking Table'!$V224="By HSG",'BMP P Tracking Table'!$W224*VLOOKUP('BMP P Tracking Table'!$Q224,'Loading Rates'!$B$1:$L$24,6,FALSE)+'BMP P Tracking Table'!$X224*VLOOKUP('BMP P Tracking Table'!$Q224,'Loading Rates'!$B$1:$L$24,7,FALSE)+'BMP P Tracking Table'!$Y224*VLOOKUP('BMP P Tracking Table'!$Q224,'Loading Rates'!$B$1:$L$24,8,FALSE)+'BMP P Tracking Table'!$Z224*VLOOKUP('BMP P Tracking Table'!$Q224,'Loading Rates'!$B$1:$L$24,9,FALSE),'BMP P Tracking Table'!$AA224*VLOOKUP('BMP P Tracking Table'!$Q224,'Loading Rates'!$B$1:$L$24,10,FALSE)),'BMP P Tracking Table'!$AO224*VLOOKUP('BMP P Tracking Table'!$Q224,'Loading Rates'!$B$1:$L$24,4,FALSE)+IF('BMP P Tracking Table'!$AP224="By HSG",'BMP P Tracking Table'!$AQ224*VLOOKUP('BMP P Tracking Table'!$Q224,'Loading Rates'!$B$1:$L$24,6,FALSE)+'BMP P Tracking Table'!$AR224*VLOOKUP('BMP P Tracking Table'!$Q224,'Loading Rates'!$B$1:$L$24,7,FALSE)+'BMP P Tracking Table'!$AS224*VLOOKUP('BMP P Tracking Table'!$Q224,'Loading Rates'!$B$1:$L$24,8,FALSE)+'BMP P Tracking Table'!$AT224*VLOOKUP('BMP P Tracking Table'!$Q224,'Loading Rates'!$B$1:$L$24,9,FALSE),'BMP P Tracking Table'!$AU224*VLOOKUP('BMP P Tracking Table'!$Q224,'Loading Rates'!$B$1:$L$24,10,FALSE))),"")</f>
        <v/>
      </c>
      <c r="AZ224" s="107" t="str">
        <f>IFERROR(IF('BMP P Tracking Table'!$AL224="Yes",MIN(2,IF('BMP P Tracking Table'!$AP224="Total Pervious",(-(3630*'BMP P Tracking Table'!$AO224+20.691*'BMP P Tracking Table'!$AU224)+SQRT((3630*'BMP P Tracking Table'!$AO224+20.691*'BMP P Tracking Table'!$AU224)^2-(4*(996.798*'BMP P Tracking Table'!$AU224)*-'BMP P Tracking Table'!$AW224)))/(2*(996.798*'BMP P Tracking Table'!$AU224)),IF(SUM('BMP P Tracking Table'!$AQ224:$AT224)=0,'BMP P Tracking Table'!$AU224/(-3630*'BMP P Tracking Table'!$AO224),(-(3630*'BMP P Tracking Table'!$AO224+20.691*'BMP P Tracking Table'!$AT224-216.711*'BMP P Tracking Table'!$AS224-83.853*'BMP P Tracking Table'!$AR224-42.834*'BMP P Tracking Table'!$AQ224)+SQRT((3630*'BMP P Tracking Table'!$AO224+20.691*'BMP P Tracking Table'!$AT224-216.711*'BMP P Tracking Table'!$AS224-83.853*'BMP P Tracking Table'!$AR224-42.834*'BMP P Tracking Table'!$AQ224)^2-(4*(149.919*'BMP P Tracking Table'!$AQ224+236.676*'BMP P Tracking Table'!$AR224+726*'BMP P Tracking Table'!$AS224+996.798*'BMP P Tracking Table'!$AT224)*-'BMP P Tracking Table'!$AW224)))/(2*(149.919*'BMP P Tracking Table'!$AQ224+236.676*'BMP P Tracking Table'!$AR224+726*'BMP P Tracking Table'!$AS224+996.798*'BMP P Tracking Table'!$AT224))))),MIN(2,IF('BMP P Tracking Table'!$AP224="Total Pervious",(-(3630*'BMP P Tracking Table'!$U224+20.691*'BMP P Tracking Table'!$AA224)+SQRT((3630*'BMP P Tracking Table'!$U224+20.691*'BMP P Tracking Table'!$AA224)^2-(4*(996.798*'BMP P Tracking Table'!$AA224)*-'BMP P Tracking Table'!$AW224)))/(2*(996.798*'BMP P Tracking Table'!$AA224)),IF(SUM('BMP P Tracking Table'!$W224:$Z224)=0,'BMP P Tracking Table'!$AW224/(-3630*'BMP P Tracking Table'!$U224),(-(3630*'BMP P Tracking Table'!$U224+20.691*'BMP P Tracking Table'!$Z224-216.711*'BMP P Tracking Table'!$Y224-83.853*'BMP P Tracking Table'!$X224-42.834*'BMP P Tracking Table'!$W224)+SQRT((3630*'BMP P Tracking Table'!$U224+20.691*'BMP P Tracking Table'!$Z224-216.711*'BMP P Tracking Table'!$Y224-83.853*'BMP P Tracking Table'!$X224-42.834*'BMP P Tracking Table'!$W224)^2-(4*(149.919*'BMP P Tracking Table'!$W224+236.676*'BMP P Tracking Table'!$X224+726*'BMP P Tracking Table'!$Y224+996.798*'BMP P Tracking Table'!$Z224)*-'BMP P Tracking Table'!$AW224)))/(2*(149.919*'BMP P Tracking Table'!$W224+236.676*'BMP P Tracking Table'!$X224+726*'BMP P Tracking Table'!$Y224+996.798*'BMP P Tracking Table'!$Z224)))))),"")</f>
        <v/>
      </c>
      <c r="BA224" s="105" t="str" cm="1">
        <f t="array" ref="BA224">IFERROR((VLOOKUP(CONCATENATE('BMP P Tracking Table'!$AV224," ",'BMP P Tracking Table'!$AX224),'Performance Curves'!$C$1:$L$45,_xlfn.SINGLE(MATCH('BMP P Tracking Table'!$AZ224,'Performance Curves'!$D$1:$L$1,1))+2,FALSE)-VLOOKUP(CONCATENATE('BMP P Tracking Table'!$AV224," ",'BMP P Tracking Table'!$AX224),'Performance Curves'!$C$1:$L$45,_xlfn.SINGLE(MATCH('BMP P Tracking Table'!$AZ224,'Performance Curves'!$D$1:$L$1,1))+1,FALSE)),"")</f>
        <v/>
      </c>
      <c r="BB224" s="107" t="str">
        <f>IFERROR(('BMP P Tracking Table'!$AZ224-INDEX('Performance Curves'!$E$1:$L$1,1,MATCH('BMP P Tracking Table'!$AZ224,'Performance Curves'!$E$1:$L$1,1)))/(INDEX('Performance Curves'!$E$1:$L$1,1,MATCH('BMP P Tracking Table'!$AZ224,'Performance Curves'!$E$1:$L$1,1)+1)-INDEX('Performance Curves'!$E$1:$L$1,1,MATCH('BMP P Tracking Table'!$AZ224,'Performance Curves'!$E$1:$L$1,1))),"")</f>
        <v/>
      </c>
      <c r="BC224" s="106" t="str" cm="1">
        <f t="array" ref="BC224">IFERROR(IF('BMP P Tracking Table'!$AZ224=2,VLOOKUP(CONCATENATE('BMP P Tracking Table'!$AV224," ",'BMP P Tracking Table'!$AX224),'Performance Curves'!$C$1:$L$44,_xlfn.SINGLE(MATCH('BMP P Tracking Table'!$AZ224,'Performance Curves'!$D$1:$L$1,1))+1,FALSE),'BMP P Tracking Table'!$BA224*'BMP P Tracking Table'!$BB224+VLOOKUP(CONCATENATE('BMP P Tracking Table'!$AV224," ",'BMP P Tracking Table'!$AX224),'Performance Curves'!$C$1:$L$44,_xlfn.SINGLE(MATCH('BMP P Tracking Table'!$AZ224,'Performance Curves'!$D$1:$L$1,1))+1,FALSE)),"")</f>
        <v/>
      </c>
      <c r="BD224" s="107" t="str">
        <f>IFERROR('BMP P Tracking Table'!$BC224*'BMP P Tracking Table'!$AY224,"")</f>
        <v/>
      </c>
      <c r="BE224" s="101"/>
      <c r="BF224" s="37">
        <f t="shared" si="8"/>
        <v>0</v>
      </c>
    </row>
    <row r="225" spans="1:58" x14ac:dyDescent="0.25">
      <c r="A225" s="65"/>
      <c r="B225" s="65"/>
      <c r="C225" s="65"/>
      <c r="D225" s="65"/>
      <c r="E225" s="97"/>
      <c r="F225" s="97"/>
      <c r="G225" s="65"/>
      <c r="H225" s="65"/>
      <c r="I225" s="65"/>
      <c r="J225" s="98"/>
      <c r="K225" s="65"/>
      <c r="L225" s="65"/>
      <c r="M225" s="65"/>
      <c r="N225" s="65"/>
      <c r="O225" s="65"/>
      <c r="P225" s="65"/>
      <c r="Q225" s="65" t="str">
        <f>IFERROR(VLOOKUP('BMP P Tracking Table'!$P225,Dropdowns!$C$2:$E$15,3,FALSE),"")</f>
        <v/>
      </c>
      <c r="R225" s="65" t="str">
        <f>IFERROR(VLOOKUP('BMP P Tracking Table'!$Q225,Dropdowns!$P$3:$Q$23,2,FALSE),"")</f>
        <v/>
      </c>
      <c r="S225" s="65"/>
      <c r="T225" s="65"/>
      <c r="U225" s="65"/>
      <c r="V225" s="65"/>
      <c r="W225" s="65"/>
      <c r="X225" s="65"/>
      <c r="Y225" s="65"/>
      <c r="Z225" s="65"/>
      <c r="AA225" s="65"/>
      <c r="AB225" s="100"/>
      <c r="AC225" s="65"/>
      <c r="AD225" s="107" t="str">
        <f>IFERROR('BMP P Tracking Table'!$U225*VLOOKUP('BMP P Tracking Table'!$Q225,'Loading Rates'!$B$1:$L$24,4,FALSE)+IF('BMP P Tracking Table'!$V225="By HSG",'BMP P Tracking Table'!$W225*VLOOKUP('BMP P Tracking Table'!$Q225,'Loading Rates'!$B$1:$L$24,6,FALSE)+'BMP P Tracking Table'!$X225*VLOOKUP('BMP P Tracking Table'!$Q225,'Loading Rates'!$B$1:$L$24,7,FALSE)+'BMP P Tracking Table'!$Y225*VLOOKUP('BMP P Tracking Table'!$Q225,'Loading Rates'!$B$1:$L$24,8,FALSE)+'BMP P Tracking Table'!$Z225*VLOOKUP('BMP P Tracking Table'!$Q225,'Loading Rates'!$B$1:$L$24,9,FALSE),'BMP P Tracking Table'!$AA225*VLOOKUP('BMP P Tracking Table'!$Q225,'Loading Rates'!$B$1:$L$24,10,FALSE)),"")</f>
        <v/>
      </c>
      <c r="AE225" s="107" t="str">
        <f>IFERROR(MIN(2,IF('BMP P Tracking Table'!$V225="Total Pervious",(-(3630*'BMP P Tracking Table'!$U225+20.691*'BMP P Tracking Table'!$AA225)+SQRT((3630*'BMP P Tracking Table'!$U225+20.691*'BMP P Tracking Table'!$AA225)^2-(4*(996.798*'BMP P Tracking Table'!$AA225)*-'BMP P Tracking Table'!$AB225)))/(2*(996.798*'BMP P Tracking Table'!$AA225)),IF(SUM('BMP P Tracking Table'!$W225:$Z225)=0,'BMP P Tracking Table'!$AB225/(-3630*'BMP P Tracking Table'!$U225),(-(3630*'BMP P Tracking Table'!$U225+20.691*'BMP P Tracking Table'!$Z225-216.711*'BMP P Tracking Table'!$Y225-83.853*'BMP P Tracking Table'!$X225-42.834*'BMP P Tracking Table'!$W225)+SQRT((3630*'BMP P Tracking Table'!$U225+20.691*'BMP P Tracking Table'!$Z225-216.711*'BMP P Tracking Table'!$Y225-83.853*'BMP P Tracking Table'!$X225-42.834*'BMP P Tracking Table'!$W225)^2-(4*(149.919*'BMP P Tracking Table'!$W225+236.676*'BMP P Tracking Table'!$X225+726*'BMP P Tracking Table'!$Y225+996.798*'BMP P Tracking Table'!$Z225)*-'BMP P Tracking Table'!$AB225)))/(2*(149.919*'BMP P Tracking Table'!$W225+236.676*'BMP P Tracking Table'!$X225+726*'BMP P Tracking Table'!$Y225+996.798*'BMP P Tracking Table'!$Z225))))),"")</f>
        <v/>
      </c>
      <c r="AF225" s="107" t="str" cm="1">
        <f t="array" ref="AF225">IFERROR((VLOOKUP(CONCATENATE('BMP P Tracking Table'!$T225," ",'BMP P Tracking Table'!$AC225),'Performance Curves'!$C$1:$L$45,_xlfn.SINGLE(MATCH('BMP P Tracking Table'!$AE225,'Performance Curves'!$D$1:$L$1,1))+2,FALSE)-VLOOKUP(CONCATENATE('BMP P Tracking Table'!$T225," ",'BMP P Tracking Table'!$AC225),'Performance Curves'!$C$1:$L$45,_xlfn.SINGLE(MATCH('BMP P Tracking Table'!$AE225,'Performance Curves'!$D$1:$L$1,1))+1,FALSE)),"")</f>
        <v/>
      </c>
      <c r="AG225" s="107" t="str">
        <f>IFERROR(('BMP P Tracking Table'!$AE225-INDEX('Performance Curves'!$E$1:$L$1,1,MATCH('BMP P Tracking Table'!$AE225,'Performance Curves'!$E$1:$L$1,1)))/(INDEX('Performance Curves'!$E$1:$L$1,1,MATCH('BMP P Tracking Table'!$AE225,'Performance Curves'!$E$1:$L$1,1)+1)-INDEX('Performance Curves'!$E$1:$L$1,1,MATCH('BMP P Tracking Table'!$AE225,'Performance Curves'!$E$1:$L$1,1))),"")</f>
        <v/>
      </c>
      <c r="AH225" s="106" t="str" cm="1">
        <f t="array" ref="AH225">IFERROR(IF('BMP P Tracking Table'!$AE225=2,VLOOKUP(CONCATENATE('BMP P Tracking Table'!$T225," ",'BMP P Tracking Table'!$AC225),'Performance Curves'!$C$1:$L$45,_xlfn.SINGLE(MATCH('BMP P Tracking Table'!$AE225,'Performance Curves'!$D$1:$L$1,1))+1,FALSE),'BMP P Tracking Table'!$AF225*'BMP P Tracking Table'!$AG225+VLOOKUP(CONCATENATE('BMP P Tracking Table'!$T225," ",'BMP P Tracking Table'!$AC225),'Performance Curves'!$C$1:$L$45,_xlfn.SINGLE(MATCH('BMP P Tracking Table'!$AE225,'Performance Curves'!$D$1:$L$1,1))+1,FALSE)),"")</f>
        <v/>
      </c>
      <c r="AI225" s="107" t="str">
        <f>IFERROR('BMP P Tracking Table'!$AH225*'BMP P Tracking Table'!$AD225,"")</f>
        <v/>
      </c>
      <c r="AJ225" s="65"/>
      <c r="AK225" s="101"/>
      <c r="AL225" s="101"/>
      <c r="AM225" s="64">
        <v>1</v>
      </c>
      <c r="AN225" s="105" t="str">
        <f t="shared" si="7"/>
        <v/>
      </c>
      <c r="AO225" s="101"/>
      <c r="AP225" s="101"/>
      <c r="AQ225" s="101"/>
      <c r="AR225" s="101"/>
      <c r="AS225" s="101"/>
      <c r="AT225" s="101"/>
      <c r="AU225" s="101"/>
      <c r="AV225" s="65"/>
      <c r="AW225" s="102"/>
      <c r="AX225" s="102"/>
      <c r="AY225" s="107" t="str">
        <f>IF('BMP P Tracking Table'!$AK225="Yes",IF('BMP P Tracking Table'!$AL225="No",'BMP P Tracking Table'!$U225*VLOOKUP('BMP P Tracking Table'!$Q225,'Loading Rates'!$B$1:$L$24,4,FALSE)+IF('BMP P Tracking Table'!$V225="By HSG",'BMP P Tracking Table'!$W225*VLOOKUP('BMP P Tracking Table'!$Q225,'Loading Rates'!$B$1:$L$24,6,FALSE)+'BMP P Tracking Table'!$X225*VLOOKUP('BMP P Tracking Table'!$Q225,'Loading Rates'!$B$1:$L$24,7,FALSE)+'BMP P Tracking Table'!$Y225*VLOOKUP('BMP P Tracking Table'!$Q225,'Loading Rates'!$B$1:$L$24,8,FALSE)+'BMP P Tracking Table'!$Z225*VLOOKUP('BMP P Tracking Table'!$Q225,'Loading Rates'!$B$1:$L$24,9,FALSE),'BMP P Tracking Table'!$AA225*VLOOKUP('BMP P Tracking Table'!$Q225,'Loading Rates'!$B$1:$L$24,10,FALSE)),'BMP P Tracking Table'!$AO225*VLOOKUP('BMP P Tracking Table'!$Q225,'Loading Rates'!$B$1:$L$24,4,FALSE)+IF('BMP P Tracking Table'!$AP225="By HSG",'BMP P Tracking Table'!$AQ225*VLOOKUP('BMP P Tracking Table'!$Q225,'Loading Rates'!$B$1:$L$24,6,FALSE)+'BMP P Tracking Table'!$AR225*VLOOKUP('BMP P Tracking Table'!$Q225,'Loading Rates'!$B$1:$L$24,7,FALSE)+'BMP P Tracking Table'!$AS225*VLOOKUP('BMP P Tracking Table'!$Q225,'Loading Rates'!$B$1:$L$24,8,FALSE)+'BMP P Tracking Table'!$AT225*VLOOKUP('BMP P Tracking Table'!$Q225,'Loading Rates'!$B$1:$L$24,9,FALSE),'BMP P Tracking Table'!$AU225*VLOOKUP('BMP P Tracking Table'!$Q225,'Loading Rates'!$B$1:$L$24,10,FALSE))),"")</f>
        <v/>
      </c>
      <c r="AZ225" s="107" t="str">
        <f>IFERROR(IF('BMP P Tracking Table'!$AL225="Yes",MIN(2,IF('BMP P Tracking Table'!$AP225="Total Pervious",(-(3630*'BMP P Tracking Table'!$AO225+20.691*'BMP P Tracking Table'!$AU225)+SQRT((3630*'BMP P Tracking Table'!$AO225+20.691*'BMP P Tracking Table'!$AU225)^2-(4*(996.798*'BMP P Tracking Table'!$AU225)*-'BMP P Tracking Table'!$AW225)))/(2*(996.798*'BMP P Tracking Table'!$AU225)),IF(SUM('BMP P Tracking Table'!$AQ225:$AT225)=0,'BMP P Tracking Table'!$AU225/(-3630*'BMP P Tracking Table'!$AO225),(-(3630*'BMP P Tracking Table'!$AO225+20.691*'BMP P Tracking Table'!$AT225-216.711*'BMP P Tracking Table'!$AS225-83.853*'BMP P Tracking Table'!$AR225-42.834*'BMP P Tracking Table'!$AQ225)+SQRT((3630*'BMP P Tracking Table'!$AO225+20.691*'BMP P Tracking Table'!$AT225-216.711*'BMP P Tracking Table'!$AS225-83.853*'BMP P Tracking Table'!$AR225-42.834*'BMP P Tracking Table'!$AQ225)^2-(4*(149.919*'BMP P Tracking Table'!$AQ225+236.676*'BMP P Tracking Table'!$AR225+726*'BMP P Tracking Table'!$AS225+996.798*'BMP P Tracking Table'!$AT225)*-'BMP P Tracking Table'!$AW225)))/(2*(149.919*'BMP P Tracking Table'!$AQ225+236.676*'BMP P Tracking Table'!$AR225+726*'BMP P Tracking Table'!$AS225+996.798*'BMP P Tracking Table'!$AT225))))),MIN(2,IF('BMP P Tracking Table'!$AP225="Total Pervious",(-(3630*'BMP P Tracking Table'!$U225+20.691*'BMP P Tracking Table'!$AA225)+SQRT((3630*'BMP P Tracking Table'!$U225+20.691*'BMP P Tracking Table'!$AA225)^2-(4*(996.798*'BMP P Tracking Table'!$AA225)*-'BMP P Tracking Table'!$AW225)))/(2*(996.798*'BMP P Tracking Table'!$AA225)),IF(SUM('BMP P Tracking Table'!$W225:$Z225)=0,'BMP P Tracking Table'!$AW225/(-3630*'BMP P Tracking Table'!$U225),(-(3630*'BMP P Tracking Table'!$U225+20.691*'BMP P Tracking Table'!$Z225-216.711*'BMP P Tracking Table'!$Y225-83.853*'BMP P Tracking Table'!$X225-42.834*'BMP P Tracking Table'!$W225)+SQRT((3630*'BMP P Tracking Table'!$U225+20.691*'BMP P Tracking Table'!$Z225-216.711*'BMP P Tracking Table'!$Y225-83.853*'BMP P Tracking Table'!$X225-42.834*'BMP P Tracking Table'!$W225)^2-(4*(149.919*'BMP P Tracking Table'!$W225+236.676*'BMP P Tracking Table'!$X225+726*'BMP P Tracking Table'!$Y225+996.798*'BMP P Tracking Table'!$Z225)*-'BMP P Tracking Table'!$AW225)))/(2*(149.919*'BMP P Tracking Table'!$W225+236.676*'BMP P Tracking Table'!$X225+726*'BMP P Tracking Table'!$Y225+996.798*'BMP P Tracking Table'!$Z225)))))),"")</f>
        <v/>
      </c>
      <c r="BA225" s="105" t="str" cm="1">
        <f t="array" ref="BA225">IFERROR((VLOOKUP(CONCATENATE('BMP P Tracking Table'!$AV225," ",'BMP P Tracking Table'!$AX225),'Performance Curves'!$C$1:$L$45,_xlfn.SINGLE(MATCH('BMP P Tracking Table'!$AZ225,'Performance Curves'!$D$1:$L$1,1))+2,FALSE)-VLOOKUP(CONCATENATE('BMP P Tracking Table'!$AV225," ",'BMP P Tracking Table'!$AX225),'Performance Curves'!$C$1:$L$45,_xlfn.SINGLE(MATCH('BMP P Tracking Table'!$AZ225,'Performance Curves'!$D$1:$L$1,1))+1,FALSE)),"")</f>
        <v/>
      </c>
      <c r="BB225" s="107" t="str">
        <f>IFERROR(('BMP P Tracking Table'!$AZ225-INDEX('Performance Curves'!$E$1:$L$1,1,MATCH('BMP P Tracking Table'!$AZ225,'Performance Curves'!$E$1:$L$1,1)))/(INDEX('Performance Curves'!$E$1:$L$1,1,MATCH('BMP P Tracking Table'!$AZ225,'Performance Curves'!$E$1:$L$1,1)+1)-INDEX('Performance Curves'!$E$1:$L$1,1,MATCH('BMP P Tracking Table'!$AZ225,'Performance Curves'!$E$1:$L$1,1))),"")</f>
        <v/>
      </c>
      <c r="BC225" s="106" t="str" cm="1">
        <f t="array" ref="BC225">IFERROR(IF('BMP P Tracking Table'!$AZ225=2,VLOOKUP(CONCATENATE('BMP P Tracking Table'!$AV225," ",'BMP P Tracking Table'!$AX225),'Performance Curves'!$C$1:$L$44,_xlfn.SINGLE(MATCH('BMP P Tracking Table'!$AZ225,'Performance Curves'!$D$1:$L$1,1))+1,FALSE),'BMP P Tracking Table'!$BA225*'BMP P Tracking Table'!$BB225+VLOOKUP(CONCATENATE('BMP P Tracking Table'!$AV225," ",'BMP P Tracking Table'!$AX225),'Performance Curves'!$C$1:$L$44,_xlfn.SINGLE(MATCH('BMP P Tracking Table'!$AZ225,'Performance Curves'!$D$1:$L$1,1))+1,FALSE)),"")</f>
        <v/>
      </c>
      <c r="BD225" s="107" t="str">
        <f>IFERROR('BMP P Tracking Table'!$BC225*'BMP P Tracking Table'!$AY225,"")</f>
        <v/>
      </c>
      <c r="BE225" s="101"/>
      <c r="BF225" s="37">
        <f t="shared" si="8"/>
        <v>0</v>
      </c>
    </row>
    <row r="226" spans="1:58" x14ac:dyDescent="0.25">
      <c r="A226" s="65"/>
      <c r="B226" s="65"/>
      <c r="C226" s="65"/>
      <c r="D226" s="65"/>
      <c r="E226" s="97"/>
      <c r="F226" s="97"/>
      <c r="G226" s="65"/>
      <c r="H226" s="65"/>
      <c r="I226" s="65"/>
      <c r="J226" s="98"/>
      <c r="K226" s="65"/>
      <c r="L226" s="65"/>
      <c r="M226" s="65"/>
      <c r="N226" s="65"/>
      <c r="O226" s="65"/>
      <c r="P226" s="65"/>
      <c r="Q226" s="65" t="str">
        <f>IFERROR(VLOOKUP('BMP P Tracking Table'!$P226,Dropdowns!$C$2:$E$15,3,FALSE),"")</f>
        <v/>
      </c>
      <c r="R226" s="65" t="str">
        <f>IFERROR(VLOOKUP('BMP P Tracking Table'!$Q226,Dropdowns!$P$3:$Q$23,2,FALSE),"")</f>
        <v/>
      </c>
      <c r="S226" s="65"/>
      <c r="T226" s="65"/>
      <c r="U226" s="65"/>
      <c r="V226" s="65"/>
      <c r="W226" s="65"/>
      <c r="X226" s="65"/>
      <c r="Y226" s="65"/>
      <c r="Z226" s="65"/>
      <c r="AA226" s="65"/>
      <c r="AB226" s="100"/>
      <c r="AC226" s="65"/>
      <c r="AD226" s="107" t="str">
        <f>IFERROR('BMP P Tracking Table'!$U226*VLOOKUP('BMP P Tracking Table'!$Q226,'Loading Rates'!$B$1:$L$24,4,FALSE)+IF('BMP P Tracking Table'!$V226="By HSG",'BMP P Tracking Table'!$W226*VLOOKUP('BMP P Tracking Table'!$Q226,'Loading Rates'!$B$1:$L$24,6,FALSE)+'BMP P Tracking Table'!$X226*VLOOKUP('BMP P Tracking Table'!$Q226,'Loading Rates'!$B$1:$L$24,7,FALSE)+'BMP P Tracking Table'!$Y226*VLOOKUP('BMP P Tracking Table'!$Q226,'Loading Rates'!$B$1:$L$24,8,FALSE)+'BMP P Tracking Table'!$Z226*VLOOKUP('BMP P Tracking Table'!$Q226,'Loading Rates'!$B$1:$L$24,9,FALSE),'BMP P Tracking Table'!$AA226*VLOOKUP('BMP P Tracking Table'!$Q226,'Loading Rates'!$B$1:$L$24,10,FALSE)),"")</f>
        <v/>
      </c>
      <c r="AE226" s="107" t="str">
        <f>IFERROR(MIN(2,IF('BMP P Tracking Table'!$V226="Total Pervious",(-(3630*'BMP P Tracking Table'!$U226+20.691*'BMP P Tracking Table'!$AA226)+SQRT((3630*'BMP P Tracking Table'!$U226+20.691*'BMP P Tracking Table'!$AA226)^2-(4*(996.798*'BMP P Tracking Table'!$AA226)*-'BMP P Tracking Table'!$AB226)))/(2*(996.798*'BMP P Tracking Table'!$AA226)),IF(SUM('BMP P Tracking Table'!$W226:$Z226)=0,'BMP P Tracking Table'!$AB226/(-3630*'BMP P Tracking Table'!$U226),(-(3630*'BMP P Tracking Table'!$U226+20.691*'BMP P Tracking Table'!$Z226-216.711*'BMP P Tracking Table'!$Y226-83.853*'BMP P Tracking Table'!$X226-42.834*'BMP P Tracking Table'!$W226)+SQRT((3630*'BMP P Tracking Table'!$U226+20.691*'BMP P Tracking Table'!$Z226-216.711*'BMP P Tracking Table'!$Y226-83.853*'BMP P Tracking Table'!$X226-42.834*'BMP P Tracking Table'!$W226)^2-(4*(149.919*'BMP P Tracking Table'!$W226+236.676*'BMP P Tracking Table'!$X226+726*'BMP P Tracking Table'!$Y226+996.798*'BMP P Tracking Table'!$Z226)*-'BMP P Tracking Table'!$AB226)))/(2*(149.919*'BMP P Tracking Table'!$W226+236.676*'BMP P Tracking Table'!$X226+726*'BMP P Tracking Table'!$Y226+996.798*'BMP P Tracking Table'!$Z226))))),"")</f>
        <v/>
      </c>
      <c r="AF226" s="107" t="str" cm="1">
        <f t="array" ref="AF226">IFERROR((VLOOKUP(CONCATENATE('BMP P Tracking Table'!$T226," ",'BMP P Tracking Table'!$AC226),'Performance Curves'!$C$1:$L$45,_xlfn.SINGLE(MATCH('BMP P Tracking Table'!$AE226,'Performance Curves'!$D$1:$L$1,1))+2,FALSE)-VLOOKUP(CONCATENATE('BMP P Tracking Table'!$T226," ",'BMP P Tracking Table'!$AC226),'Performance Curves'!$C$1:$L$45,_xlfn.SINGLE(MATCH('BMP P Tracking Table'!$AE226,'Performance Curves'!$D$1:$L$1,1))+1,FALSE)),"")</f>
        <v/>
      </c>
      <c r="AG226" s="107" t="str">
        <f>IFERROR(('BMP P Tracking Table'!$AE226-INDEX('Performance Curves'!$E$1:$L$1,1,MATCH('BMP P Tracking Table'!$AE226,'Performance Curves'!$E$1:$L$1,1)))/(INDEX('Performance Curves'!$E$1:$L$1,1,MATCH('BMP P Tracking Table'!$AE226,'Performance Curves'!$E$1:$L$1,1)+1)-INDEX('Performance Curves'!$E$1:$L$1,1,MATCH('BMP P Tracking Table'!$AE226,'Performance Curves'!$E$1:$L$1,1))),"")</f>
        <v/>
      </c>
      <c r="AH226" s="106" t="str" cm="1">
        <f t="array" ref="AH226">IFERROR(IF('BMP P Tracking Table'!$AE226=2,VLOOKUP(CONCATENATE('BMP P Tracking Table'!$T226," ",'BMP P Tracking Table'!$AC226),'Performance Curves'!$C$1:$L$45,_xlfn.SINGLE(MATCH('BMP P Tracking Table'!$AE226,'Performance Curves'!$D$1:$L$1,1))+1,FALSE),'BMP P Tracking Table'!$AF226*'BMP P Tracking Table'!$AG226+VLOOKUP(CONCATENATE('BMP P Tracking Table'!$T226," ",'BMP P Tracking Table'!$AC226),'Performance Curves'!$C$1:$L$45,_xlfn.SINGLE(MATCH('BMP P Tracking Table'!$AE226,'Performance Curves'!$D$1:$L$1,1))+1,FALSE)),"")</f>
        <v/>
      </c>
      <c r="AI226" s="107" t="str">
        <f>IFERROR('BMP P Tracking Table'!$AH226*'BMP P Tracking Table'!$AD226,"")</f>
        <v/>
      </c>
      <c r="AJ226" s="65"/>
      <c r="AK226" s="101"/>
      <c r="AL226" s="101"/>
      <c r="AM226" s="64">
        <v>1</v>
      </c>
      <c r="AN226" s="105" t="str">
        <f t="shared" si="7"/>
        <v/>
      </c>
      <c r="AO226" s="101"/>
      <c r="AP226" s="101"/>
      <c r="AQ226" s="101"/>
      <c r="AR226" s="101"/>
      <c r="AS226" s="101"/>
      <c r="AT226" s="101"/>
      <c r="AU226" s="101"/>
      <c r="AV226" s="65"/>
      <c r="AW226" s="102"/>
      <c r="AX226" s="102"/>
      <c r="AY226" s="107" t="str">
        <f>IF('BMP P Tracking Table'!$AK226="Yes",IF('BMP P Tracking Table'!$AL226="No",'BMP P Tracking Table'!$U226*VLOOKUP('BMP P Tracking Table'!$Q226,'Loading Rates'!$B$1:$L$24,4,FALSE)+IF('BMP P Tracking Table'!$V226="By HSG",'BMP P Tracking Table'!$W226*VLOOKUP('BMP P Tracking Table'!$Q226,'Loading Rates'!$B$1:$L$24,6,FALSE)+'BMP P Tracking Table'!$X226*VLOOKUP('BMP P Tracking Table'!$Q226,'Loading Rates'!$B$1:$L$24,7,FALSE)+'BMP P Tracking Table'!$Y226*VLOOKUP('BMP P Tracking Table'!$Q226,'Loading Rates'!$B$1:$L$24,8,FALSE)+'BMP P Tracking Table'!$Z226*VLOOKUP('BMP P Tracking Table'!$Q226,'Loading Rates'!$B$1:$L$24,9,FALSE),'BMP P Tracking Table'!$AA226*VLOOKUP('BMP P Tracking Table'!$Q226,'Loading Rates'!$B$1:$L$24,10,FALSE)),'BMP P Tracking Table'!$AO226*VLOOKUP('BMP P Tracking Table'!$Q226,'Loading Rates'!$B$1:$L$24,4,FALSE)+IF('BMP P Tracking Table'!$AP226="By HSG",'BMP P Tracking Table'!$AQ226*VLOOKUP('BMP P Tracking Table'!$Q226,'Loading Rates'!$B$1:$L$24,6,FALSE)+'BMP P Tracking Table'!$AR226*VLOOKUP('BMP P Tracking Table'!$Q226,'Loading Rates'!$B$1:$L$24,7,FALSE)+'BMP P Tracking Table'!$AS226*VLOOKUP('BMP P Tracking Table'!$Q226,'Loading Rates'!$B$1:$L$24,8,FALSE)+'BMP P Tracking Table'!$AT226*VLOOKUP('BMP P Tracking Table'!$Q226,'Loading Rates'!$B$1:$L$24,9,FALSE),'BMP P Tracking Table'!$AU226*VLOOKUP('BMP P Tracking Table'!$Q226,'Loading Rates'!$B$1:$L$24,10,FALSE))),"")</f>
        <v/>
      </c>
      <c r="AZ226" s="107" t="str">
        <f>IFERROR(IF('BMP P Tracking Table'!$AL226="Yes",MIN(2,IF('BMP P Tracking Table'!$AP226="Total Pervious",(-(3630*'BMP P Tracking Table'!$AO226+20.691*'BMP P Tracking Table'!$AU226)+SQRT((3630*'BMP P Tracking Table'!$AO226+20.691*'BMP P Tracking Table'!$AU226)^2-(4*(996.798*'BMP P Tracking Table'!$AU226)*-'BMP P Tracking Table'!$AW226)))/(2*(996.798*'BMP P Tracking Table'!$AU226)),IF(SUM('BMP P Tracking Table'!$AQ226:$AT226)=0,'BMP P Tracking Table'!$AU226/(-3630*'BMP P Tracking Table'!$AO226),(-(3630*'BMP P Tracking Table'!$AO226+20.691*'BMP P Tracking Table'!$AT226-216.711*'BMP P Tracking Table'!$AS226-83.853*'BMP P Tracking Table'!$AR226-42.834*'BMP P Tracking Table'!$AQ226)+SQRT((3630*'BMP P Tracking Table'!$AO226+20.691*'BMP P Tracking Table'!$AT226-216.711*'BMP P Tracking Table'!$AS226-83.853*'BMP P Tracking Table'!$AR226-42.834*'BMP P Tracking Table'!$AQ226)^2-(4*(149.919*'BMP P Tracking Table'!$AQ226+236.676*'BMP P Tracking Table'!$AR226+726*'BMP P Tracking Table'!$AS226+996.798*'BMP P Tracking Table'!$AT226)*-'BMP P Tracking Table'!$AW226)))/(2*(149.919*'BMP P Tracking Table'!$AQ226+236.676*'BMP P Tracking Table'!$AR226+726*'BMP P Tracking Table'!$AS226+996.798*'BMP P Tracking Table'!$AT226))))),MIN(2,IF('BMP P Tracking Table'!$AP226="Total Pervious",(-(3630*'BMP P Tracking Table'!$U226+20.691*'BMP P Tracking Table'!$AA226)+SQRT((3630*'BMP P Tracking Table'!$U226+20.691*'BMP P Tracking Table'!$AA226)^2-(4*(996.798*'BMP P Tracking Table'!$AA226)*-'BMP P Tracking Table'!$AW226)))/(2*(996.798*'BMP P Tracking Table'!$AA226)),IF(SUM('BMP P Tracking Table'!$W226:$Z226)=0,'BMP P Tracking Table'!$AW226/(-3630*'BMP P Tracking Table'!$U226),(-(3630*'BMP P Tracking Table'!$U226+20.691*'BMP P Tracking Table'!$Z226-216.711*'BMP P Tracking Table'!$Y226-83.853*'BMP P Tracking Table'!$X226-42.834*'BMP P Tracking Table'!$W226)+SQRT((3630*'BMP P Tracking Table'!$U226+20.691*'BMP P Tracking Table'!$Z226-216.711*'BMP P Tracking Table'!$Y226-83.853*'BMP P Tracking Table'!$X226-42.834*'BMP P Tracking Table'!$W226)^2-(4*(149.919*'BMP P Tracking Table'!$W226+236.676*'BMP P Tracking Table'!$X226+726*'BMP P Tracking Table'!$Y226+996.798*'BMP P Tracking Table'!$Z226)*-'BMP P Tracking Table'!$AW226)))/(2*(149.919*'BMP P Tracking Table'!$W226+236.676*'BMP P Tracking Table'!$X226+726*'BMP P Tracking Table'!$Y226+996.798*'BMP P Tracking Table'!$Z226)))))),"")</f>
        <v/>
      </c>
      <c r="BA226" s="105" t="str" cm="1">
        <f t="array" ref="BA226">IFERROR((VLOOKUP(CONCATENATE('BMP P Tracking Table'!$AV226," ",'BMP P Tracking Table'!$AX226),'Performance Curves'!$C$1:$L$45,_xlfn.SINGLE(MATCH('BMP P Tracking Table'!$AZ226,'Performance Curves'!$D$1:$L$1,1))+2,FALSE)-VLOOKUP(CONCATENATE('BMP P Tracking Table'!$AV226," ",'BMP P Tracking Table'!$AX226),'Performance Curves'!$C$1:$L$45,_xlfn.SINGLE(MATCH('BMP P Tracking Table'!$AZ226,'Performance Curves'!$D$1:$L$1,1))+1,FALSE)),"")</f>
        <v/>
      </c>
      <c r="BB226" s="107" t="str">
        <f>IFERROR(('BMP P Tracking Table'!$AZ226-INDEX('Performance Curves'!$E$1:$L$1,1,MATCH('BMP P Tracking Table'!$AZ226,'Performance Curves'!$E$1:$L$1,1)))/(INDEX('Performance Curves'!$E$1:$L$1,1,MATCH('BMP P Tracking Table'!$AZ226,'Performance Curves'!$E$1:$L$1,1)+1)-INDEX('Performance Curves'!$E$1:$L$1,1,MATCH('BMP P Tracking Table'!$AZ226,'Performance Curves'!$E$1:$L$1,1))),"")</f>
        <v/>
      </c>
      <c r="BC226" s="106" t="str" cm="1">
        <f t="array" ref="BC226">IFERROR(IF('BMP P Tracking Table'!$AZ226=2,VLOOKUP(CONCATENATE('BMP P Tracking Table'!$AV226," ",'BMP P Tracking Table'!$AX226),'Performance Curves'!$C$1:$L$44,_xlfn.SINGLE(MATCH('BMP P Tracking Table'!$AZ226,'Performance Curves'!$D$1:$L$1,1))+1,FALSE),'BMP P Tracking Table'!$BA226*'BMP P Tracking Table'!$BB226+VLOOKUP(CONCATENATE('BMP P Tracking Table'!$AV226," ",'BMP P Tracking Table'!$AX226),'Performance Curves'!$C$1:$L$44,_xlfn.SINGLE(MATCH('BMP P Tracking Table'!$AZ226,'Performance Curves'!$D$1:$L$1,1))+1,FALSE)),"")</f>
        <v/>
      </c>
      <c r="BD226" s="107" t="str">
        <f>IFERROR('BMP P Tracking Table'!$BC226*'BMP P Tracking Table'!$AY226,"")</f>
        <v/>
      </c>
      <c r="BE226" s="101"/>
      <c r="BF226" s="37">
        <f t="shared" si="8"/>
        <v>0</v>
      </c>
    </row>
    <row r="227" spans="1:58" x14ac:dyDescent="0.25">
      <c r="A227" s="65"/>
      <c r="B227" s="65"/>
      <c r="C227" s="65"/>
      <c r="D227" s="65"/>
      <c r="E227" s="97"/>
      <c r="F227" s="97"/>
      <c r="G227" s="65"/>
      <c r="H227" s="65"/>
      <c r="I227" s="65"/>
      <c r="J227" s="98"/>
      <c r="K227" s="65"/>
      <c r="L227" s="65"/>
      <c r="M227" s="65"/>
      <c r="N227" s="65"/>
      <c r="O227" s="65"/>
      <c r="P227" s="65"/>
      <c r="Q227" s="65" t="str">
        <f>IFERROR(VLOOKUP('BMP P Tracking Table'!$P227,Dropdowns!$C$2:$E$15,3,FALSE),"")</f>
        <v/>
      </c>
      <c r="R227" s="65" t="str">
        <f>IFERROR(VLOOKUP('BMP P Tracking Table'!$Q227,Dropdowns!$P$3:$Q$23,2,FALSE),"")</f>
        <v/>
      </c>
      <c r="S227" s="65"/>
      <c r="T227" s="65"/>
      <c r="U227" s="65"/>
      <c r="V227" s="65"/>
      <c r="W227" s="65"/>
      <c r="X227" s="65"/>
      <c r="Y227" s="65"/>
      <c r="Z227" s="65"/>
      <c r="AA227" s="65"/>
      <c r="AB227" s="100"/>
      <c r="AC227" s="65"/>
      <c r="AD227" s="107" t="str">
        <f>IFERROR('BMP P Tracking Table'!$U227*VLOOKUP('BMP P Tracking Table'!$Q227,'Loading Rates'!$B$1:$L$24,4,FALSE)+IF('BMP P Tracking Table'!$V227="By HSG",'BMP P Tracking Table'!$W227*VLOOKUP('BMP P Tracking Table'!$Q227,'Loading Rates'!$B$1:$L$24,6,FALSE)+'BMP P Tracking Table'!$X227*VLOOKUP('BMP P Tracking Table'!$Q227,'Loading Rates'!$B$1:$L$24,7,FALSE)+'BMP P Tracking Table'!$Y227*VLOOKUP('BMP P Tracking Table'!$Q227,'Loading Rates'!$B$1:$L$24,8,FALSE)+'BMP P Tracking Table'!$Z227*VLOOKUP('BMP P Tracking Table'!$Q227,'Loading Rates'!$B$1:$L$24,9,FALSE),'BMP P Tracking Table'!$AA227*VLOOKUP('BMP P Tracking Table'!$Q227,'Loading Rates'!$B$1:$L$24,10,FALSE)),"")</f>
        <v/>
      </c>
      <c r="AE227" s="107" t="str">
        <f>IFERROR(MIN(2,IF('BMP P Tracking Table'!$V227="Total Pervious",(-(3630*'BMP P Tracking Table'!$U227+20.691*'BMP P Tracking Table'!$AA227)+SQRT((3630*'BMP P Tracking Table'!$U227+20.691*'BMP P Tracking Table'!$AA227)^2-(4*(996.798*'BMP P Tracking Table'!$AA227)*-'BMP P Tracking Table'!$AB227)))/(2*(996.798*'BMP P Tracking Table'!$AA227)),IF(SUM('BMP P Tracking Table'!$W227:$Z227)=0,'BMP P Tracking Table'!$AB227/(-3630*'BMP P Tracking Table'!$U227),(-(3630*'BMP P Tracking Table'!$U227+20.691*'BMP P Tracking Table'!$Z227-216.711*'BMP P Tracking Table'!$Y227-83.853*'BMP P Tracking Table'!$X227-42.834*'BMP P Tracking Table'!$W227)+SQRT((3630*'BMP P Tracking Table'!$U227+20.691*'BMP P Tracking Table'!$Z227-216.711*'BMP P Tracking Table'!$Y227-83.853*'BMP P Tracking Table'!$X227-42.834*'BMP P Tracking Table'!$W227)^2-(4*(149.919*'BMP P Tracking Table'!$W227+236.676*'BMP P Tracking Table'!$X227+726*'BMP P Tracking Table'!$Y227+996.798*'BMP P Tracking Table'!$Z227)*-'BMP P Tracking Table'!$AB227)))/(2*(149.919*'BMP P Tracking Table'!$W227+236.676*'BMP P Tracking Table'!$X227+726*'BMP P Tracking Table'!$Y227+996.798*'BMP P Tracking Table'!$Z227))))),"")</f>
        <v/>
      </c>
      <c r="AF227" s="107" t="str" cm="1">
        <f t="array" ref="AF227">IFERROR((VLOOKUP(CONCATENATE('BMP P Tracking Table'!$T227," ",'BMP P Tracking Table'!$AC227),'Performance Curves'!$C$1:$L$45,_xlfn.SINGLE(MATCH('BMP P Tracking Table'!$AE227,'Performance Curves'!$D$1:$L$1,1))+2,FALSE)-VLOOKUP(CONCATENATE('BMP P Tracking Table'!$T227," ",'BMP P Tracking Table'!$AC227),'Performance Curves'!$C$1:$L$45,_xlfn.SINGLE(MATCH('BMP P Tracking Table'!$AE227,'Performance Curves'!$D$1:$L$1,1))+1,FALSE)),"")</f>
        <v/>
      </c>
      <c r="AG227" s="107" t="str">
        <f>IFERROR(('BMP P Tracking Table'!$AE227-INDEX('Performance Curves'!$E$1:$L$1,1,MATCH('BMP P Tracking Table'!$AE227,'Performance Curves'!$E$1:$L$1,1)))/(INDEX('Performance Curves'!$E$1:$L$1,1,MATCH('BMP P Tracking Table'!$AE227,'Performance Curves'!$E$1:$L$1,1)+1)-INDEX('Performance Curves'!$E$1:$L$1,1,MATCH('BMP P Tracking Table'!$AE227,'Performance Curves'!$E$1:$L$1,1))),"")</f>
        <v/>
      </c>
      <c r="AH227" s="106" t="str" cm="1">
        <f t="array" ref="AH227">IFERROR(IF('BMP P Tracking Table'!$AE227=2,VLOOKUP(CONCATENATE('BMP P Tracking Table'!$T227," ",'BMP P Tracking Table'!$AC227),'Performance Curves'!$C$1:$L$45,_xlfn.SINGLE(MATCH('BMP P Tracking Table'!$AE227,'Performance Curves'!$D$1:$L$1,1))+1,FALSE),'BMP P Tracking Table'!$AF227*'BMP P Tracking Table'!$AG227+VLOOKUP(CONCATENATE('BMP P Tracking Table'!$T227," ",'BMP P Tracking Table'!$AC227),'Performance Curves'!$C$1:$L$45,_xlfn.SINGLE(MATCH('BMP P Tracking Table'!$AE227,'Performance Curves'!$D$1:$L$1,1))+1,FALSE)),"")</f>
        <v/>
      </c>
      <c r="AI227" s="107" t="str">
        <f>IFERROR('BMP P Tracking Table'!$AH227*'BMP P Tracking Table'!$AD227,"")</f>
        <v/>
      </c>
      <c r="AJ227" s="65"/>
      <c r="AK227" s="101"/>
      <c r="AL227" s="101"/>
      <c r="AM227" s="64">
        <v>1</v>
      </c>
      <c r="AN227" s="105" t="str">
        <f t="shared" si="7"/>
        <v/>
      </c>
      <c r="AO227" s="101"/>
      <c r="AP227" s="101"/>
      <c r="AQ227" s="101"/>
      <c r="AR227" s="101"/>
      <c r="AS227" s="101"/>
      <c r="AT227" s="101"/>
      <c r="AU227" s="101"/>
      <c r="AV227" s="65"/>
      <c r="AW227" s="102"/>
      <c r="AX227" s="102"/>
      <c r="AY227" s="107" t="str">
        <f>IF('BMP P Tracking Table'!$AK227="Yes",IF('BMP P Tracking Table'!$AL227="No",'BMP P Tracking Table'!$U227*VLOOKUP('BMP P Tracking Table'!$Q227,'Loading Rates'!$B$1:$L$24,4,FALSE)+IF('BMP P Tracking Table'!$V227="By HSG",'BMP P Tracking Table'!$W227*VLOOKUP('BMP P Tracking Table'!$Q227,'Loading Rates'!$B$1:$L$24,6,FALSE)+'BMP P Tracking Table'!$X227*VLOOKUP('BMP P Tracking Table'!$Q227,'Loading Rates'!$B$1:$L$24,7,FALSE)+'BMP P Tracking Table'!$Y227*VLOOKUP('BMP P Tracking Table'!$Q227,'Loading Rates'!$B$1:$L$24,8,FALSE)+'BMP P Tracking Table'!$Z227*VLOOKUP('BMP P Tracking Table'!$Q227,'Loading Rates'!$B$1:$L$24,9,FALSE),'BMP P Tracking Table'!$AA227*VLOOKUP('BMP P Tracking Table'!$Q227,'Loading Rates'!$B$1:$L$24,10,FALSE)),'BMP P Tracking Table'!$AO227*VLOOKUP('BMP P Tracking Table'!$Q227,'Loading Rates'!$B$1:$L$24,4,FALSE)+IF('BMP P Tracking Table'!$AP227="By HSG",'BMP P Tracking Table'!$AQ227*VLOOKUP('BMP P Tracking Table'!$Q227,'Loading Rates'!$B$1:$L$24,6,FALSE)+'BMP P Tracking Table'!$AR227*VLOOKUP('BMP P Tracking Table'!$Q227,'Loading Rates'!$B$1:$L$24,7,FALSE)+'BMP P Tracking Table'!$AS227*VLOOKUP('BMP P Tracking Table'!$Q227,'Loading Rates'!$B$1:$L$24,8,FALSE)+'BMP P Tracking Table'!$AT227*VLOOKUP('BMP P Tracking Table'!$Q227,'Loading Rates'!$B$1:$L$24,9,FALSE),'BMP P Tracking Table'!$AU227*VLOOKUP('BMP P Tracking Table'!$Q227,'Loading Rates'!$B$1:$L$24,10,FALSE))),"")</f>
        <v/>
      </c>
      <c r="AZ227" s="107" t="str">
        <f>IFERROR(IF('BMP P Tracking Table'!$AL227="Yes",MIN(2,IF('BMP P Tracking Table'!$AP227="Total Pervious",(-(3630*'BMP P Tracking Table'!$AO227+20.691*'BMP P Tracking Table'!$AU227)+SQRT((3630*'BMP P Tracking Table'!$AO227+20.691*'BMP P Tracking Table'!$AU227)^2-(4*(996.798*'BMP P Tracking Table'!$AU227)*-'BMP P Tracking Table'!$AW227)))/(2*(996.798*'BMP P Tracking Table'!$AU227)),IF(SUM('BMP P Tracking Table'!$AQ227:$AT227)=0,'BMP P Tracking Table'!$AU227/(-3630*'BMP P Tracking Table'!$AO227),(-(3630*'BMP P Tracking Table'!$AO227+20.691*'BMP P Tracking Table'!$AT227-216.711*'BMP P Tracking Table'!$AS227-83.853*'BMP P Tracking Table'!$AR227-42.834*'BMP P Tracking Table'!$AQ227)+SQRT((3630*'BMP P Tracking Table'!$AO227+20.691*'BMP P Tracking Table'!$AT227-216.711*'BMP P Tracking Table'!$AS227-83.853*'BMP P Tracking Table'!$AR227-42.834*'BMP P Tracking Table'!$AQ227)^2-(4*(149.919*'BMP P Tracking Table'!$AQ227+236.676*'BMP P Tracking Table'!$AR227+726*'BMP P Tracking Table'!$AS227+996.798*'BMP P Tracking Table'!$AT227)*-'BMP P Tracking Table'!$AW227)))/(2*(149.919*'BMP P Tracking Table'!$AQ227+236.676*'BMP P Tracking Table'!$AR227+726*'BMP P Tracking Table'!$AS227+996.798*'BMP P Tracking Table'!$AT227))))),MIN(2,IF('BMP P Tracking Table'!$AP227="Total Pervious",(-(3630*'BMP P Tracking Table'!$U227+20.691*'BMP P Tracking Table'!$AA227)+SQRT((3630*'BMP P Tracking Table'!$U227+20.691*'BMP P Tracking Table'!$AA227)^2-(4*(996.798*'BMP P Tracking Table'!$AA227)*-'BMP P Tracking Table'!$AW227)))/(2*(996.798*'BMP P Tracking Table'!$AA227)),IF(SUM('BMP P Tracking Table'!$W227:$Z227)=0,'BMP P Tracking Table'!$AW227/(-3630*'BMP P Tracking Table'!$U227),(-(3630*'BMP P Tracking Table'!$U227+20.691*'BMP P Tracking Table'!$Z227-216.711*'BMP P Tracking Table'!$Y227-83.853*'BMP P Tracking Table'!$X227-42.834*'BMP P Tracking Table'!$W227)+SQRT((3630*'BMP P Tracking Table'!$U227+20.691*'BMP P Tracking Table'!$Z227-216.711*'BMP P Tracking Table'!$Y227-83.853*'BMP P Tracking Table'!$X227-42.834*'BMP P Tracking Table'!$W227)^2-(4*(149.919*'BMP P Tracking Table'!$W227+236.676*'BMP P Tracking Table'!$X227+726*'BMP P Tracking Table'!$Y227+996.798*'BMP P Tracking Table'!$Z227)*-'BMP P Tracking Table'!$AW227)))/(2*(149.919*'BMP P Tracking Table'!$W227+236.676*'BMP P Tracking Table'!$X227+726*'BMP P Tracking Table'!$Y227+996.798*'BMP P Tracking Table'!$Z227)))))),"")</f>
        <v/>
      </c>
      <c r="BA227" s="105" t="str" cm="1">
        <f t="array" ref="BA227">IFERROR((VLOOKUP(CONCATENATE('BMP P Tracking Table'!$AV227," ",'BMP P Tracking Table'!$AX227),'Performance Curves'!$C$1:$L$45,_xlfn.SINGLE(MATCH('BMP P Tracking Table'!$AZ227,'Performance Curves'!$D$1:$L$1,1))+2,FALSE)-VLOOKUP(CONCATENATE('BMP P Tracking Table'!$AV227," ",'BMP P Tracking Table'!$AX227),'Performance Curves'!$C$1:$L$45,_xlfn.SINGLE(MATCH('BMP P Tracking Table'!$AZ227,'Performance Curves'!$D$1:$L$1,1))+1,FALSE)),"")</f>
        <v/>
      </c>
      <c r="BB227" s="107" t="str">
        <f>IFERROR(('BMP P Tracking Table'!$AZ227-INDEX('Performance Curves'!$E$1:$L$1,1,MATCH('BMP P Tracking Table'!$AZ227,'Performance Curves'!$E$1:$L$1,1)))/(INDEX('Performance Curves'!$E$1:$L$1,1,MATCH('BMP P Tracking Table'!$AZ227,'Performance Curves'!$E$1:$L$1,1)+1)-INDEX('Performance Curves'!$E$1:$L$1,1,MATCH('BMP P Tracking Table'!$AZ227,'Performance Curves'!$E$1:$L$1,1))),"")</f>
        <v/>
      </c>
      <c r="BC227" s="106" t="str" cm="1">
        <f t="array" ref="BC227">IFERROR(IF('BMP P Tracking Table'!$AZ227=2,VLOOKUP(CONCATENATE('BMP P Tracking Table'!$AV227," ",'BMP P Tracking Table'!$AX227),'Performance Curves'!$C$1:$L$44,_xlfn.SINGLE(MATCH('BMP P Tracking Table'!$AZ227,'Performance Curves'!$D$1:$L$1,1))+1,FALSE),'BMP P Tracking Table'!$BA227*'BMP P Tracking Table'!$BB227+VLOOKUP(CONCATENATE('BMP P Tracking Table'!$AV227," ",'BMP P Tracking Table'!$AX227),'Performance Curves'!$C$1:$L$44,_xlfn.SINGLE(MATCH('BMP P Tracking Table'!$AZ227,'Performance Curves'!$D$1:$L$1,1))+1,FALSE)),"")</f>
        <v/>
      </c>
      <c r="BD227" s="107" t="str">
        <f>IFERROR('BMP P Tracking Table'!$BC227*'BMP P Tracking Table'!$AY227,"")</f>
        <v/>
      </c>
      <c r="BE227" s="101"/>
      <c r="BF227" s="37">
        <f t="shared" si="8"/>
        <v>0</v>
      </c>
    </row>
    <row r="228" spans="1:58" x14ac:dyDescent="0.25">
      <c r="A228" s="65"/>
      <c r="B228" s="65"/>
      <c r="C228" s="65"/>
      <c r="D228" s="65"/>
      <c r="E228" s="97"/>
      <c r="F228" s="97"/>
      <c r="G228" s="65"/>
      <c r="H228" s="65"/>
      <c r="I228" s="65"/>
      <c r="J228" s="98"/>
      <c r="K228" s="65"/>
      <c r="L228" s="65"/>
      <c r="M228" s="65"/>
      <c r="N228" s="65"/>
      <c r="O228" s="65"/>
      <c r="P228" s="65"/>
      <c r="Q228" s="65" t="str">
        <f>IFERROR(VLOOKUP('BMP P Tracking Table'!$P228,Dropdowns!$C$2:$E$15,3,FALSE),"")</f>
        <v/>
      </c>
      <c r="R228" s="65" t="str">
        <f>IFERROR(VLOOKUP('BMP P Tracking Table'!$Q228,Dropdowns!$P$3:$Q$23,2,FALSE),"")</f>
        <v/>
      </c>
      <c r="S228" s="65"/>
      <c r="T228" s="65"/>
      <c r="U228" s="65"/>
      <c r="V228" s="65"/>
      <c r="W228" s="65"/>
      <c r="X228" s="65"/>
      <c r="Y228" s="65"/>
      <c r="Z228" s="65"/>
      <c r="AA228" s="65"/>
      <c r="AB228" s="100"/>
      <c r="AC228" s="65"/>
      <c r="AD228" s="107" t="str">
        <f>IFERROR('BMP P Tracking Table'!$U228*VLOOKUP('BMP P Tracking Table'!$Q228,'Loading Rates'!$B$1:$L$24,4,FALSE)+IF('BMP P Tracking Table'!$V228="By HSG",'BMP P Tracking Table'!$W228*VLOOKUP('BMP P Tracking Table'!$Q228,'Loading Rates'!$B$1:$L$24,6,FALSE)+'BMP P Tracking Table'!$X228*VLOOKUP('BMP P Tracking Table'!$Q228,'Loading Rates'!$B$1:$L$24,7,FALSE)+'BMP P Tracking Table'!$Y228*VLOOKUP('BMP P Tracking Table'!$Q228,'Loading Rates'!$B$1:$L$24,8,FALSE)+'BMP P Tracking Table'!$Z228*VLOOKUP('BMP P Tracking Table'!$Q228,'Loading Rates'!$B$1:$L$24,9,FALSE),'BMP P Tracking Table'!$AA228*VLOOKUP('BMP P Tracking Table'!$Q228,'Loading Rates'!$B$1:$L$24,10,FALSE)),"")</f>
        <v/>
      </c>
      <c r="AE228" s="107" t="str">
        <f>IFERROR(MIN(2,IF('BMP P Tracking Table'!$V228="Total Pervious",(-(3630*'BMP P Tracking Table'!$U228+20.691*'BMP P Tracking Table'!$AA228)+SQRT((3630*'BMP P Tracking Table'!$U228+20.691*'BMP P Tracking Table'!$AA228)^2-(4*(996.798*'BMP P Tracking Table'!$AA228)*-'BMP P Tracking Table'!$AB228)))/(2*(996.798*'BMP P Tracking Table'!$AA228)),IF(SUM('BMP P Tracking Table'!$W228:$Z228)=0,'BMP P Tracking Table'!$AB228/(-3630*'BMP P Tracking Table'!$U228),(-(3630*'BMP P Tracking Table'!$U228+20.691*'BMP P Tracking Table'!$Z228-216.711*'BMP P Tracking Table'!$Y228-83.853*'BMP P Tracking Table'!$X228-42.834*'BMP P Tracking Table'!$W228)+SQRT((3630*'BMP P Tracking Table'!$U228+20.691*'BMP P Tracking Table'!$Z228-216.711*'BMP P Tracking Table'!$Y228-83.853*'BMP P Tracking Table'!$X228-42.834*'BMP P Tracking Table'!$W228)^2-(4*(149.919*'BMP P Tracking Table'!$W228+236.676*'BMP P Tracking Table'!$X228+726*'BMP P Tracking Table'!$Y228+996.798*'BMP P Tracking Table'!$Z228)*-'BMP P Tracking Table'!$AB228)))/(2*(149.919*'BMP P Tracking Table'!$W228+236.676*'BMP P Tracking Table'!$X228+726*'BMP P Tracking Table'!$Y228+996.798*'BMP P Tracking Table'!$Z228))))),"")</f>
        <v/>
      </c>
      <c r="AF228" s="107" t="str" cm="1">
        <f t="array" ref="AF228">IFERROR((VLOOKUP(CONCATENATE('BMP P Tracking Table'!$T228," ",'BMP P Tracking Table'!$AC228),'Performance Curves'!$C$1:$L$45,_xlfn.SINGLE(MATCH('BMP P Tracking Table'!$AE228,'Performance Curves'!$D$1:$L$1,1))+2,FALSE)-VLOOKUP(CONCATENATE('BMP P Tracking Table'!$T228," ",'BMP P Tracking Table'!$AC228),'Performance Curves'!$C$1:$L$45,_xlfn.SINGLE(MATCH('BMP P Tracking Table'!$AE228,'Performance Curves'!$D$1:$L$1,1))+1,FALSE)),"")</f>
        <v/>
      </c>
      <c r="AG228" s="107" t="str">
        <f>IFERROR(('BMP P Tracking Table'!$AE228-INDEX('Performance Curves'!$E$1:$L$1,1,MATCH('BMP P Tracking Table'!$AE228,'Performance Curves'!$E$1:$L$1,1)))/(INDEX('Performance Curves'!$E$1:$L$1,1,MATCH('BMP P Tracking Table'!$AE228,'Performance Curves'!$E$1:$L$1,1)+1)-INDEX('Performance Curves'!$E$1:$L$1,1,MATCH('BMP P Tracking Table'!$AE228,'Performance Curves'!$E$1:$L$1,1))),"")</f>
        <v/>
      </c>
      <c r="AH228" s="106" t="str" cm="1">
        <f t="array" ref="AH228">IFERROR(IF('BMP P Tracking Table'!$AE228=2,VLOOKUP(CONCATENATE('BMP P Tracking Table'!$T228," ",'BMP P Tracking Table'!$AC228),'Performance Curves'!$C$1:$L$45,_xlfn.SINGLE(MATCH('BMP P Tracking Table'!$AE228,'Performance Curves'!$D$1:$L$1,1))+1,FALSE),'BMP P Tracking Table'!$AF228*'BMP P Tracking Table'!$AG228+VLOOKUP(CONCATENATE('BMP P Tracking Table'!$T228," ",'BMP P Tracking Table'!$AC228),'Performance Curves'!$C$1:$L$45,_xlfn.SINGLE(MATCH('BMP P Tracking Table'!$AE228,'Performance Curves'!$D$1:$L$1,1))+1,FALSE)),"")</f>
        <v/>
      </c>
      <c r="AI228" s="107" t="str">
        <f>IFERROR('BMP P Tracking Table'!$AH228*'BMP P Tracking Table'!$AD228,"")</f>
        <v/>
      </c>
      <c r="AJ228" s="65"/>
      <c r="AK228" s="101"/>
      <c r="AL228" s="101"/>
      <c r="AM228" s="64">
        <v>1</v>
      </c>
      <c r="AN228" s="105" t="str">
        <f t="shared" si="7"/>
        <v/>
      </c>
      <c r="AO228" s="101"/>
      <c r="AP228" s="101"/>
      <c r="AQ228" s="101"/>
      <c r="AR228" s="101"/>
      <c r="AS228" s="101"/>
      <c r="AT228" s="101"/>
      <c r="AU228" s="101"/>
      <c r="AV228" s="65"/>
      <c r="AW228" s="102"/>
      <c r="AX228" s="102"/>
      <c r="AY228" s="107" t="str">
        <f>IF('BMP P Tracking Table'!$AK228="Yes",IF('BMP P Tracking Table'!$AL228="No",'BMP P Tracking Table'!$U228*VLOOKUP('BMP P Tracking Table'!$Q228,'Loading Rates'!$B$1:$L$24,4,FALSE)+IF('BMP P Tracking Table'!$V228="By HSG",'BMP P Tracking Table'!$W228*VLOOKUP('BMP P Tracking Table'!$Q228,'Loading Rates'!$B$1:$L$24,6,FALSE)+'BMP P Tracking Table'!$X228*VLOOKUP('BMP P Tracking Table'!$Q228,'Loading Rates'!$B$1:$L$24,7,FALSE)+'BMP P Tracking Table'!$Y228*VLOOKUP('BMP P Tracking Table'!$Q228,'Loading Rates'!$B$1:$L$24,8,FALSE)+'BMP P Tracking Table'!$Z228*VLOOKUP('BMP P Tracking Table'!$Q228,'Loading Rates'!$B$1:$L$24,9,FALSE),'BMP P Tracking Table'!$AA228*VLOOKUP('BMP P Tracking Table'!$Q228,'Loading Rates'!$B$1:$L$24,10,FALSE)),'BMP P Tracking Table'!$AO228*VLOOKUP('BMP P Tracking Table'!$Q228,'Loading Rates'!$B$1:$L$24,4,FALSE)+IF('BMP P Tracking Table'!$AP228="By HSG",'BMP P Tracking Table'!$AQ228*VLOOKUP('BMP P Tracking Table'!$Q228,'Loading Rates'!$B$1:$L$24,6,FALSE)+'BMP P Tracking Table'!$AR228*VLOOKUP('BMP P Tracking Table'!$Q228,'Loading Rates'!$B$1:$L$24,7,FALSE)+'BMP P Tracking Table'!$AS228*VLOOKUP('BMP P Tracking Table'!$Q228,'Loading Rates'!$B$1:$L$24,8,FALSE)+'BMP P Tracking Table'!$AT228*VLOOKUP('BMP P Tracking Table'!$Q228,'Loading Rates'!$B$1:$L$24,9,FALSE),'BMP P Tracking Table'!$AU228*VLOOKUP('BMP P Tracking Table'!$Q228,'Loading Rates'!$B$1:$L$24,10,FALSE))),"")</f>
        <v/>
      </c>
      <c r="AZ228" s="107" t="str">
        <f>IFERROR(IF('BMP P Tracking Table'!$AL228="Yes",MIN(2,IF('BMP P Tracking Table'!$AP228="Total Pervious",(-(3630*'BMP P Tracking Table'!$AO228+20.691*'BMP P Tracking Table'!$AU228)+SQRT((3630*'BMP P Tracking Table'!$AO228+20.691*'BMP P Tracking Table'!$AU228)^2-(4*(996.798*'BMP P Tracking Table'!$AU228)*-'BMP P Tracking Table'!$AW228)))/(2*(996.798*'BMP P Tracking Table'!$AU228)),IF(SUM('BMP P Tracking Table'!$AQ228:$AT228)=0,'BMP P Tracking Table'!$AU228/(-3630*'BMP P Tracking Table'!$AO228),(-(3630*'BMP P Tracking Table'!$AO228+20.691*'BMP P Tracking Table'!$AT228-216.711*'BMP P Tracking Table'!$AS228-83.853*'BMP P Tracking Table'!$AR228-42.834*'BMP P Tracking Table'!$AQ228)+SQRT((3630*'BMP P Tracking Table'!$AO228+20.691*'BMP P Tracking Table'!$AT228-216.711*'BMP P Tracking Table'!$AS228-83.853*'BMP P Tracking Table'!$AR228-42.834*'BMP P Tracking Table'!$AQ228)^2-(4*(149.919*'BMP P Tracking Table'!$AQ228+236.676*'BMP P Tracking Table'!$AR228+726*'BMP P Tracking Table'!$AS228+996.798*'BMP P Tracking Table'!$AT228)*-'BMP P Tracking Table'!$AW228)))/(2*(149.919*'BMP P Tracking Table'!$AQ228+236.676*'BMP P Tracking Table'!$AR228+726*'BMP P Tracking Table'!$AS228+996.798*'BMP P Tracking Table'!$AT228))))),MIN(2,IF('BMP P Tracking Table'!$AP228="Total Pervious",(-(3630*'BMP P Tracking Table'!$U228+20.691*'BMP P Tracking Table'!$AA228)+SQRT((3630*'BMP P Tracking Table'!$U228+20.691*'BMP P Tracking Table'!$AA228)^2-(4*(996.798*'BMP P Tracking Table'!$AA228)*-'BMP P Tracking Table'!$AW228)))/(2*(996.798*'BMP P Tracking Table'!$AA228)),IF(SUM('BMP P Tracking Table'!$W228:$Z228)=0,'BMP P Tracking Table'!$AW228/(-3630*'BMP P Tracking Table'!$U228),(-(3630*'BMP P Tracking Table'!$U228+20.691*'BMP P Tracking Table'!$Z228-216.711*'BMP P Tracking Table'!$Y228-83.853*'BMP P Tracking Table'!$X228-42.834*'BMP P Tracking Table'!$W228)+SQRT((3630*'BMP P Tracking Table'!$U228+20.691*'BMP P Tracking Table'!$Z228-216.711*'BMP P Tracking Table'!$Y228-83.853*'BMP P Tracking Table'!$X228-42.834*'BMP P Tracking Table'!$W228)^2-(4*(149.919*'BMP P Tracking Table'!$W228+236.676*'BMP P Tracking Table'!$X228+726*'BMP P Tracking Table'!$Y228+996.798*'BMP P Tracking Table'!$Z228)*-'BMP P Tracking Table'!$AW228)))/(2*(149.919*'BMP P Tracking Table'!$W228+236.676*'BMP P Tracking Table'!$X228+726*'BMP P Tracking Table'!$Y228+996.798*'BMP P Tracking Table'!$Z228)))))),"")</f>
        <v/>
      </c>
      <c r="BA228" s="105" t="str" cm="1">
        <f t="array" ref="BA228">IFERROR((VLOOKUP(CONCATENATE('BMP P Tracking Table'!$AV228," ",'BMP P Tracking Table'!$AX228),'Performance Curves'!$C$1:$L$45,_xlfn.SINGLE(MATCH('BMP P Tracking Table'!$AZ228,'Performance Curves'!$D$1:$L$1,1))+2,FALSE)-VLOOKUP(CONCATENATE('BMP P Tracking Table'!$AV228," ",'BMP P Tracking Table'!$AX228),'Performance Curves'!$C$1:$L$45,_xlfn.SINGLE(MATCH('BMP P Tracking Table'!$AZ228,'Performance Curves'!$D$1:$L$1,1))+1,FALSE)),"")</f>
        <v/>
      </c>
      <c r="BB228" s="107" t="str">
        <f>IFERROR(('BMP P Tracking Table'!$AZ228-INDEX('Performance Curves'!$E$1:$L$1,1,MATCH('BMP P Tracking Table'!$AZ228,'Performance Curves'!$E$1:$L$1,1)))/(INDEX('Performance Curves'!$E$1:$L$1,1,MATCH('BMP P Tracking Table'!$AZ228,'Performance Curves'!$E$1:$L$1,1)+1)-INDEX('Performance Curves'!$E$1:$L$1,1,MATCH('BMP P Tracking Table'!$AZ228,'Performance Curves'!$E$1:$L$1,1))),"")</f>
        <v/>
      </c>
      <c r="BC228" s="106" t="str" cm="1">
        <f t="array" ref="BC228">IFERROR(IF('BMP P Tracking Table'!$AZ228=2,VLOOKUP(CONCATENATE('BMP P Tracking Table'!$AV228," ",'BMP P Tracking Table'!$AX228),'Performance Curves'!$C$1:$L$44,_xlfn.SINGLE(MATCH('BMP P Tracking Table'!$AZ228,'Performance Curves'!$D$1:$L$1,1))+1,FALSE),'BMP P Tracking Table'!$BA228*'BMP P Tracking Table'!$BB228+VLOOKUP(CONCATENATE('BMP P Tracking Table'!$AV228," ",'BMP P Tracking Table'!$AX228),'Performance Curves'!$C$1:$L$44,_xlfn.SINGLE(MATCH('BMP P Tracking Table'!$AZ228,'Performance Curves'!$D$1:$L$1,1))+1,FALSE)),"")</f>
        <v/>
      </c>
      <c r="BD228" s="107" t="str">
        <f>IFERROR('BMP P Tracking Table'!$BC228*'BMP P Tracking Table'!$AY228,"")</f>
        <v/>
      </c>
      <c r="BE228" s="95"/>
      <c r="BF228" s="37">
        <f t="shared" si="8"/>
        <v>0</v>
      </c>
    </row>
    <row r="229" spans="1:58" x14ac:dyDescent="0.25">
      <c r="A229" s="65"/>
      <c r="B229" s="65"/>
      <c r="C229" s="65"/>
      <c r="D229" s="65"/>
      <c r="E229" s="97"/>
      <c r="F229" s="97"/>
      <c r="G229" s="65"/>
      <c r="H229" s="65"/>
      <c r="I229" s="65"/>
      <c r="J229" s="98"/>
      <c r="K229" s="65"/>
      <c r="L229" s="65"/>
      <c r="M229" s="65"/>
      <c r="N229" s="65"/>
      <c r="O229" s="65"/>
      <c r="P229" s="65"/>
      <c r="Q229" s="65" t="str">
        <f>IFERROR(VLOOKUP('BMP P Tracking Table'!$P229,Dropdowns!$C$2:$E$15,3,FALSE),"")</f>
        <v/>
      </c>
      <c r="R229" s="65" t="str">
        <f>IFERROR(VLOOKUP('BMP P Tracking Table'!$Q229,Dropdowns!$P$3:$Q$23,2,FALSE),"")</f>
        <v/>
      </c>
      <c r="S229" s="65"/>
      <c r="T229" s="65"/>
      <c r="U229" s="65"/>
      <c r="V229" s="65"/>
      <c r="W229" s="65"/>
      <c r="X229" s="65"/>
      <c r="Y229" s="65"/>
      <c r="Z229" s="65"/>
      <c r="AA229" s="65"/>
      <c r="AB229" s="100"/>
      <c r="AC229" s="65"/>
      <c r="AD229" s="107" t="str">
        <f>IFERROR('BMP P Tracking Table'!$U229*VLOOKUP('BMP P Tracking Table'!$Q229,'Loading Rates'!$B$1:$L$24,4,FALSE)+IF('BMP P Tracking Table'!$V229="By HSG",'BMP P Tracking Table'!$W229*VLOOKUP('BMP P Tracking Table'!$Q229,'Loading Rates'!$B$1:$L$24,6,FALSE)+'BMP P Tracking Table'!$X229*VLOOKUP('BMP P Tracking Table'!$Q229,'Loading Rates'!$B$1:$L$24,7,FALSE)+'BMP P Tracking Table'!$Y229*VLOOKUP('BMP P Tracking Table'!$Q229,'Loading Rates'!$B$1:$L$24,8,FALSE)+'BMP P Tracking Table'!$Z229*VLOOKUP('BMP P Tracking Table'!$Q229,'Loading Rates'!$B$1:$L$24,9,FALSE),'BMP P Tracking Table'!$AA229*VLOOKUP('BMP P Tracking Table'!$Q229,'Loading Rates'!$B$1:$L$24,10,FALSE)),"")</f>
        <v/>
      </c>
      <c r="AE229" s="107" t="str">
        <f>IFERROR(MIN(2,IF('BMP P Tracking Table'!$V229="Total Pervious",(-(3630*'BMP P Tracking Table'!$U229+20.691*'BMP P Tracking Table'!$AA229)+SQRT((3630*'BMP P Tracking Table'!$U229+20.691*'BMP P Tracking Table'!$AA229)^2-(4*(996.798*'BMP P Tracking Table'!$AA229)*-'BMP P Tracking Table'!$AB229)))/(2*(996.798*'BMP P Tracking Table'!$AA229)),IF(SUM('BMP P Tracking Table'!$W229:$Z229)=0,'BMP P Tracking Table'!$AB229/(-3630*'BMP P Tracking Table'!$U229),(-(3630*'BMP P Tracking Table'!$U229+20.691*'BMP P Tracking Table'!$Z229-216.711*'BMP P Tracking Table'!$Y229-83.853*'BMP P Tracking Table'!$X229-42.834*'BMP P Tracking Table'!$W229)+SQRT((3630*'BMP P Tracking Table'!$U229+20.691*'BMP P Tracking Table'!$Z229-216.711*'BMP P Tracking Table'!$Y229-83.853*'BMP P Tracking Table'!$X229-42.834*'BMP P Tracking Table'!$W229)^2-(4*(149.919*'BMP P Tracking Table'!$W229+236.676*'BMP P Tracking Table'!$X229+726*'BMP P Tracking Table'!$Y229+996.798*'BMP P Tracking Table'!$Z229)*-'BMP P Tracking Table'!$AB229)))/(2*(149.919*'BMP P Tracking Table'!$W229+236.676*'BMP P Tracking Table'!$X229+726*'BMP P Tracking Table'!$Y229+996.798*'BMP P Tracking Table'!$Z229))))),"")</f>
        <v/>
      </c>
      <c r="AF229" s="107" t="str" cm="1">
        <f t="array" ref="AF229">IFERROR((VLOOKUP(CONCATENATE('BMP P Tracking Table'!$T229," ",'BMP P Tracking Table'!$AC229),'Performance Curves'!$C$1:$L$45,_xlfn.SINGLE(MATCH('BMP P Tracking Table'!$AE229,'Performance Curves'!$D$1:$L$1,1))+2,FALSE)-VLOOKUP(CONCATENATE('BMP P Tracking Table'!$T229," ",'BMP P Tracking Table'!$AC229),'Performance Curves'!$C$1:$L$45,_xlfn.SINGLE(MATCH('BMP P Tracking Table'!$AE229,'Performance Curves'!$D$1:$L$1,1))+1,FALSE)),"")</f>
        <v/>
      </c>
      <c r="AG229" s="107" t="str">
        <f>IFERROR(('BMP P Tracking Table'!$AE229-INDEX('Performance Curves'!$E$1:$L$1,1,MATCH('BMP P Tracking Table'!$AE229,'Performance Curves'!$E$1:$L$1,1)))/(INDEX('Performance Curves'!$E$1:$L$1,1,MATCH('BMP P Tracking Table'!$AE229,'Performance Curves'!$E$1:$L$1,1)+1)-INDEX('Performance Curves'!$E$1:$L$1,1,MATCH('BMP P Tracking Table'!$AE229,'Performance Curves'!$E$1:$L$1,1))),"")</f>
        <v/>
      </c>
      <c r="AH229" s="106" t="str" cm="1">
        <f t="array" ref="AH229">IFERROR(IF('BMP P Tracking Table'!$AE229=2,VLOOKUP(CONCATENATE('BMP P Tracking Table'!$T229," ",'BMP P Tracking Table'!$AC229),'Performance Curves'!$C$1:$L$45,_xlfn.SINGLE(MATCH('BMP P Tracking Table'!$AE229,'Performance Curves'!$D$1:$L$1,1))+1,FALSE),'BMP P Tracking Table'!$AF229*'BMP P Tracking Table'!$AG229+VLOOKUP(CONCATENATE('BMP P Tracking Table'!$T229," ",'BMP P Tracking Table'!$AC229),'Performance Curves'!$C$1:$L$45,_xlfn.SINGLE(MATCH('BMP P Tracking Table'!$AE229,'Performance Curves'!$D$1:$L$1,1))+1,FALSE)),"")</f>
        <v/>
      </c>
      <c r="AI229" s="107" t="str">
        <f>IFERROR('BMP P Tracking Table'!$AH229*'BMP P Tracking Table'!$AD229,"")</f>
        <v/>
      </c>
      <c r="AJ229" s="65"/>
      <c r="AK229" s="101"/>
      <c r="AL229" s="101"/>
      <c r="AM229" s="64">
        <v>1</v>
      </c>
      <c r="AN229" s="105" t="str">
        <f t="shared" si="7"/>
        <v/>
      </c>
      <c r="AO229" s="101"/>
      <c r="AP229" s="101"/>
      <c r="AQ229" s="101"/>
      <c r="AR229" s="101"/>
      <c r="AS229" s="101"/>
      <c r="AT229" s="101"/>
      <c r="AU229" s="101"/>
      <c r="AV229" s="65"/>
      <c r="AW229" s="102"/>
      <c r="AX229" s="102"/>
      <c r="AY229" s="107" t="str">
        <f>IF('BMP P Tracking Table'!$AK229="Yes",IF('BMP P Tracking Table'!$AL229="No",'BMP P Tracking Table'!$U229*VLOOKUP('BMP P Tracking Table'!$Q229,'Loading Rates'!$B$1:$L$24,4,FALSE)+IF('BMP P Tracking Table'!$V229="By HSG",'BMP P Tracking Table'!$W229*VLOOKUP('BMP P Tracking Table'!$Q229,'Loading Rates'!$B$1:$L$24,6,FALSE)+'BMP P Tracking Table'!$X229*VLOOKUP('BMP P Tracking Table'!$Q229,'Loading Rates'!$B$1:$L$24,7,FALSE)+'BMP P Tracking Table'!$Y229*VLOOKUP('BMP P Tracking Table'!$Q229,'Loading Rates'!$B$1:$L$24,8,FALSE)+'BMP P Tracking Table'!$Z229*VLOOKUP('BMP P Tracking Table'!$Q229,'Loading Rates'!$B$1:$L$24,9,FALSE),'BMP P Tracking Table'!$AA229*VLOOKUP('BMP P Tracking Table'!$Q229,'Loading Rates'!$B$1:$L$24,10,FALSE)),'BMP P Tracking Table'!$AO229*VLOOKUP('BMP P Tracking Table'!$Q229,'Loading Rates'!$B$1:$L$24,4,FALSE)+IF('BMP P Tracking Table'!$AP229="By HSG",'BMP P Tracking Table'!$AQ229*VLOOKUP('BMP P Tracking Table'!$Q229,'Loading Rates'!$B$1:$L$24,6,FALSE)+'BMP P Tracking Table'!$AR229*VLOOKUP('BMP P Tracking Table'!$Q229,'Loading Rates'!$B$1:$L$24,7,FALSE)+'BMP P Tracking Table'!$AS229*VLOOKUP('BMP P Tracking Table'!$Q229,'Loading Rates'!$B$1:$L$24,8,FALSE)+'BMP P Tracking Table'!$AT229*VLOOKUP('BMP P Tracking Table'!$Q229,'Loading Rates'!$B$1:$L$24,9,FALSE),'BMP P Tracking Table'!$AU229*VLOOKUP('BMP P Tracking Table'!$Q229,'Loading Rates'!$B$1:$L$24,10,FALSE))),"")</f>
        <v/>
      </c>
      <c r="AZ229" s="107" t="str">
        <f>IFERROR(IF('BMP P Tracking Table'!$AL229="Yes",MIN(2,IF('BMP P Tracking Table'!$AP229="Total Pervious",(-(3630*'BMP P Tracking Table'!$AO229+20.691*'BMP P Tracking Table'!$AU229)+SQRT((3630*'BMP P Tracking Table'!$AO229+20.691*'BMP P Tracking Table'!$AU229)^2-(4*(996.798*'BMP P Tracking Table'!$AU229)*-'BMP P Tracking Table'!$AW229)))/(2*(996.798*'BMP P Tracking Table'!$AU229)),IF(SUM('BMP P Tracking Table'!$AQ229:$AT229)=0,'BMP P Tracking Table'!$AU229/(-3630*'BMP P Tracking Table'!$AO229),(-(3630*'BMP P Tracking Table'!$AO229+20.691*'BMP P Tracking Table'!$AT229-216.711*'BMP P Tracking Table'!$AS229-83.853*'BMP P Tracking Table'!$AR229-42.834*'BMP P Tracking Table'!$AQ229)+SQRT((3630*'BMP P Tracking Table'!$AO229+20.691*'BMP P Tracking Table'!$AT229-216.711*'BMP P Tracking Table'!$AS229-83.853*'BMP P Tracking Table'!$AR229-42.834*'BMP P Tracking Table'!$AQ229)^2-(4*(149.919*'BMP P Tracking Table'!$AQ229+236.676*'BMP P Tracking Table'!$AR229+726*'BMP P Tracking Table'!$AS229+996.798*'BMP P Tracking Table'!$AT229)*-'BMP P Tracking Table'!$AW229)))/(2*(149.919*'BMP P Tracking Table'!$AQ229+236.676*'BMP P Tracking Table'!$AR229+726*'BMP P Tracking Table'!$AS229+996.798*'BMP P Tracking Table'!$AT229))))),MIN(2,IF('BMP P Tracking Table'!$AP229="Total Pervious",(-(3630*'BMP P Tracking Table'!$U229+20.691*'BMP P Tracking Table'!$AA229)+SQRT((3630*'BMP P Tracking Table'!$U229+20.691*'BMP P Tracking Table'!$AA229)^2-(4*(996.798*'BMP P Tracking Table'!$AA229)*-'BMP P Tracking Table'!$AW229)))/(2*(996.798*'BMP P Tracking Table'!$AA229)),IF(SUM('BMP P Tracking Table'!$W229:$Z229)=0,'BMP P Tracking Table'!$AW229/(-3630*'BMP P Tracking Table'!$U229),(-(3630*'BMP P Tracking Table'!$U229+20.691*'BMP P Tracking Table'!$Z229-216.711*'BMP P Tracking Table'!$Y229-83.853*'BMP P Tracking Table'!$X229-42.834*'BMP P Tracking Table'!$W229)+SQRT((3630*'BMP P Tracking Table'!$U229+20.691*'BMP P Tracking Table'!$Z229-216.711*'BMP P Tracking Table'!$Y229-83.853*'BMP P Tracking Table'!$X229-42.834*'BMP P Tracking Table'!$W229)^2-(4*(149.919*'BMP P Tracking Table'!$W229+236.676*'BMP P Tracking Table'!$X229+726*'BMP P Tracking Table'!$Y229+996.798*'BMP P Tracking Table'!$Z229)*-'BMP P Tracking Table'!$AW229)))/(2*(149.919*'BMP P Tracking Table'!$W229+236.676*'BMP P Tracking Table'!$X229+726*'BMP P Tracking Table'!$Y229+996.798*'BMP P Tracking Table'!$Z229)))))),"")</f>
        <v/>
      </c>
      <c r="BA229" s="105" t="str" cm="1">
        <f t="array" ref="BA229">IFERROR((VLOOKUP(CONCATENATE('BMP P Tracking Table'!$AV229," ",'BMP P Tracking Table'!$AX229),'Performance Curves'!$C$1:$L$45,_xlfn.SINGLE(MATCH('BMP P Tracking Table'!$AZ229,'Performance Curves'!$D$1:$L$1,1))+2,FALSE)-VLOOKUP(CONCATENATE('BMP P Tracking Table'!$AV229," ",'BMP P Tracking Table'!$AX229),'Performance Curves'!$C$1:$L$45,_xlfn.SINGLE(MATCH('BMP P Tracking Table'!$AZ229,'Performance Curves'!$D$1:$L$1,1))+1,FALSE)),"")</f>
        <v/>
      </c>
      <c r="BB229" s="107" t="str">
        <f>IFERROR(('BMP P Tracking Table'!$AZ229-INDEX('Performance Curves'!$E$1:$L$1,1,MATCH('BMP P Tracking Table'!$AZ229,'Performance Curves'!$E$1:$L$1,1)))/(INDEX('Performance Curves'!$E$1:$L$1,1,MATCH('BMP P Tracking Table'!$AZ229,'Performance Curves'!$E$1:$L$1,1)+1)-INDEX('Performance Curves'!$E$1:$L$1,1,MATCH('BMP P Tracking Table'!$AZ229,'Performance Curves'!$E$1:$L$1,1))),"")</f>
        <v/>
      </c>
      <c r="BC229" s="106" t="str" cm="1">
        <f t="array" ref="BC229">IFERROR(IF('BMP P Tracking Table'!$AZ229=2,VLOOKUP(CONCATENATE('BMP P Tracking Table'!$AV229," ",'BMP P Tracking Table'!$AX229),'Performance Curves'!$C$1:$L$44,_xlfn.SINGLE(MATCH('BMP P Tracking Table'!$AZ229,'Performance Curves'!$D$1:$L$1,1))+1,FALSE),'BMP P Tracking Table'!$BA229*'BMP P Tracking Table'!$BB229+VLOOKUP(CONCATENATE('BMP P Tracking Table'!$AV229," ",'BMP P Tracking Table'!$AX229),'Performance Curves'!$C$1:$L$44,_xlfn.SINGLE(MATCH('BMP P Tracking Table'!$AZ229,'Performance Curves'!$D$1:$L$1,1))+1,FALSE)),"")</f>
        <v/>
      </c>
      <c r="BD229" s="107" t="str">
        <f>IFERROR('BMP P Tracking Table'!$BC229*'BMP P Tracking Table'!$AY229,"")</f>
        <v/>
      </c>
      <c r="BE229" s="101"/>
      <c r="BF229" s="37">
        <f t="shared" si="8"/>
        <v>0</v>
      </c>
    </row>
    <row r="230" spans="1:58" x14ac:dyDescent="0.25">
      <c r="A230" s="65"/>
      <c r="B230" s="65"/>
      <c r="C230" s="65"/>
      <c r="D230" s="65"/>
      <c r="E230" s="97"/>
      <c r="F230" s="97"/>
      <c r="G230" s="65"/>
      <c r="H230" s="65"/>
      <c r="I230" s="65"/>
      <c r="J230" s="98"/>
      <c r="K230" s="65"/>
      <c r="L230" s="65"/>
      <c r="M230" s="65"/>
      <c r="N230" s="65"/>
      <c r="O230" s="65"/>
      <c r="P230" s="65"/>
      <c r="Q230" s="65" t="str">
        <f>IFERROR(VLOOKUP('BMP P Tracking Table'!$P230,Dropdowns!$C$2:$E$15,3,FALSE),"")</f>
        <v/>
      </c>
      <c r="R230" s="65" t="str">
        <f>IFERROR(VLOOKUP('BMP P Tracking Table'!$Q230,Dropdowns!$P$3:$Q$23,2,FALSE),"")</f>
        <v/>
      </c>
      <c r="S230" s="65"/>
      <c r="T230" s="65"/>
      <c r="U230" s="65"/>
      <c r="V230" s="65"/>
      <c r="W230" s="65"/>
      <c r="X230" s="65"/>
      <c r="Y230" s="65"/>
      <c r="Z230" s="65"/>
      <c r="AA230" s="65"/>
      <c r="AB230" s="100"/>
      <c r="AC230" s="65"/>
      <c r="AD230" s="107" t="str">
        <f>IFERROR('BMP P Tracking Table'!$U230*VLOOKUP('BMP P Tracking Table'!$Q230,'Loading Rates'!$B$1:$L$24,4,FALSE)+IF('BMP P Tracking Table'!$V230="By HSG",'BMP P Tracking Table'!$W230*VLOOKUP('BMP P Tracking Table'!$Q230,'Loading Rates'!$B$1:$L$24,6,FALSE)+'BMP P Tracking Table'!$X230*VLOOKUP('BMP P Tracking Table'!$Q230,'Loading Rates'!$B$1:$L$24,7,FALSE)+'BMP P Tracking Table'!$Y230*VLOOKUP('BMP P Tracking Table'!$Q230,'Loading Rates'!$B$1:$L$24,8,FALSE)+'BMP P Tracking Table'!$Z230*VLOOKUP('BMP P Tracking Table'!$Q230,'Loading Rates'!$B$1:$L$24,9,FALSE),'BMP P Tracking Table'!$AA230*VLOOKUP('BMP P Tracking Table'!$Q230,'Loading Rates'!$B$1:$L$24,10,FALSE)),"")</f>
        <v/>
      </c>
      <c r="AE230" s="107" t="str">
        <f>IFERROR(MIN(2,IF('BMP P Tracking Table'!$V230="Total Pervious",(-(3630*'BMP P Tracking Table'!$U230+20.691*'BMP P Tracking Table'!$AA230)+SQRT((3630*'BMP P Tracking Table'!$U230+20.691*'BMP P Tracking Table'!$AA230)^2-(4*(996.798*'BMP P Tracking Table'!$AA230)*-'BMP P Tracking Table'!$AB230)))/(2*(996.798*'BMP P Tracking Table'!$AA230)),IF(SUM('BMP P Tracking Table'!$W230:$Z230)=0,'BMP P Tracking Table'!$AB230/(-3630*'BMP P Tracking Table'!$U230),(-(3630*'BMP P Tracking Table'!$U230+20.691*'BMP P Tracking Table'!$Z230-216.711*'BMP P Tracking Table'!$Y230-83.853*'BMP P Tracking Table'!$X230-42.834*'BMP P Tracking Table'!$W230)+SQRT((3630*'BMP P Tracking Table'!$U230+20.691*'BMP P Tracking Table'!$Z230-216.711*'BMP P Tracking Table'!$Y230-83.853*'BMP P Tracking Table'!$X230-42.834*'BMP P Tracking Table'!$W230)^2-(4*(149.919*'BMP P Tracking Table'!$W230+236.676*'BMP P Tracking Table'!$X230+726*'BMP P Tracking Table'!$Y230+996.798*'BMP P Tracking Table'!$Z230)*-'BMP P Tracking Table'!$AB230)))/(2*(149.919*'BMP P Tracking Table'!$W230+236.676*'BMP P Tracking Table'!$X230+726*'BMP P Tracking Table'!$Y230+996.798*'BMP P Tracking Table'!$Z230))))),"")</f>
        <v/>
      </c>
      <c r="AF230" s="107" t="str" cm="1">
        <f t="array" ref="AF230">IFERROR((VLOOKUP(CONCATENATE('BMP P Tracking Table'!$T230," ",'BMP P Tracking Table'!$AC230),'Performance Curves'!$C$1:$L$45,_xlfn.SINGLE(MATCH('BMP P Tracking Table'!$AE230,'Performance Curves'!$D$1:$L$1,1))+2,FALSE)-VLOOKUP(CONCATENATE('BMP P Tracking Table'!$T230," ",'BMP P Tracking Table'!$AC230),'Performance Curves'!$C$1:$L$45,_xlfn.SINGLE(MATCH('BMP P Tracking Table'!$AE230,'Performance Curves'!$D$1:$L$1,1))+1,FALSE)),"")</f>
        <v/>
      </c>
      <c r="AG230" s="107" t="str">
        <f>IFERROR(('BMP P Tracking Table'!$AE230-INDEX('Performance Curves'!$E$1:$L$1,1,MATCH('BMP P Tracking Table'!$AE230,'Performance Curves'!$E$1:$L$1,1)))/(INDEX('Performance Curves'!$E$1:$L$1,1,MATCH('BMP P Tracking Table'!$AE230,'Performance Curves'!$E$1:$L$1,1)+1)-INDEX('Performance Curves'!$E$1:$L$1,1,MATCH('BMP P Tracking Table'!$AE230,'Performance Curves'!$E$1:$L$1,1))),"")</f>
        <v/>
      </c>
      <c r="AH230" s="106" t="str" cm="1">
        <f t="array" ref="AH230">IFERROR(IF('BMP P Tracking Table'!$AE230=2,VLOOKUP(CONCATENATE('BMP P Tracking Table'!$T230," ",'BMP P Tracking Table'!$AC230),'Performance Curves'!$C$1:$L$45,_xlfn.SINGLE(MATCH('BMP P Tracking Table'!$AE230,'Performance Curves'!$D$1:$L$1,1))+1,FALSE),'BMP P Tracking Table'!$AF230*'BMP P Tracking Table'!$AG230+VLOOKUP(CONCATENATE('BMP P Tracking Table'!$T230," ",'BMP P Tracking Table'!$AC230),'Performance Curves'!$C$1:$L$45,_xlfn.SINGLE(MATCH('BMP P Tracking Table'!$AE230,'Performance Curves'!$D$1:$L$1,1))+1,FALSE)),"")</f>
        <v/>
      </c>
      <c r="AI230" s="107" t="str">
        <f>IFERROR('BMP P Tracking Table'!$AH230*'BMP P Tracking Table'!$AD230,"")</f>
        <v/>
      </c>
      <c r="AJ230" s="65"/>
      <c r="AK230" s="101"/>
      <c r="AL230" s="101"/>
      <c r="AM230" s="64">
        <v>1</v>
      </c>
      <c r="AN230" s="105" t="str">
        <f t="shared" si="7"/>
        <v/>
      </c>
      <c r="AO230" s="101"/>
      <c r="AP230" s="101"/>
      <c r="AQ230" s="101"/>
      <c r="AR230" s="101"/>
      <c r="AS230" s="101"/>
      <c r="AT230" s="101"/>
      <c r="AU230" s="101"/>
      <c r="AV230" s="65"/>
      <c r="AW230" s="102"/>
      <c r="AX230" s="102"/>
      <c r="AY230" s="107" t="str">
        <f>IF('BMP P Tracking Table'!$AK230="Yes",IF('BMP P Tracking Table'!$AL230="No",'BMP P Tracking Table'!$U230*VLOOKUP('BMP P Tracking Table'!$Q230,'Loading Rates'!$B$1:$L$24,4,FALSE)+IF('BMP P Tracking Table'!$V230="By HSG",'BMP P Tracking Table'!$W230*VLOOKUP('BMP P Tracking Table'!$Q230,'Loading Rates'!$B$1:$L$24,6,FALSE)+'BMP P Tracking Table'!$X230*VLOOKUP('BMP P Tracking Table'!$Q230,'Loading Rates'!$B$1:$L$24,7,FALSE)+'BMP P Tracking Table'!$Y230*VLOOKUP('BMP P Tracking Table'!$Q230,'Loading Rates'!$B$1:$L$24,8,FALSE)+'BMP P Tracking Table'!$Z230*VLOOKUP('BMP P Tracking Table'!$Q230,'Loading Rates'!$B$1:$L$24,9,FALSE),'BMP P Tracking Table'!$AA230*VLOOKUP('BMP P Tracking Table'!$Q230,'Loading Rates'!$B$1:$L$24,10,FALSE)),'BMP P Tracking Table'!$AO230*VLOOKUP('BMP P Tracking Table'!$Q230,'Loading Rates'!$B$1:$L$24,4,FALSE)+IF('BMP P Tracking Table'!$AP230="By HSG",'BMP P Tracking Table'!$AQ230*VLOOKUP('BMP P Tracking Table'!$Q230,'Loading Rates'!$B$1:$L$24,6,FALSE)+'BMP P Tracking Table'!$AR230*VLOOKUP('BMP P Tracking Table'!$Q230,'Loading Rates'!$B$1:$L$24,7,FALSE)+'BMP P Tracking Table'!$AS230*VLOOKUP('BMP P Tracking Table'!$Q230,'Loading Rates'!$B$1:$L$24,8,FALSE)+'BMP P Tracking Table'!$AT230*VLOOKUP('BMP P Tracking Table'!$Q230,'Loading Rates'!$B$1:$L$24,9,FALSE),'BMP P Tracking Table'!$AU230*VLOOKUP('BMP P Tracking Table'!$Q230,'Loading Rates'!$B$1:$L$24,10,FALSE))),"")</f>
        <v/>
      </c>
      <c r="AZ230" s="107" t="str">
        <f>IFERROR(IF('BMP P Tracking Table'!$AL230="Yes",MIN(2,IF('BMP P Tracking Table'!$AP230="Total Pervious",(-(3630*'BMP P Tracking Table'!$AO230+20.691*'BMP P Tracking Table'!$AU230)+SQRT((3630*'BMP P Tracking Table'!$AO230+20.691*'BMP P Tracking Table'!$AU230)^2-(4*(996.798*'BMP P Tracking Table'!$AU230)*-'BMP P Tracking Table'!$AW230)))/(2*(996.798*'BMP P Tracking Table'!$AU230)),IF(SUM('BMP P Tracking Table'!$AQ230:$AT230)=0,'BMP P Tracking Table'!$AU230/(-3630*'BMP P Tracking Table'!$AO230),(-(3630*'BMP P Tracking Table'!$AO230+20.691*'BMP P Tracking Table'!$AT230-216.711*'BMP P Tracking Table'!$AS230-83.853*'BMP P Tracking Table'!$AR230-42.834*'BMP P Tracking Table'!$AQ230)+SQRT((3630*'BMP P Tracking Table'!$AO230+20.691*'BMP P Tracking Table'!$AT230-216.711*'BMP P Tracking Table'!$AS230-83.853*'BMP P Tracking Table'!$AR230-42.834*'BMP P Tracking Table'!$AQ230)^2-(4*(149.919*'BMP P Tracking Table'!$AQ230+236.676*'BMP P Tracking Table'!$AR230+726*'BMP P Tracking Table'!$AS230+996.798*'BMP P Tracking Table'!$AT230)*-'BMP P Tracking Table'!$AW230)))/(2*(149.919*'BMP P Tracking Table'!$AQ230+236.676*'BMP P Tracking Table'!$AR230+726*'BMP P Tracking Table'!$AS230+996.798*'BMP P Tracking Table'!$AT230))))),MIN(2,IF('BMP P Tracking Table'!$AP230="Total Pervious",(-(3630*'BMP P Tracking Table'!$U230+20.691*'BMP P Tracking Table'!$AA230)+SQRT((3630*'BMP P Tracking Table'!$U230+20.691*'BMP P Tracking Table'!$AA230)^2-(4*(996.798*'BMP P Tracking Table'!$AA230)*-'BMP P Tracking Table'!$AW230)))/(2*(996.798*'BMP P Tracking Table'!$AA230)),IF(SUM('BMP P Tracking Table'!$W230:$Z230)=0,'BMP P Tracking Table'!$AW230/(-3630*'BMP P Tracking Table'!$U230),(-(3630*'BMP P Tracking Table'!$U230+20.691*'BMP P Tracking Table'!$Z230-216.711*'BMP P Tracking Table'!$Y230-83.853*'BMP P Tracking Table'!$X230-42.834*'BMP P Tracking Table'!$W230)+SQRT((3630*'BMP P Tracking Table'!$U230+20.691*'BMP P Tracking Table'!$Z230-216.711*'BMP P Tracking Table'!$Y230-83.853*'BMP P Tracking Table'!$X230-42.834*'BMP P Tracking Table'!$W230)^2-(4*(149.919*'BMP P Tracking Table'!$W230+236.676*'BMP P Tracking Table'!$X230+726*'BMP P Tracking Table'!$Y230+996.798*'BMP P Tracking Table'!$Z230)*-'BMP P Tracking Table'!$AW230)))/(2*(149.919*'BMP P Tracking Table'!$W230+236.676*'BMP P Tracking Table'!$X230+726*'BMP P Tracking Table'!$Y230+996.798*'BMP P Tracking Table'!$Z230)))))),"")</f>
        <v/>
      </c>
      <c r="BA230" s="105" t="str" cm="1">
        <f t="array" ref="BA230">IFERROR((VLOOKUP(CONCATENATE('BMP P Tracking Table'!$AV230," ",'BMP P Tracking Table'!$AX230),'Performance Curves'!$C$1:$L$45,_xlfn.SINGLE(MATCH('BMP P Tracking Table'!$AZ230,'Performance Curves'!$D$1:$L$1,1))+2,FALSE)-VLOOKUP(CONCATENATE('BMP P Tracking Table'!$AV230," ",'BMP P Tracking Table'!$AX230),'Performance Curves'!$C$1:$L$45,_xlfn.SINGLE(MATCH('BMP P Tracking Table'!$AZ230,'Performance Curves'!$D$1:$L$1,1))+1,FALSE)),"")</f>
        <v/>
      </c>
      <c r="BB230" s="107" t="str">
        <f>IFERROR(('BMP P Tracking Table'!$AZ230-INDEX('Performance Curves'!$E$1:$L$1,1,MATCH('BMP P Tracking Table'!$AZ230,'Performance Curves'!$E$1:$L$1,1)))/(INDEX('Performance Curves'!$E$1:$L$1,1,MATCH('BMP P Tracking Table'!$AZ230,'Performance Curves'!$E$1:$L$1,1)+1)-INDEX('Performance Curves'!$E$1:$L$1,1,MATCH('BMP P Tracking Table'!$AZ230,'Performance Curves'!$E$1:$L$1,1))),"")</f>
        <v/>
      </c>
      <c r="BC230" s="106" t="str" cm="1">
        <f t="array" ref="BC230">IFERROR(IF('BMP P Tracking Table'!$AZ230=2,VLOOKUP(CONCATENATE('BMP P Tracking Table'!$AV230," ",'BMP P Tracking Table'!$AX230),'Performance Curves'!$C$1:$L$44,_xlfn.SINGLE(MATCH('BMP P Tracking Table'!$AZ230,'Performance Curves'!$D$1:$L$1,1))+1,FALSE),'BMP P Tracking Table'!$BA230*'BMP P Tracking Table'!$BB230+VLOOKUP(CONCATENATE('BMP P Tracking Table'!$AV230," ",'BMP P Tracking Table'!$AX230),'Performance Curves'!$C$1:$L$44,_xlfn.SINGLE(MATCH('BMP P Tracking Table'!$AZ230,'Performance Curves'!$D$1:$L$1,1))+1,FALSE)),"")</f>
        <v/>
      </c>
      <c r="BD230" s="107" t="str">
        <f>IFERROR('BMP P Tracking Table'!$BC230*'BMP P Tracking Table'!$AY230,"")</f>
        <v/>
      </c>
      <c r="BE230" s="101"/>
      <c r="BF230" s="37">
        <f t="shared" si="8"/>
        <v>0</v>
      </c>
    </row>
    <row r="231" spans="1:58" x14ac:dyDescent="0.25">
      <c r="A231" s="65"/>
      <c r="B231" s="65"/>
      <c r="C231" s="65"/>
      <c r="D231" s="65"/>
      <c r="E231" s="97"/>
      <c r="F231" s="97"/>
      <c r="G231" s="65"/>
      <c r="H231" s="65"/>
      <c r="I231" s="65"/>
      <c r="J231" s="98"/>
      <c r="K231" s="65"/>
      <c r="L231" s="65"/>
      <c r="M231" s="65"/>
      <c r="N231" s="65"/>
      <c r="O231" s="65"/>
      <c r="P231" s="65"/>
      <c r="Q231" s="65" t="str">
        <f>IFERROR(VLOOKUP('BMP P Tracking Table'!$P231,Dropdowns!$C$2:$E$15,3,FALSE),"")</f>
        <v/>
      </c>
      <c r="R231" s="65" t="str">
        <f>IFERROR(VLOOKUP('BMP P Tracking Table'!$Q231,Dropdowns!$P$3:$Q$23,2,FALSE),"")</f>
        <v/>
      </c>
      <c r="S231" s="65"/>
      <c r="T231" s="65"/>
      <c r="U231" s="65"/>
      <c r="V231" s="65"/>
      <c r="W231" s="65"/>
      <c r="X231" s="65"/>
      <c r="Y231" s="65"/>
      <c r="Z231" s="65"/>
      <c r="AA231" s="65"/>
      <c r="AB231" s="100"/>
      <c r="AC231" s="65"/>
      <c r="AD231" s="107" t="str">
        <f>IFERROR('BMP P Tracking Table'!$U231*VLOOKUP('BMP P Tracking Table'!$Q231,'Loading Rates'!$B$1:$L$24,4,FALSE)+IF('BMP P Tracking Table'!$V231="By HSG",'BMP P Tracking Table'!$W231*VLOOKUP('BMP P Tracking Table'!$Q231,'Loading Rates'!$B$1:$L$24,6,FALSE)+'BMP P Tracking Table'!$X231*VLOOKUP('BMP P Tracking Table'!$Q231,'Loading Rates'!$B$1:$L$24,7,FALSE)+'BMP P Tracking Table'!$Y231*VLOOKUP('BMP P Tracking Table'!$Q231,'Loading Rates'!$B$1:$L$24,8,FALSE)+'BMP P Tracking Table'!$Z231*VLOOKUP('BMP P Tracking Table'!$Q231,'Loading Rates'!$B$1:$L$24,9,FALSE),'BMP P Tracking Table'!$AA231*VLOOKUP('BMP P Tracking Table'!$Q231,'Loading Rates'!$B$1:$L$24,10,FALSE)),"")</f>
        <v/>
      </c>
      <c r="AE231" s="107" t="str">
        <f>IFERROR(MIN(2,IF('BMP P Tracking Table'!$V231="Total Pervious",(-(3630*'BMP P Tracking Table'!$U231+20.691*'BMP P Tracking Table'!$AA231)+SQRT((3630*'BMP P Tracking Table'!$U231+20.691*'BMP P Tracking Table'!$AA231)^2-(4*(996.798*'BMP P Tracking Table'!$AA231)*-'BMP P Tracking Table'!$AB231)))/(2*(996.798*'BMP P Tracking Table'!$AA231)),IF(SUM('BMP P Tracking Table'!$W231:$Z231)=0,'BMP P Tracking Table'!$AB231/(-3630*'BMP P Tracking Table'!$U231),(-(3630*'BMP P Tracking Table'!$U231+20.691*'BMP P Tracking Table'!$Z231-216.711*'BMP P Tracking Table'!$Y231-83.853*'BMP P Tracking Table'!$X231-42.834*'BMP P Tracking Table'!$W231)+SQRT((3630*'BMP P Tracking Table'!$U231+20.691*'BMP P Tracking Table'!$Z231-216.711*'BMP P Tracking Table'!$Y231-83.853*'BMP P Tracking Table'!$X231-42.834*'BMP P Tracking Table'!$W231)^2-(4*(149.919*'BMP P Tracking Table'!$W231+236.676*'BMP P Tracking Table'!$X231+726*'BMP P Tracking Table'!$Y231+996.798*'BMP P Tracking Table'!$Z231)*-'BMP P Tracking Table'!$AB231)))/(2*(149.919*'BMP P Tracking Table'!$W231+236.676*'BMP P Tracking Table'!$X231+726*'BMP P Tracking Table'!$Y231+996.798*'BMP P Tracking Table'!$Z231))))),"")</f>
        <v/>
      </c>
      <c r="AF231" s="107" t="str" cm="1">
        <f t="array" ref="AF231">IFERROR((VLOOKUP(CONCATENATE('BMP P Tracking Table'!$T231," ",'BMP P Tracking Table'!$AC231),'Performance Curves'!$C$1:$L$45,_xlfn.SINGLE(MATCH('BMP P Tracking Table'!$AE231,'Performance Curves'!$D$1:$L$1,1))+2,FALSE)-VLOOKUP(CONCATENATE('BMP P Tracking Table'!$T231," ",'BMP P Tracking Table'!$AC231),'Performance Curves'!$C$1:$L$45,_xlfn.SINGLE(MATCH('BMP P Tracking Table'!$AE231,'Performance Curves'!$D$1:$L$1,1))+1,FALSE)),"")</f>
        <v/>
      </c>
      <c r="AG231" s="107" t="str">
        <f>IFERROR(('BMP P Tracking Table'!$AE231-INDEX('Performance Curves'!$E$1:$L$1,1,MATCH('BMP P Tracking Table'!$AE231,'Performance Curves'!$E$1:$L$1,1)))/(INDEX('Performance Curves'!$E$1:$L$1,1,MATCH('BMP P Tracking Table'!$AE231,'Performance Curves'!$E$1:$L$1,1)+1)-INDEX('Performance Curves'!$E$1:$L$1,1,MATCH('BMP P Tracking Table'!$AE231,'Performance Curves'!$E$1:$L$1,1))),"")</f>
        <v/>
      </c>
      <c r="AH231" s="106" t="str" cm="1">
        <f t="array" ref="AH231">IFERROR(IF('BMP P Tracking Table'!$AE231=2,VLOOKUP(CONCATENATE('BMP P Tracking Table'!$T231," ",'BMP P Tracking Table'!$AC231),'Performance Curves'!$C$1:$L$45,_xlfn.SINGLE(MATCH('BMP P Tracking Table'!$AE231,'Performance Curves'!$D$1:$L$1,1))+1,FALSE),'BMP P Tracking Table'!$AF231*'BMP P Tracking Table'!$AG231+VLOOKUP(CONCATENATE('BMP P Tracking Table'!$T231," ",'BMP P Tracking Table'!$AC231),'Performance Curves'!$C$1:$L$45,_xlfn.SINGLE(MATCH('BMP P Tracking Table'!$AE231,'Performance Curves'!$D$1:$L$1,1))+1,FALSE)),"")</f>
        <v/>
      </c>
      <c r="AI231" s="107" t="str">
        <f>IFERROR('BMP P Tracking Table'!$AH231*'BMP P Tracking Table'!$AD231,"")</f>
        <v/>
      </c>
      <c r="AJ231" s="65"/>
      <c r="AK231" s="101"/>
      <c r="AL231" s="101"/>
      <c r="AM231" s="64">
        <v>1</v>
      </c>
      <c r="AN231" s="105" t="str">
        <f t="shared" si="7"/>
        <v/>
      </c>
      <c r="AO231" s="101"/>
      <c r="AP231" s="101"/>
      <c r="AQ231" s="101"/>
      <c r="AR231" s="101"/>
      <c r="AS231" s="101"/>
      <c r="AT231" s="101"/>
      <c r="AU231" s="101"/>
      <c r="AV231" s="65"/>
      <c r="AW231" s="102"/>
      <c r="AX231" s="102"/>
      <c r="AY231" s="107" t="str">
        <f>IF('BMP P Tracking Table'!$AK231="Yes",IF('BMP P Tracking Table'!$AL231="No",'BMP P Tracking Table'!$U231*VLOOKUP('BMP P Tracking Table'!$Q231,'Loading Rates'!$B$1:$L$24,4,FALSE)+IF('BMP P Tracking Table'!$V231="By HSG",'BMP P Tracking Table'!$W231*VLOOKUP('BMP P Tracking Table'!$Q231,'Loading Rates'!$B$1:$L$24,6,FALSE)+'BMP P Tracking Table'!$X231*VLOOKUP('BMP P Tracking Table'!$Q231,'Loading Rates'!$B$1:$L$24,7,FALSE)+'BMP P Tracking Table'!$Y231*VLOOKUP('BMP P Tracking Table'!$Q231,'Loading Rates'!$B$1:$L$24,8,FALSE)+'BMP P Tracking Table'!$Z231*VLOOKUP('BMP P Tracking Table'!$Q231,'Loading Rates'!$B$1:$L$24,9,FALSE),'BMP P Tracking Table'!$AA231*VLOOKUP('BMP P Tracking Table'!$Q231,'Loading Rates'!$B$1:$L$24,10,FALSE)),'BMP P Tracking Table'!$AO231*VLOOKUP('BMP P Tracking Table'!$Q231,'Loading Rates'!$B$1:$L$24,4,FALSE)+IF('BMP P Tracking Table'!$AP231="By HSG",'BMP P Tracking Table'!$AQ231*VLOOKUP('BMP P Tracking Table'!$Q231,'Loading Rates'!$B$1:$L$24,6,FALSE)+'BMP P Tracking Table'!$AR231*VLOOKUP('BMP P Tracking Table'!$Q231,'Loading Rates'!$B$1:$L$24,7,FALSE)+'BMP P Tracking Table'!$AS231*VLOOKUP('BMP P Tracking Table'!$Q231,'Loading Rates'!$B$1:$L$24,8,FALSE)+'BMP P Tracking Table'!$AT231*VLOOKUP('BMP P Tracking Table'!$Q231,'Loading Rates'!$B$1:$L$24,9,FALSE),'BMP P Tracking Table'!$AU231*VLOOKUP('BMP P Tracking Table'!$Q231,'Loading Rates'!$B$1:$L$24,10,FALSE))),"")</f>
        <v/>
      </c>
      <c r="AZ231" s="107" t="str">
        <f>IFERROR(IF('BMP P Tracking Table'!$AL231="Yes",MIN(2,IF('BMP P Tracking Table'!$AP231="Total Pervious",(-(3630*'BMP P Tracking Table'!$AO231+20.691*'BMP P Tracking Table'!$AU231)+SQRT((3630*'BMP P Tracking Table'!$AO231+20.691*'BMP P Tracking Table'!$AU231)^2-(4*(996.798*'BMP P Tracking Table'!$AU231)*-'BMP P Tracking Table'!$AW231)))/(2*(996.798*'BMP P Tracking Table'!$AU231)),IF(SUM('BMP P Tracking Table'!$AQ231:$AT231)=0,'BMP P Tracking Table'!$AU231/(-3630*'BMP P Tracking Table'!$AO231),(-(3630*'BMP P Tracking Table'!$AO231+20.691*'BMP P Tracking Table'!$AT231-216.711*'BMP P Tracking Table'!$AS231-83.853*'BMP P Tracking Table'!$AR231-42.834*'BMP P Tracking Table'!$AQ231)+SQRT((3630*'BMP P Tracking Table'!$AO231+20.691*'BMP P Tracking Table'!$AT231-216.711*'BMP P Tracking Table'!$AS231-83.853*'BMP P Tracking Table'!$AR231-42.834*'BMP P Tracking Table'!$AQ231)^2-(4*(149.919*'BMP P Tracking Table'!$AQ231+236.676*'BMP P Tracking Table'!$AR231+726*'BMP P Tracking Table'!$AS231+996.798*'BMP P Tracking Table'!$AT231)*-'BMP P Tracking Table'!$AW231)))/(2*(149.919*'BMP P Tracking Table'!$AQ231+236.676*'BMP P Tracking Table'!$AR231+726*'BMP P Tracking Table'!$AS231+996.798*'BMP P Tracking Table'!$AT231))))),MIN(2,IF('BMP P Tracking Table'!$AP231="Total Pervious",(-(3630*'BMP P Tracking Table'!$U231+20.691*'BMP P Tracking Table'!$AA231)+SQRT((3630*'BMP P Tracking Table'!$U231+20.691*'BMP P Tracking Table'!$AA231)^2-(4*(996.798*'BMP P Tracking Table'!$AA231)*-'BMP P Tracking Table'!$AW231)))/(2*(996.798*'BMP P Tracking Table'!$AA231)),IF(SUM('BMP P Tracking Table'!$W231:$Z231)=0,'BMP P Tracking Table'!$AW231/(-3630*'BMP P Tracking Table'!$U231),(-(3630*'BMP P Tracking Table'!$U231+20.691*'BMP P Tracking Table'!$Z231-216.711*'BMP P Tracking Table'!$Y231-83.853*'BMP P Tracking Table'!$X231-42.834*'BMP P Tracking Table'!$W231)+SQRT((3630*'BMP P Tracking Table'!$U231+20.691*'BMP P Tracking Table'!$Z231-216.711*'BMP P Tracking Table'!$Y231-83.853*'BMP P Tracking Table'!$X231-42.834*'BMP P Tracking Table'!$W231)^2-(4*(149.919*'BMP P Tracking Table'!$W231+236.676*'BMP P Tracking Table'!$X231+726*'BMP P Tracking Table'!$Y231+996.798*'BMP P Tracking Table'!$Z231)*-'BMP P Tracking Table'!$AW231)))/(2*(149.919*'BMP P Tracking Table'!$W231+236.676*'BMP P Tracking Table'!$X231+726*'BMP P Tracking Table'!$Y231+996.798*'BMP P Tracking Table'!$Z231)))))),"")</f>
        <v/>
      </c>
      <c r="BA231" s="105" t="str" cm="1">
        <f t="array" ref="BA231">IFERROR((VLOOKUP(CONCATENATE('BMP P Tracking Table'!$AV231," ",'BMP P Tracking Table'!$AX231),'Performance Curves'!$C$1:$L$45,_xlfn.SINGLE(MATCH('BMP P Tracking Table'!$AZ231,'Performance Curves'!$D$1:$L$1,1))+2,FALSE)-VLOOKUP(CONCATENATE('BMP P Tracking Table'!$AV231," ",'BMP P Tracking Table'!$AX231),'Performance Curves'!$C$1:$L$45,_xlfn.SINGLE(MATCH('BMP P Tracking Table'!$AZ231,'Performance Curves'!$D$1:$L$1,1))+1,FALSE)),"")</f>
        <v/>
      </c>
      <c r="BB231" s="107" t="str">
        <f>IFERROR(('BMP P Tracking Table'!$AZ231-INDEX('Performance Curves'!$E$1:$L$1,1,MATCH('BMP P Tracking Table'!$AZ231,'Performance Curves'!$E$1:$L$1,1)))/(INDEX('Performance Curves'!$E$1:$L$1,1,MATCH('BMP P Tracking Table'!$AZ231,'Performance Curves'!$E$1:$L$1,1)+1)-INDEX('Performance Curves'!$E$1:$L$1,1,MATCH('BMP P Tracking Table'!$AZ231,'Performance Curves'!$E$1:$L$1,1))),"")</f>
        <v/>
      </c>
      <c r="BC231" s="106" t="str" cm="1">
        <f t="array" ref="BC231">IFERROR(IF('BMP P Tracking Table'!$AZ231=2,VLOOKUP(CONCATENATE('BMP P Tracking Table'!$AV231," ",'BMP P Tracking Table'!$AX231),'Performance Curves'!$C$1:$L$44,_xlfn.SINGLE(MATCH('BMP P Tracking Table'!$AZ231,'Performance Curves'!$D$1:$L$1,1))+1,FALSE),'BMP P Tracking Table'!$BA231*'BMP P Tracking Table'!$BB231+VLOOKUP(CONCATENATE('BMP P Tracking Table'!$AV231," ",'BMP P Tracking Table'!$AX231),'Performance Curves'!$C$1:$L$44,_xlfn.SINGLE(MATCH('BMP P Tracking Table'!$AZ231,'Performance Curves'!$D$1:$L$1,1))+1,FALSE)),"")</f>
        <v/>
      </c>
      <c r="BD231" s="107" t="str">
        <f>IFERROR('BMP P Tracking Table'!$BC231*'BMP P Tracking Table'!$AY231,"")</f>
        <v/>
      </c>
      <c r="BE231" s="101"/>
      <c r="BF231" s="37">
        <f t="shared" si="8"/>
        <v>0</v>
      </c>
    </row>
    <row r="232" spans="1:58" x14ac:dyDescent="0.25">
      <c r="A232" s="65"/>
      <c r="B232" s="65"/>
      <c r="C232" s="65"/>
      <c r="D232" s="65"/>
      <c r="E232" s="97"/>
      <c r="F232" s="97"/>
      <c r="G232" s="65"/>
      <c r="H232" s="65"/>
      <c r="I232" s="65"/>
      <c r="J232" s="98"/>
      <c r="K232" s="65"/>
      <c r="L232" s="65"/>
      <c r="M232" s="65"/>
      <c r="N232" s="65"/>
      <c r="O232" s="65"/>
      <c r="P232" s="65"/>
      <c r="Q232" s="65" t="str">
        <f>IFERROR(VLOOKUP('BMP P Tracking Table'!$P232,Dropdowns!$C$2:$E$15,3,FALSE),"")</f>
        <v/>
      </c>
      <c r="R232" s="65" t="str">
        <f>IFERROR(VLOOKUP('BMP P Tracking Table'!$Q232,Dropdowns!$P$3:$Q$23,2,FALSE),"")</f>
        <v/>
      </c>
      <c r="S232" s="65"/>
      <c r="T232" s="65"/>
      <c r="U232" s="65"/>
      <c r="V232" s="65"/>
      <c r="W232" s="65"/>
      <c r="X232" s="65"/>
      <c r="Y232" s="65"/>
      <c r="Z232" s="65"/>
      <c r="AA232" s="65"/>
      <c r="AB232" s="100"/>
      <c r="AC232" s="65"/>
      <c r="AD232" s="107" t="str">
        <f>IFERROR('BMP P Tracking Table'!$U232*VLOOKUP('BMP P Tracking Table'!$Q232,'Loading Rates'!$B$1:$L$24,4,FALSE)+IF('BMP P Tracking Table'!$V232="By HSG",'BMP P Tracking Table'!$W232*VLOOKUP('BMP P Tracking Table'!$Q232,'Loading Rates'!$B$1:$L$24,6,FALSE)+'BMP P Tracking Table'!$X232*VLOOKUP('BMP P Tracking Table'!$Q232,'Loading Rates'!$B$1:$L$24,7,FALSE)+'BMP P Tracking Table'!$Y232*VLOOKUP('BMP P Tracking Table'!$Q232,'Loading Rates'!$B$1:$L$24,8,FALSE)+'BMP P Tracking Table'!$Z232*VLOOKUP('BMP P Tracking Table'!$Q232,'Loading Rates'!$B$1:$L$24,9,FALSE),'BMP P Tracking Table'!$AA232*VLOOKUP('BMP P Tracking Table'!$Q232,'Loading Rates'!$B$1:$L$24,10,FALSE)),"")</f>
        <v/>
      </c>
      <c r="AE232" s="107" t="str">
        <f>IFERROR(MIN(2,IF('BMP P Tracking Table'!$V232="Total Pervious",(-(3630*'BMP P Tracking Table'!$U232+20.691*'BMP P Tracking Table'!$AA232)+SQRT((3630*'BMP P Tracking Table'!$U232+20.691*'BMP P Tracking Table'!$AA232)^2-(4*(996.798*'BMP P Tracking Table'!$AA232)*-'BMP P Tracking Table'!$AB232)))/(2*(996.798*'BMP P Tracking Table'!$AA232)),IF(SUM('BMP P Tracking Table'!$W232:$Z232)=0,'BMP P Tracking Table'!$AB232/(-3630*'BMP P Tracking Table'!$U232),(-(3630*'BMP P Tracking Table'!$U232+20.691*'BMP P Tracking Table'!$Z232-216.711*'BMP P Tracking Table'!$Y232-83.853*'BMP P Tracking Table'!$X232-42.834*'BMP P Tracking Table'!$W232)+SQRT((3630*'BMP P Tracking Table'!$U232+20.691*'BMP P Tracking Table'!$Z232-216.711*'BMP P Tracking Table'!$Y232-83.853*'BMP P Tracking Table'!$X232-42.834*'BMP P Tracking Table'!$W232)^2-(4*(149.919*'BMP P Tracking Table'!$W232+236.676*'BMP P Tracking Table'!$X232+726*'BMP P Tracking Table'!$Y232+996.798*'BMP P Tracking Table'!$Z232)*-'BMP P Tracking Table'!$AB232)))/(2*(149.919*'BMP P Tracking Table'!$W232+236.676*'BMP P Tracking Table'!$X232+726*'BMP P Tracking Table'!$Y232+996.798*'BMP P Tracking Table'!$Z232))))),"")</f>
        <v/>
      </c>
      <c r="AF232" s="107" t="str" cm="1">
        <f t="array" ref="AF232">IFERROR((VLOOKUP(CONCATENATE('BMP P Tracking Table'!$T232," ",'BMP P Tracking Table'!$AC232),'Performance Curves'!$C$1:$L$45,_xlfn.SINGLE(MATCH('BMP P Tracking Table'!$AE232,'Performance Curves'!$D$1:$L$1,1))+2,FALSE)-VLOOKUP(CONCATENATE('BMP P Tracking Table'!$T232," ",'BMP P Tracking Table'!$AC232),'Performance Curves'!$C$1:$L$45,_xlfn.SINGLE(MATCH('BMP P Tracking Table'!$AE232,'Performance Curves'!$D$1:$L$1,1))+1,FALSE)),"")</f>
        <v/>
      </c>
      <c r="AG232" s="107" t="str">
        <f>IFERROR(('BMP P Tracking Table'!$AE232-INDEX('Performance Curves'!$E$1:$L$1,1,MATCH('BMP P Tracking Table'!$AE232,'Performance Curves'!$E$1:$L$1,1)))/(INDEX('Performance Curves'!$E$1:$L$1,1,MATCH('BMP P Tracking Table'!$AE232,'Performance Curves'!$E$1:$L$1,1)+1)-INDEX('Performance Curves'!$E$1:$L$1,1,MATCH('BMP P Tracking Table'!$AE232,'Performance Curves'!$E$1:$L$1,1))),"")</f>
        <v/>
      </c>
      <c r="AH232" s="106" t="str" cm="1">
        <f t="array" ref="AH232">IFERROR(IF('BMP P Tracking Table'!$AE232=2,VLOOKUP(CONCATENATE('BMP P Tracking Table'!$T232," ",'BMP P Tracking Table'!$AC232),'Performance Curves'!$C$1:$L$45,_xlfn.SINGLE(MATCH('BMP P Tracking Table'!$AE232,'Performance Curves'!$D$1:$L$1,1))+1,FALSE),'BMP P Tracking Table'!$AF232*'BMP P Tracking Table'!$AG232+VLOOKUP(CONCATENATE('BMP P Tracking Table'!$T232," ",'BMP P Tracking Table'!$AC232),'Performance Curves'!$C$1:$L$45,_xlfn.SINGLE(MATCH('BMP P Tracking Table'!$AE232,'Performance Curves'!$D$1:$L$1,1))+1,FALSE)),"")</f>
        <v/>
      </c>
      <c r="AI232" s="107" t="str">
        <f>IFERROR('BMP P Tracking Table'!$AH232*'BMP P Tracking Table'!$AD232,"")</f>
        <v/>
      </c>
      <c r="AJ232" s="65"/>
      <c r="AK232" s="101"/>
      <c r="AL232" s="101"/>
      <c r="AM232" s="64">
        <v>1</v>
      </c>
      <c r="AN232" s="105" t="str">
        <f t="shared" si="7"/>
        <v/>
      </c>
      <c r="AO232" s="101"/>
      <c r="AP232" s="101"/>
      <c r="AQ232" s="101"/>
      <c r="AR232" s="101"/>
      <c r="AS232" s="101"/>
      <c r="AT232" s="101"/>
      <c r="AU232" s="101"/>
      <c r="AV232" s="65"/>
      <c r="AW232" s="102"/>
      <c r="AX232" s="102"/>
      <c r="AY232" s="107" t="str">
        <f>IF('BMP P Tracking Table'!$AK232="Yes",IF('BMP P Tracking Table'!$AL232="No",'BMP P Tracking Table'!$U232*VLOOKUP('BMP P Tracking Table'!$Q232,'Loading Rates'!$B$1:$L$24,4,FALSE)+IF('BMP P Tracking Table'!$V232="By HSG",'BMP P Tracking Table'!$W232*VLOOKUP('BMP P Tracking Table'!$Q232,'Loading Rates'!$B$1:$L$24,6,FALSE)+'BMP P Tracking Table'!$X232*VLOOKUP('BMP P Tracking Table'!$Q232,'Loading Rates'!$B$1:$L$24,7,FALSE)+'BMP P Tracking Table'!$Y232*VLOOKUP('BMP P Tracking Table'!$Q232,'Loading Rates'!$B$1:$L$24,8,FALSE)+'BMP P Tracking Table'!$Z232*VLOOKUP('BMP P Tracking Table'!$Q232,'Loading Rates'!$B$1:$L$24,9,FALSE),'BMP P Tracking Table'!$AA232*VLOOKUP('BMP P Tracking Table'!$Q232,'Loading Rates'!$B$1:$L$24,10,FALSE)),'BMP P Tracking Table'!$AO232*VLOOKUP('BMP P Tracking Table'!$Q232,'Loading Rates'!$B$1:$L$24,4,FALSE)+IF('BMP P Tracking Table'!$AP232="By HSG",'BMP P Tracking Table'!$AQ232*VLOOKUP('BMP P Tracking Table'!$Q232,'Loading Rates'!$B$1:$L$24,6,FALSE)+'BMP P Tracking Table'!$AR232*VLOOKUP('BMP P Tracking Table'!$Q232,'Loading Rates'!$B$1:$L$24,7,FALSE)+'BMP P Tracking Table'!$AS232*VLOOKUP('BMP P Tracking Table'!$Q232,'Loading Rates'!$B$1:$L$24,8,FALSE)+'BMP P Tracking Table'!$AT232*VLOOKUP('BMP P Tracking Table'!$Q232,'Loading Rates'!$B$1:$L$24,9,FALSE),'BMP P Tracking Table'!$AU232*VLOOKUP('BMP P Tracking Table'!$Q232,'Loading Rates'!$B$1:$L$24,10,FALSE))),"")</f>
        <v/>
      </c>
      <c r="AZ232" s="107" t="str">
        <f>IFERROR(IF('BMP P Tracking Table'!$AL232="Yes",MIN(2,IF('BMP P Tracking Table'!$AP232="Total Pervious",(-(3630*'BMP P Tracking Table'!$AO232+20.691*'BMP P Tracking Table'!$AU232)+SQRT((3630*'BMP P Tracking Table'!$AO232+20.691*'BMP P Tracking Table'!$AU232)^2-(4*(996.798*'BMP P Tracking Table'!$AU232)*-'BMP P Tracking Table'!$AW232)))/(2*(996.798*'BMP P Tracking Table'!$AU232)),IF(SUM('BMP P Tracking Table'!$AQ232:$AT232)=0,'BMP P Tracking Table'!$AU232/(-3630*'BMP P Tracking Table'!$AO232),(-(3630*'BMP P Tracking Table'!$AO232+20.691*'BMP P Tracking Table'!$AT232-216.711*'BMP P Tracking Table'!$AS232-83.853*'BMP P Tracking Table'!$AR232-42.834*'BMP P Tracking Table'!$AQ232)+SQRT((3630*'BMP P Tracking Table'!$AO232+20.691*'BMP P Tracking Table'!$AT232-216.711*'BMP P Tracking Table'!$AS232-83.853*'BMP P Tracking Table'!$AR232-42.834*'BMP P Tracking Table'!$AQ232)^2-(4*(149.919*'BMP P Tracking Table'!$AQ232+236.676*'BMP P Tracking Table'!$AR232+726*'BMP P Tracking Table'!$AS232+996.798*'BMP P Tracking Table'!$AT232)*-'BMP P Tracking Table'!$AW232)))/(2*(149.919*'BMP P Tracking Table'!$AQ232+236.676*'BMP P Tracking Table'!$AR232+726*'BMP P Tracking Table'!$AS232+996.798*'BMP P Tracking Table'!$AT232))))),MIN(2,IF('BMP P Tracking Table'!$AP232="Total Pervious",(-(3630*'BMP P Tracking Table'!$U232+20.691*'BMP P Tracking Table'!$AA232)+SQRT((3630*'BMP P Tracking Table'!$U232+20.691*'BMP P Tracking Table'!$AA232)^2-(4*(996.798*'BMP P Tracking Table'!$AA232)*-'BMP P Tracking Table'!$AW232)))/(2*(996.798*'BMP P Tracking Table'!$AA232)),IF(SUM('BMP P Tracking Table'!$W232:$Z232)=0,'BMP P Tracking Table'!$AW232/(-3630*'BMP P Tracking Table'!$U232),(-(3630*'BMP P Tracking Table'!$U232+20.691*'BMP P Tracking Table'!$Z232-216.711*'BMP P Tracking Table'!$Y232-83.853*'BMP P Tracking Table'!$X232-42.834*'BMP P Tracking Table'!$W232)+SQRT((3630*'BMP P Tracking Table'!$U232+20.691*'BMP P Tracking Table'!$Z232-216.711*'BMP P Tracking Table'!$Y232-83.853*'BMP P Tracking Table'!$X232-42.834*'BMP P Tracking Table'!$W232)^2-(4*(149.919*'BMP P Tracking Table'!$W232+236.676*'BMP P Tracking Table'!$X232+726*'BMP P Tracking Table'!$Y232+996.798*'BMP P Tracking Table'!$Z232)*-'BMP P Tracking Table'!$AW232)))/(2*(149.919*'BMP P Tracking Table'!$W232+236.676*'BMP P Tracking Table'!$X232+726*'BMP P Tracking Table'!$Y232+996.798*'BMP P Tracking Table'!$Z232)))))),"")</f>
        <v/>
      </c>
      <c r="BA232" s="105" t="str" cm="1">
        <f t="array" ref="BA232">IFERROR((VLOOKUP(CONCATENATE('BMP P Tracking Table'!$AV232," ",'BMP P Tracking Table'!$AX232),'Performance Curves'!$C$1:$L$45,_xlfn.SINGLE(MATCH('BMP P Tracking Table'!$AZ232,'Performance Curves'!$D$1:$L$1,1))+2,FALSE)-VLOOKUP(CONCATENATE('BMP P Tracking Table'!$AV232," ",'BMP P Tracking Table'!$AX232),'Performance Curves'!$C$1:$L$45,_xlfn.SINGLE(MATCH('BMP P Tracking Table'!$AZ232,'Performance Curves'!$D$1:$L$1,1))+1,FALSE)),"")</f>
        <v/>
      </c>
      <c r="BB232" s="107" t="str">
        <f>IFERROR(('BMP P Tracking Table'!$AZ232-INDEX('Performance Curves'!$E$1:$L$1,1,MATCH('BMP P Tracking Table'!$AZ232,'Performance Curves'!$E$1:$L$1,1)))/(INDEX('Performance Curves'!$E$1:$L$1,1,MATCH('BMP P Tracking Table'!$AZ232,'Performance Curves'!$E$1:$L$1,1)+1)-INDEX('Performance Curves'!$E$1:$L$1,1,MATCH('BMP P Tracking Table'!$AZ232,'Performance Curves'!$E$1:$L$1,1))),"")</f>
        <v/>
      </c>
      <c r="BC232" s="106" t="str" cm="1">
        <f t="array" ref="BC232">IFERROR(IF('BMP P Tracking Table'!$AZ232=2,VLOOKUP(CONCATENATE('BMP P Tracking Table'!$AV232," ",'BMP P Tracking Table'!$AX232),'Performance Curves'!$C$1:$L$44,_xlfn.SINGLE(MATCH('BMP P Tracking Table'!$AZ232,'Performance Curves'!$D$1:$L$1,1))+1,FALSE),'BMP P Tracking Table'!$BA232*'BMP P Tracking Table'!$BB232+VLOOKUP(CONCATENATE('BMP P Tracking Table'!$AV232," ",'BMP P Tracking Table'!$AX232),'Performance Curves'!$C$1:$L$44,_xlfn.SINGLE(MATCH('BMP P Tracking Table'!$AZ232,'Performance Curves'!$D$1:$L$1,1))+1,FALSE)),"")</f>
        <v/>
      </c>
      <c r="BD232" s="107" t="str">
        <f>IFERROR('BMP P Tracking Table'!$BC232*'BMP P Tracking Table'!$AY232,"")</f>
        <v/>
      </c>
      <c r="BE232" s="101"/>
      <c r="BF232" s="37">
        <f t="shared" si="8"/>
        <v>0</v>
      </c>
    </row>
    <row r="233" spans="1:58" x14ac:dyDescent="0.25">
      <c r="A233" s="65"/>
      <c r="B233" s="65"/>
      <c r="C233" s="65"/>
      <c r="D233" s="65"/>
      <c r="E233" s="97"/>
      <c r="F233" s="97"/>
      <c r="G233" s="65"/>
      <c r="H233" s="65"/>
      <c r="I233" s="65"/>
      <c r="J233" s="98"/>
      <c r="K233" s="65"/>
      <c r="L233" s="65"/>
      <c r="M233" s="65"/>
      <c r="N233" s="65"/>
      <c r="O233" s="65"/>
      <c r="P233" s="65"/>
      <c r="Q233" s="65" t="str">
        <f>IFERROR(VLOOKUP('BMP P Tracking Table'!$P233,Dropdowns!$C$2:$E$15,3,FALSE),"")</f>
        <v/>
      </c>
      <c r="R233" s="65" t="str">
        <f>IFERROR(VLOOKUP('BMP P Tracking Table'!$Q233,Dropdowns!$P$3:$Q$23,2,FALSE),"")</f>
        <v/>
      </c>
      <c r="S233" s="65"/>
      <c r="T233" s="65"/>
      <c r="U233" s="65"/>
      <c r="V233" s="65"/>
      <c r="W233" s="65"/>
      <c r="X233" s="65"/>
      <c r="Y233" s="65"/>
      <c r="Z233" s="65"/>
      <c r="AA233" s="65"/>
      <c r="AB233" s="100"/>
      <c r="AC233" s="65"/>
      <c r="AD233" s="107" t="str">
        <f>IFERROR('BMP P Tracking Table'!$U233*VLOOKUP('BMP P Tracking Table'!$Q233,'Loading Rates'!$B$1:$L$24,4,FALSE)+IF('BMP P Tracking Table'!$V233="By HSG",'BMP P Tracking Table'!$W233*VLOOKUP('BMP P Tracking Table'!$Q233,'Loading Rates'!$B$1:$L$24,6,FALSE)+'BMP P Tracking Table'!$X233*VLOOKUP('BMP P Tracking Table'!$Q233,'Loading Rates'!$B$1:$L$24,7,FALSE)+'BMP P Tracking Table'!$Y233*VLOOKUP('BMP P Tracking Table'!$Q233,'Loading Rates'!$B$1:$L$24,8,FALSE)+'BMP P Tracking Table'!$Z233*VLOOKUP('BMP P Tracking Table'!$Q233,'Loading Rates'!$B$1:$L$24,9,FALSE),'BMP P Tracking Table'!$AA233*VLOOKUP('BMP P Tracking Table'!$Q233,'Loading Rates'!$B$1:$L$24,10,FALSE)),"")</f>
        <v/>
      </c>
      <c r="AE233" s="107" t="str">
        <f>IFERROR(MIN(2,IF('BMP P Tracking Table'!$V233="Total Pervious",(-(3630*'BMP P Tracking Table'!$U233+20.691*'BMP P Tracking Table'!$AA233)+SQRT((3630*'BMP P Tracking Table'!$U233+20.691*'BMP P Tracking Table'!$AA233)^2-(4*(996.798*'BMP P Tracking Table'!$AA233)*-'BMP P Tracking Table'!$AB233)))/(2*(996.798*'BMP P Tracking Table'!$AA233)),IF(SUM('BMP P Tracking Table'!$W233:$Z233)=0,'BMP P Tracking Table'!$AB233/(-3630*'BMP P Tracking Table'!$U233),(-(3630*'BMP P Tracking Table'!$U233+20.691*'BMP P Tracking Table'!$Z233-216.711*'BMP P Tracking Table'!$Y233-83.853*'BMP P Tracking Table'!$X233-42.834*'BMP P Tracking Table'!$W233)+SQRT((3630*'BMP P Tracking Table'!$U233+20.691*'BMP P Tracking Table'!$Z233-216.711*'BMP P Tracking Table'!$Y233-83.853*'BMP P Tracking Table'!$X233-42.834*'BMP P Tracking Table'!$W233)^2-(4*(149.919*'BMP P Tracking Table'!$W233+236.676*'BMP P Tracking Table'!$X233+726*'BMP P Tracking Table'!$Y233+996.798*'BMP P Tracking Table'!$Z233)*-'BMP P Tracking Table'!$AB233)))/(2*(149.919*'BMP P Tracking Table'!$W233+236.676*'BMP P Tracking Table'!$X233+726*'BMP P Tracking Table'!$Y233+996.798*'BMP P Tracking Table'!$Z233))))),"")</f>
        <v/>
      </c>
      <c r="AF233" s="107" t="str" cm="1">
        <f t="array" ref="AF233">IFERROR((VLOOKUP(CONCATENATE('BMP P Tracking Table'!$T233," ",'BMP P Tracking Table'!$AC233),'Performance Curves'!$C$1:$L$45,_xlfn.SINGLE(MATCH('BMP P Tracking Table'!$AE233,'Performance Curves'!$D$1:$L$1,1))+2,FALSE)-VLOOKUP(CONCATENATE('BMP P Tracking Table'!$T233," ",'BMP P Tracking Table'!$AC233),'Performance Curves'!$C$1:$L$45,_xlfn.SINGLE(MATCH('BMP P Tracking Table'!$AE233,'Performance Curves'!$D$1:$L$1,1))+1,FALSE)),"")</f>
        <v/>
      </c>
      <c r="AG233" s="107" t="str">
        <f>IFERROR(('BMP P Tracking Table'!$AE233-INDEX('Performance Curves'!$E$1:$L$1,1,MATCH('BMP P Tracking Table'!$AE233,'Performance Curves'!$E$1:$L$1,1)))/(INDEX('Performance Curves'!$E$1:$L$1,1,MATCH('BMP P Tracking Table'!$AE233,'Performance Curves'!$E$1:$L$1,1)+1)-INDEX('Performance Curves'!$E$1:$L$1,1,MATCH('BMP P Tracking Table'!$AE233,'Performance Curves'!$E$1:$L$1,1))),"")</f>
        <v/>
      </c>
      <c r="AH233" s="106" t="str" cm="1">
        <f t="array" ref="AH233">IFERROR(IF('BMP P Tracking Table'!$AE233=2,VLOOKUP(CONCATENATE('BMP P Tracking Table'!$T233," ",'BMP P Tracking Table'!$AC233),'Performance Curves'!$C$1:$L$45,_xlfn.SINGLE(MATCH('BMP P Tracking Table'!$AE233,'Performance Curves'!$D$1:$L$1,1))+1,FALSE),'BMP P Tracking Table'!$AF233*'BMP P Tracking Table'!$AG233+VLOOKUP(CONCATENATE('BMP P Tracking Table'!$T233," ",'BMP P Tracking Table'!$AC233),'Performance Curves'!$C$1:$L$45,_xlfn.SINGLE(MATCH('BMP P Tracking Table'!$AE233,'Performance Curves'!$D$1:$L$1,1))+1,FALSE)),"")</f>
        <v/>
      </c>
      <c r="AI233" s="107" t="str">
        <f>IFERROR('BMP P Tracking Table'!$AH233*'BMP P Tracking Table'!$AD233,"")</f>
        <v/>
      </c>
      <c r="AJ233" s="65"/>
      <c r="AK233" s="101"/>
      <c r="AL233" s="101"/>
      <c r="AM233" s="64">
        <v>1</v>
      </c>
      <c r="AN233" s="105" t="str">
        <f t="shared" si="7"/>
        <v/>
      </c>
      <c r="AO233" s="101"/>
      <c r="AP233" s="101"/>
      <c r="AQ233" s="101"/>
      <c r="AR233" s="101"/>
      <c r="AS233" s="101"/>
      <c r="AT233" s="101"/>
      <c r="AU233" s="101"/>
      <c r="AV233" s="65"/>
      <c r="AW233" s="102"/>
      <c r="AX233" s="102"/>
      <c r="AY233" s="107" t="str">
        <f>IF('BMP P Tracking Table'!$AK233="Yes",IF('BMP P Tracking Table'!$AL233="No",'BMP P Tracking Table'!$U233*VLOOKUP('BMP P Tracking Table'!$Q233,'Loading Rates'!$B$1:$L$24,4,FALSE)+IF('BMP P Tracking Table'!$V233="By HSG",'BMP P Tracking Table'!$W233*VLOOKUP('BMP P Tracking Table'!$Q233,'Loading Rates'!$B$1:$L$24,6,FALSE)+'BMP P Tracking Table'!$X233*VLOOKUP('BMP P Tracking Table'!$Q233,'Loading Rates'!$B$1:$L$24,7,FALSE)+'BMP P Tracking Table'!$Y233*VLOOKUP('BMP P Tracking Table'!$Q233,'Loading Rates'!$B$1:$L$24,8,FALSE)+'BMP P Tracking Table'!$Z233*VLOOKUP('BMP P Tracking Table'!$Q233,'Loading Rates'!$B$1:$L$24,9,FALSE),'BMP P Tracking Table'!$AA233*VLOOKUP('BMP P Tracking Table'!$Q233,'Loading Rates'!$B$1:$L$24,10,FALSE)),'BMP P Tracking Table'!$AO233*VLOOKUP('BMP P Tracking Table'!$Q233,'Loading Rates'!$B$1:$L$24,4,FALSE)+IF('BMP P Tracking Table'!$AP233="By HSG",'BMP P Tracking Table'!$AQ233*VLOOKUP('BMP P Tracking Table'!$Q233,'Loading Rates'!$B$1:$L$24,6,FALSE)+'BMP P Tracking Table'!$AR233*VLOOKUP('BMP P Tracking Table'!$Q233,'Loading Rates'!$B$1:$L$24,7,FALSE)+'BMP P Tracking Table'!$AS233*VLOOKUP('BMP P Tracking Table'!$Q233,'Loading Rates'!$B$1:$L$24,8,FALSE)+'BMP P Tracking Table'!$AT233*VLOOKUP('BMP P Tracking Table'!$Q233,'Loading Rates'!$B$1:$L$24,9,FALSE),'BMP P Tracking Table'!$AU233*VLOOKUP('BMP P Tracking Table'!$Q233,'Loading Rates'!$B$1:$L$24,10,FALSE))),"")</f>
        <v/>
      </c>
      <c r="AZ233" s="107" t="str">
        <f>IFERROR(IF('BMP P Tracking Table'!$AL233="Yes",MIN(2,IF('BMP P Tracking Table'!$AP233="Total Pervious",(-(3630*'BMP P Tracking Table'!$AO233+20.691*'BMP P Tracking Table'!$AU233)+SQRT((3630*'BMP P Tracking Table'!$AO233+20.691*'BMP P Tracking Table'!$AU233)^2-(4*(996.798*'BMP P Tracking Table'!$AU233)*-'BMP P Tracking Table'!$AW233)))/(2*(996.798*'BMP P Tracking Table'!$AU233)),IF(SUM('BMP P Tracking Table'!$AQ233:$AT233)=0,'BMP P Tracking Table'!$AU233/(-3630*'BMP P Tracking Table'!$AO233),(-(3630*'BMP P Tracking Table'!$AO233+20.691*'BMP P Tracking Table'!$AT233-216.711*'BMP P Tracking Table'!$AS233-83.853*'BMP P Tracking Table'!$AR233-42.834*'BMP P Tracking Table'!$AQ233)+SQRT((3630*'BMP P Tracking Table'!$AO233+20.691*'BMP P Tracking Table'!$AT233-216.711*'BMP P Tracking Table'!$AS233-83.853*'BMP P Tracking Table'!$AR233-42.834*'BMP P Tracking Table'!$AQ233)^2-(4*(149.919*'BMP P Tracking Table'!$AQ233+236.676*'BMP P Tracking Table'!$AR233+726*'BMP P Tracking Table'!$AS233+996.798*'BMP P Tracking Table'!$AT233)*-'BMP P Tracking Table'!$AW233)))/(2*(149.919*'BMP P Tracking Table'!$AQ233+236.676*'BMP P Tracking Table'!$AR233+726*'BMP P Tracking Table'!$AS233+996.798*'BMP P Tracking Table'!$AT233))))),MIN(2,IF('BMP P Tracking Table'!$AP233="Total Pervious",(-(3630*'BMP P Tracking Table'!$U233+20.691*'BMP P Tracking Table'!$AA233)+SQRT((3630*'BMP P Tracking Table'!$U233+20.691*'BMP P Tracking Table'!$AA233)^2-(4*(996.798*'BMP P Tracking Table'!$AA233)*-'BMP P Tracking Table'!$AW233)))/(2*(996.798*'BMP P Tracking Table'!$AA233)),IF(SUM('BMP P Tracking Table'!$W233:$Z233)=0,'BMP P Tracking Table'!$AW233/(-3630*'BMP P Tracking Table'!$U233),(-(3630*'BMP P Tracking Table'!$U233+20.691*'BMP P Tracking Table'!$Z233-216.711*'BMP P Tracking Table'!$Y233-83.853*'BMP P Tracking Table'!$X233-42.834*'BMP P Tracking Table'!$W233)+SQRT((3630*'BMP P Tracking Table'!$U233+20.691*'BMP P Tracking Table'!$Z233-216.711*'BMP P Tracking Table'!$Y233-83.853*'BMP P Tracking Table'!$X233-42.834*'BMP P Tracking Table'!$W233)^2-(4*(149.919*'BMP P Tracking Table'!$W233+236.676*'BMP P Tracking Table'!$X233+726*'BMP P Tracking Table'!$Y233+996.798*'BMP P Tracking Table'!$Z233)*-'BMP P Tracking Table'!$AW233)))/(2*(149.919*'BMP P Tracking Table'!$W233+236.676*'BMP P Tracking Table'!$X233+726*'BMP P Tracking Table'!$Y233+996.798*'BMP P Tracking Table'!$Z233)))))),"")</f>
        <v/>
      </c>
      <c r="BA233" s="105" t="str" cm="1">
        <f t="array" ref="BA233">IFERROR((VLOOKUP(CONCATENATE('BMP P Tracking Table'!$AV233," ",'BMP P Tracking Table'!$AX233),'Performance Curves'!$C$1:$L$45,_xlfn.SINGLE(MATCH('BMP P Tracking Table'!$AZ233,'Performance Curves'!$D$1:$L$1,1))+2,FALSE)-VLOOKUP(CONCATENATE('BMP P Tracking Table'!$AV233," ",'BMP P Tracking Table'!$AX233),'Performance Curves'!$C$1:$L$45,_xlfn.SINGLE(MATCH('BMP P Tracking Table'!$AZ233,'Performance Curves'!$D$1:$L$1,1))+1,FALSE)),"")</f>
        <v/>
      </c>
      <c r="BB233" s="107" t="str">
        <f>IFERROR(('BMP P Tracking Table'!$AZ233-INDEX('Performance Curves'!$E$1:$L$1,1,MATCH('BMP P Tracking Table'!$AZ233,'Performance Curves'!$E$1:$L$1,1)))/(INDEX('Performance Curves'!$E$1:$L$1,1,MATCH('BMP P Tracking Table'!$AZ233,'Performance Curves'!$E$1:$L$1,1)+1)-INDEX('Performance Curves'!$E$1:$L$1,1,MATCH('BMP P Tracking Table'!$AZ233,'Performance Curves'!$E$1:$L$1,1))),"")</f>
        <v/>
      </c>
      <c r="BC233" s="106" t="str" cm="1">
        <f t="array" ref="BC233">IFERROR(IF('BMP P Tracking Table'!$AZ233=2,VLOOKUP(CONCATENATE('BMP P Tracking Table'!$AV233," ",'BMP P Tracking Table'!$AX233),'Performance Curves'!$C$1:$L$44,_xlfn.SINGLE(MATCH('BMP P Tracking Table'!$AZ233,'Performance Curves'!$D$1:$L$1,1))+1,FALSE),'BMP P Tracking Table'!$BA233*'BMP P Tracking Table'!$BB233+VLOOKUP(CONCATENATE('BMP P Tracking Table'!$AV233," ",'BMP P Tracking Table'!$AX233),'Performance Curves'!$C$1:$L$44,_xlfn.SINGLE(MATCH('BMP P Tracking Table'!$AZ233,'Performance Curves'!$D$1:$L$1,1))+1,FALSE)),"")</f>
        <v/>
      </c>
      <c r="BD233" s="107" t="str">
        <f>IFERROR('BMP P Tracking Table'!$BC233*'BMP P Tracking Table'!$AY233,"")</f>
        <v/>
      </c>
      <c r="BE233" s="101"/>
      <c r="BF233" s="37">
        <f t="shared" si="8"/>
        <v>0</v>
      </c>
    </row>
    <row r="234" spans="1:58" x14ac:dyDescent="0.25">
      <c r="A234" s="65"/>
      <c r="B234" s="65"/>
      <c r="C234" s="65"/>
      <c r="D234" s="65"/>
      <c r="E234" s="97"/>
      <c r="F234" s="97"/>
      <c r="G234" s="65"/>
      <c r="H234" s="65"/>
      <c r="I234" s="65"/>
      <c r="J234" s="98"/>
      <c r="K234" s="65"/>
      <c r="L234" s="65"/>
      <c r="M234" s="65"/>
      <c r="N234" s="65"/>
      <c r="O234" s="65"/>
      <c r="P234" s="65"/>
      <c r="Q234" s="65" t="str">
        <f>IFERROR(VLOOKUP('BMP P Tracking Table'!$P234,Dropdowns!$C$2:$E$15,3,FALSE),"")</f>
        <v/>
      </c>
      <c r="R234" s="65" t="str">
        <f>IFERROR(VLOOKUP('BMP P Tracking Table'!$Q234,Dropdowns!$P$3:$Q$23,2,FALSE),"")</f>
        <v/>
      </c>
      <c r="S234" s="65"/>
      <c r="T234" s="65"/>
      <c r="U234" s="65"/>
      <c r="V234" s="65"/>
      <c r="W234" s="65"/>
      <c r="X234" s="65"/>
      <c r="Y234" s="65"/>
      <c r="Z234" s="65"/>
      <c r="AA234" s="65"/>
      <c r="AB234" s="100"/>
      <c r="AC234" s="65"/>
      <c r="AD234" s="107" t="str">
        <f>IFERROR('BMP P Tracking Table'!$U234*VLOOKUP('BMP P Tracking Table'!$Q234,'Loading Rates'!$B$1:$L$24,4,FALSE)+IF('BMP P Tracking Table'!$V234="By HSG",'BMP P Tracking Table'!$W234*VLOOKUP('BMP P Tracking Table'!$Q234,'Loading Rates'!$B$1:$L$24,6,FALSE)+'BMP P Tracking Table'!$X234*VLOOKUP('BMP P Tracking Table'!$Q234,'Loading Rates'!$B$1:$L$24,7,FALSE)+'BMP P Tracking Table'!$Y234*VLOOKUP('BMP P Tracking Table'!$Q234,'Loading Rates'!$B$1:$L$24,8,FALSE)+'BMP P Tracking Table'!$Z234*VLOOKUP('BMP P Tracking Table'!$Q234,'Loading Rates'!$B$1:$L$24,9,FALSE),'BMP P Tracking Table'!$AA234*VLOOKUP('BMP P Tracking Table'!$Q234,'Loading Rates'!$B$1:$L$24,10,FALSE)),"")</f>
        <v/>
      </c>
      <c r="AE234" s="107" t="str">
        <f>IFERROR(MIN(2,IF('BMP P Tracking Table'!$V234="Total Pervious",(-(3630*'BMP P Tracking Table'!$U234+20.691*'BMP P Tracking Table'!$AA234)+SQRT((3630*'BMP P Tracking Table'!$U234+20.691*'BMP P Tracking Table'!$AA234)^2-(4*(996.798*'BMP P Tracking Table'!$AA234)*-'BMP P Tracking Table'!$AB234)))/(2*(996.798*'BMP P Tracking Table'!$AA234)),IF(SUM('BMP P Tracking Table'!$W234:$Z234)=0,'BMP P Tracking Table'!$AB234/(-3630*'BMP P Tracking Table'!$U234),(-(3630*'BMP P Tracking Table'!$U234+20.691*'BMP P Tracking Table'!$Z234-216.711*'BMP P Tracking Table'!$Y234-83.853*'BMP P Tracking Table'!$X234-42.834*'BMP P Tracking Table'!$W234)+SQRT((3630*'BMP P Tracking Table'!$U234+20.691*'BMP P Tracking Table'!$Z234-216.711*'BMP P Tracking Table'!$Y234-83.853*'BMP P Tracking Table'!$X234-42.834*'BMP P Tracking Table'!$W234)^2-(4*(149.919*'BMP P Tracking Table'!$W234+236.676*'BMP P Tracking Table'!$X234+726*'BMP P Tracking Table'!$Y234+996.798*'BMP P Tracking Table'!$Z234)*-'BMP P Tracking Table'!$AB234)))/(2*(149.919*'BMP P Tracking Table'!$W234+236.676*'BMP P Tracking Table'!$X234+726*'BMP P Tracking Table'!$Y234+996.798*'BMP P Tracking Table'!$Z234))))),"")</f>
        <v/>
      </c>
      <c r="AF234" s="107" t="str" cm="1">
        <f t="array" ref="AF234">IFERROR((VLOOKUP(CONCATENATE('BMP P Tracking Table'!$T234," ",'BMP P Tracking Table'!$AC234),'Performance Curves'!$C$1:$L$45,_xlfn.SINGLE(MATCH('BMP P Tracking Table'!$AE234,'Performance Curves'!$D$1:$L$1,1))+2,FALSE)-VLOOKUP(CONCATENATE('BMP P Tracking Table'!$T234," ",'BMP P Tracking Table'!$AC234),'Performance Curves'!$C$1:$L$45,_xlfn.SINGLE(MATCH('BMP P Tracking Table'!$AE234,'Performance Curves'!$D$1:$L$1,1))+1,FALSE)),"")</f>
        <v/>
      </c>
      <c r="AG234" s="107" t="str">
        <f>IFERROR(('BMP P Tracking Table'!$AE234-INDEX('Performance Curves'!$E$1:$L$1,1,MATCH('BMP P Tracking Table'!$AE234,'Performance Curves'!$E$1:$L$1,1)))/(INDEX('Performance Curves'!$E$1:$L$1,1,MATCH('BMP P Tracking Table'!$AE234,'Performance Curves'!$E$1:$L$1,1)+1)-INDEX('Performance Curves'!$E$1:$L$1,1,MATCH('BMP P Tracking Table'!$AE234,'Performance Curves'!$E$1:$L$1,1))),"")</f>
        <v/>
      </c>
      <c r="AH234" s="106" t="str" cm="1">
        <f t="array" ref="AH234">IFERROR(IF('BMP P Tracking Table'!$AE234=2,VLOOKUP(CONCATENATE('BMP P Tracking Table'!$T234," ",'BMP P Tracking Table'!$AC234),'Performance Curves'!$C$1:$L$45,_xlfn.SINGLE(MATCH('BMP P Tracking Table'!$AE234,'Performance Curves'!$D$1:$L$1,1))+1,FALSE),'BMP P Tracking Table'!$AF234*'BMP P Tracking Table'!$AG234+VLOOKUP(CONCATENATE('BMP P Tracking Table'!$T234," ",'BMP P Tracking Table'!$AC234),'Performance Curves'!$C$1:$L$45,_xlfn.SINGLE(MATCH('BMP P Tracking Table'!$AE234,'Performance Curves'!$D$1:$L$1,1))+1,FALSE)),"")</f>
        <v/>
      </c>
      <c r="AI234" s="107" t="str">
        <f>IFERROR('BMP P Tracking Table'!$AH234*'BMP P Tracking Table'!$AD234,"")</f>
        <v/>
      </c>
      <c r="AJ234" s="65"/>
      <c r="AK234" s="101"/>
      <c r="AL234" s="101"/>
      <c r="AM234" s="64">
        <v>1</v>
      </c>
      <c r="AN234" s="105" t="str">
        <f t="shared" si="7"/>
        <v/>
      </c>
      <c r="AO234" s="101"/>
      <c r="AP234" s="101"/>
      <c r="AQ234" s="101"/>
      <c r="AR234" s="101"/>
      <c r="AS234" s="101"/>
      <c r="AT234" s="101"/>
      <c r="AU234" s="101"/>
      <c r="AV234" s="65"/>
      <c r="AW234" s="102"/>
      <c r="AX234" s="102"/>
      <c r="AY234" s="107" t="str">
        <f>IF('BMP P Tracking Table'!$AK234="Yes",IF('BMP P Tracking Table'!$AL234="No",'BMP P Tracking Table'!$U234*VLOOKUP('BMP P Tracking Table'!$Q234,'Loading Rates'!$B$1:$L$24,4,FALSE)+IF('BMP P Tracking Table'!$V234="By HSG",'BMP P Tracking Table'!$W234*VLOOKUP('BMP P Tracking Table'!$Q234,'Loading Rates'!$B$1:$L$24,6,FALSE)+'BMP P Tracking Table'!$X234*VLOOKUP('BMP P Tracking Table'!$Q234,'Loading Rates'!$B$1:$L$24,7,FALSE)+'BMP P Tracking Table'!$Y234*VLOOKUP('BMP P Tracking Table'!$Q234,'Loading Rates'!$B$1:$L$24,8,FALSE)+'BMP P Tracking Table'!$Z234*VLOOKUP('BMP P Tracking Table'!$Q234,'Loading Rates'!$B$1:$L$24,9,FALSE),'BMP P Tracking Table'!$AA234*VLOOKUP('BMP P Tracking Table'!$Q234,'Loading Rates'!$B$1:$L$24,10,FALSE)),'BMP P Tracking Table'!$AO234*VLOOKUP('BMP P Tracking Table'!$Q234,'Loading Rates'!$B$1:$L$24,4,FALSE)+IF('BMP P Tracking Table'!$AP234="By HSG",'BMP P Tracking Table'!$AQ234*VLOOKUP('BMP P Tracking Table'!$Q234,'Loading Rates'!$B$1:$L$24,6,FALSE)+'BMP P Tracking Table'!$AR234*VLOOKUP('BMP P Tracking Table'!$Q234,'Loading Rates'!$B$1:$L$24,7,FALSE)+'BMP P Tracking Table'!$AS234*VLOOKUP('BMP P Tracking Table'!$Q234,'Loading Rates'!$B$1:$L$24,8,FALSE)+'BMP P Tracking Table'!$AT234*VLOOKUP('BMP P Tracking Table'!$Q234,'Loading Rates'!$B$1:$L$24,9,FALSE),'BMP P Tracking Table'!$AU234*VLOOKUP('BMP P Tracking Table'!$Q234,'Loading Rates'!$B$1:$L$24,10,FALSE))),"")</f>
        <v/>
      </c>
      <c r="AZ234" s="107" t="str">
        <f>IFERROR(IF('BMP P Tracking Table'!$AL234="Yes",MIN(2,IF('BMP P Tracking Table'!$AP234="Total Pervious",(-(3630*'BMP P Tracking Table'!$AO234+20.691*'BMP P Tracking Table'!$AU234)+SQRT((3630*'BMP P Tracking Table'!$AO234+20.691*'BMP P Tracking Table'!$AU234)^2-(4*(996.798*'BMP P Tracking Table'!$AU234)*-'BMP P Tracking Table'!$AW234)))/(2*(996.798*'BMP P Tracking Table'!$AU234)),IF(SUM('BMP P Tracking Table'!$AQ234:$AT234)=0,'BMP P Tracking Table'!$AU234/(-3630*'BMP P Tracking Table'!$AO234),(-(3630*'BMP P Tracking Table'!$AO234+20.691*'BMP P Tracking Table'!$AT234-216.711*'BMP P Tracking Table'!$AS234-83.853*'BMP P Tracking Table'!$AR234-42.834*'BMP P Tracking Table'!$AQ234)+SQRT((3630*'BMP P Tracking Table'!$AO234+20.691*'BMP P Tracking Table'!$AT234-216.711*'BMP P Tracking Table'!$AS234-83.853*'BMP P Tracking Table'!$AR234-42.834*'BMP P Tracking Table'!$AQ234)^2-(4*(149.919*'BMP P Tracking Table'!$AQ234+236.676*'BMP P Tracking Table'!$AR234+726*'BMP P Tracking Table'!$AS234+996.798*'BMP P Tracking Table'!$AT234)*-'BMP P Tracking Table'!$AW234)))/(2*(149.919*'BMP P Tracking Table'!$AQ234+236.676*'BMP P Tracking Table'!$AR234+726*'BMP P Tracking Table'!$AS234+996.798*'BMP P Tracking Table'!$AT234))))),MIN(2,IF('BMP P Tracking Table'!$AP234="Total Pervious",(-(3630*'BMP P Tracking Table'!$U234+20.691*'BMP P Tracking Table'!$AA234)+SQRT((3630*'BMP P Tracking Table'!$U234+20.691*'BMP P Tracking Table'!$AA234)^2-(4*(996.798*'BMP P Tracking Table'!$AA234)*-'BMP P Tracking Table'!$AW234)))/(2*(996.798*'BMP P Tracking Table'!$AA234)),IF(SUM('BMP P Tracking Table'!$W234:$Z234)=0,'BMP P Tracking Table'!$AW234/(-3630*'BMP P Tracking Table'!$U234),(-(3630*'BMP P Tracking Table'!$U234+20.691*'BMP P Tracking Table'!$Z234-216.711*'BMP P Tracking Table'!$Y234-83.853*'BMP P Tracking Table'!$X234-42.834*'BMP P Tracking Table'!$W234)+SQRT((3630*'BMP P Tracking Table'!$U234+20.691*'BMP P Tracking Table'!$Z234-216.711*'BMP P Tracking Table'!$Y234-83.853*'BMP P Tracking Table'!$X234-42.834*'BMP P Tracking Table'!$W234)^2-(4*(149.919*'BMP P Tracking Table'!$W234+236.676*'BMP P Tracking Table'!$X234+726*'BMP P Tracking Table'!$Y234+996.798*'BMP P Tracking Table'!$Z234)*-'BMP P Tracking Table'!$AW234)))/(2*(149.919*'BMP P Tracking Table'!$W234+236.676*'BMP P Tracking Table'!$X234+726*'BMP P Tracking Table'!$Y234+996.798*'BMP P Tracking Table'!$Z234)))))),"")</f>
        <v/>
      </c>
      <c r="BA234" s="105" t="str" cm="1">
        <f t="array" ref="BA234">IFERROR((VLOOKUP(CONCATENATE('BMP P Tracking Table'!$AV234," ",'BMP P Tracking Table'!$AX234),'Performance Curves'!$C$1:$L$45,_xlfn.SINGLE(MATCH('BMP P Tracking Table'!$AZ234,'Performance Curves'!$D$1:$L$1,1))+2,FALSE)-VLOOKUP(CONCATENATE('BMP P Tracking Table'!$AV234," ",'BMP P Tracking Table'!$AX234),'Performance Curves'!$C$1:$L$45,_xlfn.SINGLE(MATCH('BMP P Tracking Table'!$AZ234,'Performance Curves'!$D$1:$L$1,1))+1,FALSE)),"")</f>
        <v/>
      </c>
      <c r="BB234" s="107" t="str">
        <f>IFERROR(('BMP P Tracking Table'!$AZ234-INDEX('Performance Curves'!$E$1:$L$1,1,MATCH('BMP P Tracking Table'!$AZ234,'Performance Curves'!$E$1:$L$1,1)))/(INDEX('Performance Curves'!$E$1:$L$1,1,MATCH('BMP P Tracking Table'!$AZ234,'Performance Curves'!$E$1:$L$1,1)+1)-INDEX('Performance Curves'!$E$1:$L$1,1,MATCH('BMP P Tracking Table'!$AZ234,'Performance Curves'!$E$1:$L$1,1))),"")</f>
        <v/>
      </c>
      <c r="BC234" s="106" t="str" cm="1">
        <f t="array" ref="BC234">IFERROR(IF('BMP P Tracking Table'!$AZ234=2,VLOOKUP(CONCATENATE('BMP P Tracking Table'!$AV234," ",'BMP P Tracking Table'!$AX234),'Performance Curves'!$C$1:$L$44,_xlfn.SINGLE(MATCH('BMP P Tracking Table'!$AZ234,'Performance Curves'!$D$1:$L$1,1))+1,FALSE),'BMP P Tracking Table'!$BA234*'BMP P Tracking Table'!$BB234+VLOOKUP(CONCATENATE('BMP P Tracking Table'!$AV234," ",'BMP P Tracking Table'!$AX234),'Performance Curves'!$C$1:$L$44,_xlfn.SINGLE(MATCH('BMP P Tracking Table'!$AZ234,'Performance Curves'!$D$1:$L$1,1))+1,FALSE)),"")</f>
        <v/>
      </c>
      <c r="BD234" s="107" t="str">
        <f>IFERROR('BMP P Tracking Table'!$BC234*'BMP P Tracking Table'!$AY234,"")</f>
        <v/>
      </c>
      <c r="BE234" s="101"/>
      <c r="BF234" s="37">
        <f t="shared" si="8"/>
        <v>0</v>
      </c>
    </row>
    <row r="235" spans="1:58" x14ac:dyDescent="0.25">
      <c r="A235" s="65"/>
      <c r="B235" s="65"/>
      <c r="C235" s="65"/>
      <c r="D235" s="65"/>
      <c r="E235" s="97"/>
      <c r="F235" s="97"/>
      <c r="G235" s="65"/>
      <c r="H235" s="65"/>
      <c r="I235" s="65"/>
      <c r="J235" s="98"/>
      <c r="K235" s="65"/>
      <c r="L235" s="65"/>
      <c r="M235" s="65"/>
      <c r="N235" s="65"/>
      <c r="O235" s="65"/>
      <c r="P235" s="65"/>
      <c r="Q235" s="65" t="str">
        <f>IFERROR(VLOOKUP('BMP P Tracking Table'!$P235,Dropdowns!$C$2:$E$15,3,FALSE),"")</f>
        <v/>
      </c>
      <c r="R235" s="65" t="str">
        <f>IFERROR(VLOOKUP('BMP P Tracking Table'!$Q235,Dropdowns!$P$3:$Q$23,2,FALSE),"")</f>
        <v/>
      </c>
      <c r="S235" s="65"/>
      <c r="T235" s="65"/>
      <c r="U235" s="65"/>
      <c r="V235" s="65"/>
      <c r="W235" s="65"/>
      <c r="X235" s="65"/>
      <c r="Y235" s="65"/>
      <c r="Z235" s="65"/>
      <c r="AA235" s="65"/>
      <c r="AB235" s="100"/>
      <c r="AC235" s="65"/>
      <c r="AD235" s="107" t="str">
        <f>IFERROR('BMP P Tracking Table'!$U235*VLOOKUP('BMP P Tracking Table'!$Q235,'Loading Rates'!$B$1:$L$24,4,FALSE)+IF('BMP P Tracking Table'!$V235="By HSG",'BMP P Tracking Table'!$W235*VLOOKUP('BMP P Tracking Table'!$Q235,'Loading Rates'!$B$1:$L$24,6,FALSE)+'BMP P Tracking Table'!$X235*VLOOKUP('BMP P Tracking Table'!$Q235,'Loading Rates'!$B$1:$L$24,7,FALSE)+'BMP P Tracking Table'!$Y235*VLOOKUP('BMP P Tracking Table'!$Q235,'Loading Rates'!$B$1:$L$24,8,FALSE)+'BMP P Tracking Table'!$Z235*VLOOKUP('BMP P Tracking Table'!$Q235,'Loading Rates'!$B$1:$L$24,9,FALSE),'BMP P Tracking Table'!$AA235*VLOOKUP('BMP P Tracking Table'!$Q235,'Loading Rates'!$B$1:$L$24,10,FALSE)),"")</f>
        <v/>
      </c>
      <c r="AE235" s="107" t="str">
        <f>IFERROR(MIN(2,IF('BMP P Tracking Table'!$V235="Total Pervious",(-(3630*'BMP P Tracking Table'!$U235+20.691*'BMP P Tracking Table'!$AA235)+SQRT((3630*'BMP P Tracking Table'!$U235+20.691*'BMP P Tracking Table'!$AA235)^2-(4*(996.798*'BMP P Tracking Table'!$AA235)*-'BMP P Tracking Table'!$AB235)))/(2*(996.798*'BMP P Tracking Table'!$AA235)),IF(SUM('BMP P Tracking Table'!$W235:$Z235)=0,'BMP P Tracking Table'!$AB235/(-3630*'BMP P Tracking Table'!$U235),(-(3630*'BMP P Tracking Table'!$U235+20.691*'BMP P Tracking Table'!$Z235-216.711*'BMP P Tracking Table'!$Y235-83.853*'BMP P Tracking Table'!$X235-42.834*'BMP P Tracking Table'!$W235)+SQRT((3630*'BMP P Tracking Table'!$U235+20.691*'BMP P Tracking Table'!$Z235-216.711*'BMP P Tracking Table'!$Y235-83.853*'BMP P Tracking Table'!$X235-42.834*'BMP P Tracking Table'!$W235)^2-(4*(149.919*'BMP P Tracking Table'!$W235+236.676*'BMP P Tracking Table'!$X235+726*'BMP P Tracking Table'!$Y235+996.798*'BMP P Tracking Table'!$Z235)*-'BMP P Tracking Table'!$AB235)))/(2*(149.919*'BMP P Tracking Table'!$W235+236.676*'BMP P Tracking Table'!$X235+726*'BMP P Tracking Table'!$Y235+996.798*'BMP P Tracking Table'!$Z235))))),"")</f>
        <v/>
      </c>
      <c r="AF235" s="107" t="str" cm="1">
        <f t="array" ref="AF235">IFERROR((VLOOKUP(CONCATENATE('BMP P Tracking Table'!$T235," ",'BMP P Tracking Table'!$AC235),'Performance Curves'!$C$1:$L$45,_xlfn.SINGLE(MATCH('BMP P Tracking Table'!$AE235,'Performance Curves'!$D$1:$L$1,1))+2,FALSE)-VLOOKUP(CONCATENATE('BMP P Tracking Table'!$T235," ",'BMP P Tracking Table'!$AC235),'Performance Curves'!$C$1:$L$45,_xlfn.SINGLE(MATCH('BMP P Tracking Table'!$AE235,'Performance Curves'!$D$1:$L$1,1))+1,FALSE)),"")</f>
        <v/>
      </c>
      <c r="AG235" s="107" t="str">
        <f>IFERROR(('BMP P Tracking Table'!$AE235-INDEX('Performance Curves'!$E$1:$L$1,1,MATCH('BMP P Tracking Table'!$AE235,'Performance Curves'!$E$1:$L$1,1)))/(INDEX('Performance Curves'!$E$1:$L$1,1,MATCH('BMP P Tracking Table'!$AE235,'Performance Curves'!$E$1:$L$1,1)+1)-INDEX('Performance Curves'!$E$1:$L$1,1,MATCH('BMP P Tracking Table'!$AE235,'Performance Curves'!$E$1:$L$1,1))),"")</f>
        <v/>
      </c>
      <c r="AH235" s="106" t="str" cm="1">
        <f t="array" ref="AH235">IFERROR(IF('BMP P Tracking Table'!$AE235=2,VLOOKUP(CONCATENATE('BMP P Tracking Table'!$T235," ",'BMP P Tracking Table'!$AC235),'Performance Curves'!$C$1:$L$45,_xlfn.SINGLE(MATCH('BMP P Tracking Table'!$AE235,'Performance Curves'!$D$1:$L$1,1))+1,FALSE),'BMP P Tracking Table'!$AF235*'BMP P Tracking Table'!$AG235+VLOOKUP(CONCATENATE('BMP P Tracking Table'!$T235," ",'BMP P Tracking Table'!$AC235),'Performance Curves'!$C$1:$L$45,_xlfn.SINGLE(MATCH('BMP P Tracking Table'!$AE235,'Performance Curves'!$D$1:$L$1,1))+1,FALSE)),"")</f>
        <v/>
      </c>
      <c r="AI235" s="107" t="str">
        <f>IFERROR('BMP P Tracking Table'!$AH235*'BMP P Tracking Table'!$AD235,"")</f>
        <v/>
      </c>
      <c r="AJ235" s="65"/>
      <c r="AK235" s="101"/>
      <c r="AL235" s="101"/>
      <c r="AM235" s="64">
        <v>1</v>
      </c>
      <c r="AN235" s="105" t="str">
        <f t="shared" si="7"/>
        <v/>
      </c>
      <c r="AO235" s="101"/>
      <c r="AP235" s="101"/>
      <c r="AQ235" s="101"/>
      <c r="AR235" s="101"/>
      <c r="AS235" s="101"/>
      <c r="AT235" s="101"/>
      <c r="AU235" s="101"/>
      <c r="AV235" s="65"/>
      <c r="AW235" s="102"/>
      <c r="AX235" s="102"/>
      <c r="AY235" s="107" t="str">
        <f>IF('BMP P Tracking Table'!$AK235="Yes",IF('BMP P Tracking Table'!$AL235="No",'BMP P Tracking Table'!$U235*VLOOKUP('BMP P Tracking Table'!$Q235,'Loading Rates'!$B$1:$L$24,4,FALSE)+IF('BMP P Tracking Table'!$V235="By HSG",'BMP P Tracking Table'!$W235*VLOOKUP('BMP P Tracking Table'!$Q235,'Loading Rates'!$B$1:$L$24,6,FALSE)+'BMP P Tracking Table'!$X235*VLOOKUP('BMP P Tracking Table'!$Q235,'Loading Rates'!$B$1:$L$24,7,FALSE)+'BMP P Tracking Table'!$Y235*VLOOKUP('BMP P Tracking Table'!$Q235,'Loading Rates'!$B$1:$L$24,8,FALSE)+'BMP P Tracking Table'!$Z235*VLOOKUP('BMP P Tracking Table'!$Q235,'Loading Rates'!$B$1:$L$24,9,FALSE),'BMP P Tracking Table'!$AA235*VLOOKUP('BMP P Tracking Table'!$Q235,'Loading Rates'!$B$1:$L$24,10,FALSE)),'BMP P Tracking Table'!$AO235*VLOOKUP('BMP P Tracking Table'!$Q235,'Loading Rates'!$B$1:$L$24,4,FALSE)+IF('BMP P Tracking Table'!$AP235="By HSG",'BMP P Tracking Table'!$AQ235*VLOOKUP('BMP P Tracking Table'!$Q235,'Loading Rates'!$B$1:$L$24,6,FALSE)+'BMP P Tracking Table'!$AR235*VLOOKUP('BMP P Tracking Table'!$Q235,'Loading Rates'!$B$1:$L$24,7,FALSE)+'BMP P Tracking Table'!$AS235*VLOOKUP('BMP P Tracking Table'!$Q235,'Loading Rates'!$B$1:$L$24,8,FALSE)+'BMP P Tracking Table'!$AT235*VLOOKUP('BMP P Tracking Table'!$Q235,'Loading Rates'!$B$1:$L$24,9,FALSE),'BMP P Tracking Table'!$AU235*VLOOKUP('BMP P Tracking Table'!$Q235,'Loading Rates'!$B$1:$L$24,10,FALSE))),"")</f>
        <v/>
      </c>
      <c r="AZ235" s="107" t="str">
        <f>IFERROR(IF('BMP P Tracking Table'!$AL235="Yes",MIN(2,IF('BMP P Tracking Table'!$AP235="Total Pervious",(-(3630*'BMP P Tracking Table'!$AO235+20.691*'BMP P Tracking Table'!$AU235)+SQRT((3630*'BMP P Tracking Table'!$AO235+20.691*'BMP P Tracking Table'!$AU235)^2-(4*(996.798*'BMP P Tracking Table'!$AU235)*-'BMP P Tracking Table'!$AW235)))/(2*(996.798*'BMP P Tracking Table'!$AU235)),IF(SUM('BMP P Tracking Table'!$AQ235:$AT235)=0,'BMP P Tracking Table'!$AU235/(-3630*'BMP P Tracking Table'!$AO235),(-(3630*'BMP P Tracking Table'!$AO235+20.691*'BMP P Tracking Table'!$AT235-216.711*'BMP P Tracking Table'!$AS235-83.853*'BMP P Tracking Table'!$AR235-42.834*'BMP P Tracking Table'!$AQ235)+SQRT((3630*'BMP P Tracking Table'!$AO235+20.691*'BMP P Tracking Table'!$AT235-216.711*'BMP P Tracking Table'!$AS235-83.853*'BMP P Tracking Table'!$AR235-42.834*'BMP P Tracking Table'!$AQ235)^2-(4*(149.919*'BMP P Tracking Table'!$AQ235+236.676*'BMP P Tracking Table'!$AR235+726*'BMP P Tracking Table'!$AS235+996.798*'BMP P Tracking Table'!$AT235)*-'BMP P Tracking Table'!$AW235)))/(2*(149.919*'BMP P Tracking Table'!$AQ235+236.676*'BMP P Tracking Table'!$AR235+726*'BMP P Tracking Table'!$AS235+996.798*'BMP P Tracking Table'!$AT235))))),MIN(2,IF('BMP P Tracking Table'!$AP235="Total Pervious",(-(3630*'BMP P Tracking Table'!$U235+20.691*'BMP P Tracking Table'!$AA235)+SQRT((3630*'BMP P Tracking Table'!$U235+20.691*'BMP P Tracking Table'!$AA235)^2-(4*(996.798*'BMP P Tracking Table'!$AA235)*-'BMP P Tracking Table'!$AW235)))/(2*(996.798*'BMP P Tracking Table'!$AA235)),IF(SUM('BMP P Tracking Table'!$W235:$Z235)=0,'BMP P Tracking Table'!$AW235/(-3630*'BMP P Tracking Table'!$U235),(-(3630*'BMP P Tracking Table'!$U235+20.691*'BMP P Tracking Table'!$Z235-216.711*'BMP P Tracking Table'!$Y235-83.853*'BMP P Tracking Table'!$X235-42.834*'BMP P Tracking Table'!$W235)+SQRT((3630*'BMP P Tracking Table'!$U235+20.691*'BMP P Tracking Table'!$Z235-216.711*'BMP P Tracking Table'!$Y235-83.853*'BMP P Tracking Table'!$X235-42.834*'BMP P Tracking Table'!$W235)^2-(4*(149.919*'BMP P Tracking Table'!$W235+236.676*'BMP P Tracking Table'!$X235+726*'BMP P Tracking Table'!$Y235+996.798*'BMP P Tracking Table'!$Z235)*-'BMP P Tracking Table'!$AW235)))/(2*(149.919*'BMP P Tracking Table'!$W235+236.676*'BMP P Tracking Table'!$X235+726*'BMP P Tracking Table'!$Y235+996.798*'BMP P Tracking Table'!$Z235)))))),"")</f>
        <v/>
      </c>
      <c r="BA235" s="105" t="str" cm="1">
        <f t="array" ref="BA235">IFERROR((VLOOKUP(CONCATENATE('BMP P Tracking Table'!$AV235," ",'BMP P Tracking Table'!$AX235),'Performance Curves'!$C$1:$L$45,_xlfn.SINGLE(MATCH('BMP P Tracking Table'!$AZ235,'Performance Curves'!$D$1:$L$1,1))+2,FALSE)-VLOOKUP(CONCATENATE('BMP P Tracking Table'!$AV235," ",'BMP P Tracking Table'!$AX235),'Performance Curves'!$C$1:$L$45,_xlfn.SINGLE(MATCH('BMP P Tracking Table'!$AZ235,'Performance Curves'!$D$1:$L$1,1))+1,FALSE)),"")</f>
        <v/>
      </c>
      <c r="BB235" s="107" t="str">
        <f>IFERROR(('BMP P Tracking Table'!$AZ235-INDEX('Performance Curves'!$E$1:$L$1,1,MATCH('BMP P Tracking Table'!$AZ235,'Performance Curves'!$E$1:$L$1,1)))/(INDEX('Performance Curves'!$E$1:$L$1,1,MATCH('BMP P Tracking Table'!$AZ235,'Performance Curves'!$E$1:$L$1,1)+1)-INDEX('Performance Curves'!$E$1:$L$1,1,MATCH('BMP P Tracking Table'!$AZ235,'Performance Curves'!$E$1:$L$1,1))),"")</f>
        <v/>
      </c>
      <c r="BC235" s="106" t="str" cm="1">
        <f t="array" ref="BC235">IFERROR(IF('BMP P Tracking Table'!$AZ235=2,VLOOKUP(CONCATENATE('BMP P Tracking Table'!$AV235," ",'BMP P Tracking Table'!$AX235),'Performance Curves'!$C$1:$L$44,_xlfn.SINGLE(MATCH('BMP P Tracking Table'!$AZ235,'Performance Curves'!$D$1:$L$1,1))+1,FALSE),'BMP P Tracking Table'!$BA235*'BMP P Tracking Table'!$BB235+VLOOKUP(CONCATENATE('BMP P Tracking Table'!$AV235," ",'BMP P Tracking Table'!$AX235),'Performance Curves'!$C$1:$L$44,_xlfn.SINGLE(MATCH('BMP P Tracking Table'!$AZ235,'Performance Curves'!$D$1:$L$1,1))+1,FALSE)),"")</f>
        <v/>
      </c>
      <c r="BD235" s="107" t="str">
        <f>IFERROR('BMP P Tracking Table'!$BC235*'BMP P Tracking Table'!$AY235,"")</f>
        <v/>
      </c>
      <c r="BE235" s="101"/>
      <c r="BF235" s="37">
        <f t="shared" si="8"/>
        <v>0</v>
      </c>
    </row>
    <row r="236" spans="1:58" x14ac:dyDescent="0.25">
      <c r="A236" s="65"/>
      <c r="B236" s="65"/>
      <c r="C236" s="65"/>
      <c r="D236" s="65"/>
      <c r="E236" s="97"/>
      <c r="F236" s="97"/>
      <c r="G236" s="65"/>
      <c r="H236" s="65"/>
      <c r="I236" s="65"/>
      <c r="J236" s="98"/>
      <c r="K236" s="65"/>
      <c r="L236" s="65"/>
      <c r="M236" s="65"/>
      <c r="N236" s="65"/>
      <c r="O236" s="65"/>
      <c r="P236" s="65"/>
      <c r="Q236" s="65" t="str">
        <f>IFERROR(VLOOKUP('BMP P Tracking Table'!$P236,Dropdowns!$C$2:$E$15,3,FALSE),"")</f>
        <v/>
      </c>
      <c r="R236" s="65" t="str">
        <f>IFERROR(VLOOKUP('BMP P Tracking Table'!$Q236,Dropdowns!$P$3:$Q$23,2,FALSE),"")</f>
        <v/>
      </c>
      <c r="S236" s="65"/>
      <c r="T236" s="65"/>
      <c r="U236" s="65"/>
      <c r="V236" s="65"/>
      <c r="W236" s="65"/>
      <c r="X236" s="65"/>
      <c r="Y236" s="65"/>
      <c r="Z236" s="65"/>
      <c r="AA236" s="65"/>
      <c r="AB236" s="100"/>
      <c r="AC236" s="65"/>
      <c r="AD236" s="107" t="str">
        <f>IFERROR('BMP P Tracking Table'!$U236*VLOOKUP('BMP P Tracking Table'!$Q236,'Loading Rates'!$B$1:$L$24,4,FALSE)+IF('BMP P Tracking Table'!$V236="By HSG",'BMP P Tracking Table'!$W236*VLOOKUP('BMP P Tracking Table'!$Q236,'Loading Rates'!$B$1:$L$24,6,FALSE)+'BMP P Tracking Table'!$X236*VLOOKUP('BMP P Tracking Table'!$Q236,'Loading Rates'!$B$1:$L$24,7,FALSE)+'BMP P Tracking Table'!$Y236*VLOOKUP('BMP P Tracking Table'!$Q236,'Loading Rates'!$B$1:$L$24,8,FALSE)+'BMP P Tracking Table'!$Z236*VLOOKUP('BMP P Tracking Table'!$Q236,'Loading Rates'!$B$1:$L$24,9,FALSE),'BMP P Tracking Table'!$AA236*VLOOKUP('BMP P Tracking Table'!$Q236,'Loading Rates'!$B$1:$L$24,10,FALSE)),"")</f>
        <v/>
      </c>
      <c r="AE236" s="107" t="str">
        <f>IFERROR(MIN(2,IF('BMP P Tracking Table'!$V236="Total Pervious",(-(3630*'BMP P Tracking Table'!$U236+20.691*'BMP P Tracking Table'!$AA236)+SQRT((3630*'BMP P Tracking Table'!$U236+20.691*'BMP P Tracking Table'!$AA236)^2-(4*(996.798*'BMP P Tracking Table'!$AA236)*-'BMP P Tracking Table'!$AB236)))/(2*(996.798*'BMP P Tracking Table'!$AA236)),IF(SUM('BMP P Tracking Table'!$W236:$Z236)=0,'BMP P Tracking Table'!$AB236/(-3630*'BMP P Tracking Table'!$U236),(-(3630*'BMP P Tracking Table'!$U236+20.691*'BMP P Tracking Table'!$Z236-216.711*'BMP P Tracking Table'!$Y236-83.853*'BMP P Tracking Table'!$X236-42.834*'BMP P Tracking Table'!$W236)+SQRT((3630*'BMP P Tracking Table'!$U236+20.691*'BMP P Tracking Table'!$Z236-216.711*'BMP P Tracking Table'!$Y236-83.853*'BMP P Tracking Table'!$X236-42.834*'BMP P Tracking Table'!$W236)^2-(4*(149.919*'BMP P Tracking Table'!$W236+236.676*'BMP P Tracking Table'!$X236+726*'BMP P Tracking Table'!$Y236+996.798*'BMP P Tracking Table'!$Z236)*-'BMP P Tracking Table'!$AB236)))/(2*(149.919*'BMP P Tracking Table'!$W236+236.676*'BMP P Tracking Table'!$X236+726*'BMP P Tracking Table'!$Y236+996.798*'BMP P Tracking Table'!$Z236))))),"")</f>
        <v/>
      </c>
      <c r="AF236" s="107" t="str" cm="1">
        <f t="array" ref="AF236">IFERROR((VLOOKUP(CONCATENATE('BMP P Tracking Table'!$T236," ",'BMP P Tracking Table'!$AC236),'Performance Curves'!$C$1:$L$45,_xlfn.SINGLE(MATCH('BMP P Tracking Table'!$AE236,'Performance Curves'!$D$1:$L$1,1))+2,FALSE)-VLOOKUP(CONCATENATE('BMP P Tracking Table'!$T236," ",'BMP P Tracking Table'!$AC236),'Performance Curves'!$C$1:$L$45,_xlfn.SINGLE(MATCH('BMP P Tracking Table'!$AE236,'Performance Curves'!$D$1:$L$1,1))+1,FALSE)),"")</f>
        <v/>
      </c>
      <c r="AG236" s="107" t="str">
        <f>IFERROR(('BMP P Tracking Table'!$AE236-INDEX('Performance Curves'!$E$1:$L$1,1,MATCH('BMP P Tracking Table'!$AE236,'Performance Curves'!$E$1:$L$1,1)))/(INDEX('Performance Curves'!$E$1:$L$1,1,MATCH('BMP P Tracking Table'!$AE236,'Performance Curves'!$E$1:$L$1,1)+1)-INDEX('Performance Curves'!$E$1:$L$1,1,MATCH('BMP P Tracking Table'!$AE236,'Performance Curves'!$E$1:$L$1,1))),"")</f>
        <v/>
      </c>
      <c r="AH236" s="106" t="str" cm="1">
        <f t="array" ref="AH236">IFERROR(IF('BMP P Tracking Table'!$AE236=2,VLOOKUP(CONCATENATE('BMP P Tracking Table'!$T236," ",'BMP P Tracking Table'!$AC236),'Performance Curves'!$C$1:$L$45,_xlfn.SINGLE(MATCH('BMP P Tracking Table'!$AE236,'Performance Curves'!$D$1:$L$1,1))+1,FALSE),'BMP P Tracking Table'!$AF236*'BMP P Tracking Table'!$AG236+VLOOKUP(CONCATENATE('BMP P Tracking Table'!$T236," ",'BMP P Tracking Table'!$AC236),'Performance Curves'!$C$1:$L$45,_xlfn.SINGLE(MATCH('BMP P Tracking Table'!$AE236,'Performance Curves'!$D$1:$L$1,1))+1,FALSE)),"")</f>
        <v/>
      </c>
      <c r="AI236" s="107" t="str">
        <f>IFERROR('BMP P Tracking Table'!$AH236*'BMP P Tracking Table'!$AD236,"")</f>
        <v/>
      </c>
      <c r="AJ236" s="65"/>
      <c r="AK236" s="101"/>
      <c r="AL236" s="101"/>
      <c r="AM236" s="64">
        <v>1</v>
      </c>
      <c r="AN236" s="105" t="str">
        <f t="shared" si="7"/>
        <v/>
      </c>
      <c r="AO236" s="101"/>
      <c r="AP236" s="101"/>
      <c r="AQ236" s="101"/>
      <c r="AR236" s="101"/>
      <c r="AS236" s="101"/>
      <c r="AT236" s="101"/>
      <c r="AU236" s="101"/>
      <c r="AV236" s="65"/>
      <c r="AW236" s="102"/>
      <c r="AX236" s="102"/>
      <c r="AY236" s="107" t="str">
        <f>IF('BMP P Tracking Table'!$AK236="Yes",IF('BMP P Tracking Table'!$AL236="No",'BMP P Tracking Table'!$U236*VLOOKUP('BMP P Tracking Table'!$Q236,'Loading Rates'!$B$1:$L$24,4,FALSE)+IF('BMP P Tracking Table'!$V236="By HSG",'BMP P Tracking Table'!$W236*VLOOKUP('BMP P Tracking Table'!$Q236,'Loading Rates'!$B$1:$L$24,6,FALSE)+'BMP P Tracking Table'!$X236*VLOOKUP('BMP P Tracking Table'!$Q236,'Loading Rates'!$B$1:$L$24,7,FALSE)+'BMP P Tracking Table'!$Y236*VLOOKUP('BMP P Tracking Table'!$Q236,'Loading Rates'!$B$1:$L$24,8,FALSE)+'BMP P Tracking Table'!$Z236*VLOOKUP('BMP P Tracking Table'!$Q236,'Loading Rates'!$B$1:$L$24,9,FALSE),'BMP P Tracking Table'!$AA236*VLOOKUP('BMP P Tracking Table'!$Q236,'Loading Rates'!$B$1:$L$24,10,FALSE)),'BMP P Tracking Table'!$AO236*VLOOKUP('BMP P Tracking Table'!$Q236,'Loading Rates'!$B$1:$L$24,4,FALSE)+IF('BMP P Tracking Table'!$AP236="By HSG",'BMP P Tracking Table'!$AQ236*VLOOKUP('BMP P Tracking Table'!$Q236,'Loading Rates'!$B$1:$L$24,6,FALSE)+'BMP P Tracking Table'!$AR236*VLOOKUP('BMP P Tracking Table'!$Q236,'Loading Rates'!$B$1:$L$24,7,FALSE)+'BMP P Tracking Table'!$AS236*VLOOKUP('BMP P Tracking Table'!$Q236,'Loading Rates'!$B$1:$L$24,8,FALSE)+'BMP P Tracking Table'!$AT236*VLOOKUP('BMP P Tracking Table'!$Q236,'Loading Rates'!$B$1:$L$24,9,FALSE),'BMP P Tracking Table'!$AU236*VLOOKUP('BMP P Tracking Table'!$Q236,'Loading Rates'!$B$1:$L$24,10,FALSE))),"")</f>
        <v/>
      </c>
      <c r="AZ236" s="107" t="str">
        <f>IFERROR(IF('BMP P Tracking Table'!$AL236="Yes",MIN(2,IF('BMP P Tracking Table'!$AP236="Total Pervious",(-(3630*'BMP P Tracking Table'!$AO236+20.691*'BMP P Tracking Table'!$AU236)+SQRT((3630*'BMP P Tracking Table'!$AO236+20.691*'BMP P Tracking Table'!$AU236)^2-(4*(996.798*'BMP P Tracking Table'!$AU236)*-'BMP P Tracking Table'!$AW236)))/(2*(996.798*'BMP P Tracking Table'!$AU236)),IF(SUM('BMP P Tracking Table'!$AQ236:$AT236)=0,'BMP P Tracking Table'!$AU236/(-3630*'BMP P Tracking Table'!$AO236),(-(3630*'BMP P Tracking Table'!$AO236+20.691*'BMP P Tracking Table'!$AT236-216.711*'BMP P Tracking Table'!$AS236-83.853*'BMP P Tracking Table'!$AR236-42.834*'BMP P Tracking Table'!$AQ236)+SQRT((3630*'BMP P Tracking Table'!$AO236+20.691*'BMP P Tracking Table'!$AT236-216.711*'BMP P Tracking Table'!$AS236-83.853*'BMP P Tracking Table'!$AR236-42.834*'BMP P Tracking Table'!$AQ236)^2-(4*(149.919*'BMP P Tracking Table'!$AQ236+236.676*'BMP P Tracking Table'!$AR236+726*'BMP P Tracking Table'!$AS236+996.798*'BMP P Tracking Table'!$AT236)*-'BMP P Tracking Table'!$AW236)))/(2*(149.919*'BMP P Tracking Table'!$AQ236+236.676*'BMP P Tracking Table'!$AR236+726*'BMP P Tracking Table'!$AS236+996.798*'BMP P Tracking Table'!$AT236))))),MIN(2,IF('BMP P Tracking Table'!$AP236="Total Pervious",(-(3630*'BMP P Tracking Table'!$U236+20.691*'BMP P Tracking Table'!$AA236)+SQRT((3630*'BMP P Tracking Table'!$U236+20.691*'BMP P Tracking Table'!$AA236)^2-(4*(996.798*'BMP P Tracking Table'!$AA236)*-'BMP P Tracking Table'!$AW236)))/(2*(996.798*'BMP P Tracking Table'!$AA236)),IF(SUM('BMP P Tracking Table'!$W236:$Z236)=0,'BMP P Tracking Table'!$AW236/(-3630*'BMP P Tracking Table'!$U236),(-(3630*'BMP P Tracking Table'!$U236+20.691*'BMP P Tracking Table'!$Z236-216.711*'BMP P Tracking Table'!$Y236-83.853*'BMP P Tracking Table'!$X236-42.834*'BMP P Tracking Table'!$W236)+SQRT((3630*'BMP P Tracking Table'!$U236+20.691*'BMP P Tracking Table'!$Z236-216.711*'BMP P Tracking Table'!$Y236-83.853*'BMP P Tracking Table'!$X236-42.834*'BMP P Tracking Table'!$W236)^2-(4*(149.919*'BMP P Tracking Table'!$W236+236.676*'BMP P Tracking Table'!$X236+726*'BMP P Tracking Table'!$Y236+996.798*'BMP P Tracking Table'!$Z236)*-'BMP P Tracking Table'!$AW236)))/(2*(149.919*'BMP P Tracking Table'!$W236+236.676*'BMP P Tracking Table'!$X236+726*'BMP P Tracking Table'!$Y236+996.798*'BMP P Tracking Table'!$Z236)))))),"")</f>
        <v/>
      </c>
      <c r="BA236" s="105" t="str" cm="1">
        <f t="array" ref="BA236">IFERROR((VLOOKUP(CONCATENATE('BMP P Tracking Table'!$AV236," ",'BMP P Tracking Table'!$AX236),'Performance Curves'!$C$1:$L$45,_xlfn.SINGLE(MATCH('BMP P Tracking Table'!$AZ236,'Performance Curves'!$D$1:$L$1,1))+2,FALSE)-VLOOKUP(CONCATENATE('BMP P Tracking Table'!$AV236," ",'BMP P Tracking Table'!$AX236),'Performance Curves'!$C$1:$L$45,_xlfn.SINGLE(MATCH('BMP P Tracking Table'!$AZ236,'Performance Curves'!$D$1:$L$1,1))+1,FALSE)),"")</f>
        <v/>
      </c>
      <c r="BB236" s="107" t="str">
        <f>IFERROR(('BMP P Tracking Table'!$AZ236-INDEX('Performance Curves'!$E$1:$L$1,1,MATCH('BMP P Tracking Table'!$AZ236,'Performance Curves'!$E$1:$L$1,1)))/(INDEX('Performance Curves'!$E$1:$L$1,1,MATCH('BMP P Tracking Table'!$AZ236,'Performance Curves'!$E$1:$L$1,1)+1)-INDEX('Performance Curves'!$E$1:$L$1,1,MATCH('BMP P Tracking Table'!$AZ236,'Performance Curves'!$E$1:$L$1,1))),"")</f>
        <v/>
      </c>
      <c r="BC236" s="106" t="str" cm="1">
        <f t="array" ref="BC236">IFERROR(IF('BMP P Tracking Table'!$AZ236=2,VLOOKUP(CONCATENATE('BMP P Tracking Table'!$AV236," ",'BMP P Tracking Table'!$AX236),'Performance Curves'!$C$1:$L$44,_xlfn.SINGLE(MATCH('BMP P Tracking Table'!$AZ236,'Performance Curves'!$D$1:$L$1,1))+1,FALSE),'BMP P Tracking Table'!$BA236*'BMP P Tracking Table'!$BB236+VLOOKUP(CONCATENATE('BMP P Tracking Table'!$AV236," ",'BMP P Tracking Table'!$AX236),'Performance Curves'!$C$1:$L$44,_xlfn.SINGLE(MATCH('BMP P Tracking Table'!$AZ236,'Performance Curves'!$D$1:$L$1,1))+1,FALSE)),"")</f>
        <v/>
      </c>
      <c r="BD236" s="107" t="str">
        <f>IFERROR('BMP P Tracking Table'!$BC236*'BMP P Tracking Table'!$AY236,"")</f>
        <v/>
      </c>
      <c r="BE236" s="101"/>
      <c r="BF236" s="37">
        <f t="shared" si="8"/>
        <v>0</v>
      </c>
    </row>
    <row r="237" spans="1:58" x14ac:dyDescent="0.25">
      <c r="A237" s="65"/>
      <c r="B237" s="65"/>
      <c r="C237" s="65"/>
      <c r="D237" s="65"/>
      <c r="E237" s="97"/>
      <c r="F237" s="97"/>
      <c r="G237" s="65"/>
      <c r="H237" s="65"/>
      <c r="I237" s="65"/>
      <c r="J237" s="98"/>
      <c r="K237" s="65"/>
      <c r="L237" s="65"/>
      <c r="M237" s="65"/>
      <c r="N237" s="65"/>
      <c r="O237" s="65"/>
      <c r="P237" s="65"/>
      <c r="Q237" s="65" t="str">
        <f>IFERROR(VLOOKUP('BMP P Tracking Table'!$P237,Dropdowns!$C$2:$E$15,3,FALSE),"")</f>
        <v/>
      </c>
      <c r="R237" s="65" t="str">
        <f>IFERROR(VLOOKUP('BMP P Tracking Table'!$Q237,Dropdowns!$P$3:$Q$23,2,FALSE),"")</f>
        <v/>
      </c>
      <c r="S237" s="65"/>
      <c r="T237" s="65"/>
      <c r="U237" s="65"/>
      <c r="V237" s="65"/>
      <c r="W237" s="65"/>
      <c r="X237" s="65"/>
      <c r="Y237" s="65"/>
      <c r="Z237" s="65"/>
      <c r="AA237" s="65"/>
      <c r="AB237" s="100"/>
      <c r="AC237" s="65"/>
      <c r="AD237" s="107" t="str">
        <f>IFERROR('BMP P Tracking Table'!$U237*VLOOKUP('BMP P Tracking Table'!$Q237,'Loading Rates'!$B$1:$L$24,4,FALSE)+IF('BMP P Tracking Table'!$V237="By HSG",'BMP P Tracking Table'!$W237*VLOOKUP('BMP P Tracking Table'!$Q237,'Loading Rates'!$B$1:$L$24,6,FALSE)+'BMP P Tracking Table'!$X237*VLOOKUP('BMP P Tracking Table'!$Q237,'Loading Rates'!$B$1:$L$24,7,FALSE)+'BMP P Tracking Table'!$Y237*VLOOKUP('BMP P Tracking Table'!$Q237,'Loading Rates'!$B$1:$L$24,8,FALSE)+'BMP P Tracking Table'!$Z237*VLOOKUP('BMP P Tracking Table'!$Q237,'Loading Rates'!$B$1:$L$24,9,FALSE),'BMP P Tracking Table'!$AA237*VLOOKUP('BMP P Tracking Table'!$Q237,'Loading Rates'!$B$1:$L$24,10,FALSE)),"")</f>
        <v/>
      </c>
      <c r="AE237" s="107" t="str">
        <f>IFERROR(MIN(2,IF('BMP P Tracking Table'!$V237="Total Pervious",(-(3630*'BMP P Tracking Table'!$U237+20.691*'BMP P Tracking Table'!$AA237)+SQRT((3630*'BMP P Tracking Table'!$U237+20.691*'BMP P Tracking Table'!$AA237)^2-(4*(996.798*'BMP P Tracking Table'!$AA237)*-'BMP P Tracking Table'!$AB237)))/(2*(996.798*'BMP P Tracking Table'!$AA237)),IF(SUM('BMP P Tracking Table'!$W237:$Z237)=0,'BMP P Tracking Table'!$AB237/(-3630*'BMP P Tracking Table'!$U237),(-(3630*'BMP P Tracking Table'!$U237+20.691*'BMP P Tracking Table'!$Z237-216.711*'BMP P Tracking Table'!$Y237-83.853*'BMP P Tracking Table'!$X237-42.834*'BMP P Tracking Table'!$W237)+SQRT((3630*'BMP P Tracking Table'!$U237+20.691*'BMP P Tracking Table'!$Z237-216.711*'BMP P Tracking Table'!$Y237-83.853*'BMP P Tracking Table'!$X237-42.834*'BMP P Tracking Table'!$W237)^2-(4*(149.919*'BMP P Tracking Table'!$W237+236.676*'BMP P Tracking Table'!$X237+726*'BMP P Tracking Table'!$Y237+996.798*'BMP P Tracking Table'!$Z237)*-'BMP P Tracking Table'!$AB237)))/(2*(149.919*'BMP P Tracking Table'!$W237+236.676*'BMP P Tracking Table'!$X237+726*'BMP P Tracking Table'!$Y237+996.798*'BMP P Tracking Table'!$Z237))))),"")</f>
        <v/>
      </c>
      <c r="AF237" s="107" t="str" cm="1">
        <f t="array" ref="AF237">IFERROR((VLOOKUP(CONCATENATE('BMP P Tracking Table'!$T237," ",'BMP P Tracking Table'!$AC237),'Performance Curves'!$C$1:$L$45,_xlfn.SINGLE(MATCH('BMP P Tracking Table'!$AE237,'Performance Curves'!$D$1:$L$1,1))+2,FALSE)-VLOOKUP(CONCATENATE('BMP P Tracking Table'!$T237," ",'BMP P Tracking Table'!$AC237),'Performance Curves'!$C$1:$L$45,_xlfn.SINGLE(MATCH('BMP P Tracking Table'!$AE237,'Performance Curves'!$D$1:$L$1,1))+1,FALSE)),"")</f>
        <v/>
      </c>
      <c r="AG237" s="107" t="str">
        <f>IFERROR(('BMP P Tracking Table'!$AE237-INDEX('Performance Curves'!$E$1:$L$1,1,MATCH('BMP P Tracking Table'!$AE237,'Performance Curves'!$E$1:$L$1,1)))/(INDEX('Performance Curves'!$E$1:$L$1,1,MATCH('BMP P Tracking Table'!$AE237,'Performance Curves'!$E$1:$L$1,1)+1)-INDEX('Performance Curves'!$E$1:$L$1,1,MATCH('BMP P Tracking Table'!$AE237,'Performance Curves'!$E$1:$L$1,1))),"")</f>
        <v/>
      </c>
      <c r="AH237" s="106" t="str" cm="1">
        <f t="array" ref="AH237">IFERROR(IF('BMP P Tracking Table'!$AE237=2,VLOOKUP(CONCATENATE('BMP P Tracking Table'!$T237," ",'BMP P Tracking Table'!$AC237),'Performance Curves'!$C$1:$L$45,_xlfn.SINGLE(MATCH('BMP P Tracking Table'!$AE237,'Performance Curves'!$D$1:$L$1,1))+1,FALSE),'BMP P Tracking Table'!$AF237*'BMP P Tracking Table'!$AG237+VLOOKUP(CONCATENATE('BMP P Tracking Table'!$T237," ",'BMP P Tracking Table'!$AC237),'Performance Curves'!$C$1:$L$45,_xlfn.SINGLE(MATCH('BMP P Tracking Table'!$AE237,'Performance Curves'!$D$1:$L$1,1))+1,FALSE)),"")</f>
        <v/>
      </c>
      <c r="AI237" s="107" t="str">
        <f>IFERROR('BMP P Tracking Table'!$AH237*'BMP P Tracking Table'!$AD237,"")</f>
        <v/>
      </c>
      <c r="AJ237" s="65"/>
      <c r="AK237" s="101"/>
      <c r="AL237" s="101"/>
      <c r="AM237" s="64">
        <v>1</v>
      </c>
      <c r="AN237" s="105" t="str">
        <f t="shared" si="7"/>
        <v/>
      </c>
      <c r="AO237" s="101"/>
      <c r="AP237" s="101"/>
      <c r="AQ237" s="101"/>
      <c r="AR237" s="101"/>
      <c r="AS237" s="101"/>
      <c r="AT237" s="101"/>
      <c r="AU237" s="101"/>
      <c r="AV237" s="65"/>
      <c r="AW237" s="102"/>
      <c r="AX237" s="102"/>
      <c r="AY237" s="107" t="str">
        <f>IF('BMP P Tracking Table'!$AK237="Yes",IF('BMP P Tracking Table'!$AL237="No",'BMP P Tracking Table'!$U237*VLOOKUP('BMP P Tracking Table'!$Q237,'Loading Rates'!$B$1:$L$24,4,FALSE)+IF('BMP P Tracking Table'!$V237="By HSG",'BMP P Tracking Table'!$W237*VLOOKUP('BMP P Tracking Table'!$Q237,'Loading Rates'!$B$1:$L$24,6,FALSE)+'BMP P Tracking Table'!$X237*VLOOKUP('BMP P Tracking Table'!$Q237,'Loading Rates'!$B$1:$L$24,7,FALSE)+'BMP P Tracking Table'!$Y237*VLOOKUP('BMP P Tracking Table'!$Q237,'Loading Rates'!$B$1:$L$24,8,FALSE)+'BMP P Tracking Table'!$Z237*VLOOKUP('BMP P Tracking Table'!$Q237,'Loading Rates'!$B$1:$L$24,9,FALSE),'BMP P Tracking Table'!$AA237*VLOOKUP('BMP P Tracking Table'!$Q237,'Loading Rates'!$B$1:$L$24,10,FALSE)),'BMP P Tracking Table'!$AO237*VLOOKUP('BMP P Tracking Table'!$Q237,'Loading Rates'!$B$1:$L$24,4,FALSE)+IF('BMP P Tracking Table'!$AP237="By HSG",'BMP P Tracking Table'!$AQ237*VLOOKUP('BMP P Tracking Table'!$Q237,'Loading Rates'!$B$1:$L$24,6,FALSE)+'BMP P Tracking Table'!$AR237*VLOOKUP('BMP P Tracking Table'!$Q237,'Loading Rates'!$B$1:$L$24,7,FALSE)+'BMP P Tracking Table'!$AS237*VLOOKUP('BMP P Tracking Table'!$Q237,'Loading Rates'!$B$1:$L$24,8,FALSE)+'BMP P Tracking Table'!$AT237*VLOOKUP('BMP P Tracking Table'!$Q237,'Loading Rates'!$B$1:$L$24,9,FALSE),'BMP P Tracking Table'!$AU237*VLOOKUP('BMP P Tracking Table'!$Q237,'Loading Rates'!$B$1:$L$24,10,FALSE))),"")</f>
        <v/>
      </c>
      <c r="AZ237" s="107" t="str">
        <f>IFERROR(IF('BMP P Tracking Table'!$AL237="Yes",MIN(2,IF('BMP P Tracking Table'!$AP237="Total Pervious",(-(3630*'BMP P Tracking Table'!$AO237+20.691*'BMP P Tracking Table'!$AU237)+SQRT((3630*'BMP P Tracking Table'!$AO237+20.691*'BMP P Tracking Table'!$AU237)^2-(4*(996.798*'BMP P Tracking Table'!$AU237)*-'BMP P Tracking Table'!$AW237)))/(2*(996.798*'BMP P Tracking Table'!$AU237)),IF(SUM('BMP P Tracking Table'!$AQ237:$AT237)=0,'BMP P Tracking Table'!$AU237/(-3630*'BMP P Tracking Table'!$AO237),(-(3630*'BMP P Tracking Table'!$AO237+20.691*'BMP P Tracking Table'!$AT237-216.711*'BMP P Tracking Table'!$AS237-83.853*'BMP P Tracking Table'!$AR237-42.834*'BMP P Tracking Table'!$AQ237)+SQRT((3630*'BMP P Tracking Table'!$AO237+20.691*'BMP P Tracking Table'!$AT237-216.711*'BMP P Tracking Table'!$AS237-83.853*'BMP P Tracking Table'!$AR237-42.834*'BMP P Tracking Table'!$AQ237)^2-(4*(149.919*'BMP P Tracking Table'!$AQ237+236.676*'BMP P Tracking Table'!$AR237+726*'BMP P Tracking Table'!$AS237+996.798*'BMP P Tracking Table'!$AT237)*-'BMP P Tracking Table'!$AW237)))/(2*(149.919*'BMP P Tracking Table'!$AQ237+236.676*'BMP P Tracking Table'!$AR237+726*'BMP P Tracking Table'!$AS237+996.798*'BMP P Tracking Table'!$AT237))))),MIN(2,IF('BMP P Tracking Table'!$AP237="Total Pervious",(-(3630*'BMP P Tracking Table'!$U237+20.691*'BMP P Tracking Table'!$AA237)+SQRT((3630*'BMP P Tracking Table'!$U237+20.691*'BMP P Tracking Table'!$AA237)^2-(4*(996.798*'BMP P Tracking Table'!$AA237)*-'BMP P Tracking Table'!$AW237)))/(2*(996.798*'BMP P Tracking Table'!$AA237)),IF(SUM('BMP P Tracking Table'!$W237:$Z237)=0,'BMP P Tracking Table'!$AW237/(-3630*'BMP P Tracking Table'!$U237),(-(3630*'BMP P Tracking Table'!$U237+20.691*'BMP P Tracking Table'!$Z237-216.711*'BMP P Tracking Table'!$Y237-83.853*'BMP P Tracking Table'!$X237-42.834*'BMP P Tracking Table'!$W237)+SQRT((3630*'BMP P Tracking Table'!$U237+20.691*'BMP P Tracking Table'!$Z237-216.711*'BMP P Tracking Table'!$Y237-83.853*'BMP P Tracking Table'!$X237-42.834*'BMP P Tracking Table'!$W237)^2-(4*(149.919*'BMP P Tracking Table'!$W237+236.676*'BMP P Tracking Table'!$X237+726*'BMP P Tracking Table'!$Y237+996.798*'BMP P Tracking Table'!$Z237)*-'BMP P Tracking Table'!$AW237)))/(2*(149.919*'BMP P Tracking Table'!$W237+236.676*'BMP P Tracking Table'!$X237+726*'BMP P Tracking Table'!$Y237+996.798*'BMP P Tracking Table'!$Z237)))))),"")</f>
        <v/>
      </c>
      <c r="BA237" s="105" t="str" cm="1">
        <f t="array" ref="BA237">IFERROR((VLOOKUP(CONCATENATE('BMP P Tracking Table'!$AV237," ",'BMP P Tracking Table'!$AX237),'Performance Curves'!$C$1:$L$45,_xlfn.SINGLE(MATCH('BMP P Tracking Table'!$AZ237,'Performance Curves'!$D$1:$L$1,1))+2,FALSE)-VLOOKUP(CONCATENATE('BMP P Tracking Table'!$AV237," ",'BMP P Tracking Table'!$AX237),'Performance Curves'!$C$1:$L$45,_xlfn.SINGLE(MATCH('BMP P Tracking Table'!$AZ237,'Performance Curves'!$D$1:$L$1,1))+1,FALSE)),"")</f>
        <v/>
      </c>
      <c r="BB237" s="107" t="str">
        <f>IFERROR(('BMP P Tracking Table'!$AZ237-INDEX('Performance Curves'!$E$1:$L$1,1,MATCH('BMP P Tracking Table'!$AZ237,'Performance Curves'!$E$1:$L$1,1)))/(INDEX('Performance Curves'!$E$1:$L$1,1,MATCH('BMP P Tracking Table'!$AZ237,'Performance Curves'!$E$1:$L$1,1)+1)-INDEX('Performance Curves'!$E$1:$L$1,1,MATCH('BMP P Tracking Table'!$AZ237,'Performance Curves'!$E$1:$L$1,1))),"")</f>
        <v/>
      </c>
      <c r="BC237" s="106" t="str" cm="1">
        <f t="array" ref="BC237">IFERROR(IF('BMP P Tracking Table'!$AZ237=2,VLOOKUP(CONCATENATE('BMP P Tracking Table'!$AV237," ",'BMP P Tracking Table'!$AX237),'Performance Curves'!$C$1:$L$44,_xlfn.SINGLE(MATCH('BMP P Tracking Table'!$AZ237,'Performance Curves'!$D$1:$L$1,1))+1,FALSE),'BMP P Tracking Table'!$BA237*'BMP P Tracking Table'!$BB237+VLOOKUP(CONCATENATE('BMP P Tracking Table'!$AV237," ",'BMP P Tracking Table'!$AX237),'Performance Curves'!$C$1:$L$44,_xlfn.SINGLE(MATCH('BMP P Tracking Table'!$AZ237,'Performance Curves'!$D$1:$L$1,1))+1,FALSE)),"")</f>
        <v/>
      </c>
      <c r="BD237" s="107" t="str">
        <f>IFERROR('BMP P Tracking Table'!$BC237*'BMP P Tracking Table'!$AY237,"")</f>
        <v/>
      </c>
      <c r="BE237" s="101"/>
      <c r="BF237" s="37">
        <f t="shared" si="8"/>
        <v>0</v>
      </c>
    </row>
    <row r="238" spans="1:58" x14ac:dyDescent="0.25">
      <c r="A238" s="65"/>
      <c r="B238" s="65"/>
      <c r="C238" s="65"/>
      <c r="D238" s="65"/>
      <c r="E238" s="97"/>
      <c r="F238" s="97"/>
      <c r="G238" s="65"/>
      <c r="H238" s="65"/>
      <c r="I238" s="65"/>
      <c r="J238" s="98"/>
      <c r="K238" s="65"/>
      <c r="L238" s="65"/>
      <c r="M238" s="65"/>
      <c r="N238" s="65"/>
      <c r="O238" s="65"/>
      <c r="P238" s="65"/>
      <c r="Q238" s="65" t="str">
        <f>IFERROR(VLOOKUP('BMP P Tracking Table'!$P238,Dropdowns!$C$2:$E$15,3,FALSE),"")</f>
        <v/>
      </c>
      <c r="R238" s="65" t="str">
        <f>IFERROR(VLOOKUP('BMP P Tracking Table'!$Q238,Dropdowns!$P$3:$Q$23,2,FALSE),"")</f>
        <v/>
      </c>
      <c r="S238" s="65"/>
      <c r="T238" s="65"/>
      <c r="U238" s="65"/>
      <c r="V238" s="65"/>
      <c r="W238" s="65"/>
      <c r="X238" s="65"/>
      <c r="Y238" s="65"/>
      <c r="Z238" s="65"/>
      <c r="AA238" s="65"/>
      <c r="AB238" s="100"/>
      <c r="AC238" s="65"/>
      <c r="AD238" s="107" t="str">
        <f>IFERROR('BMP P Tracking Table'!$U238*VLOOKUP('BMP P Tracking Table'!$Q238,'Loading Rates'!$B$1:$L$24,4,FALSE)+IF('BMP P Tracking Table'!$V238="By HSG",'BMP P Tracking Table'!$W238*VLOOKUP('BMP P Tracking Table'!$Q238,'Loading Rates'!$B$1:$L$24,6,FALSE)+'BMP P Tracking Table'!$X238*VLOOKUP('BMP P Tracking Table'!$Q238,'Loading Rates'!$B$1:$L$24,7,FALSE)+'BMP P Tracking Table'!$Y238*VLOOKUP('BMP P Tracking Table'!$Q238,'Loading Rates'!$B$1:$L$24,8,FALSE)+'BMP P Tracking Table'!$Z238*VLOOKUP('BMP P Tracking Table'!$Q238,'Loading Rates'!$B$1:$L$24,9,FALSE),'BMP P Tracking Table'!$AA238*VLOOKUP('BMP P Tracking Table'!$Q238,'Loading Rates'!$B$1:$L$24,10,FALSE)),"")</f>
        <v/>
      </c>
      <c r="AE238" s="107" t="str">
        <f>IFERROR(MIN(2,IF('BMP P Tracking Table'!$V238="Total Pervious",(-(3630*'BMP P Tracking Table'!$U238+20.691*'BMP P Tracking Table'!$AA238)+SQRT((3630*'BMP P Tracking Table'!$U238+20.691*'BMP P Tracking Table'!$AA238)^2-(4*(996.798*'BMP P Tracking Table'!$AA238)*-'BMP P Tracking Table'!$AB238)))/(2*(996.798*'BMP P Tracking Table'!$AA238)),IF(SUM('BMP P Tracking Table'!$W238:$Z238)=0,'BMP P Tracking Table'!$AB238/(-3630*'BMP P Tracking Table'!$U238),(-(3630*'BMP P Tracking Table'!$U238+20.691*'BMP P Tracking Table'!$Z238-216.711*'BMP P Tracking Table'!$Y238-83.853*'BMP P Tracking Table'!$X238-42.834*'BMP P Tracking Table'!$W238)+SQRT((3630*'BMP P Tracking Table'!$U238+20.691*'BMP P Tracking Table'!$Z238-216.711*'BMP P Tracking Table'!$Y238-83.853*'BMP P Tracking Table'!$X238-42.834*'BMP P Tracking Table'!$W238)^2-(4*(149.919*'BMP P Tracking Table'!$W238+236.676*'BMP P Tracking Table'!$X238+726*'BMP P Tracking Table'!$Y238+996.798*'BMP P Tracking Table'!$Z238)*-'BMP P Tracking Table'!$AB238)))/(2*(149.919*'BMP P Tracking Table'!$W238+236.676*'BMP P Tracking Table'!$X238+726*'BMP P Tracking Table'!$Y238+996.798*'BMP P Tracking Table'!$Z238))))),"")</f>
        <v/>
      </c>
      <c r="AF238" s="107" t="str" cm="1">
        <f t="array" ref="AF238">IFERROR((VLOOKUP(CONCATENATE('BMP P Tracking Table'!$T238," ",'BMP P Tracking Table'!$AC238),'Performance Curves'!$C$1:$L$45,_xlfn.SINGLE(MATCH('BMP P Tracking Table'!$AE238,'Performance Curves'!$D$1:$L$1,1))+2,FALSE)-VLOOKUP(CONCATENATE('BMP P Tracking Table'!$T238," ",'BMP P Tracking Table'!$AC238),'Performance Curves'!$C$1:$L$45,_xlfn.SINGLE(MATCH('BMP P Tracking Table'!$AE238,'Performance Curves'!$D$1:$L$1,1))+1,FALSE)),"")</f>
        <v/>
      </c>
      <c r="AG238" s="107" t="str">
        <f>IFERROR(('BMP P Tracking Table'!$AE238-INDEX('Performance Curves'!$E$1:$L$1,1,MATCH('BMP P Tracking Table'!$AE238,'Performance Curves'!$E$1:$L$1,1)))/(INDEX('Performance Curves'!$E$1:$L$1,1,MATCH('BMP P Tracking Table'!$AE238,'Performance Curves'!$E$1:$L$1,1)+1)-INDEX('Performance Curves'!$E$1:$L$1,1,MATCH('BMP P Tracking Table'!$AE238,'Performance Curves'!$E$1:$L$1,1))),"")</f>
        <v/>
      </c>
      <c r="AH238" s="106" t="str" cm="1">
        <f t="array" ref="AH238">IFERROR(IF('BMP P Tracking Table'!$AE238=2,VLOOKUP(CONCATENATE('BMP P Tracking Table'!$T238," ",'BMP P Tracking Table'!$AC238),'Performance Curves'!$C$1:$L$45,_xlfn.SINGLE(MATCH('BMP P Tracking Table'!$AE238,'Performance Curves'!$D$1:$L$1,1))+1,FALSE),'BMP P Tracking Table'!$AF238*'BMP P Tracking Table'!$AG238+VLOOKUP(CONCATENATE('BMP P Tracking Table'!$T238," ",'BMP P Tracking Table'!$AC238),'Performance Curves'!$C$1:$L$45,_xlfn.SINGLE(MATCH('BMP P Tracking Table'!$AE238,'Performance Curves'!$D$1:$L$1,1))+1,FALSE)),"")</f>
        <v/>
      </c>
      <c r="AI238" s="107" t="str">
        <f>IFERROR('BMP P Tracking Table'!$AH238*'BMP P Tracking Table'!$AD238,"")</f>
        <v/>
      </c>
      <c r="AJ238" s="65"/>
      <c r="AK238" s="101"/>
      <c r="AL238" s="101"/>
      <c r="AM238" s="64">
        <v>1</v>
      </c>
      <c r="AN238" s="105" t="str">
        <f t="shared" si="7"/>
        <v/>
      </c>
      <c r="AO238" s="101"/>
      <c r="AP238" s="101"/>
      <c r="AQ238" s="101"/>
      <c r="AR238" s="101"/>
      <c r="AS238" s="101"/>
      <c r="AT238" s="101"/>
      <c r="AU238" s="101"/>
      <c r="AV238" s="65"/>
      <c r="AW238" s="102"/>
      <c r="AX238" s="102"/>
      <c r="AY238" s="107" t="str">
        <f>IF('BMP P Tracking Table'!$AK238="Yes",IF('BMP P Tracking Table'!$AL238="No",'BMP P Tracking Table'!$U238*VLOOKUP('BMP P Tracking Table'!$Q238,'Loading Rates'!$B$1:$L$24,4,FALSE)+IF('BMP P Tracking Table'!$V238="By HSG",'BMP P Tracking Table'!$W238*VLOOKUP('BMP P Tracking Table'!$Q238,'Loading Rates'!$B$1:$L$24,6,FALSE)+'BMP P Tracking Table'!$X238*VLOOKUP('BMP P Tracking Table'!$Q238,'Loading Rates'!$B$1:$L$24,7,FALSE)+'BMP P Tracking Table'!$Y238*VLOOKUP('BMP P Tracking Table'!$Q238,'Loading Rates'!$B$1:$L$24,8,FALSE)+'BMP P Tracking Table'!$Z238*VLOOKUP('BMP P Tracking Table'!$Q238,'Loading Rates'!$B$1:$L$24,9,FALSE),'BMP P Tracking Table'!$AA238*VLOOKUP('BMP P Tracking Table'!$Q238,'Loading Rates'!$B$1:$L$24,10,FALSE)),'BMP P Tracking Table'!$AO238*VLOOKUP('BMP P Tracking Table'!$Q238,'Loading Rates'!$B$1:$L$24,4,FALSE)+IF('BMP P Tracking Table'!$AP238="By HSG",'BMP P Tracking Table'!$AQ238*VLOOKUP('BMP P Tracking Table'!$Q238,'Loading Rates'!$B$1:$L$24,6,FALSE)+'BMP P Tracking Table'!$AR238*VLOOKUP('BMP P Tracking Table'!$Q238,'Loading Rates'!$B$1:$L$24,7,FALSE)+'BMP P Tracking Table'!$AS238*VLOOKUP('BMP P Tracking Table'!$Q238,'Loading Rates'!$B$1:$L$24,8,FALSE)+'BMP P Tracking Table'!$AT238*VLOOKUP('BMP P Tracking Table'!$Q238,'Loading Rates'!$B$1:$L$24,9,FALSE),'BMP P Tracking Table'!$AU238*VLOOKUP('BMP P Tracking Table'!$Q238,'Loading Rates'!$B$1:$L$24,10,FALSE))),"")</f>
        <v/>
      </c>
      <c r="AZ238" s="107" t="str">
        <f>IFERROR(IF('BMP P Tracking Table'!$AL238="Yes",MIN(2,IF('BMP P Tracking Table'!$AP238="Total Pervious",(-(3630*'BMP P Tracking Table'!$AO238+20.691*'BMP P Tracking Table'!$AU238)+SQRT((3630*'BMP P Tracking Table'!$AO238+20.691*'BMP P Tracking Table'!$AU238)^2-(4*(996.798*'BMP P Tracking Table'!$AU238)*-'BMP P Tracking Table'!$AW238)))/(2*(996.798*'BMP P Tracking Table'!$AU238)),IF(SUM('BMP P Tracking Table'!$AQ238:$AT238)=0,'BMP P Tracking Table'!$AU238/(-3630*'BMP P Tracking Table'!$AO238),(-(3630*'BMP P Tracking Table'!$AO238+20.691*'BMP P Tracking Table'!$AT238-216.711*'BMP P Tracking Table'!$AS238-83.853*'BMP P Tracking Table'!$AR238-42.834*'BMP P Tracking Table'!$AQ238)+SQRT((3630*'BMP P Tracking Table'!$AO238+20.691*'BMP P Tracking Table'!$AT238-216.711*'BMP P Tracking Table'!$AS238-83.853*'BMP P Tracking Table'!$AR238-42.834*'BMP P Tracking Table'!$AQ238)^2-(4*(149.919*'BMP P Tracking Table'!$AQ238+236.676*'BMP P Tracking Table'!$AR238+726*'BMP P Tracking Table'!$AS238+996.798*'BMP P Tracking Table'!$AT238)*-'BMP P Tracking Table'!$AW238)))/(2*(149.919*'BMP P Tracking Table'!$AQ238+236.676*'BMP P Tracking Table'!$AR238+726*'BMP P Tracking Table'!$AS238+996.798*'BMP P Tracking Table'!$AT238))))),MIN(2,IF('BMP P Tracking Table'!$AP238="Total Pervious",(-(3630*'BMP P Tracking Table'!$U238+20.691*'BMP P Tracking Table'!$AA238)+SQRT((3630*'BMP P Tracking Table'!$U238+20.691*'BMP P Tracking Table'!$AA238)^2-(4*(996.798*'BMP P Tracking Table'!$AA238)*-'BMP P Tracking Table'!$AW238)))/(2*(996.798*'BMP P Tracking Table'!$AA238)),IF(SUM('BMP P Tracking Table'!$W238:$Z238)=0,'BMP P Tracking Table'!$AW238/(-3630*'BMP P Tracking Table'!$U238),(-(3630*'BMP P Tracking Table'!$U238+20.691*'BMP P Tracking Table'!$Z238-216.711*'BMP P Tracking Table'!$Y238-83.853*'BMP P Tracking Table'!$X238-42.834*'BMP P Tracking Table'!$W238)+SQRT((3630*'BMP P Tracking Table'!$U238+20.691*'BMP P Tracking Table'!$Z238-216.711*'BMP P Tracking Table'!$Y238-83.853*'BMP P Tracking Table'!$X238-42.834*'BMP P Tracking Table'!$W238)^2-(4*(149.919*'BMP P Tracking Table'!$W238+236.676*'BMP P Tracking Table'!$X238+726*'BMP P Tracking Table'!$Y238+996.798*'BMP P Tracking Table'!$Z238)*-'BMP P Tracking Table'!$AW238)))/(2*(149.919*'BMP P Tracking Table'!$W238+236.676*'BMP P Tracking Table'!$X238+726*'BMP P Tracking Table'!$Y238+996.798*'BMP P Tracking Table'!$Z238)))))),"")</f>
        <v/>
      </c>
      <c r="BA238" s="105" t="str" cm="1">
        <f t="array" ref="BA238">IFERROR((VLOOKUP(CONCATENATE('BMP P Tracking Table'!$AV238," ",'BMP P Tracking Table'!$AX238),'Performance Curves'!$C$1:$L$45,_xlfn.SINGLE(MATCH('BMP P Tracking Table'!$AZ238,'Performance Curves'!$D$1:$L$1,1))+2,FALSE)-VLOOKUP(CONCATENATE('BMP P Tracking Table'!$AV238," ",'BMP P Tracking Table'!$AX238),'Performance Curves'!$C$1:$L$45,_xlfn.SINGLE(MATCH('BMP P Tracking Table'!$AZ238,'Performance Curves'!$D$1:$L$1,1))+1,FALSE)),"")</f>
        <v/>
      </c>
      <c r="BB238" s="107" t="str">
        <f>IFERROR(('BMP P Tracking Table'!$AZ238-INDEX('Performance Curves'!$E$1:$L$1,1,MATCH('BMP P Tracking Table'!$AZ238,'Performance Curves'!$E$1:$L$1,1)))/(INDEX('Performance Curves'!$E$1:$L$1,1,MATCH('BMP P Tracking Table'!$AZ238,'Performance Curves'!$E$1:$L$1,1)+1)-INDEX('Performance Curves'!$E$1:$L$1,1,MATCH('BMP P Tracking Table'!$AZ238,'Performance Curves'!$E$1:$L$1,1))),"")</f>
        <v/>
      </c>
      <c r="BC238" s="106" t="str" cm="1">
        <f t="array" ref="BC238">IFERROR(IF('BMP P Tracking Table'!$AZ238=2,VLOOKUP(CONCATENATE('BMP P Tracking Table'!$AV238," ",'BMP P Tracking Table'!$AX238),'Performance Curves'!$C$1:$L$44,_xlfn.SINGLE(MATCH('BMP P Tracking Table'!$AZ238,'Performance Curves'!$D$1:$L$1,1))+1,FALSE),'BMP P Tracking Table'!$BA238*'BMP P Tracking Table'!$BB238+VLOOKUP(CONCATENATE('BMP P Tracking Table'!$AV238," ",'BMP P Tracking Table'!$AX238),'Performance Curves'!$C$1:$L$44,_xlfn.SINGLE(MATCH('BMP P Tracking Table'!$AZ238,'Performance Curves'!$D$1:$L$1,1))+1,FALSE)),"")</f>
        <v/>
      </c>
      <c r="BD238" s="107" t="str">
        <f>IFERROR('BMP P Tracking Table'!$BC238*'BMP P Tracking Table'!$AY238,"")</f>
        <v/>
      </c>
      <c r="BE238" s="101"/>
      <c r="BF238" s="37">
        <f t="shared" si="8"/>
        <v>0</v>
      </c>
    </row>
    <row r="239" spans="1:58" x14ac:dyDescent="0.25">
      <c r="A239" s="65"/>
      <c r="B239" s="65"/>
      <c r="C239" s="65"/>
      <c r="D239" s="65"/>
      <c r="E239" s="97"/>
      <c r="F239" s="97"/>
      <c r="G239" s="65"/>
      <c r="H239" s="65"/>
      <c r="I239" s="65"/>
      <c r="J239" s="98"/>
      <c r="K239" s="65"/>
      <c r="L239" s="65"/>
      <c r="M239" s="65"/>
      <c r="N239" s="65"/>
      <c r="O239" s="65"/>
      <c r="P239" s="65"/>
      <c r="Q239" s="65" t="str">
        <f>IFERROR(VLOOKUP('BMP P Tracking Table'!$P239,Dropdowns!$C$2:$E$15,3,FALSE),"")</f>
        <v/>
      </c>
      <c r="R239" s="65" t="str">
        <f>IFERROR(VLOOKUP('BMP P Tracking Table'!$Q239,Dropdowns!$P$3:$Q$23,2,FALSE),"")</f>
        <v/>
      </c>
      <c r="S239" s="65"/>
      <c r="T239" s="65"/>
      <c r="U239" s="65"/>
      <c r="V239" s="65"/>
      <c r="W239" s="65"/>
      <c r="X239" s="65"/>
      <c r="Y239" s="65"/>
      <c r="Z239" s="65"/>
      <c r="AA239" s="65"/>
      <c r="AB239" s="100"/>
      <c r="AC239" s="65"/>
      <c r="AD239" s="107" t="str">
        <f>IFERROR('BMP P Tracking Table'!$U239*VLOOKUP('BMP P Tracking Table'!$Q239,'Loading Rates'!$B$1:$L$24,4,FALSE)+IF('BMP P Tracking Table'!$V239="By HSG",'BMP P Tracking Table'!$W239*VLOOKUP('BMP P Tracking Table'!$Q239,'Loading Rates'!$B$1:$L$24,6,FALSE)+'BMP P Tracking Table'!$X239*VLOOKUP('BMP P Tracking Table'!$Q239,'Loading Rates'!$B$1:$L$24,7,FALSE)+'BMP P Tracking Table'!$Y239*VLOOKUP('BMP P Tracking Table'!$Q239,'Loading Rates'!$B$1:$L$24,8,FALSE)+'BMP P Tracking Table'!$Z239*VLOOKUP('BMP P Tracking Table'!$Q239,'Loading Rates'!$B$1:$L$24,9,FALSE),'BMP P Tracking Table'!$AA239*VLOOKUP('BMP P Tracking Table'!$Q239,'Loading Rates'!$B$1:$L$24,10,FALSE)),"")</f>
        <v/>
      </c>
      <c r="AE239" s="107" t="str">
        <f>IFERROR(MIN(2,IF('BMP P Tracking Table'!$V239="Total Pervious",(-(3630*'BMP P Tracking Table'!$U239+20.691*'BMP P Tracking Table'!$AA239)+SQRT((3630*'BMP P Tracking Table'!$U239+20.691*'BMP P Tracking Table'!$AA239)^2-(4*(996.798*'BMP P Tracking Table'!$AA239)*-'BMP P Tracking Table'!$AB239)))/(2*(996.798*'BMP P Tracking Table'!$AA239)),IF(SUM('BMP P Tracking Table'!$W239:$Z239)=0,'BMP P Tracking Table'!$AB239/(-3630*'BMP P Tracking Table'!$U239),(-(3630*'BMP P Tracking Table'!$U239+20.691*'BMP P Tracking Table'!$Z239-216.711*'BMP P Tracking Table'!$Y239-83.853*'BMP P Tracking Table'!$X239-42.834*'BMP P Tracking Table'!$W239)+SQRT((3630*'BMP P Tracking Table'!$U239+20.691*'BMP P Tracking Table'!$Z239-216.711*'BMP P Tracking Table'!$Y239-83.853*'BMP P Tracking Table'!$X239-42.834*'BMP P Tracking Table'!$W239)^2-(4*(149.919*'BMP P Tracking Table'!$W239+236.676*'BMP P Tracking Table'!$X239+726*'BMP P Tracking Table'!$Y239+996.798*'BMP P Tracking Table'!$Z239)*-'BMP P Tracking Table'!$AB239)))/(2*(149.919*'BMP P Tracking Table'!$W239+236.676*'BMP P Tracking Table'!$X239+726*'BMP P Tracking Table'!$Y239+996.798*'BMP P Tracking Table'!$Z239))))),"")</f>
        <v/>
      </c>
      <c r="AF239" s="107" t="str" cm="1">
        <f t="array" ref="AF239">IFERROR((VLOOKUP(CONCATENATE('BMP P Tracking Table'!$T239," ",'BMP P Tracking Table'!$AC239),'Performance Curves'!$C$1:$L$45,_xlfn.SINGLE(MATCH('BMP P Tracking Table'!$AE239,'Performance Curves'!$D$1:$L$1,1))+2,FALSE)-VLOOKUP(CONCATENATE('BMP P Tracking Table'!$T239," ",'BMP P Tracking Table'!$AC239),'Performance Curves'!$C$1:$L$45,_xlfn.SINGLE(MATCH('BMP P Tracking Table'!$AE239,'Performance Curves'!$D$1:$L$1,1))+1,FALSE)),"")</f>
        <v/>
      </c>
      <c r="AG239" s="107" t="str">
        <f>IFERROR(('BMP P Tracking Table'!$AE239-INDEX('Performance Curves'!$E$1:$L$1,1,MATCH('BMP P Tracking Table'!$AE239,'Performance Curves'!$E$1:$L$1,1)))/(INDEX('Performance Curves'!$E$1:$L$1,1,MATCH('BMP P Tracking Table'!$AE239,'Performance Curves'!$E$1:$L$1,1)+1)-INDEX('Performance Curves'!$E$1:$L$1,1,MATCH('BMP P Tracking Table'!$AE239,'Performance Curves'!$E$1:$L$1,1))),"")</f>
        <v/>
      </c>
      <c r="AH239" s="106" t="str" cm="1">
        <f t="array" ref="AH239">IFERROR(IF('BMP P Tracking Table'!$AE239=2,VLOOKUP(CONCATENATE('BMP P Tracking Table'!$T239," ",'BMP P Tracking Table'!$AC239),'Performance Curves'!$C$1:$L$45,_xlfn.SINGLE(MATCH('BMP P Tracking Table'!$AE239,'Performance Curves'!$D$1:$L$1,1))+1,FALSE),'BMP P Tracking Table'!$AF239*'BMP P Tracking Table'!$AG239+VLOOKUP(CONCATENATE('BMP P Tracking Table'!$T239," ",'BMP P Tracking Table'!$AC239),'Performance Curves'!$C$1:$L$45,_xlfn.SINGLE(MATCH('BMP P Tracking Table'!$AE239,'Performance Curves'!$D$1:$L$1,1))+1,FALSE)),"")</f>
        <v/>
      </c>
      <c r="AI239" s="107" t="str">
        <f>IFERROR('BMP P Tracking Table'!$AH239*'BMP P Tracking Table'!$AD239,"")</f>
        <v/>
      </c>
      <c r="AJ239" s="65"/>
      <c r="AK239" s="101"/>
      <c r="AL239" s="101"/>
      <c r="AM239" s="64">
        <v>1</v>
      </c>
      <c r="AN239" s="105" t="str">
        <f t="shared" si="7"/>
        <v/>
      </c>
      <c r="AO239" s="101"/>
      <c r="AP239" s="101"/>
      <c r="AQ239" s="101"/>
      <c r="AR239" s="101"/>
      <c r="AS239" s="101"/>
      <c r="AT239" s="101"/>
      <c r="AU239" s="101"/>
      <c r="AV239" s="65"/>
      <c r="AW239" s="102"/>
      <c r="AX239" s="102"/>
      <c r="AY239" s="107" t="str">
        <f>IF('BMP P Tracking Table'!$AK239="Yes",IF('BMP P Tracking Table'!$AL239="No",'BMP P Tracking Table'!$U239*VLOOKUP('BMP P Tracking Table'!$Q239,'Loading Rates'!$B$1:$L$24,4,FALSE)+IF('BMP P Tracking Table'!$V239="By HSG",'BMP P Tracking Table'!$W239*VLOOKUP('BMP P Tracking Table'!$Q239,'Loading Rates'!$B$1:$L$24,6,FALSE)+'BMP P Tracking Table'!$X239*VLOOKUP('BMP P Tracking Table'!$Q239,'Loading Rates'!$B$1:$L$24,7,FALSE)+'BMP P Tracking Table'!$Y239*VLOOKUP('BMP P Tracking Table'!$Q239,'Loading Rates'!$B$1:$L$24,8,FALSE)+'BMP P Tracking Table'!$Z239*VLOOKUP('BMP P Tracking Table'!$Q239,'Loading Rates'!$B$1:$L$24,9,FALSE),'BMP P Tracking Table'!$AA239*VLOOKUP('BMP P Tracking Table'!$Q239,'Loading Rates'!$B$1:$L$24,10,FALSE)),'BMP P Tracking Table'!$AO239*VLOOKUP('BMP P Tracking Table'!$Q239,'Loading Rates'!$B$1:$L$24,4,FALSE)+IF('BMP P Tracking Table'!$AP239="By HSG",'BMP P Tracking Table'!$AQ239*VLOOKUP('BMP P Tracking Table'!$Q239,'Loading Rates'!$B$1:$L$24,6,FALSE)+'BMP P Tracking Table'!$AR239*VLOOKUP('BMP P Tracking Table'!$Q239,'Loading Rates'!$B$1:$L$24,7,FALSE)+'BMP P Tracking Table'!$AS239*VLOOKUP('BMP P Tracking Table'!$Q239,'Loading Rates'!$B$1:$L$24,8,FALSE)+'BMP P Tracking Table'!$AT239*VLOOKUP('BMP P Tracking Table'!$Q239,'Loading Rates'!$B$1:$L$24,9,FALSE),'BMP P Tracking Table'!$AU239*VLOOKUP('BMP P Tracking Table'!$Q239,'Loading Rates'!$B$1:$L$24,10,FALSE))),"")</f>
        <v/>
      </c>
      <c r="AZ239" s="107" t="str">
        <f>IFERROR(IF('BMP P Tracking Table'!$AL239="Yes",MIN(2,IF('BMP P Tracking Table'!$AP239="Total Pervious",(-(3630*'BMP P Tracking Table'!$AO239+20.691*'BMP P Tracking Table'!$AU239)+SQRT((3630*'BMP P Tracking Table'!$AO239+20.691*'BMP P Tracking Table'!$AU239)^2-(4*(996.798*'BMP P Tracking Table'!$AU239)*-'BMP P Tracking Table'!$AW239)))/(2*(996.798*'BMP P Tracking Table'!$AU239)),IF(SUM('BMP P Tracking Table'!$AQ239:$AT239)=0,'BMP P Tracking Table'!$AU239/(-3630*'BMP P Tracking Table'!$AO239),(-(3630*'BMP P Tracking Table'!$AO239+20.691*'BMP P Tracking Table'!$AT239-216.711*'BMP P Tracking Table'!$AS239-83.853*'BMP P Tracking Table'!$AR239-42.834*'BMP P Tracking Table'!$AQ239)+SQRT((3630*'BMP P Tracking Table'!$AO239+20.691*'BMP P Tracking Table'!$AT239-216.711*'BMP P Tracking Table'!$AS239-83.853*'BMP P Tracking Table'!$AR239-42.834*'BMP P Tracking Table'!$AQ239)^2-(4*(149.919*'BMP P Tracking Table'!$AQ239+236.676*'BMP P Tracking Table'!$AR239+726*'BMP P Tracking Table'!$AS239+996.798*'BMP P Tracking Table'!$AT239)*-'BMP P Tracking Table'!$AW239)))/(2*(149.919*'BMP P Tracking Table'!$AQ239+236.676*'BMP P Tracking Table'!$AR239+726*'BMP P Tracking Table'!$AS239+996.798*'BMP P Tracking Table'!$AT239))))),MIN(2,IF('BMP P Tracking Table'!$AP239="Total Pervious",(-(3630*'BMP P Tracking Table'!$U239+20.691*'BMP P Tracking Table'!$AA239)+SQRT((3630*'BMP P Tracking Table'!$U239+20.691*'BMP P Tracking Table'!$AA239)^2-(4*(996.798*'BMP P Tracking Table'!$AA239)*-'BMP P Tracking Table'!$AW239)))/(2*(996.798*'BMP P Tracking Table'!$AA239)),IF(SUM('BMP P Tracking Table'!$W239:$Z239)=0,'BMP P Tracking Table'!$AW239/(-3630*'BMP P Tracking Table'!$U239),(-(3630*'BMP P Tracking Table'!$U239+20.691*'BMP P Tracking Table'!$Z239-216.711*'BMP P Tracking Table'!$Y239-83.853*'BMP P Tracking Table'!$X239-42.834*'BMP P Tracking Table'!$W239)+SQRT((3630*'BMP P Tracking Table'!$U239+20.691*'BMP P Tracking Table'!$Z239-216.711*'BMP P Tracking Table'!$Y239-83.853*'BMP P Tracking Table'!$X239-42.834*'BMP P Tracking Table'!$W239)^2-(4*(149.919*'BMP P Tracking Table'!$W239+236.676*'BMP P Tracking Table'!$X239+726*'BMP P Tracking Table'!$Y239+996.798*'BMP P Tracking Table'!$Z239)*-'BMP P Tracking Table'!$AW239)))/(2*(149.919*'BMP P Tracking Table'!$W239+236.676*'BMP P Tracking Table'!$X239+726*'BMP P Tracking Table'!$Y239+996.798*'BMP P Tracking Table'!$Z239)))))),"")</f>
        <v/>
      </c>
      <c r="BA239" s="105" t="str" cm="1">
        <f t="array" ref="BA239">IFERROR((VLOOKUP(CONCATENATE('BMP P Tracking Table'!$AV239," ",'BMP P Tracking Table'!$AX239),'Performance Curves'!$C$1:$L$45,_xlfn.SINGLE(MATCH('BMP P Tracking Table'!$AZ239,'Performance Curves'!$D$1:$L$1,1))+2,FALSE)-VLOOKUP(CONCATENATE('BMP P Tracking Table'!$AV239," ",'BMP P Tracking Table'!$AX239),'Performance Curves'!$C$1:$L$45,_xlfn.SINGLE(MATCH('BMP P Tracking Table'!$AZ239,'Performance Curves'!$D$1:$L$1,1))+1,FALSE)),"")</f>
        <v/>
      </c>
      <c r="BB239" s="107" t="str">
        <f>IFERROR(('BMP P Tracking Table'!$AZ239-INDEX('Performance Curves'!$E$1:$L$1,1,MATCH('BMP P Tracking Table'!$AZ239,'Performance Curves'!$E$1:$L$1,1)))/(INDEX('Performance Curves'!$E$1:$L$1,1,MATCH('BMP P Tracking Table'!$AZ239,'Performance Curves'!$E$1:$L$1,1)+1)-INDEX('Performance Curves'!$E$1:$L$1,1,MATCH('BMP P Tracking Table'!$AZ239,'Performance Curves'!$E$1:$L$1,1))),"")</f>
        <v/>
      </c>
      <c r="BC239" s="106" t="str" cm="1">
        <f t="array" ref="BC239">IFERROR(IF('BMP P Tracking Table'!$AZ239=2,VLOOKUP(CONCATENATE('BMP P Tracking Table'!$AV239," ",'BMP P Tracking Table'!$AX239),'Performance Curves'!$C$1:$L$44,_xlfn.SINGLE(MATCH('BMP P Tracking Table'!$AZ239,'Performance Curves'!$D$1:$L$1,1))+1,FALSE),'BMP P Tracking Table'!$BA239*'BMP P Tracking Table'!$BB239+VLOOKUP(CONCATENATE('BMP P Tracking Table'!$AV239," ",'BMP P Tracking Table'!$AX239),'Performance Curves'!$C$1:$L$44,_xlfn.SINGLE(MATCH('BMP P Tracking Table'!$AZ239,'Performance Curves'!$D$1:$L$1,1))+1,FALSE)),"")</f>
        <v/>
      </c>
      <c r="BD239" s="107" t="str">
        <f>IFERROR('BMP P Tracking Table'!$BC239*'BMP P Tracking Table'!$AY239,"")</f>
        <v/>
      </c>
      <c r="BE239" s="101"/>
      <c r="BF239" s="37">
        <f t="shared" si="8"/>
        <v>0</v>
      </c>
    </row>
    <row r="240" spans="1:58" x14ac:dyDescent="0.25">
      <c r="A240" s="65"/>
      <c r="B240" s="65"/>
      <c r="C240" s="65"/>
      <c r="D240" s="65"/>
      <c r="E240" s="97"/>
      <c r="F240" s="97"/>
      <c r="G240" s="65"/>
      <c r="H240" s="65"/>
      <c r="I240" s="65"/>
      <c r="J240" s="98"/>
      <c r="K240" s="65"/>
      <c r="L240" s="65"/>
      <c r="M240" s="65"/>
      <c r="N240" s="65"/>
      <c r="O240" s="65"/>
      <c r="P240" s="65"/>
      <c r="Q240" s="65" t="str">
        <f>IFERROR(VLOOKUP('BMP P Tracking Table'!$P240,Dropdowns!$C$2:$E$15,3,FALSE),"")</f>
        <v/>
      </c>
      <c r="R240" s="65" t="str">
        <f>IFERROR(VLOOKUP('BMP P Tracking Table'!$Q240,Dropdowns!$P$3:$Q$23,2,FALSE),"")</f>
        <v/>
      </c>
      <c r="S240" s="65"/>
      <c r="T240" s="65"/>
      <c r="U240" s="65"/>
      <c r="V240" s="65"/>
      <c r="W240" s="65"/>
      <c r="X240" s="65"/>
      <c r="Y240" s="65"/>
      <c r="Z240" s="65"/>
      <c r="AA240" s="65"/>
      <c r="AB240" s="100"/>
      <c r="AC240" s="65"/>
      <c r="AD240" s="107" t="str">
        <f>IFERROR('BMP P Tracking Table'!$U240*VLOOKUP('BMP P Tracking Table'!$Q240,'Loading Rates'!$B$1:$L$24,4,FALSE)+IF('BMP P Tracking Table'!$V240="By HSG",'BMP P Tracking Table'!$W240*VLOOKUP('BMP P Tracking Table'!$Q240,'Loading Rates'!$B$1:$L$24,6,FALSE)+'BMP P Tracking Table'!$X240*VLOOKUP('BMP P Tracking Table'!$Q240,'Loading Rates'!$B$1:$L$24,7,FALSE)+'BMP P Tracking Table'!$Y240*VLOOKUP('BMP P Tracking Table'!$Q240,'Loading Rates'!$B$1:$L$24,8,FALSE)+'BMP P Tracking Table'!$Z240*VLOOKUP('BMP P Tracking Table'!$Q240,'Loading Rates'!$B$1:$L$24,9,FALSE),'BMP P Tracking Table'!$AA240*VLOOKUP('BMP P Tracking Table'!$Q240,'Loading Rates'!$B$1:$L$24,10,FALSE)),"")</f>
        <v/>
      </c>
      <c r="AE240" s="107" t="str">
        <f>IFERROR(MIN(2,IF('BMP P Tracking Table'!$V240="Total Pervious",(-(3630*'BMP P Tracking Table'!$U240+20.691*'BMP P Tracking Table'!$AA240)+SQRT((3630*'BMP P Tracking Table'!$U240+20.691*'BMP P Tracking Table'!$AA240)^2-(4*(996.798*'BMP P Tracking Table'!$AA240)*-'BMP P Tracking Table'!$AB240)))/(2*(996.798*'BMP P Tracking Table'!$AA240)),IF(SUM('BMP P Tracking Table'!$W240:$Z240)=0,'BMP P Tracking Table'!$AB240/(-3630*'BMP P Tracking Table'!$U240),(-(3630*'BMP P Tracking Table'!$U240+20.691*'BMP P Tracking Table'!$Z240-216.711*'BMP P Tracking Table'!$Y240-83.853*'BMP P Tracking Table'!$X240-42.834*'BMP P Tracking Table'!$W240)+SQRT((3630*'BMP P Tracking Table'!$U240+20.691*'BMP P Tracking Table'!$Z240-216.711*'BMP P Tracking Table'!$Y240-83.853*'BMP P Tracking Table'!$X240-42.834*'BMP P Tracking Table'!$W240)^2-(4*(149.919*'BMP P Tracking Table'!$W240+236.676*'BMP P Tracking Table'!$X240+726*'BMP P Tracking Table'!$Y240+996.798*'BMP P Tracking Table'!$Z240)*-'BMP P Tracking Table'!$AB240)))/(2*(149.919*'BMP P Tracking Table'!$W240+236.676*'BMP P Tracking Table'!$X240+726*'BMP P Tracking Table'!$Y240+996.798*'BMP P Tracking Table'!$Z240))))),"")</f>
        <v/>
      </c>
      <c r="AF240" s="107" t="str" cm="1">
        <f t="array" ref="AF240">IFERROR((VLOOKUP(CONCATENATE('BMP P Tracking Table'!$T240," ",'BMP P Tracking Table'!$AC240),'Performance Curves'!$C$1:$L$45,_xlfn.SINGLE(MATCH('BMP P Tracking Table'!$AE240,'Performance Curves'!$D$1:$L$1,1))+2,FALSE)-VLOOKUP(CONCATENATE('BMP P Tracking Table'!$T240," ",'BMP P Tracking Table'!$AC240),'Performance Curves'!$C$1:$L$45,_xlfn.SINGLE(MATCH('BMP P Tracking Table'!$AE240,'Performance Curves'!$D$1:$L$1,1))+1,FALSE)),"")</f>
        <v/>
      </c>
      <c r="AG240" s="107" t="str">
        <f>IFERROR(('BMP P Tracking Table'!$AE240-INDEX('Performance Curves'!$E$1:$L$1,1,MATCH('BMP P Tracking Table'!$AE240,'Performance Curves'!$E$1:$L$1,1)))/(INDEX('Performance Curves'!$E$1:$L$1,1,MATCH('BMP P Tracking Table'!$AE240,'Performance Curves'!$E$1:$L$1,1)+1)-INDEX('Performance Curves'!$E$1:$L$1,1,MATCH('BMP P Tracking Table'!$AE240,'Performance Curves'!$E$1:$L$1,1))),"")</f>
        <v/>
      </c>
      <c r="AH240" s="106" t="str" cm="1">
        <f t="array" ref="AH240">IFERROR(IF('BMP P Tracking Table'!$AE240=2,VLOOKUP(CONCATENATE('BMP P Tracking Table'!$T240," ",'BMP P Tracking Table'!$AC240),'Performance Curves'!$C$1:$L$45,_xlfn.SINGLE(MATCH('BMP P Tracking Table'!$AE240,'Performance Curves'!$D$1:$L$1,1))+1,FALSE),'BMP P Tracking Table'!$AF240*'BMP P Tracking Table'!$AG240+VLOOKUP(CONCATENATE('BMP P Tracking Table'!$T240," ",'BMP P Tracking Table'!$AC240),'Performance Curves'!$C$1:$L$45,_xlfn.SINGLE(MATCH('BMP P Tracking Table'!$AE240,'Performance Curves'!$D$1:$L$1,1))+1,FALSE)),"")</f>
        <v/>
      </c>
      <c r="AI240" s="107" t="str">
        <f>IFERROR('BMP P Tracking Table'!$AH240*'BMP P Tracking Table'!$AD240,"")</f>
        <v/>
      </c>
      <c r="AJ240" s="65"/>
      <c r="AK240" s="101"/>
      <c r="AL240" s="101"/>
      <c r="AM240" s="64">
        <v>1</v>
      </c>
      <c r="AN240" s="105" t="str">
        <f t="shared" si="7"/>
        <v/>
      </c>
      <c r="AO240" s="101"/>
      <c r="AP240" s="101"/>
      <c r="AQ240" s="101"/>
      <c r="AR240" s="101"/>
      <c r="AS240" s="101"/>
      <c r="AT240" s="101"/>
      <c r="AU240" s="101"/>
      <c r="AV240" s="65"/>
      <c r="AW240" s="102"/>
      <c r="AX240" s="102"/>
      <c r="AY240" s="107" t="str">
        <f>IF('BMP P Tracking Table'!$AK240="Yes",IF('BMP P Tracking Table'!$AL240="No",'BMP P Tracking Table'!$U240*VLOOKUP('BMP P Tracking Table'!$Q240,'Loading Rates'!$B$1:$L$24,4,FALSE)+IF('BMP P Tracking Table'!$V240="By HSG",'BMP P Tracking Table'!$W240*VLOOKUP('BMP P Tracking Table'!$Q240,'Loading Rates'!$B$1:$L$24,6,FALSE)+'BMP P Tracking Table'!$X240*VLOOKUP('BMP P Tracking Table'!$Q240,'Loading Rates'!$B$1:$L$24,7,FALSE)+'BMP P Tracking Table'!$Y240*VLOOKUP('BMP P Tracking Table'!$Q240,'Loading Rates'!$B$1:$L$24,8,FALSE)+'BMP P Tracking Table'!$Z240*VLOOKUP('BMP P Tracking Table'!$Q240,'Loading Rates'!$B$1:$L$24,9,FALSE),'BMP P Tracking Table'!$AA240*VLOOKUP('BMP P Tracking Table'!$Q240,'Loading Rates'!$B$1:$L$24,10,FALSE)),'BMP P Tracking Table'!$AO240*VLOOKUP('BMP P Tracking Table'!$Q240,'Loading Rates'!$B$1:$L$24,4,FALSE)+IF('BMP P Tracking Table'!$AP240="By HSG",'BMP P Tracking Table'!$AQ240*VLOOKUP('BMP P Tracking Table'!$Q240,'Loading Rates'!$B$1:$L$24,6,FALSE)+'BMP P Tracking Table'!$AR240*VLOOKUP('BMP P Tracking Table'!$Q240,'Loading Rates'!$B$1:$L$24,7,FALSE)+'BMP P Tracking Table'!$AS240*VLOOKUP('BMP P Tracking Table'!$Q240,'Loading Rates'!$B$1:$L$24,8,FALSE)+'BMP P Tracking Table'!$AT240*VLOOKUP('BMP P Tracking Table'!$Q240,'Loading Rates'!$B$1:$L$24,9,FALSE),'BMP P Tracking Table'!$AU240*VLOOKUP('BMP P Tracking Table'!$Q240,'Loading Rates'!$B$1:$L$24,10,FALSE))),"")</f>
        <v/>
      </c>
      <c r="AZ240" s="107" t="str">
        <f>IFERROR(IF('BMP P Tracking Table'!$AL240="Yes",MIN(2,IF('BMP P Tracking Table'!$AP240="Total Pervious",(-(3630*'BMP P Tracking Table'!$AO240+20.691*'BMP P Tracking Table'!$AU240)+SQRT((3630*'BMP P Tracking Table'!$AO240+20.691*'BMP P Tracking Table'!$AU240)^2-(4*(996.798*'BMP P Tracking Table'!$AU240)*-'BMP P Tracking Table'!$AW240)))/(2*(996.798*'BMP P Tracking Table'!$AU240)),IF(SUM('BMP P Tracking Table'!$AQ240:$AT240)=0,'BMP P Tracking Table'!$AU240/(-3630*'BMP P Tracking Table'!$AO240),(-(3630*'BMP P Tracking Table'!$AO240+20.691*'BMP P Tracking Table'!$AT240-216.711*'BMP P Tracking Table'!$AS240-83.853*'BMP P Tracking Table'!$AR240-42.834*'BMP P Tracking Table'!$AQ240)+SQRT((3630*'BMP P Tracking Table'!$AO240+20.691*'BMP P Tracking Table'!$AT240-216.711*'BMP P Tracking Table'!$AS240-83.853*'BMP P Tracking Table'!$AR240-42.834*'BMP P Tracking Table'!$AQ240)^2-(4*(149.919*'BMP P Tracking Table'!$AQ240+236.676*'BMP P Tracking Table'!$AR240+726*'BMP P Tracking Table'!$AS240+996.798*'BMP P Tracking Table'!$AT240)*-'BMP P Tracking Table'!$AW240)))/(2*(149.919*'BMP P Tracking Table'!$AQ240+236.676*'BMP P Tracking Table'!$AR240+726*'BMP P Tracking Table'!$AS240+996.798*'BMP P Tracking Table'!$AT240))))),MIN(2,IF('BMP P Tracking Table'!$AP240="Total Pervious",(-(3630*'BMP P Tracking Table'!$U240+20.691*'BMP P Tracking Table'!$AA240)+SQRT((3630*'BMP P Tracking Table'!$U240+20.691*'BMP P Tracking Table'!$AA240)^2-(4*(996.798*'BMP P Tracking Table'!$AA240)*-'BMP P Tracking Table'!$AW240)))/(2*(996.798*'BMP P Tracking Table'!$AA240)),IF(SUM('BMP P Tracking Table'!$W240:$Z240)=0,'BMP P Tracking Table'!$AW240/(-3630*'BMP P Tracking Table'!$U240),(-(3630*'BMP P Tracking Table'!$U240+20.691*'BMP P Tracking Table'!$Z240-216.711*'BMP P Tracking Table'!$Y240-83.853*'BMP P Tracking Table'!$X240-42.834*'BMP P Tracking Table'!$W240)+SQRT((3630*'BMP P Tracking Table'!$U240+20.691*'BMP P Tracking Table'!$Z240-216.711*'BMP P Tracking Table'!$Y240-83.853*'BMP P Tracking Table'!$X240-42.834*'BMP P Tracking Table'!$W240)^2-(4*(149.919*'BMP P Tracking Table'!$W240+236.676*'BMP P Tracking Table'!$X240+726*'BMP P Tracking Table'!$Y240+996.798*'BMP P Tracking Table'!$Z240)*-'BMP P Tracking Table'!$AW240)))/(2*(149.919*'BMP P Tracking Table'!$W240+236.676*'BMP P Tracking Table'!$X240+726*'BMP P Tracking Table'!$Y240+996.798*'BMP P Tracking Table'!$Z240)))))),"")</f>
        <v/>
      </c>
      <c r="BA240" s="105" t="str" cm="1">
        <f t="array" ref="BA240">IFERROR((VLOOKUP(CONCATENATE('BMP P Tracking Table'!$AV240," ",'BMP P Tracking Table'!$AX240),'Performance Curves'!$C$1:$L$45,_xlfn.SINGLE(MATCH('BMP P Tracking Table'!$AZ240,'Performance Curves'!$D$1:$L$1,1))+2,FALSE)-VLOOKUP(CONCATENATE('BMP P Tracking Table'!$AV240," ",'BMP P Tracking Table'!$AX240),'Performance Curves'!$C$1:$L$45,_xlfn.SINGLE(MATCH('BMP P Tracking Table'!$AZ240,'Performance Curves'!$D$1:$L$1,1))+1,FALSE)),"")</f>
        <v/>
      </c>
      <c r="BB240" s="107" t="str">
        <f>IFERROR(('BMP P Tracking Table'!$AZ240-INDEX('Performance Curves'!$E$1:$L$1,1,MATCH('BMP P Tracking Table'!$AZ240,'Performance Curves'!$E$1:$L$1,1)))/(INDEX('Performance Curves'!$E$1:$L$1,1,MATCH('BMP P Tracking Table'!$AZ240,'Performance Curves'!$E$1:$L$1,1)+1)-INDEX('Performance Curves'!$E$1:$L$1,1,MATCH('BMP P Tracking Table'!$AZ240,'Performance Curves'!$E$1:$L$1,1))),"")</f>
        <v/>
      </c>
      <c r="BC240" s="106" t="str" cm="1">
        <f t="array" ref="BC240">IFERROR(IF('BMP P Tracking Table'!$AZ240=2,VLOOKUP(CONCATENATE('BMP P Tracking Table'!$AV240," ",'BMP P Tracking Table'!$AX240),'Performance Curves'!$C$1:$L$44,_xlfn.SINGLE(MATCH('BMP P Tracking Table'!$AZ240,'Performance Curves'!$D$1:$L$1,1))+1,FALSE),'BMP P Tracking Table'!$BA240*'BMP P Tracking Table'!$BB240+VLOOKUP(CONCATENATE('BMP P Tracking Table'!$AV240," ",'BMP P Tracking Table'!$AX240),'Performance Curves'!$C$1:$L$44,_xlfn.SINGLE(MATCH('BMP P Tracking Table'!$AZ240,'Performance Curves'!$D$1:$L$1,1))+1,FALSE)),"")</f>
        <v/>
      </c>
      <c r="BD240" s="107" t="str">
        <f>IFERROR('BMP P Tracking Table'!$BC240*'BMP P Tracking Table'!$AY240,"")</f>
        <v/>
      </c>
      <c r="BE240" s="101"/>
      <c r="BF240" s="37">
        <f t="shared" si="8"/>
        <v>0</v>
      </c>
    </row>
    <row r="241" spans="1:58" x14ac:dyDescent="0.25">
      <c r="A241" s="65"/>
      <c r="B241" s="65"/>
      <c r="C241" s="65"/>
      <c r="D241" s="65"/>
      <c r="E241" s="97"/>
      <c r="F241" s="97"/>
      <c r="G241" s="65"/>
      <c r="H241" s="65"/>
      <c r="I241" s="65"/>
      <c r="J241" s="98"/>
      <c r="K241" s="65"/>
      <c r="L241" s="65"/>
      <c r="M241" s="65"/>
      <c r="N241" s="65"/>
      <c r="O241" s="65"/>
      <c r="P241" s="65"/>
      <c r="Q241" s="65" t="str">
        <f>IFERROR(VLOOKUP('BMP P Tracking Table'!$P241,Dropdowns!$C$2:$E$15,3,FALSE),"")</f>
        <v/>
      </c>
      <c r="R241" s="65" t="str">
        <f>IFERROR(VLOOKUP('BMP P Tracking Table'!$Q241,Dropdowns!$P$3:$Q$23,2,FALSE),"")</f>
        <v/>
      </c>
      <c r="S241" s="65"/>
      <c r="T241" s="65"/>
      <c r="U241" s="65"/>
      <c r="V241" s="65"/>
      <c r="W241" s="65"/>
      <c r="X241" s="65"/>
      <c r="Y241" s="65"/>
      <c r="Z241" s="65"/>
      <c r="AA241" s="65"/>
      <c r="AB241" s="100"/>
      <c r="AC241" s="65"/>
      <c r="AD241" s="107" t="str">
        <f>IFERROR('BMP P Tracking Table'!$U241*VLOOKUP('BMP P Tracking Table'!$Q241,'Loading Rates'!$B$1:$L$24,4,FALSE)+IF('BMP P Tracking Table'!$V241="By HSG",'BMP P Tracking Table'!$W241*VLOOKUP('BMP P Tracking Table'!$Q241,'Loading Rates'!$B$1:$L$24,6,FALSE)+'BMP P Tracking Table'!$X241*VLOOKUP('BMP P Tracking Table'!$Q241,'Loading Rates'!$B$1:$L$24,7,FALSE)+'BMP P Tracking Table'!$Y241*VLOOKUP('BMP P Tracking Table'!$Q241,'Loading Rates'!$B$1:$L$24,8,FALSE)+'BMP P Tracking Table'!$Z241*VLOOKUP('BMP P Tracking Table'!$Q241,'Loading Rates'!$B$1:$L$24,9,FALSE),'BMP P Tracking Table'!$AA241*VLOOKUP('BMP P Tracking Table'!$Q241,'Loading Rates'!$B$1:$L$24,10,FALSE)),"")</f>
        <v/>
      </c>
      <c r="AE241" s="107" t="str">
        <f>IFERROR(MIN(2,IF('BMP P Tracking Table'!$V241="Total Pervious",(-(3630*'BMP P Tracking Table'!$U241+20.691*'BMP P Tracking Table'!$AA241)+SQRT((3630*'BMP P Tracking Table'!$U241+20.691*'BMP P Tracking Table'!$AA241)^2-(4*(996.798*'BMP P Tracking Table'!$AA241)*-'BMP P Tracking Table'!$AB241)))/(2*(996.798*'BMP P Tracking Table'!$AA241)),IF(SUM('BMP P Tracking Table'!$W241:$Z241)=0,'BMP P Tracking Table'!$AB241/(-3630*'BMP P Tracking Table'!$U241),(-(3630*'BMP P Tracking Table'!$U241+20.691*'BMP P Tracking Table'!$Z241-216.711*'BMP P Tracking Table'!$Y241-83.853*'BMP P Tracking Table'!$X241-42.834*'BMP P Tracking Table'!$W241)+SQRT((3630*'BMP P Tracking Table'!$U241+20.691*'BMP P Tracking Table'!$Z241-216.711*'BMP P Tracking Table'!$Y241-83.853*'BMP P Tracking Table'!$X241-42.834*'BMP P Tracking Table'!$W241)^2-(4*(149.919*'BMP P Tracking Table'!$W241+236.676*'BMP P Tracking Table'!$X241+726*'BMP P Tracking Table'!$Y241+996.798*'BMP P Tracking Table'!$Z241)*-'BMP P Tracking Table'!$AB241)))/(2*(149.919*'BMP P Tracking Table'!$W241+236.676*'BMP P Tracking Table'!$X241+726*'BMP P Tracking Table'!$Y241+996.798*'BMP P Tracking Table'!$Z241))))),"")</f>
        <v/>
      </c>
      <c r="AF241" s="107" t="str" cm="1">
        <f t="array" ref="AF241">IFERROR((VLOOKUP(CONCATENATE('BMP P Tracking Table'!$T241," ",'BMP P Tracking Table'!$AC241),'Performance Curves'!$C$1:$L$45,_xlfn.SINGLE(MATCH('BMP P Tracking Table'!$AE241,'Performance Curves'!$D$1:$L$1,1))+2,FALSE)-VLOOKUP(CONCATENATE('BMP P Tracking Table'!$T241," ",'BMP P Tracking Table'!$AC241),'Performance Curves'!$C$1:$L$45,_xlfn.SINGLE(MATCH('BMP P Tracking Table'!$AE241,'Performance Curves'!$D$1:$L$1,1))+1,FALSE)),"")</f>
        <v/>
      </c>
      <c r="AG241" s="107" t="str">
        <f>IFERROR(('BMP P Tracking Table'!$AE241-INDEX('Performance Curves'!$E$1:$L$1,1,MATCH('BMP P Tracking Table'!$AE241,'Performance Curves'!$E$1:$L$1,1)))/(INDEX('Performance Curves'!$E$1:$L$1,1,MATCH('BMP P Tracking Table'!$AE241,'Performance Curves'!$E$1:$L$1,1)+1)-INDEX('Performance Curves'!$E$1:$L$1,1,MATCH('BMP P Tracking Table'!$AE241,'Performance Curves'!$E$1:$L$1,1))),"")</f>
        <v/>
      </c>
      <c r="AH241" s="106" t="str" cm="1">
        <f t="array" ref="AH241">IFERROR(IF('BMP P Tracking Table'!$AE241=2,VLOOKUP(CONCATENATE('BMP P Tracking Table'!$T241," ",'BMP P Tracking Table'!$AC241),'Performance Curves'!$C$1:$L$45,_xlfn.SINGLE(MATCH('BMP P Tracking Table'!$AE241,'Performance Curves'!$D$1:$L$1,1))+1,FALSE),'BMP P Tracking Table'!$AF241*'BMP P Tracking Table'!$AG241+VLOOKUP(CONCATENATE('BMP P Tracking Table'!$T241," ",'BMP P Tracking Table'!$AC241),'Performance Curves'!$C$1:$L$45,_xlfn.SINGLE(MATCH('BMP P Tracking Table'!$AE241,'Performance Curves'!$D$1:$L$1,1))+1,FALSE)),"")</f>
        <v/>
      </c>
      <c r="AI241" s="107" t="str">
        <f>IFERROR('BMP P Tracking Table'!$AH241*'BMP P Tracking Table'!$AD241,"")</f>
        <v/>
      </c>
      <c r="AJ241" s="65"/>
      <c r="AK241" s="101"/>
      <c r="AL241" s="101"/>
      <c r="AM241" s="64">
        <v>1</v>
      </c>
      <c r="AN241" s="105" t="str">
        <f t="shared" si="7"/>
        <v/>
      </c>
      <c r="AO241" s="101"/>
      <c r="AP241" s="101"/>
      <c r="AQ241" s="101"/>
      <c r="AR241" s="101"/>
      <c r="AS241" s="101"/>
      <c r="AT241" s="101"/>
      <c r="AU241" s="101"/>
      <c r="AV241" s="65"/>
      <c r="AW241" s="102"/>
      <c r="AX241" s="102"/>
      <c r="AY241" s="107" t="str">
        <f>IF('BMP P Tracking Table'!$AK241="Yes",IF('BMP P Tracking Table'!$AL241="No",'BMP P Tracking Table'!$U241*VLOOKUP('BMP P Tracking Table'!$Q241,'Loading Rates'!$B$1:$L$24,4,FALSE)+IF('BMP P Tracking Table'!$V241="By HSG",'BMP P Tracking Table'!$W241*VLOOKUP('BMP P Tracking Table'!$Q241,'Loading Rates'!$B$1:$L$24,6,FALSE)+'BMP P Tracking Table'!$X241*VLOOKUP('BMP P Tracking Table'!$Q241,'Loading Rates'!$B$1:$L$24,7,FALSE)+'BMP P Tracking Table'!$Y241*VLOOKUP('BMP P Tracking Table'!$Q241,'Loading Rates'!$B$1:$L$24,8,FALSE)+'BMP P Tracking Table'!$Z241*VLOOKUP('BMP P Tracking Table'!$Q241,'Loading Rates'!$B$1:$L$24,9,FALSE),'BMP P Tracking Table'!$AA241*VLOOKUP('BMP P Tracking Table'!$Q241,'Loading Rates'!$B$1:$L$24,10,FALSE)),'BMP P Tracking Table'!$AO241*VLOOKUP('BMP P Tracking Table'!$Q241,'Loading Rates'!$B$1:$L$24,4,FALSE)+IF('BMP P Tracking Table'!$AP241="By HSG",'BMP P Tracking Table'!$AQ241*VLOOKUP('BMP P Tracking Table'!$Q241,'Loading Rates'!$B$1:$L$24,6,FALSE)+'BMP P Tracking Table'!$AR241*VLOOKUP('BMP P Tracking Table'!$Q241,'Loading Rates'!$B$1:$L$24,7,FALSE)+'BMP P Tracking Table'!$AS241*VLOOKUP('BMP P Tracking Table'!$Q241,'Loading Rates'!$B$1:$L$24,8,FALSE)+'BMP P Tracking Table'!$AT241*VLOOKUP('BMP P Tracking Table'!$Q241,'Loading Rates'!$B$1:$L$24,9,FALSE),'BMP P Tracking Table'!$AU241*VLOOKUP('BMP P Tracking Table'!$Q241,'Loading Rates'!$B$1:$L$24,10,FALSE))),"")</f>
        <v/>
      </c>
      <c r="AZ241" s="107" t="str">
        <f>IFERROR(IF('BMP P Tracking Table'!$AL241="Yes",MIN(2,IF('BMP P Tracking Table'!$AP241="Total Pervious",(-(3630*'BMP P Tracking Table'!$AO241+20.691*'BMP P Tracking Table'!$AU241)+SQRT((3630*'BMP P Tracking Table'!$AO241+20.691*'BMP P Tracking Table'!$AU241)^2-(4*(996.798*'BMP P Tracking Table'!$AU241)*-'BMP P Tracking Table'!$AW241)))/(2*(996.798*'BMP P Tracking Table'!$AU241)),IF(SUM('BMP P Tracking Table'!$AQ241:$AT241)=0,'BMP P Tracking Table'!$AU241/(-3630*'BMP P Tracking Table'!$AO241),(-(3630*'BMP P Tracking Table'!$AO241+20.691*'BMP P Tracking Table'!$AT241-216.711*'BMP P Tracking Table'!$AS241-83.853*'BMP P Tracking Table'!$AR241-42.834*'BMP P Tracking Table'!$AQ241)+SQRT((3630*'BMP P Tracking Table'!$AO241+20.691*'BMP P Tracking Table'!$AT241-216.711*'BMP P Tracking Table'!$AS241-83.853*'BMP P Tracking Table'!$AR241-42.834*'BMP P Tracking Table'!$AQ241)^2-(4*(149.919*'BMP P Tracking Table'!$AQ241+236.676*'BMP P Tracking Table'!$AR241+726*'BMP P Tracking Table'!$AS241+996.798*'BMP P Tracking Table'!$AT241)*-'BMP P Tracking Table'!$AW241)))/(2*(149.919*'BMP P Tracking Table'!$AQ241+236.676*'BMP P Tracking Table'!$AR241+726*'BMP P Tracking Table'!$AS241+996.798*'BMP P Tracking Table'!$AT241))))),MIN(2,IF('BMP P Tracking Table'!$AP241="Total Pervious",(-(3630*'BMP P Tracking Table'!$U241+20.691*'BMP P Tracking Table'!$AA241)+SQRT((3630*'BMP P Tracking Table'!$U241+20.691*'BMP P Tracking Table'!$AA241)^2-(4*(996.798*'BMP P Tracking Table'!$AA241)*-'BMP P Tracking Table'!$AW241)))/(2*(996.798*'BMP P Tracking Table'!$AA241)),IF(SUM('BMP P Tracking Table'!$W241:$Z241)=0,'BMP P Tracking Table'!$AW241/(-3630*'BMP P Tracking Table'!$U241),(-(3630*'BMP P Tracking Table'!$U241+20.691*'BMP P Tracking Table'!$Z241-216.711*'BMP P Tracking Table'!$Y241-83.853*'BMP P Tracking Table'!$X241-42.834*'BMP P Tracking Table'!$W241)+SQRT((3630*'BMP P Tracking Table'!$U241+20.691*'BMP P Tracking Table'!$Z241-216.711*'BMP P Tracking Table'!$Y241-83.853*'BMP P Tracking Table'!$X241-42.834*'BMP P Tracking Table'!$W241)^2-(4*(149.919*'BMP P Tracking Table'!$W241+236.676*'BMP P Tracking Table'!$X241+726*'BMP P Tracking Table'!$Y241+996.798*'BMP P Tracking Table'!$Z241)*-'BMP P Tracking Table'!$AW241)))/(2*(149.919*'BMP P Tracking Table'!$W241+236.676*'BMP P Tracking Table'!$X241+726*'BMP P Tracking Table'!$Y241+996.798*'BMP P Tracking Table'!$Z241)))))),"")</f>
        <v/>
      </c>
      <c r="BA241" s="105" t="str" cm="1">
        <f t="array" ref="BA241">IFERROR((VLOOKUP(CONCATENATE('BMP P Tracking Table'!$AV241," ",'BMP P Tracking Table'!$AX241),'Performance Curves'!$C$1:$L$45,_xlfn.SINGLE(MATCH('BMP P Tracking Table'!$AZ241,'Performance Curves'!$D$1:$L$1,1))+2,FALSE)-VLOOKUP(CONCATENATE('BMP P Tracking Table'!$AV241," ",'BMP P Tracking Table'!$AX241),'Performance Curves'!$C$1:$L$45,_xlfn.SINGLE(MATCH('BMP P Tracking Table'!$AZ241,'Performance Curves'!$D$1:$L$1,1))+1,FALSE)),"")</f>
        <v/>
      </c>
      <c r="BB241" s="107" t="str">
        <f>IFERROR(('BMP P Tracking Table'!$AZ241-INDEX('Performance Curves'!$E$1:$L$1,1,MATCH('BMP P Tracking Table'!$AZ241,'Performance Curves'!$E$1:$L$1,1)))/(INDEX('Performance Curves'!$E$1:$L$1,1,MATCH('BMP P Tracking Table'!$AZ241,'Performance Curves'!$E$1:$L$1,1)+1)-INDEX('Performance Curves'!$E$1:$L$1,1,MATCH('BMP P Tracking Table'!$AZ241,'Performance Curves'!$E$1:$L$1,1))),"")</f>
        <v/>
      </c>
      <c r="BC241" s="106" t="str" cm="1">
        <f t="array" ref="BC241">IFERROR(IF('BMP P Tracking Table'!$AZ241=2,VLOOKUP(CONCATENATE('BMP P Tracking Table'!$AV241," ",'BMP P Tracking Table'!$AX241),'Performance Curves'!$C$1:$L$44,_xlfn.SINGLE(MATCH('BMP P Tracking Table'!$AZ241,'Performance Curves'!$D$1:$L$1,1))+1,FALSE),'BMP P Tracking Table'!$BA241*'BMP P Tracking Table'!$BB241+VLOOKUP(CONCATENATE('BMP P Tracking Table'!$AV241," ",'BMP P Tracking Table'!$AX241),'Performance Curves'!$C$1:$L$44,_xlfn.SINGLE(MATCH('BMP P Tracking Table'!$AZ241,'Performance Curves'!$D$1:$L$1,1))+1,FALSE)),"")</f>
        <v/>
      </c>
      <c r="BD241" s="107" t="str">
        <f>IFERROR('BMP P Tracking Table'!$BC241*'BMP P Tracking Table'!$AY241,"")</f>
        <v/>
      </c>
      <c r="BE241" s="101"/>
      <c r="BF241" s="37">
        <f t="shared" si="8"/>
        <v>0</v>
      </c>
    </row>
    <row r="242" spans="1:58" x14ac:dyDescent="0.25">
      <c r="A242" s="65"/>
      <c r="B242" s="65"/>
      <c r="C242" s="65"/>
      <c r="D242" s="65"/>
      <c r="E242" s="97"/>
      <c r="F242" s="97"/>
      <c r="G242" s="65"/>
      <c r="H242" s="65"/>
      <c r="I242" s="65"/>
      <c r="J242" s="98"/>
      <c r="K242" s="65"/>
      <c r="L242" s="65"/>
      <c r="M242" s="65"/>
      <c r="N242" s="65"/>
      <c r="O242" s="65"/>
      <c r="P242" s="65"/>
      <c r="Q242" s="65" t="str">
        <f>IFERROR(VLOOKUP('BMP P Tracking Table'!$P242,Dropdowns!$C$2:$E$15,3,FALSE),"")</f>
        <v/>
      </c>
      <c r="R242" s="65" t="str">
        <f>IFERROR(VLOOKUP('BMP P Tracking Table'!$Q242,Dropdowns!$P$3:$Q$23,2,FALSE),"")</f>
        <v/>
      </c>
      <c r="S242" s="65"/>
      <c r="T242" s="65"/>
      <c r="U242" s="65"/>
      <c r="V242" s="65"/>
      <c r="W242" s="65"/>
      <c r="X242" s="65"/>
      <c r="Y242" s="65"/>
      <c r="Z242" s="65"/>
      <c r="AA242" s="65"/>
      <c r="AB242" s="100"/>
      <c r="AC242" s="65"/>
      <c r="AD242" s="107" t="str">
        <f>IFERROR('BMP P Tracking Table'!$U242*VLOOKUP('BMP P Tracking Table'!$Q242,'Loading Rates'!$B$1:$L$24,4,FALSE)+IF('BMP P Tracking Table'!$V242="By HSG",'BMP P Tracking Table'!$W242*VLOOKUP('BMP P Tracking Table'!$Q242,'Loading Rates'!$B$1:$L$24,6,FALSE)+'BMP P Tracking Table'!$X242*VLOOKUP('BMP P Tracking Table'!$Q242,'Loading Rates'!$B$1:$L$24,7,FALSE)+'BMP P Tracking Table'!$Y242*VLOOKUP('BMP P Tracking Table'!$Q242,'Loading Rates'!$B$1:$L$24,8,FALSE)+'BMP P Tracking Table'!$Z242*VLOOKUP('BMP P Tracking Table'!$Q242,'Loading Rates'!$B$1:$L$24,9,FALSE),'BMP P Tracking Table'!$AA242*VLOOKUP('BMP P Tracking Table'!$Q242,'Loading Rates'!$B$1:$L$24,10,FALSE)),"")</f>
        <v/>
      </c>
      <c r="AE242" s="107" t="str">
        <f>IFERROR(MIN(2,IF('BMP P Tracking Table'!$V242="Total Pervious",(-(3630*'BMP P Tracking Table'!$U242+20.691*'BMP P Tracking Table'!$AA242)+SQRT((3630*'BMP P Tracking Table'!$U242+20.691*'BMP P Tracking Table'!$AA242)^2-(4*(996.798*'BMP P Tracking Table'!$AA242)*-'BMP P Tracking Table'!$AB242)))/(2*(996.798*'BMP P Tracking Table'!$AA242)),IF(SUM('BMP P Tracking Table'!$W242:$Z242)=0,'BMP P Tracking Table'!$AB242/(-3630*'BMP P Tracking Table'!$U242),(-(3630*'BMP P Tracking Table'!$U242+20.691*'BMP P Tracking Table'!$Z242-216.711*'BMP P Tracking Table'!$Y242-83.853*'BMP P Tracking Table'!$X242-42.834*'BMP P Tracking Table'!$W242)+SQRT((3630*'BMP P Tracking Table'!$U242+20.691*'BMP P Tracking Table'!$Z242-216.711*'BMP P Tracking Table'!$Y242-83.853*'BMP P Tracking Table'!$X242-42.834*'BMP P Tracking Table'!$W242)^2-(4*(149.919*'BMP P Tracking Table'!$W242+236.676*'BMP P Tracking Table'!$X242+726*'BMP P Tracking Table'!$Y242+996.798*'BMP P Tracking Table'!$Z242)*-'BMP P Tracking Table'!$AB242)))/(2*(149.919*'BMP P Tracking Table'!$W242+236.676*'BMP P Tracking Table'!$X242+726*'BMP P Tracking Table'!$Y242+996.798*'BMP P Tracking Table'!$Z242))))),"")</f>
        <v/>
      </c>
      <c r="AF242" s="107" t="str" cm="1">
        <f t="array" ref="AF242">IFERROR((VLOOKUP(CONCATENATE('BMP P Tracking Table'!$T242," ",'BMP P Tracking Table'!$AC242),'Performance Curves'!$C$1:$L$45,_xlfn.SINGLE(MATCH('BMP P Tracking Table'!$AE242,'Performance Curves'!$D$1:$L$1,1))+2,FALSE)-VLOOKUP(CONCATENATE('BMP P Tracking Table'!$T242," ",'BMP P Tracking Table'!$AC242),'Performance Curves'!$C$1:$L$45,_xlfn.SINGLE(MATCH('BMP P Tracking Table'!$AE242,'Performance Curves'!$D$1:$L$1,1))+1,FALSE)),"")</f>
        <v/>
      </c>
      <c r="AG242" s="107" t="str">
        <f>IFERROR(('BMP P Tracking Table'!$AE242-INDEX('Performance Curves'!$E$1:$L$1,1,MATCH('BMP P Tracking Table'!$AE242,'Performance Curves'!$E$1:$L$1,1)))/(INDEX('Performance Curves'!$E$1:$L$1,1,MATCH('BMP P Tracking Table'!$AE242,'Performance Curves'!$E$1:$L$1,1)+1)-INDEX('Performance Curves'!$E$1:$L$1,1,MATCH('BMP P Tracking Table'!$AE242,'Performance Curves'!$E$1:$L$1,1))),"")</f>
        <v/>
      </c>
      <c r="AH242" s="106" t="str" cm="1">
        <f t="array" ref="AH242">IFERROR(IF('BMP P Tracking Table'!$AE242=2,VLOOKUP(CONCATENATE('BMP P Tracking Table'!$T242," ",'BMP P Tracking Table'!$AC242),'Performance Curves'!$C$1:$L$45,_xlfn.SINGLE(MATCH('BMP P Tracking Table'!$AE242,'Performance Curves'!$D$1:$L$1,1))+1,FALSE),'BMP P Tracking Table'!$AF242*'BMP P Tracking Table'!$AG242+VLOOKUP(CONCATENATE('BMP P Tracking Table'!$T242," ",'BMP P Tracking Table'!$AC242),'Performance Curves'!$C$1:$L$45,_xlfn.SINGLE(MATCH('BMP P Tracking Table'!$AE242,'Performance Curves'!$D$1:$L$1,1))+1,FALSE)),"")</f>
        <v/>
      </c>
      <c r="AI242" s="107" t="str">
        <f>IFERROR('BMP P Tracking Table'!$AH242*'BMP P Tracking Table'!$AD242,"")</f>
        <v/>
      </c>
      <c r="AJ242" s="65"/>
      <c r="AK242" s="101"/>
      <c r="AL242" s="101"/>
      <c r="AM242" s="64">
        <v>1</v>
      </c>
      <c r="AN242" s="105" t="str">
        <f t="shared" si="7"/>
        <v/>
      </c>
      <c r="AO242" s="101"/>
      <c r="AP242" s="101"/>
      <c r="AQ242" s="101"/>
      <c r="AR242" s="101"/>
      <c r="AS242" s="101"/>
      <c r="AT242" s="101"/>
      <c r="AU242" s="101"/>
      <c r="AV242" s="65"/>
      <c r="AW242" s="102"/>
      <c r="AX242" s="102"/>
      <c r="AY242" s="107" t="str">
        <f>IF('BMP P Tracking Table'!$AK242="Yes",IF('BMP P Tracking Table'!$AL242="No",'BMP P Tracking Table'!$U242*VLOOKUP('BMP P Tracking Table'!$Q242,'Loading Rates'!$B$1:$L$24,4,FALSE)+IF('BMP P Tracking Table'!$V242="By HSG",'BMP P Tracking Table'!$W242*VLOOKUP('BMP P Tracking Table'!$Q242,'Loading Rates'!$B$1:$L$24,6,FALSE)+'BMP P Tracking Table'!$X242*VLOOKUP('BMP P Tracking Table'!$Q242,'Loading Rates'!$B$1:$L$24,7,FALSE)+'BMP P Tracking Table'!$Y242*VLOOKUP('BMP P Tracking Table'!$Q242,'Loading Rates'!$B$1:$L$24,8,FALSE)+'BMP P Tracking Table'!$Z242*VLOOKUP('BMP P Tracking Table'!$Q242,'Loading Rates'!$B$1:$L$24,9,FALSE),'BMP P Tracking Table'!$AA242*VLOOKUP('BMP P Tracking Table'!$Q242,'Loading Rates'!$B$1:$L$24,10,FALSE)),'BMP P Tracking Table'!$AO242*VLOOKUP('BMP P Tracking Table'!$Q242,'Loading Rates'!$B$1:$L$24,4,FALSE)+IF('BMP P Tracking Table'!$AP242="By HSG",'BMP P Tracking Table'!$AQ242*VLOOKUP('BMP P Tracking Table'!$Q242,'Loading Rates'!$B$1:$L$24,6,FALSE)+'BMP P Tracking Table'!$AR242*VLOOKUP('BMP P Tracking Table'!$Q242,'Loading Rates'!$B$1:$L$24,7,FALSE)+'BMP P Tracking Table'!$AS242*VLOOKUP('BMP P Tracking Table'!$Q242,'Loading Rates'!$B$1:$L$24,8,FALSE)+'BMP P Tracking Table'!$AT242*VLOOKUP('BMP P Tracking Table'!$Q242,'Loading Rates'!$B$1:$L$24,9,FALSE),'BMP P Tracking Table'!$AU242*VLOOKUP('BMP P Tracking Table'!$Q242,'Loading Rates'!$B$1:$L$24,10,FALSE))),"")</f>
        <v/>
      </c>
      <c r="AZ242" s="107" t="str">
        <f>IFERROR(IF('BMP P Tracking Table'!$AL242="Yes",MIN(2,IF('BMP P Tracking Table'!$AP242="Total Pervious",(-(3630*'BMP P Tracking Table'!$AO242+20.691*'BMP P Tracking Table'!$AU242)+SQRT((3630*'BMP P Tracking Table'!$AO242+20.691*'BMP P Tracking Table'!$AU242)^2-(4*(996.798*'BMP P Tracking Table'!$AU242)*-'BMP P Tracking Table'!$AW242)))/(2*(996.798*'BMP P Tracking Table'!$AU242)),IF(SUM('BMP P Tracking Table'!$AQ242:$AT242)=0,'BMP P Tracking Table'!$AU242/(-3630*'BMP P Tracking Table'!$AO242),(-(3630*'BMP P Tracking Table'!$AO242+20.691*'BMP P Tracking Table'!$AT242-216.711*'BMP P Tracking Table'!$AS242-83.853*'BMP P Tracking Table'!$AR242-42.834*'BMP P Tracking Table'!$AQ242)+SQRT((3630*'BMP P Tracking Table'!$AO242+20.691*'BMP P Tracking Table'!$AT242-216.711*'BMP P Tracking Table'!$AS242-83.853*'BMP P Tracking Table'!$AR242-42.834*'BMP P Tracking Table'!$AQ242)^2-(4*(149.919*'BMP P Tracking Table'!$AQ242+236.676*'BMP P Tracking Table'!$AR242+726*'BMP P Tracking Table'!$AS242+996.798*'BMP P Tracking Table'!$AT242)*-'BMP P Tracking Table'!$AW242)))/(2*(149.919*'BMP P Tracking Table'!$AQ242+236.676*'BMP P Tracking Table'!$AR242+726*'BMP P Tracking Table'!$AS242+996.798*'BMP P Tracking Table'!$AT242))))),MIN(2,IF('BMP P Tracking Table'!$AP242="Total Pervious",(-(3630*'BMP P Tracking Table'!$U242+20.691*'BMP P Tracking Table'!$AA242)+SQRT((3630*'BMP P Tracking Table'!$U242+20.691*'BMP P Tracking Table'!$AA242)^2-(4*(996.798*'BMP P Tracking Table'!$AA242)*-'BMP P Tracking Table'!$AW242)))/(2*(996.798*'BMP P Tracking Table'!$AA242)),IF(SUM('BMP P Tracking Table'!$W242:$Z242)=0,'BMP P Tracking Table'!$AW242/(-3630*'BMP P Tracking Table'!$U242),(-(3630*'BMP P Tracking Table'!$U242+20.691*'BMP P Tracking Table'!$Z242-216.711*'BMP P Tracking Table'!$Y242-83.853*'BMP P Tracking Table'!$X242-42.834*'BMP P Tracking Table'!$W242)+SQRT((3630*'BMP P Tracking Table'!$U242+20.691*'BMP P Tracking Table'!$Z242-216.711*'BMP P Tracking Table'!$Y242-83.853*'BMP P Tracking Table'!$X242-42.834*'BMP P Tracking Table'!$W242)^2-(4*(149.919*'BMP P Tracking Table'!$W242+236.676*'BMP P Tracking Table'!$X242+726*'BMP P Tracking Table'!$Y242+996.798*'BMP P Tracking Table'!$Z242)*-'BMP P Tracking Table'!$AW242)))/(2*(149.919*'BMP P Tracking Table'!$W242+236.676*'BMP P Tracking Table'!$X242+726*'BMP P Tracking Table'!$Y242+996.798*'BMP P Tracking Table'!$Z242)))))),"")</f>
        <v/>
      </c>
      <c r="BA242" s="105" t="str" cm="1">
        <f t="array" ref="BA242">IFERROR((VLOOKUP(CONCATENATE('BMP P Tracking Table'!$AV242," ",'BMP P Tracking Table'!$AX242),'Performance Curves'!$C$1:$L$45,_xlfn.SINGLE(MATCH('BMP P Tracking Table'!$AZ242,'Performance Curves'!$D$1:$L$1,1))+2,FALSE)-VLOOKUP(CONCATENATE('BMP P Tracking Table'!$AV242," ",'BMP P Tracking Table'!$AX242),'Performance Curves'!$C$1:$L$45,_xlfn.SINGLE(MATCH('BMP P Tracking Table'!$AZ242,'Performance Curves'!$D$1:$L$1,1))+1,FALSE)),"")</f>
        <v/>
      </c>
      <c r="BB242" s="107" t="str">
        <f>IFERROR(('BMP P Tracking Table'!$AZ242-INDEX('Performance Curves'!$E$1:$L$1,1,MATCH('BMP P Tracking Table'!$AZ242,'Performance Curves'!$E$1:$L$1,1)))/(INDEX('Performance Curves'!$E$1:$L$1,1,MATCH('BMP P Tracking Table'!$AZ242,'Performance Curves'!$E$1:$L$1,1)+1)-INDEX('Performance Curves'!$E$1:$L$1,1,MATCH('BMP P Tracking Table'!$AZ242,'Performance Curves'!$E$1:$L$1,1))),"")</f>
        <v/>
      </c>
      <c r="BC242" s="106" t="str" cm="1">
        <f t="array" ref="BC242">IFERROR(IF('BMP P Tracking Table'!$AZ242=2,VLOOKUP(CONCATENATE('BMP P Tracking Table'!$AV242," ",'BMP P Tracking Table'!$AX242),'Performance Curves'!$C$1:$L$44,_xlfn.SINGLE(MATCH('BMP P Tracking Table'!$AZ242,'Performance Curves'!$D$1:$L$1,1))+1,FALSE),'BMP P Tracking Table'!$BA242*'BMP P Tracking Table'!$BB242+VLOOKUP(CONCATENATE('BMP P Tracking Table'!$AV242," ",'BMP P Tracking Table'!$AX242),'Performance Curves'!$C$1:$L$44,_xlfn.SINGLE(MATCH('BMP P Tracking Table'!$AZ242,'Performance Curves'!$D$1:$L$1,1))+1,FALSE)),"")</f>
        <v/>
      </c>
      <c r="BD242" s="107" t="str">
        <f>IFERROR('BMP P Tracking Table'!$BC242*'BMP P Tracking Table'!$AY242,"")</f>
        <v/>
      </c>
      <c r="BE242" s="101"/>
      <c r="BF242" s="37">
        <f t="shared" si="8"/>
        <v>0</v>
      </c>
    </row>
    <row r="243" spans="1:58" x14ac:dyDescent="0.25">
      <c r="A243" s="65"/>
      <c r="B243" s="65"/>
      <c r="C243" s="65"/>
      <c r="D243" s="65"/>
      <c r="E243" s="97"/>
      <c r="F243" s="97"/>
      <c r="G243" s="65"/>
      <c r="H243" s="65"/>
      <c r="I243" s="65"/>
      <c r="J243" s="98"/>
      <c r="K243" s="65"/>
      <c r="L243" s="65"/>
      <c r="M243" s="65"/>
      <c r="N243" s="65"/>
      <c r="O243" s="65"/>
      <c r="P243" s="65"/>
      <c r="Q243" s="65" t="str">
        <f>IFERROR(VLOOKUP('BMP P Tracking Table'!$P243,Dropdowns!$C$2:$E$15,3,FALSE),"")</f>
        <v/>
      </c>
      <c r="R243" s="65" t="str">
        <f>IFERROR(VLOOKUP('BMP P Tracking Table'!$Q243,Dropdowns!$P$3:$Q$23,2,FALSE),"")</f>
        <v/>
      </c>
      <c r="S243" s="65"/>
      <c r="T243" s="65"/>
      <c r="U243" s="65"/>
      <c r="V243" s="65"/>
      <c r="W243" s="65"/>
      <c r="X243" s="65"/>
      <c r="Y243" s="65"/>
      <c r="Z243" s="65"/>
      <c r="AA243" s="65"/>
      <c r="AB243" s="100"/>
      <c r="AC243" s="65"/>
      <c r="AD243" s="107" t="str">
        <f>IFERROR('BMP P Tracking Table'!$U243*VLOOKUP('BMP P Tracking Table'!$Q243,'Loading Rates'!$B$1:$L$24,4,FALSE)+IF('BMP P Tracking Table'!$V243="By HSG",'BMP P Tracking Table'!$W243*VLOOKUP('BMP P Tracking Table'!$Q243,'Loading Rates'!$B$1:$L$24,6,FALSE)+'BMP P Tracking Table'!$X243*VLOOKUP('BMP P Tracking Table'!$Q243,'Loading Rates'!$B$1:$L$24,7,FALSE)+'BMP P Tracking Table'!$Y243*VLOOKUP('BMP P Tracking Table'!$Q243,'Loading Rates'!$B$1:$L$24,8,FALSE)+'BMP P Tracking Table'!$Z243*VLOOKUP('BMP P Tracking Table'!$Q243,'Loading Rates'!$B$1:$L$24,9,FALSE),'BMP P Tracking Table'!$AA243*VLOOKUP('BMP P Tracking Table'!$Q243,'Loading Rates'!$B$1:$L$24,10,FALSE)),"")</f>
        <v/>
      </c>
      <c r="AE243" s="107" t="str">
        <f>IFERROR(MIN(2,IF('BMP P Tracking Table'!$V243="Total Pervious",(-(3630*'BMP P Tracking Table'!$U243+20.691*'BMP P Tracking Table'!$AA243)+SQRT((3630*'BMP P Tracking Table'!$U243+20.691*'BMP P Tracking Table'!$AA243)^2-(4*(996.798*'BMP P Tracking Table'!$AA243)*-'BMP P Tracking Table'!$AB243)))/(2*(996.798*'BMP P Tracking Table'!$AA243)),IF(SUM('BMP P Tracking Table'!$W243:$Z243)=0,'BMP P Tracking Table'!$AB243/(-3630*'BMP P Tracking Table'!$U243),(-(3630*'BMP P Tracking Table'!$U243+20.691*'BMP P Tracking Table'!$Z243-216.711*'BMP P Tracking Table'!$Y243-83.853*'BMP P Tracking Table'!$X243-42.834*'BMP P Tracking Table'!$W243)+SQRT((3630*'BMP P Tracking Table'!$U243+20.691*'BMP P Tracking Table'!$Z243-216.711*'BMP P Tracking Table'!$Y243-83.853*'BMP P Tracking Table'!$X243-42.834*'BMP P Tracking Table'!$W243)^2-(4*(149.919*'BMP P Tracking Table'!$W243+236.676*'BMP P Tracking Table'!$X243+726*'BMP P Tracking Table'!$Y243+996.798*'BMP P Tracking Table'!$Z243)*-'BMP P Tracking Table'!$AB243)))/(2*(149.919*'BMP P Tracking Table'!$W243+236.676*'BMP P Tracking Table'!$X243+726*'BMP P Tracking Table'!$Y243+996.798*'BMP P Tracking Table'!$Z243))))),"")</f>
        <v/>
      </c>
      <c r="AF243" s="107" t="str" cm="1">
        <f t="array" ref="AF243">IFERROR((VLOOKUP(CONCATENATE('BMP P Tracking Table'!$T243," ",'BMP P Tracking Table'!$AC243),'Performance Curves'!$C$1:$L$45,_xlfn.SINGLE(MATCH('BMP P Tracking Table'!$AE243,'Performance Curves'!$D$1:$L$1,1))+2,FALSE)-VLOOKUP(CONCATENATE('BMP P Tracking Table'!$T243," ",'BMP P Tracking Table'!$AC243),'Performance Curves'!$C$1:$L$45,_xlfn.SINGLE(MATCH('BMP P Tracking Table'!$AE243,'Performance Curves'!$D$1:$L$1,1))+1,FALSE)),"")</f>
        <v/>
      </c>
      <c r="AG243" s="107" t="str">
        <f>IFERROR(('BMP P Tracking Table'!$AE243-INDEX('Performance Curves'!$E$1:$L$1,1,MATCH('BMP P Tracking Table'!$AE243,'Performance Curves'!$E$1:$L$1,1)))/(INDEX('Performance Curves'!$E$1:$L$1,1,MATCH('BMP P Tracking Table'!$AE243,'Performance Curves'!$E$1:$L$1,1)+1)-INDEX('Performance Curves'!$E$1:$L$1,1,MATCH('BMP P Tracking Table'!$AE243,'Performance Curves'!$E$1:$L$1,1))),"")</f>
        <v/>
      </c>
      <c r="AH243" s="106" t="str" cm="1">
        <f t="array" ref="AH243">IFERROR(IF('BMP P Tracking Table'!$AE243=2,VLOOKUP(CONCATENATE('BMP P Tracking Table'!$T243," ",'BMP P Tracking Table'!$AC243),'Performance Curves'!$C$1:$L$45,_xlfn.SINGLE(MATCH('BMP P Tracking Table'!$AE243,'Performance Curves'!$D$1:$L$1,1))+1,FALSE),'BMP P Tracking Table'!$AF243*'BMP P Tracking Table'!$AG243+VLOOKUP(CONCATENATE('BMP P Tracking Table'!$T243," ",'BMP P Tracking Table'!$AC243),'Performance Curves'!$C$1:$L$45,_xlfn.SINGLE(MATCH('BMP P Tracking Table'!$AE243,'Performance Curves'!$D$1:$L$1,1))+1,FALSE)),"")</f>
        <v/>
      </c>
      <c r="AI243" s="107" t="str">
        <f>IFERROR('BMP P Tracking Table'!$AH243*'BMP P Tracking Table'!$AD243,"")</f>
        <v/>
      </c>
      <c r="AJ243" s="65"/>
      <c r="AK243" s="101"/>
      <c r="AL243" s="101"/>
      <c r="AM243" s="64">
        <v>1</v>
      </c>
      <c r="AN243" s="105" t="str">
        <f t="shared" si="7"/>
        <v/>
      </c>
      <c r="AO243" s="101"/>
      <c r="AP243" s="101"/>
      <c r="AQ243" s="101"/>
      <c r="AR243" s="101"/>
      <c r="AS243" s="101"/>
      <c r="AT243" s="101"/>
      <c r="AU243" s="101"/>
      <c r="AV243" s="65"/>
      <c r="AW243" s="102"/>
      <c r="AX243" s="102"/>
      <c r="AY243" s="107" t="str">
        <f>IF('BMP P Tracking Table'!$AK243="Yes",IF('BMP P Tracking Table'!$AL243="No",'BMP P Tracking Table'!$U243*VLOOKUP('BMP P Tracking Table'!$Q243,'Loading Rates'!$B$1:$L$24,4,FALSE)+IF('BMP P Tracking Table'!$V243="By HSG",'BMP P Tracking Table'!$W243*VLOOKUP('BMP P Tracking Table'!$Q243,'Loading Rates'!$B$1:$L$24,6,FALSE)+'BMP P Tracking Table'!$X243*VLOOKUP('BMP P Tracking Table'!$Q243,'Loading Rates'!$B$1:$L$24,7,FALSE)+'BMP P Tracking Table'!$Y243*VLOOKUP('BMP P Tracking Table'!$Q243,'Loading Rates'!$B$1:$L$24,8,FALSE)+'BMP P Tracking Table'!$Z243*VLOOKUP('BMP P Tracking Table'!$Q243,'Loading Rates'!$B$1:$L$24,9,FALSE),'BMP P Tracking Table'!$AA243*VLOOKUP('BMP P Tracking Table'!$Q243,'Loading Rates'!$B$1:$L$24,10,FALSE)),'BMP P Tracking Table'!$AO243*VLOOKUP('BMP P Tracking Table'!$Q243,'Loading Rates'!$B$1:$L$24,4,FALSE)+IF('BMP P Tracking Table'!$AP243="By HSG",'BMP P Tracking Table'!$AQ243*VLOOKUP('BMP P Tracking Table'!$Q243,'Loading Rates'!$B$1:$L$24,6,FALSE)+'BMP P Tracking Table'!$AR243*VLOOKUP('BMP P Tracking Table'!$Q243,'Loading Rates'!$B$1:$L$24,7,FALSE)+'BMP P Tracking Table'!$AS243*VLOOKUP('BMP P Tracking Table'!$Q243,'Loading Rates'!$B$1:$L$24,8,FALSE)+'BMP P Tracking Table'!$AT243*VLOOKUP('BMP P Tracking Table'!$Q243,'Loading Rates'!$B$1:$L$24,9,FALSE),'BMP P Tracking Table'!$AU243*VLOOKUP('BMP P Tracking Table'!$Q243,'Loading Rates'!$B$1:$L$24,10,FALSE))),"")</f>
        <v/>
      </c>
      <c r="AZ243" s="107" t="str">
        <f>IFERROR(IF('BMP P Tracking Table'!$AL243="Yes",MIN(2,IF('BMP P Tracking Table'!$AP243="Total Pervious",(-(3630*'BMP P Tracking Table'!$AO243+20.691*'BMP P Tracking Table'!$AU243)+SQRT((3630*'BMP P Tracking Table'!$AO243+20.691*'BMP P Tracking Table'!$AU243)^2-(4*(996.798*'BMP P Tracking Table'!$AU243)*-'BMP P Tracking Table'!$AW243)))/(2*(996.798*'BMP P Tracking Table'!$AU243)),IF(SUM('BMP P Tracking Table'!$AQ243:$AT243)=0,'BMP P Tracking Table'!$AU243/(-3630*'BMP P Tracking Table'!$AO243),(-(3630*'BMP P Tracking Table'!$AO243+20.691*'BMP P Tracking Table'!$AT243-216.711*'BMP P Tracking Table'!$AS243-83.853*'BMP P Tracking Table'!$AR243-42.834*'BMP P Tracking Table'!$AQ243)+SQRT((3630*'BMP P Tracking Table'!$AO243+20.691*'BMP P Tracking Table'!$AT243-216.711*'BMP P Tracking Table'!$AS243-83.853*'BMP P Tracking Table'!$AR243-42.834*'BMP P Tracking Table'!$AQ243)^2-(4*(149.919*'BMP P Tracking Table'!$AQ243+236.676*'BMP P Tracking Table'!$AR243+726*'BMP P Tracking Table'!$AS243+996.798*'BMP P Tracking Table'!$AT243)*-'BMP P Tracking Table'!$AW243)))/(2*(149.919*'BMP P Tracking Table'!$AQ243+236.676*'BMP P Tracking Table'!$AR243+726*'BMP P Tracking Table'!$AS243+996.798*'BMP P Tracking Table'!$AT243))))),MIN(2,IF('BMP P Tracking Table'!$AP243="Total Pervious",(-(3630*'BMP P Tracking Table'!$U243+20.691*'BMP P Tracking Table'!$AA243)+SQRT((3630*'BMP P Tracking Table'!$U243+20.691*'BMP P Tracking Table'!$AA243)^2-(4*(996.798*'BMP P Tracking Table'!$AA243)*-'BMP P Tracking Table'!$AW243)))/(2*(996.798*'BMP P Tracking Table'!$AA243)),IF(SUM('BMP P Tracking Table'!$W243:$Z243)=0,'BMP P Tracking Table'!$AW243/(-3630*'BMP P Tracking Table'!$U243),(-(3630*'BMP P Tracking Table'!$U243+20.691*'BMP P Tracking Table'!$Z243-216.711*'BMP P Tracking Table'!$Y243-83.853*'BMP P Tracking Table'!$X243-42.834*'BMP P Tracking Table'!$W243)+SQRT((3630*'BMP P Tracking Table'!$U243+20.691*'BMP P Tracking Table'!$Z243-216.711*'BMP P Tracking Table'!$Y243-83.853*'BMP P Tracking Table'!$X243-42.834*'BMP P Tracking Table'!$W243)^2-(4*(149.919*'BMP P Tracking Table'!$W243+236.676*'BMP P Tracking Table'!$X243+726*'BMP P Tracking Table'!$Y243+996.798*'BMP P Tracking Table'!$Z243)*-'BMP P Tracking Table'!$AW243)))/(2*(149.919*'BMP P Tracking Table'!$W243+236.676*'BMP P Tracking Table'!$X243+726*'BMP P Tracking Table'!$Y243+996.798*'BMP P Tracking Table'!$Z243)))))),"")</f>
        <v/>
      </c>
      <c r="BA243" s="105" t="str" cm="1">
        <f t="array" ref="BA243">IFERROR((VLOOKUP(CONCATENATE('BMP P Tracking Table'!$AV243," ",'BMP P Tracking Table'!$AX243),'Performance Curves'!$C$1:$L$45,_xlfn.SINGLE(MATCH('BMP P Tracking Table'!$AZ243,'Performance Curves'!$D$1:$L$1,1))+2,FALSE)-VLOOKUP(CONCATENATE('BMP P Tracking Table'!$AV243," ",'BMP P Tracking Table'!$AX243),'Performance Curves'!$C$1:$L$45,_xlfn.SINGLE(MATCH('BMP P Tracking Table'!$AZ243,'Performance Curves'!$D$1:$L$1,1))+1,FALSE)),"")</f>
        <v/>
      </c>
      <c r="BB243" s="107" t="str">
        <f>IFERROR(('BMP P Tracking Table'!$AZ243-INDEX('Performance Curves'!$E$1:$L$1,1,MATCH('BMP P Tracking Table'!$AZ243,'Performance Curves'!$E$1:$L$1,1)))/(INDEX('Performance Curves'!$E$1:$L$1,1,MATCH('BMP P Tracking Table'!$AZ243,'Performance Curves'!$E$1:$L$1,1)+1)-INDEX('Performance Curves'!$E$1:$L$1,1,MATCH('BMP P Tracking Table'!$AZ243,'Performance Curves'!$E$1:$L$1,1))),"")</f>
        <v/>
      </c>
      <c r="BC243" s="106" t="str" cm="1">
        <f t="array" ref="BC243">IFERROR(IF('BMP P Tracking Table'!$AZ243=2,VLOOKUP(CONCATENATE('BMP P Tracking Table'!$AV243," ",'BMP P Tracking Table'!$AX243),'Performance Curves'!$C$1:$L$44,_xlfn.SINGLE(MATCH('BMP P Tracking Table'!$AZ243,'Performance Curves'!$D$1:$L$1,1))+1,FALSE),'BMP P Tracking Table'!$BA243*'BMP P Tracking Table'!$BB243+VLOOKUP(CONCATENATE('BMP P Tracking Table'!$AV243," ",'BMP P Tracking Table'!$AX243),'Performance Curves'!$C$1:$L$44,_xlfn.SINGLE(MATCH('BMP P Tracking Table'!$AZ243,'Performance Curves'!$D$1:$L$1,1))+1,FALSE)),"")</f>
        <v/>
      </c>
      <c r="BD243" s="107" t="str">
        <f>IFERROR('BMP P Tracking Table'!$BC243*'BMP P Tracking Table'!$AY243,"")</f>
        <v/>
      </c>
      <c r="BE243" s="95"/>
      <c r="BF243" s="37">
        <f t="shared" si="8"/>
        <v>0</v>
      </c>
    </row>
    <row r="244" spans="1:58" x14ac:dyDescent="0.25">
      <c r="A244" s="65"/>
      <c r="B244" s="65"/>
      <c r="C244" s="65"/>
      <c r="D244" s="65"/>
      <c r="E244" s="97"/>
      <c r="F244" s="97"/>
      <c r="G244" s="65"/>
      <c r="H244" s="65"/>
      <c r="I244" s="65"/>
      <c r="J244" s="98"/>
      <c r="K244" s="65"/>
      <c r="L244" s="65"/>
      <c r="M244" s="65"/>
      <c r="N244" s="65"/>
      <c r="O244" s="65"/>
      <c r="P244" s="65"/>
      <c r="Q244" s="65" t="str">
        <f>IFERROR(VLOOKUP('BMP P Tracking Table'!$P244,Dropdowns!$C$2:$E$15,3,FALSE),"")</f>
        <v/>
      </c>
      <c r="R244" s="65" t="str">
        <f>IFERROR(VLOOKUP('BMP P Tracking Table'!$Q244,Dropdowns!$P$3:$Q$23,2,FALSE),"")</f>
        <v/>
      </c>
      <c r="S244" s="65"/>
      <c r="T244" s="65"/>
      <c r="U244" s="65"/>
      <c r="V244" s="65"/>
      <c r="W244" s="65"/>
      <c r="X244" s="65"/>
      <c r="Y244" s="65"/>
      <c r="Z244" s="65"/>
      <c r="AA244" s="65"/>
      <c r="AB244" s="100"/>
      <c r="AC244" s="65"/>
      <c r="AD244" s="107" t="str">
        <f>IFERROR('BMP P Tracking Table'!$U244*VLOOKUP('BMP P Tracking Table'!$Q244,'Loading Rates'!$B$1:$L$24,4,FALSE)+IF('BMP P Tracking Table'!$V244="By HSG",'BMP P Tracking Table'!$W244*VLOOKUP('BMP P Tracking Table'!$Q244,'Loading Rates'!$B$1:$L$24,6,FALSE)+'BMP P Tracking Table'!$X244*VLOOKUP('BMP P Tracking Table'!$Q244,'Loading Rates'!$B$1:$L$24,7,FALSE)+'BMP P Tracking Table'!$Y244*VLOOKUP('BMP P Tracking Table'!$Q244,'Loading Rates'!$B$1:$L$24,8,FALSE)+'BMP P Tracking Table'!$Z244*VLOOKUP('BMP P Tracking Table'!$Q244,'Loading Rates'!$B$1:$L$24,9,FALSE),'BMP P Tracking Table'!$AA244*VLOOKUP('BMP P Tracking Table'!$Q244,'Loading Rates'!$B$1:$L$24,10,FALSE)),"")</f>
        <v/>
      </c>
      <c r="AE244" s="107" t="str">
        <f>IFERROR(MIN(2,IF('BMP P Tracking Table'!$V244="Total Pervious",(-(3630*'BMP P Tracking Table'!$U244+20.691*'BMP P Tracking Table'!$AA244)+SQRT((3630*'BMP P Tracking Table'!$U244+20.691*'BMP P Tracking Table'!$AA244)^2-(4*(996.798*'BMP P Tracking Table'!$AA244)*-'BMP P Tracking Table'!$AB244)))/(2*(996.798*'BMP P Tracking Table'!$AA244)),IF(SUM('BMP P Tracking Table'!$W244:$Z244)=0,'BMP P Tracking Table'!$AB244/(-3630*'BMP P Tracking Table'!$U244),(-(3630*'BMP P Tracking Table'!$U244+20.691*'BMP P Tracking Table'!$Z244-216.711*'BMP P Tracking Table'!$Y244-83.853*'BMP P Tracking Table'!$X244-42.834*'BMP P Tracking Table'!$W244)+SQRT((3630*'BMP P Tracking Table'!$U244+20.691*'BMP P Tracking Table'!$Z244-216.711*'BMP P Tracking Table'!$Y244-83.853*'BMP P Tracking Table'!$X244-42.834*'BMP P Tracking Table'!$W244)^2-(4*(149.919*'BMP P Tracking Table'!$W244+236.676*'BMP P Tracking Table'!$X244+726*'BMP P Tracking Table'!$Y244+996.798*'BMP P Tracking Table'!$Z244)*-'BMP P Tracking Table'!$AB244)))/(2*(149.919*'BMP P Tracking Table'!$W244+236.676*'BMP P Tracking Table'!$X244+726*'BMP P Tracking Table'!$Y244+996.798*'BMP P Tracking Table'!$Z244))))),"")</f>
        <v/>
      </c>
      <c r="AF244" s="107" t="str" cm="1">
        <f t="array" ref="AF244">IFERROR((VLOOKUP(CONCATENATE('BMP P Tracking Table'!$T244," ",'BMP P Tracking Table'!$AC244),'Performance Curves'!$C$1:$L$45,_xlfn.SINGLE(MATCH('BMP P Tracking Table'!$AE244,'Performance Curves'!$D$1:$L$1,1))+2,FALSE)-VLOOKUP(CONCATENATE('BMP P Tracking Table'!$T244," ",'BMP P Tracking Table'!$AC244),'Performance Curves'!$C$1:$L$45,_xlfn.SINGLE(MATCH('BMP P Tracking Table'!$AE244,'Performance Curves'!$D$1:$L$1,1))+1,FALSE)),"")</f>
        <v/>
      </c>
      <c r="AG244" s="107" t="str">
        <f>IFERROR(('BMP P Tracking Table'!$AE244-INDEX('Performance Curves'!$E$1:$L$1,1,MATCH('BMP P Tracking Table'!$AE244,'Performance Curves'!$E$1:$L$1,1)))/(INDEX('Performance Curves'!$E$1:$L$1,1,MATCH('BMP P Tracking Table'!$AE244,'Performance Curves'!$E$1:$L$1,1)+1)-INDEX('Performance Curves'!$E$1:$L$1,1,MATCH('BMP P Tracking Table'!$AE244,'Performance Curves'!$E$1:$L$1,1))),"")</f>
        <v/>
      </c>
      <c r="AH244" s="106" t="str" cm="1">
        <f t="array" ref="AH244">IFERROR(IF('BMP P Tracking Table'!$AE244=2,VLOOKUP(CONCATENATE('BMP P Tracking Table'!$T244," ",'BMP P Tracking Table'!$AC244),'Performance Curves'!$C$1:$L$45,_xlfn.SINGLE(MATCH('BMP P Tracking Table'!$AE244,'Performance Curves'!$D$1:$L$1,1))+1,FALSE),'BMP P Tracking Table'!$AF244*'BMP P Tracking Table'!$AG244+VLOOKUP(CONCATENATE('BMP P Tracking Table'!$T244," ",'BMP P Tracking Table'!$AC244),'Performance Curves'!$C$1:$L$45,_xlfn.SINGLE(MATCH('BMP P Tracking Table'!$AE244,'Performance Curves'!$D$1:$L$1,1))+1,FALSE)),"")</f>
        <v/>
      </c>
      <c r="AI244" s="107" t="str">
        <f>IFERROR('BMP P Tracking Table'!$AH244*'BMP P Tracking Table'!$AD244,"")</f>
        <v/>
      </c>
      <c r="AJ244" s="65"/>
      <c r="AK244" s="101"/>
      <c r="AL244" s="101"/>
      <c r="AM244" s="64">
        <v>1</v>
      </c>
      <c r="AN244" s="105" t="str">
        <f t="shared" si="7"/>
        <v/>
      </c>
      <c r="AO244" s="101"/>
      <c r="AP244" s="101"/>
      <c r="AQ244" s="101"/>
      <c r="AR244" s="101"/>
      <c r="AS244" s="101"/>
      <c r="AT244" s="101"/>
      <c r="AU244" s="101"/>
      <c r="AV244" s="65"/>
      <c r="AW244" s="102"/>
      <c r="AX244" s="102"/>
      <c r="AY244" s="107" t="str">
        <f>IF('BMP P Tracking Table'!$AK244="Yes",IF('BMP P Tracking Table'!$AL244="No",'BMP P Tracking Table'!$U244*VLOOKUP('BMP P Tracking Table'!$Q244,'Loading Rates'!$B$1:$L$24,4,FALSE)+IF('BMP P Tracking Table'!$V244="By HSG",'BMP P Tracking Table'!$W244*VLOOKUP('BMP P Tracking Table'!$Q244,'Loading Rates'!$B$1:$L$24,6,FALSE)+'BMP P Tracking Table'!$X244*VLOOKUP('BMP P Tracking Table'!$Q244,'Loading Rates'!$B$1:$L$24,7,FALSE)+'BMP P Tracking Table'!$Y244*VLOOKUP('BMP P Tracking Table'!$Q244,'Loading Rates'!$B$1:$L$24,8,FALSE)+'BMP P Tracking Table'!$Z244*VLOOKUP('BMP P Tracking Table'!$Q244,'Loading Rates'!$B$1:$L$24,9,FALSE),'BMP P Tracking Table'!$AA244*VLOOKUP('BMP P Tracking Table'!$Q244,'Loading Rates'!$B$1:$L$24,10,FALSE)),'BMP P Tracking Table'!$AO244*VLOOKUP('BMP P Tracking Table'!$Q244,'Loading Rates'!$B$1:$L$24,4,FALSE)+IF('BMP P Tracking Table'!$AP244="By HSG",'BMP P Tracking Table'!$AQ244*VLOOKUP('BMP P Tracking Table'!$Q244,'Loading Rates'!$B$1:$L$24,6,FALSE)+'BMP P Tracking Table'!$AR244*VLOOKUP('BMP P Tracking Table'!$Q244,'Loading Rates'!$B$1:$L$24,7,FALSE)+'BMP P Tracking Table'!$AS244*VLOOKUP('BMP P Tracking Table'!$Q244,'Loading Rates'!$B$1:$L$24,8,FALSE)+'BMP P Tracking Table'!$AT244*VLOOKUP('BMP P Tracking Table'!$Q244,'Loading Rates'!$B$1:$L$24,9,FALSE),'BMP P Tracking Table'!$AU244*VLOOKUP('BMP P Tracking Table'!$Q244,'Loading Rates'!$B$1:$L$24,10,FALSE))),"")</f>
        <v/>
      </c>
      <c r="AZ244" s="107" t="str">
        <f>IFERROR(IF('BMP P Tracking Table'!$AL244="Yes",MIN(2,IF('BMP P Tracking Table'!$AP244="Total Pervious",(-(3630*'BMP P Tracking Table'!$AO244+20.691*'BMP P Tracking Table'!$AU244)+SQRT((3630*'BMP P Tracking Table'!$AO244+20.691*'BMP P Tracking Table'!$AU244)^2-(4*(996.798*'BMP P Tracking Table'!$AU244)*-'BMP P Tracking Table'!$AW244)))/(2*(996.798*'BMP P Tracking Table'!$AU244)),IF(SUM('BMP P Tracking Table'!$AQ244:$AT244)=0,'BMP P Tracking Table'!$AU244/(-3630*'BMP P Tracking Table'!$AO244),(-(3630*'BMP P Tracking Table'!$AO244+20.691*'BMP P Tracking Table'!$AT244-216.711*'BMP P Tracking Table'!$AS244-83.853*'BMP P Tracking Table'!$AR244-42.834*'BMP P Tracking Table'!$AQ244)+SQRT((3630*'BMP P Tracking Table'!$AO244+20.691*'BMP P Tracking Table'!$AT244-216.711*'BMP P Tracking Table'!$AS244-83.853*'BMP P Tracking Table'!$AR244-42.834*'BMP P Tracking Table'!$AQ244)^2-(4*(149.919*'BMP P Tracking Table'!$AQ244+236.676*'BMP P Tracking Table'!$AR244+726*'BMP P Tracking Table'!$AS244+996.798*'BMP P Tracking Table'!$AT244)*-'BMP P Tracking Table'!$AW244)))/(2*(149.919*'BMP P Tracking Table'!$AQ244+236.676*'BMP P Tracking Table'!$AR244+726*'BMP P Tracking Table'!$AS244+996.798*'BMP P Tracking Table'!$AT244))))),MIN(2,IF('BMP P Tracking Table'!$AP244="Total Pervious",(-(3630*'BMP P Tracking Table'!$U244+20.691*'BMP P Tracking Table'!$AA244)+SQRT((3630*'BMP P Tracking Table'!$U244+20.691*'BMP P Tracking Table'!$AA244)^2-(4*(996.798*'BMP P Tracking Table'!$AA244)*-'BMP P Tracking Table'!$AW244)))/(2*(996.798*'BMP P Tracking Table'!$AA244)),IF(SUM('BMP P Tracking Table'!$W244:$Z244)=0,'BMP P Tracking Table'!$AW244/(-3630*'BMP P Tracking Table'!$U244),(-(3630*'BMP P Tracking Table'!$U244+20.691*'BMP P Tracking Table'!$Z244-216.711*'BMP P Tracking Table'!$Y244-83.853*'BMP P Tracking Table'!$X244-42.834*'BMP P Tracking Table'!$W244)+SQRT((3630*'BMP P Tracking Table'!$U244+20.691*'BMP P Tracking Table'!$Z244-216.711*'BMP P Tracking Table'!$Y244-83.853*'BMP P Tracking Table'!$X244-42.834*'BMP P Tracking Table'!$W244)^2-(4*(149.919*'BMP P Tracking Table'!$W244+236.676*'BMP P Tracking Table'!$X244+726*'BMP P Tracking Table'!$Y244+996.798*'BMP P Tracking Table'!$Z244)*-'BMP P Tracking Table'!$AW244)))/(2*(149.919*'BMP P Tracking Table'!$W244+236.676*'BMP P Tracking Table'!$X244+726*'BMP P Tracking Table'!$Y244+996.798*'BMP P Tracking Table'!$Z244)))))),"")</f>
        <v/>
      </c>
      <c r="BA244" s="105" t="str" cm="1">
        <f t="array" ref="BA244">IFERROR((VLOOKUP(CONCATENATE('BMP P Tracking Table'!$AV244," ",'BMP P Tracking Table'!$AX244),'Performance Curves'!$C$1:$L$45,_xlfn.SINGLE(MATCH('BMP P Tracking Table'!$AZ244,'Performance Curves'!$D$1:$L$1,1))+2,FALSE)-VLOOKUP(CONCATENATE('BMP P Tracking Table'!$AV244," ",'BMP P Tracking Table'!$AX244),'Performance Curves'!$C$1:$L$45,_xlfn.SINGLE(MATCH('BMP P Tracking Table'!$AZ244,'Performance Curves'!$D$1:$L$1,1))+1,FALSE)),"")</f>
        <v/>
      </c>
      <c r="BB244" s="107" t="str">
        <f>IFERROR(('BMP P Tracking Table'!$AZ244-INDEX('Performance Curves'!$E$1:$L$1,1,MATCH('BMP P Tracking Table'!$AZ244,'Performance Curves'!$E$1:$L$1,1)))/(INDEX('Performance Curves'!$E$1:$L$1,1,MATCH('BMP P Tracking Table'!$AZ244,'Performance Curves'!$E$1:$L$1,1)+1)-INDEX('Performance Curves'!$E$1:$L$1,1,MATCH('BMP P Tracking Table'!$AZ244,'Performance Curves'!$E$1:$L$1,1))),"")</f>
        <v/>
      </c>
      <c r="BC244" s="106" t="str" cm="1">
        <f t="array" ref="BC244">IFERROR(IF('BMP P Tracking Table'!$AZ244=2,VLOOKUP(CONCATENATE('BMP P Tracking Table'!$AV244," ",'BMP P Tracking Table'!$AX244),'Performance Curves'!$C$1:$L$44,_xlfn.SINGLE(MATCH('BMP P Tracking Table'!$AZ244,'Performance Curves'!$D$1:$L$1,1))+1,FALSE),'BMP P Tracking Table'!$BA244*'BMP P Tracking Table'!$BB244+VLOOKUP(CONCATENATE('BMP P Tracking Table'!$AV244," ",'BMP P Tracking Table'!$AX244),'Performance Curves'!$C$1:$L$44,_xlfn.SINGLE(MATCH('BMP P Tracking Table'!$AZ244,'Performance Curves'!$D$1:$L$1,1))+1,FALSE)),"")</f>
        <v/>
      </c>
      <c r="BD244" s="107" t="str">
        <f>IFERROR('BMP P Tracking Table'!$BC244*'BMP P Tracking Table'!$AY244,"")</f>
        <v/>
      </c>
      <c r="BE244" s="101"/>
      <c r="BF244" s="37">
        <f t="shared" si="8"/>
        <v>0</v>
      </c>
    </row>
    <row r="245" spans="1:58" x14ac:dyDescent="0.25">
      <c r="A245" s="65"/>
      <c r="B245" s="65"/>
      <c r="C245" s="65"/>
      <c r="D245" s="65"/>
      <c r="E245" s="97"/>
      <c r="F245" s="97"/>
      <c r="G245" s="65"/>
      <c r="H245" s="65"/>
      <c r="I245" s="65"/>
      <c r="J245" s="98"/>
      <c r="K245" s="65"/>
      <c r="L245" s="65"/>
      <c r="M245" s="65"/>
      <c r="N245" s="65"/>
      <c r="O245" s="65"/>
      <c r="P245" s="65"/>
      <c r="Q245" s="65" t="str">
        <f>IFERROR(VLOOKUP('BMP P Tracking Table'!$P245,Dropdowns!$C$2:$E$15,3,FALSE),"")</f>
        <v/>
      </c>
      <c r="R245" s="65" t="str">
        <f>IFERROR(VLOOKUP('BMP P Tracking Table'!$Q245,Dropdowns!$P$3:$Q$23,2,FALSE),"")</f>
        <v/>
      </c>
      <c r="S245" s="65"/>
      <c r="T245" s="65"/>
      <c r="U245" s="65"/>
      <c r="V245" s="65"/>
      <c r="W245" s="65"/>
      <c r="X245" s="65"/>
      <c r="Y245" s="65"/>
      <c r="Z245" s="65"/>
      <c r="AA245" s="65"/>
      <c r="AB245" s="100"/>
      <c r="AC245" s="65"/>
      <c r="AD245" s="107" t="str">
        <f>IFERROR('BMP P Tracking Table'!$U245*VLOOKUP('BMP P Tracking Table'!$Q245,'Loading Rates'!$B$1:$L$24,4,FALSE)+IF('BMP P Tracking Table'!$V245="By HSG",'BMP P Tracking Table'!$W245*VLOOKUP('BMP P Tracking Table'!$Q245,'Loading Rates'!$B$1:$L$24,6,FALSE)+'BMP P Tracking Table'!$X245*VLOOKUP('BMP P Tracking Table'!$Q245,'Loading Rates'!$B$1:$L$24,7,FALSE)+'BMP P Tracking Table'!$Y245*VLOOKUP('BMP P Tracking Table'!$Q245,'Loading Rates'!$B$1:$L$24,8,FALSE)+'BMP P Tracking Table'!$Z245*VLOOKUP('BMP P Tracking Table'!$Q245,'Loading Rates'!$B$1:$L$24,9,FALSE),'BMP P Tracking Table'!$AA245*VLOOKUP('BMP P Tracking Table'!$Q245,'Loading Rates'!$B$1:$L$24,10,FALSE)),"")</f>
        <v/>
      </c>
      <c r="AE245" s="107" t="str">
        <f>IFERROR(MIN(2,IF('BMP P Tracking Table'!$V245="Total Pervious",(-(3630*'BMP P Tracking Table'!$U245+20.691*'BMP P Tracking Table'!$AA245)+SQRT((3630*'BMP P Tracking Table'!$U245+20.691*'BMP P Tracking Table'!$AA245)^2-(4*(996.798*'BMP P Tracking Table'!$AA245)*-'BMP P Tracking Table'!$AB245)))/(2*(996.798*'BMP P Tracking Table'!$AA245)),IF(SUM('BMP P Tracking Table'!$W245:$Z245)=0,'BMP P Tracking Table'!$AB245/(-3630*'BMP P Tracking Table'!$U245),(-(3630*'BMP P Tracking Table'!$U245+20.691*'BMP P Tracking Table'!$Z245-216.711*'BMP P Tracking Table'!$Y245-83.853*'BMP P Tracking Table'!$X245-42.834*'BMP P Tracking Table'!$W245)+SQRT((3630*'BMP P Tracking Table'!$U245+20.691*'BMP P Tracking Table'!$Z245-216.711*'BMP P Tracking Table'!$Y245-83.853*'BMP P Tracking Table'!$X245-42.834*'BMP P Tracking Table'!$W245)^2-(4*(149.919*'BMP P Tracking Table'!$W245+236.676*'BMP P Tracking Table'!$X245+726*'BMP P Tracking Table'!$Y245+996.798*'BMP P Tracking Table'!$Z245)*-'BMP P Tracking Table'!$AB245)))/(2*(149.919*'BMP P Tracking Table'!$W245+236.676*'BMP P Tracking Table'!$X245+726*'BMP P Tracking Table'!$Y245+996.798*'BMP P Tracking Table'!$Z245))))),"")</f>
        <v/>
      </c>
      <c r="AF245" s="107" t="str" cm="1">
        <f t="array" ref="AF245">IFERROR((VLOOKUP(CONCATENATE('BMP P Tracking Table'!$T245," ",'BMP P Tracking Table'!$AC245),'Performance Curves'!$C$1:$L$45,_xlfn.SINGLE(MATCH('BMP P Tracking Table'!$AE245,'Performance Curves'!$D$1:$L$1,1))+2,FALSE)-VLOOKUP(CONCATENATE('BMP P Tracking Table'!$T245," ",'BMP P Tracking Table'!$AC245),'Performance Curves'!$C$1:$L$45,_xlfn.SINGLE(MATCH('BMP P Tracking Table'!$AE245,'Performance Curves'!$D$1:$L$1,1))+1,FALSE)),"")</f>
        <v/>
      </c>
      <c r="AG245" s="107" t="str">
        <f>IFERROR(('BMP P Tracking Table'!$AE245-INDEX('Performance Curves'!$E$1:$L$1,1,MATCH('BMP P Tracking Table'!$AE245,'Performance Curves'!$E$1:$L$1,1)))/(INDEX('Performance Curves'!$E$1:$L$1,1,MATCH('BMP P Tracking Table'!$AE245,'Performance Curves'!$E$1:$L$1,1)+1)-INDEX('Performance Curves'!$E$1:$L$1,1,MATCH('BMP P Tracking Table'!$AE245,'Performance Curves'!$E$1:$L$1,1))),"")</f>
        <v/>
      </c>
      <c r="AH245" s="106" t="str" cm="1">
        <f t="array" ref="AH245">IFERROR(IF('BMP P Tracking Table'!$AE245=2,VLOOKUP(CONCATENATE('BMP P Tracking Table'!$T245," ",'BMP P Tracking Table'!$AC245),'Performance Curves'!$C$1:$L$45,_xlfn.SINGLE(MATCH('BMP P Tracking Table'!$AE245,'Performance Curves'!$D$1:$L$1,1))+1,FALSE),'BMP P Tracking Table'!$AF245*'BMP P Tracking Table'!$AG245+VLOOKUP(CONCATENATE('BMP P Tracking Table'!$T245," ",'BMP P Tracking Table'!$AC245),'Performance Curves'!$C$1:$L$45,_xlfn.SINGLE(MATCH('BMP P Tracking Table'!$AE245,'Performance Curves'!$D$1:$L$1,1))+1,FALSE)),"")</f>
        <v/>
      </c>
      <c r="AI245" s="107" t="str">
        <f>IFERROR('BMP P Tracking Table'!$AH245*'BMP P Tracking Table'!$AD245,"")</f>
        <v/>
      </c>
      <c r="AJ245" s="65"/>
      <c r="AK245" s="101"/>
      <c r="AL245" s="101"/>
      <c r="AM245" s="64">
        <v>1</v>
      </c>
      <c r="AN245" s="105" t="str">
        <f t="shared" si="7"/>
        <v/>
      </c>
      <c r="AO245" s="101"/>
      <c r="AP245" s="101"/>
      <c r="AQ245" s="101"/>
      <c r="AR245" s="101"/>
      <c r="AS245" s="101"/>
      <c r="AT245" s="101"/>
      <c r="AU245" s="101"/>
      <c r="AV245" s="65"/>
      <c r="AW245" s="102"/>
      <c r="AX245" s="102"/>
      <c r="AY245" s="107" t="str">
        <f>IF('BMP P Tracking Table'!$AK245="Yes",IF('BMP P Tracking Table'!$AL245="No",'BMP P Tracking Table'!$U245*VLOOKUP('BMP P Tracking Table'!$Q245,'Loading Rates'!$B$1:$L$24,4,FALSE)+IF('BMP P Tracking Table'!$V245="By HSG",'BMP P Tracking Table'!$W245*VLOOKUP('BMP P Tracking Table'!$Q245,'Loading Rates'!$B$1:$L$24,6,FALSE)+'BMP P Tracking Table'!$X245*VLOOKUP('BMP P Tracking Table'!$Q245,'Loading Rates'!$B$1:$L$24,7,FALSE)+'BMP P Tracking Table'!$Y245*VLOOKUP('BMP P Tracking Table'!$Q245,'Loading Rates'!$B$1:$L$24,8,FALSE)+'BMP P Tracking Table'!$Z245*VLOOKUP('BMP P Tracking Table'!$Q245,'Loading Rates'!$B$1:$L$24,9,FALSE),'BMP P Tracking Table'!$AA245*VLOOKUP('BMP P Tracking Table'!$Q245,'Loading Rates'!$B$1:$L$24,10,FALSE)),'BMP P Tracking Table'!$AO245*VLOOKUP('BMP P Tracking Table'!$Q245,'Loading Rates'!$B$1:$L$24,4,FALSE)+IF('BMP P Tracking Table'!$AP245="By HSG",'BMP P Tracking Table'!$AQ245*VLOOKUP('BMP P Tracking Table'!$Q245,'Loading Rates'!$B$1:$L$24,6,FALSE)+'BMP P Tracking Table'!$AR245*VLOOKUP('BMP P Tracking Table'!$Q245,'Loading Rates'!$B$1:$L$24,7,FALSE)+'BMP P Tracking Table'!$AS245*VLOOKUP('BMP P Tracking Table'!$Q245,'Loading Rates'!$B$1:$L$24,8,FALSE)+'BMP P Tracking Table'!$AT245*VLOOKUP('BMP P Tracking Table'!$Q245,'Loading Rates'!$B$1:$L$24,9,FALSE),'BMP P Tracking Table'!$AU245*VLOOKUP('BMP P Tracking Table'!$Q245,'Loading Rates'!$B$1:$L$24,10,FALSE))),"")</f>
        <v/>
      </c>
      <c r="AZ245" s="107" t="str">
        <f>IFERROR(IF('BMP P Tracking Table'!$AL245="Yes",MIN(2,IF('BMP P Tracking Table'!$AP245="Total Pervious",(-(3630*'BMP P Tracking Table'!$AO245+20.691*'BMP P Tracking Table'!$AU245)+SQRT((3630*'BMP P Tracking Table'!$AO245+20.691*'BMP P Tracking Table'!$AU245)^2-(4*(996.798*'BMP P Tracking Table'!$AU245)*-'BMP P Tracking Table'!$AW245)))/(2*(996.798*'BMP P Tracking Table'!$AU245)),IF(SUM('BMP P Tracking Table'!$AQ245:$AT245)=0,'BMP P Tracking Table'!$AU245/(-3630*'BMP P Tracking Table'!$AO245),(-(3630*'BMP P Tracking Table'!$AO245+20.691*'BMP P Tracking Table'!$AT245-216.711*'BMP P Tracking Table'!$AS245-83.853*'BMP P Tracking Table'!$AR245-42.834*'BMP P Tracking Table'!$AQ245)+SQRT((3630*'BMP P Tracking Table'!$AO245+20.691*'BMP P Tracking Table'!$AT245-216.711*'BMP P Tracking Table'!$AS245-83.853*'BMP P Tracking Table'!$AR245-42.834*'BMP P Tracking Table'!$AQ245)^2-(4*(149.919*'BMP P Tracking Table'!$AQ245+236.676*'BMP P Tracking Table'!$AR245+726*'BMP P Tracking Table'!$AS245+996.798*'BMP P Tracking Table'!$AT245)*-'BMP P Tracking Table'!$AW245)))/(2*(149.919*'BMP P Tracking Table'!$AQ245+236.676*'BMP P Tracking Table'!$AR245+726*'BMP P Tracking Table'!$AS245+996.798*'BMP P Tracking Table'!$AT245))))),MIN(2,IF('BMP P Tracking Table'!$AP245="Total Pervious",(-(3630*'BMP P Tracking Table'!$U245+20.691*'BMP P Tracking Table'!$AA245)+SQRT((3630*'BMP P Tracking Table'!$U245+20.691*'BMP P Tracking Table'!$AA245)^2-(4*(996.798*'BMP P Tracking Table'!$AA245)*-'BMP P Tracking Table'!$AW245)))/(2*(996.798*'BMP P Tracking Table'!$AA245)),IF(SUM('BMP P Tracking Table'!$W245:$Z245)=0,'BMP P Tracking Table'!$AW245/(-3630*'BMP P Tracking Table'!$U245),(-(3630*'BMP P Tracking Table'!$U245+20.691*'BMP P Tracking Table'!$Z245-216.711*'BMP P Tracking Table'!$Y245-83.853*'BMP P Tracking Table'!$X245-42.834*'BMP P Tracking Table'!$W245)+SQRT((3630*'BMP P Tracking Table'!$U245+20.691*'BMP P Tracking Table'!$Z245-216.711*'BMP P Tracking Table'!$Y245-83.853*'BMP P Tracking Table'!$X245-42.834*'BMP P Tracking Table'!$W245)^2-(4*(149.919*'BMP P Tracking Table'!$W245+236.676*'BMP P Tracking Table'!$X245+726*'BMP P Tracking Table'!$Y245+996.798*'BMP P Tracking Table'!$Z245)*-'BMP P Tracking Table'!$AW245)))/(2*(149.919*'BMP P Tracking Table'!$W245+236.676*'BMP P Tracking Table'!$X245+726*'BMP P Tracking Table'!$Y245+996.798*'BMP P Tracking Table'!$Z245)))))),"")</f>
        <v/>
      </c>
      <c r="BA245" s="105" t="str" cm="1">
        <f t="array" ref="BA245">IFERROR((VLOOKUP(CONCATENATE('BMP P Tracking Table'!$AV245," ",'BMP P Tracking Table'!$AX245),'Performance Curves'!$C$1:$L$45,_xlfn.SINGLE(MATCH('BMP P Tracking Table'!$AZ245,'Performance Curves'!$D$1:$L$1,1))+2,FALSE)-VLOOKUP(CONCATENATE('BMP P Tracking Table'!$AV245," ",'BMP P Tracking Table'!$AX245),'Performance Curves'!$C$1:$L$45,_xlfn.SINGLE(MATCH('BMP P Tracking Table'!$AZ245,'Performance Curves'!$D$1:$L$1,1))+1,FALSE)),"")</f>
        <v/>
      </c>
      <c r="BB245" s="107" t="str">
        <f>IFERROR(('BMP P Tracking Table'!$AZ245-INDEX('Performance Curves'!$E$1:$L$1,1,MATCH('BMP P Tracking Table'!$AZ245,'Performance Curves'!$E$1:$L$1,1)))/(INDEX('Performance Curves'!$E$1:$L$1,1,MATCH('BMP P Tracking Table'!$AZ245,'Performance Curves'!$E$1:$L$1,1)+1)-INDEX('Performance Curves'!$E$1:$L$1,1,MATCH('BMP P Tracking Table'!$AZ245,'Performance Curves'!$E$1:$L$1,1))),"")</f>
        <v/>
      </c>
      <c r="BC245" s="106" t="str" cm="1">
        <f t="array" ref="BC245">IFERROR(IF('BMP P Tracking Table'!$AZ245=2,VLOOKUP(CONCATENATE('BMP P Tracking Table'!$AV245," ",'BMP P Tracking Table'!$AX245),'Performance Curves'!$C$1:$L$44,_xlfn.SINGLE(MATCH('BMP P Tracking Table'!$AZ245,'Performance Curves'!$D$1:$L$1,1))+1,FALSE),'BMP P Tracking Table'!$BA245*'BMP P Tracking Table'!$BB245+VLOOKUP(CONCATENATE('BMP P Tracking Table'!$AV245," ",'BMP P Tracking Table'!$AX245),'Performance Curves'!$C$1:$L$44,_xlfn.SINGLE(MATCH('BMP P Tracking Table'!$AZ245,'Performance Curves'!$D$1:$L$1,1))+1,FALSE)),"")</f>
        <v/>
      </c>
      <c r="BD245" s="107" t="str">
        <f>IFERROR('BMP P Tracking Table'!$BC245*'BMP P Tracking Table'!$AY245,"")</f>
        <v/>
      </c>
      <c r="BE245" s="101"/>
      <c r="BF245" s="37">
        <f t="shared" si="8"/>
        <v>0</v>
      </c>
    </row>
    <row r="246" spans="1:58" x14ac:dyDescent="0.25">
      <c r="A246" s="65"/>
      <c r="B246" s="65"/>
      <c r="C246" s="65"/>
      <c r="D246" s="65"/>
      <c r="E246" s="97"/>
      <c r="F246" s="97"/>
      <c r="G246" s="65"/>
      <c r="H246" s="65"/>
      <c r="I246" s="65"/>
      <c r="J246" s="98"/>
      <c r="K246" s="65"/>
      <c r="L246" s="65"/>
      <c r="M246" s="65"/>
      <c r="N246" s="65"/>
      <c r="O246" s="65"/>
      <c r="P246" s="65"/>
      <c r="Q246" s="65" t="str">
        <f>IFERROR(VLOOKUP('BMP P Tracking Table'!$P246,Dropdowns!$C$2:$E$15,3,FALSE),"")</f>
        <v/>
      </c>
      <c r="R246" s="65" t="str">
        <f>IFERROR(VLOOKUP('BMP P Tracking Table'!$Q246,Dropdowns!$P$3:$Q$23,2,FALSE),"")</f>
        <v/>
      </c>
      <c r="S246" s="65"/>
      <c r="T246" s="65"/>
      <c r="U246" s="65"/>
      <c r="V246" s="65"/>
      <c r="W246" s="65"/>
      <c r="X246" s="65"/>
      <c r="Y246" s="65"/>
      <c r="Z246" s="65"/>
      <c r="AA246" s="65"/>
      <c r="AB246" s="100"/>
      <c r="AC246" s="65"/>
      <c r="AD246" s="107" t="str">
        <f>IFERROR('BMP P Tracking Table'!$U246*VLOOKUP('BMP P Tracking Table'!$Q246,'Loading Rates'!$B$1:$L$24,4,FALSE)+IF('BMP P Tracking Table'!$V246="By HSG",'BMP P Tracking Table'!$W246*VLOOKUP('BMP P Tracking Table'!$Q246,'Loading Rates'!$B$1:$L$24,6,FALSE)+'BMP P Tracking Table'!$X246*VLOOKUP('BMP P Tracking Table'!$Q246,'Loading Rates'!$B$1:$L$24,7,FALSE)+'BMP P Tracking Table'!$Y246*VLOOKUP('BMP P Tracking Table'!$Q246,'Loading Rates'!$B$1:$L$24,8,FALSE)+'BMP P Tracking Table'!$Z246*VLOOKUP('BMP P Tracking Table'!$Q246,'Loading Rates'!$B$1:$L$24,9,FALSE),'BMP P Tracking Table'!$AA246*VLOOKUP('BMP P Tracking Table'!$Q246,'Loading Rates'!$B$1:$L$24,10,FALSE)),"")</f>
        <v/>
      </c>
      <c r="AE246" s="107" t="str">
        <f>IFERROR(MIN(2,IF('BMP P Tracking Table'!$V246="Total Pervious",(-(3630*'BMP P Tracking Table'!$U246+20.691*'BMP P Tracking Table'!$AA246)+SQRT((3630*'BMP P Tracking Table'!$U246+20.691*'BMP P Tracking Table'!$AA246)^2-(4*(996.798*'BMP P Tracking Table'!$AA246)*-'BMP P Tracking Table'!$AB246)))/(2*(996.798*'BMP P Tracking Table'!$AA246)),IF(SUM('BMP P Tracking Table'!$W246:$Z246)=0,'BMP P Tracking Table'!$AB246/(-3630*'BMP P Tracking Table'!$U246),(-(3630*'BMP P Tracking Table'!$U246+20.691*'BMP P Tracking Table'!$Z246-216.711*'BMP P Tracking Table'!$Y246-83.853*'BMP P Tracking Table'!$X246-42.834*'BMP P Tracking Table'!$W246)+SQRT((3630*'BMP P Tracking Table'!$U246+20.691*'BMP P Tracking Table'!$Z246-216.711*'BMP P Tracking Table'!$Y246-83.853*'BMP P Tracking Table'!$X246-42.834*'BMP P Tracking Table'!$W246)^2-(4*(149.919*'BMP P Tracking Table'!$W246+236.676*'BMP P Tracking Table'!$X246+726*'BMP P Tracking Table'!$Y246+996.798*'BMP P Tracking Table'!$Z246)*-'BMP P Tracking Table'!$AB246)))/(2*(149.919*'BMP P Tracking Table'!$W246+236.676*'BMP P Tracking Table'!$X246+726*'BMP P Tracking Table'!$Y246+996.798*'BMP P Tracking Table'!$Z246))))),"")</f>
        <v/>
      </c>
      <c r="AF246" s="107" t="str" cm="1">
        <f t="array" ref="AF246">IFERROR((VLOOKUP(CONCATENATE('BMP P Tracking Table'!$T246," ",'BMP P Tracking Table'!$AC246),'Performance Curves'!$C$1:$L$45,_xlfn.SINGLE(MATCH('BMP P Tracking Table'!$AE246,'Performance Curves'!$D$1:$L$1,1))+2,FALSE)-VLOOKUP(CONCATENATE('BMP P Tracking Table'!$T246," ",'BMP P Tracking Table'!$AC246),'Performance Curves'!$C$1:$L$45,_xlfn.SINGLE(MATCH('BMP P Tracking Table'!$AE246,'Performance Curves'!$D$1:$L$1,1))+1,FALSE)),"")</f>
        <v/>
      </c>
      <c r="AG246" s="107" t="str">
        <f>IFERROR(('BMP P Tracking Table'!$AE246-INDEX('Performance Curves'!$E$1:$L$1,1,MATCH('BMP P Tracking Table'!$AE246,'Performance Curves'!$E$1:$L$1,1)))/(INDEX('Performance Curves'!$E$1:$L$1,1,MATCH('BMP P Tracking Table'!$AE246,'Performance Curves'!$E$1:$L$1,1)+1)-INDEX('Performance Curves'!$E$1:$L$1,1,MATCH('BMP P Tracking Table'!$AE246,'Performance Curves'!$E$1:$L$1,1))),"")</f>
        <v/>
      </c>
      <c r="AH246" s="106" t="str" cm="1">
        <f t="array" ref="AH246">IFERROR(IF('BMP P Tracking Table'!$AE246=2,VLOOKUP(CONCATENATE('BMP P Tracking Table'!$T246," ",'BMP P Tracking Table'!$AC246),'Performance Curves'!$C$1:$L$45,_xlfn.SINGLE(MATCH('BMP P Tracking Table'!$AE246,'Performance Curves'!$D$1:$L$1,1))+1,FALSE),'BMP P Tracking Table'!$AF246*'BMP P Tracking Table'!$AG246+VLOOKUP(CONCATENATE('BMP P Tracking Table'!$T246," ",'BMP P Tracking Table'!$AC246),'Performance Curves'!$C$1:$L$45,_xlfn.SINGLE(MATCH('BMP P Tracking Table'!$AE246,'Performance Curves'!$D$1:$L$1,1))+1,FALSE)),"")</f>
        <v/>
      </c>
      <c r="AI246" s="107" t="str">
        <f>IFERROR('BMP P Tracking Table'!$AH246*'BMP P Tracking Table'!$AD246,"")</f>
        <v/>
      </c>
      <c r="AJ246" s="65"/>
      <c r="AK246" s="101"/>
      <c r="AL246" s="101"/>
      <c r="AM246" s="64">
        <v>1</v>
      </c>
      <c r="AN246" s="105" t="str">
        <f t="shared" si="7"/>
        <v/>
      </c>
      <c r="AO246" s="101"/>
      <c r="AP246" s="101"/>
      <c r="AQ246" s="101"/>
      <c r="AR246" s="101"/>
      <c r="AS246" s="101"/>
      <c r="AT246" s="101"/>
      <c r="AU246" s="101"/>
      <c r="AV246" s="65"/>
      <c r="AW246" s="102"/>
      <c r="AX246" s="102"/>
      <c r="AY246" s="107" t="str">
        <f>IF('BMP P Tracking Table'!$AK246="Yes",IF('BMP P Tracking Table'!$AL246="No",'BMP P Tracking Table'!$U246*VLOOKUP('BMP P Tracking Table'!$Q246,'Loading Rates'!$B$1:$L$24,4,FALSE)+IF('BMP P Tracking Table'!$V246="By HSG",'BMP P Tracking Table'!$W246*VLOOKUP('BMP P Tracking Table'!$Q246,'Loading Rates'!$B$1:$L$24,6,FALSE)+'BMP P Tracking Table'!$X246*VLOOKUP('BMP P Tracking Table'!$Q246,'Loading Rates'!$B$1:$L$24,7,FALSE)+'BMP P Tracking Table'!$Y246*VLOOKUP('BMP P Tracking Table'!$Q246,'Loading Rates'!$B$1:$L$24,8,FALSE)+'BMP P Tracking Table'!$Z246*VLOOKUP('BMP P Tracking Table'!$Q246,'Loading Rates'!$B$1:$L$24,9,FALSE),'BMP P Tracking Table'!$AA246*VLOOKUP('BMP P Tracking Table'!$Q246,'Loading Rates'!$B$1:$L$24,10,FALSE)),'BMP P Tracking Table'!$AO246*VLOOKUP('BMP P Tracking Table'!$Q246,'Loading Rates'!$B$1:$L$24,4,FALSE)+IF('BMP P Tracking Table'!$AP246="By HSG",'BMP P Tracking Table'!$AQ246*VLOOKUP('BMP P Tracking Table'!$Q246,'Loading Rates'!$B$1:$L$24,6,FALSE)+'BMP P Tracking Table'!$AR246*VLOOKUP('BMP P Tracking Table'!$Q246,'Loading Rates'!$B$1:$L$24,7,FALSE)+'BMP P Tracking Table'!$AS246*VLOOKUP('BMP P Tracking Table'!$Q246,'Loading Rates'!$B$1:$L$24,8,FALSE)+'BMP P Tracking Table'!$AT246*VLOOKUP('BMP P Tracking Table'!$Q246,'Loading Rates'!$B$1:$L$24,9,FALSE),'BMP P Tracking Table'!$AU246*VLOOKUP('BMP P Tracking Table'!$Q246,'Loading Rates'!$B$1:$L$24,10,FALSE))),"")</f>
        <v/>
      </c>
      <c r="AZ246" s="107" t="str">
        <f>IFERROR(IF('BMP P Tracking Table'!$AL246="Yes",MIN(2,IF('BMP P Tracking Table'!$AP246="Total Pervious",(-(3630*'BMP P Tracking Table'!$AO246+20.691*'BMP P Tracking Table'!$AU246)+SQRT((3630*'BMP P Tracking Table'!$AO246+20.691*'BMP P Tracking Table'!$AU246)^2-(4*(996.798*'BMP P Tracking Table'!$AU246)*-'BMP P Tracking Table'!$AW246)))/(2*(996.798*'BMP P Tracking Table'!$AU246)),IF(SUM('BMP P Tracking Table'!$AQ246:$AT246)=0,'BMP P Tracking Table'!$AU246/(-3630*'BMP P Tracking Table'!$AO246),(-(3630*'BMP P Tracking Table'!$AO246+20.691*'BMP P Tracking Table'!$AT246-216.711*'BMP P Tracking Table'!$AS246-83.853*'BMP P Tracking Table'!$AR246-42.834*'BMP P Tracking Table'!$AQ246)+SQRT((3630*'BMP P Tracking Table'!$AO246+20.691*'BMP P Tracking Table'!$AT246-216.711*'BMP P Tracking Table'!$AS246-83.853*'BMP P Tracking Table'!$AR246-42.834*'BMP P Tracking Table'!$AQ246)^2-(4*(149.919*'BMP P Tracking Table'!$AQ246+236.676*'BMP P Tracking Table'!$AR246+726*'BMP P Tracking Table'!$AS246+996.798*'BMP P Tracking Table'!$AT246)*-'BMP P Tracking Table'!$AW246)))/(2*(149.919*'BMP P Tracking Table'!$AQ246+236.676*'BMP P Tracking Table'!$AR246+726*'BMP P Tracking Table'!$AS246+996.798*'BMP P Tracking Table'!$AT246))))),MIN(2,IF('BMP P Tracking Table'!$AP246="Total Pervious",(-(3630*'BMP P Tracking Table'!$U246+20.691*'BMP P Tracking Table'!$AA246)+SQRT((3630*'BMP P Tracking Table'!$U246+20.691*'BMP P Tracking Table'!$AA246)^2-(4*(996.798*'BMP P Tracking Table'!$AA246)*-'BMP P Tracking Table'!$AW246)))/(2*(996.798*'BMP P Tracking Table'!$AA246)),IF(SUM('BMP P Tracking Table'!$W246:$Z246)=0,'BMP P Tracking Table'!$AW246/(-3630*'BMP P Tracking Table'!$U246),(-(3630*'BMP P Tracking Table'!$U246+20.691*'BMP P Tracking Table'!$Z246-216.711*'BMP P Tracking Table'!$Y246-83.853*'BMP P Tracking Table'!$X246-42.834*'BMP P Tracking Table'!$W246)+SQRT((3630*'BMP P Tracking Table'!$U246+20.691*'BMP P Tracking Table'!$Z246-216.711*'BMP P Tracking Table'!$Y246-83.853*'BMP P Tracking Table'!$X246-42.834*'BMP P Tracking Table'!$W246)^2-(4*(149.919*'BMP P Tracking Table'!$W246+236.676*'BMP P Tracking Table'!$X246+726*'BMP P Tracking Table'!$Y246+996.798*'BMP P Tracking Table'!$Z246)*-'BMP P Tracking Table'!$AW246)))/(2*(149.919*'BMP P Tracking Table'!$W246+236.676*'BMP P Tracking Table'!$X246+726*'BMP P Tracking Table'!$Y246+996.798*'BMP P Tracking Table'!$Z246)))))),"")</f>
        <v/>
      </c>
      <c r="BA246" s="105" t="str" cm="1">
        <f t="array" ref="BA246">IFERROR((VLOOKUP(CONCATENATE('BMP P Tracking Table'!$AV246," ",'BMP P Tracking Table'!$AX246),'Performance Curves'!$C$1:$L$45,_xlfn.SINGLE(MATCH('BMP P Tracking Table'!$AZ246,'Performance Curves'!$D$1:$L$1,1))+2,FALSE)-VLOOKUP(CONCATENATE('BMP P Tracking Table'!$AV246," ",'BMP P Tracking Table'!$AX246),'Performance Curves'!$C$1:$L$45,_xlfn.SINGLE(MATCH('BMP P Tracking Table'!$AZ246,'Performance Curves'!$D$1:$L$1,1))+1,FALSE)),"")</f>
        <v/>
      </c>
      <c r="BB246" s="107" t="str">
        <f>IFERROR(('BMP P Tracking Table'!$AZ246-INDEX('Performance Curves'!$E$1:$L$1,1,MATCH('BMP P Tracking Table'!$AZ246,'Performance Curves'!$E$1:$L$1,1)))/(INDEX('Performance Curves'!$E$1:$L$1,1,MATCH('BMP P Tracking Table'!$AZ246,'Performance Curves'!$E$1:$L$1,1)+1)-INDEX('Performance Curves'!$E$1:$L$1,1,MATCH('BMP P Tracking Table'!$AZ246,'Performance Curves'!$E$1:$L$1,1))),"")</f>
        <v/>
      </c>
      <c r="BC246" s="106" t="str" cm="1">
        <f t="array" ref="BC246">IFERROR(IF('BMP P Tracking Table'!$AZ246=2,VLOOKUP(CONCATENATE('BMP P Tracking Table'!$AV246," ",'BMP P Tracking Table'!$AX246),'Performance Curves'!$C$1:$L$44,_xlfn.SINGLE(MATCH('BMP P Tracking Table'!$AZ246,'Performance Curves'!$D$1:$L$1,1))+1,FALSE),'BMP P Tracking Table'!$BA246*'BMP P Tracking Table'!$BB246+VLOOKUP(CONCATENATE('BMP P Tracking Table'!$AV246," ",'BMP P Tracking Table'!$AX246),'Performance Curves'!$C$1:$L$44,_xlfn.SINGLE(MATCH('BMP P Tracking Table'!$AZ246,'Performance Curves'!$D$1:$L$1,1))+1,FALSE)),"")</f>
        <v/>
      </c>
      <c r="BD246" s="107" t="str">
        <f>IFERROR('BMP P Tracking Table'!$BC246*'BMP P Tracking Table'!$AY246,"")</f>
        <v/>
      </c>
      <c r="BE246" s="101"/>
      <c r="BF246" s="37">
        <f t="shared" si="8"/>
        <v>0</v>
      </c>
    </row>
    <row r="247" spans="1:58" x14ac:dyDescent="0.25">
      <c r="A247" s="65"/>
      <c r="B247" s="65"/>
      <c r="C247" s="65"/>
      <c r="D247" s="65"/>
      <c r="E247" s="97"/>
      <c r="F247" s="97"/>
      <c r="G247" s="65"/>
      <c r="H247" s="65"/>
      <c r="I247" s="65"/>
      <c r="J247" s="98"/>
      <c r="K247" s="65"/>
      <c r="L247" s="65"/>
      <c r="M247" s="65"/>
      <c r="N247" s="65"/>
      <c r="O247" s="65"/>
      <c r="P247" s="65"/>
      <c r="Q247" s="65" t="str">
        <f>IFERROR(VLOOKUP('BMP P Tracking Table'!$P247,Dropdowns!$C$2:$E$15,3,FALSE),"")</f>
        <v/>
      </c>
      <c r="R247" s="65" t="str">
        <f>IFERROR(VLOOKUP('BMP P Tracking Table'!$Q247,Dropdowns!$P$3:$Q$23,2,FALSE),"")</f>
        <v/>
      </c>
      <c r="S247" s="65"/>
      <c r="T247" s="65"/>
      <c r="U247" s="65"/>
      <c r="V247" s="65"/>
      <c r="W247" s="65"/>
      <c r="X247" s="65"/>
      <c r="Y247" s="65"/>
      <c r="Z247" s="65"/>
      <c r="AA247" s="65"/>
      <c r="AB247" s="100"/>
      <c r="AC247" s="65"/>
      <c r="AD247" s="107" t="str">
        <f>IFERROR('BMP P Tracking Table'!$U247*VLOOKUP('BMP P Tracking Table'!$Q247,'Loading Rates'!$B$1:$L$24,4,FALSE)+IF('BMP P Tracking Table'!$V247="By HSG",'BMP P Tracking Table'!$W247*VLOOKUP('BMP P Tracking Table'!$Q247,'Loading Rates'!$B$1:$L$24,6,FALSE)+'BMP P Tracking Table'!$X247*VLOOKUP('BMP P Tracking Table'!$Q247,'Loading Rates'!$B$1:$L$24,7,FALSE)+'BMP P Tracking Table'!$Y247*VLOOKUP('BMP P Tracking Table'!$Q247,'Loading Rates'!$B$1:$L$24,8,FALSE)+'BMP P Tracking Table'!$Z247*VLOOKUP('BMP P Tracking Table'!$Q247,'Loading Rates'!$B$1:$L$24,9,FALSE),'BMP P Tracking Table'!$AA247*VLOOKUP('BMP P Tracking Table'!$Q247,'Loading Rates'!$B$1:$L$24,10,FALSE)),"")</f>
        <v/>
      </c>
      <c r="AE247" s="107" t="str">
        <f>IFERROR(MIN(2,IF('BMP P Tracking Table'!$V247="Total Pervious",(-(3630*'BMP P Tracking Table'!$U247+20.691*'BMP P Tracking Table'!$AA247)+SQRT((3630*'BMP P Tracking Table'!$U247+20.691*'BMP P Tracking Table'!$AA247)^2-(4*(996.798*'BMP P Tracking Table'!$AA247)*-'BMP P Tracking Table'!$AB247)))/(2*(996.798*'BMP P Tracking Table'!$AA247)),IF(SUM('BMP P Tracking Table'!$W247:$Z247)=0,'BMP P Tracking Table'!$AB247/(-3630*'BMP P Tracking Table'!$U247),(-(3630*'BMP P Tracking Table'!$U247+20.691*'BMP P Tracking Table'!$Z247-216.711*'BMP P Tracking Table'!$Y247-83.853*'BMP P Tracking Table'!$X247-42.834*'BMP P Tracking Table'!$W247)+SQRT((3630*'BMP P Tracking Table'!$U247+20.691*'BMP P Tracking Table'!$Z247-216.711*'BMP P Tracking Table'!$Y247-83.853*'BMP P Tracking Table'!$X247-42.834*'BMP P Tracking Table'!$W247)^2-(4*(149.919*'BMP P Tracking Table'!$W247+236.676*'BMP P Tracking Table'!$X247+726*'BMP P Tracking Table'!$Y247+996.798*'BMP P Tracking Table'!$Z247)*-'BMP P Tracking Table'!$AB247)))/(2*(149.919*'BMP P Tracking Table'!$W247+236.676*'BMP P Tracking Table'!$X247+726*'BMP P Tracking Table'!$Y247+996.798*'BMP P Tracking Table'!$Z247))))),"")</f>
        <v/>
      </c>
      <c r="AF247" s="107" t="str" cm="1">
        <f t="array" ref="AF247">IFERROR((VLOOKUP(CONCATENATE('BMP P Tracking Table'!$T247," ",'BMP P Tracking Table'!$AC247),'Performance Curves'!$C$1:$L$45,_xlfn.SINGLE(MATCH('BMP P Tracking Table'!$AE247,'Performance Curves'!$D$1:$L$1,1))+2,FALSE)-VLOOKUP(CONCATENATE('BMP P Tracking Table'!$T247," ",'BMP P Tracking Table'!$AC247),'Performance Curves'!$C$1:$L$45,_xlfn.SINGLE(MATCH('BMP P Tracking Table'!$AE247,'Performance Curves'!$D$1:$L$1,1))+1,FALSE)),"")</f>
        <v/>
      </c>
      <c r="AG247" s="107" t="str">
        <f>IFERROR(('BMP P Tracking Table'!$AE247-INDEX('Performance Curves'!$E$1:$L$1,1,MATCH('BMP P Tracking Table'!$AE247,'Performance Curves'!$E$1:$L$1,1)))/(INDEX('Performance Curves'!$E$1:$L$1,1,MATCH('BMP P Tracking Table'!$AE247,'Performance Curves'!$E$1:$L$1,1)+1)-INDEX('Performance Curves'!$E$1:$L$1,1,MATCH('BMP P Tracking Table'!$AE247,'Performance Curves'!$E$1:$L$1,1))),"")</f>
        <v/>
      </c>
      <c r="AH247" s="106" t="str" cm="1">
        <f t="array" ref="AH247">IFERROR(IF('BMP P Tracking Table'!$AE247=2,VLOOKUP(CONCATENATE('BMP P Tracking Table'!$T247," ",'BMP P Tracking Table'!$AC247),'Performance Curves'!$C$1:$L$45,_xlfn.SINGLE(MATCH('BMP P Tracking Table'!$AE247,'Performance Curves'!$D$1:$L$1,1))+1,FALSE),'BMP P Tracking Table'!$AF247*'BMP P Tracking Table'!$AG247+VLOOKUP(CONCATENATE('BMP P Tracking Table'!$T247," ",'BMP P Tracking Table'!$AC247),'Performance Curves'!$C$1:$L$45,_xlfn.SINGLE(MATCH('BMP P Tracking Table'!$AE247,'Performance Curves'!$D$1:$L$1,1))+1,FALSE)),"")</f>
        <v/>
      </c>
      <c r="AI247" s="107" t="str">
        <f>IFERROR('BMP P Tracking Table'!$AH247*'BMP P Tracking Table'!$AD247,"")</f>
        <v/>
      </c>
      <c r="AJ247" s="65"/>
      <c r="AK247" s="101"/>
      <c r="AL247" s="101"/>
      <c r="AM247" s="64">
        <v>1</v>
      </c>
      <c r="AN247" s="105" t="str">
        <f t="shared" si="7"/>
        <v/>
      </c>
      <c r="AO247" s="101"/>
      <c r="AP247" s="101"/>
      <c r="AQ247" s="101"/>
      <c r="AR247" s="101"/>
      <c r="AS247" s="101"/>
      <c r="AT247" s="101"/>
      <c r="AU247" s="101"/>
      <c r="AV247" s="65"/>
      <c r="AW247" s="102"/>
      <c r="AX247" s="102"/>
      <c r="AY247" s="107" t="str">
        <f>IF('BMP P Tracking Table'!$AK247="Yes",IF('BMP P Tracking Table'!$AL247="No",'BMP P Tracking Table'!$U247*VLOOKUP('BMP P Tracking Table'!$Q247,'Loading Rates'!$B$1:$L$24,4,FALSE)+IF('BMP P Tracking Table'!$V247="By HSG",'BMP P Tracking Table'!$W247*VLOOKUP('BMP P Tracking Table'!$Q247,'Loading Rates'!$B$1:$L$24,6,FALSE)+'BMP P Tracking Table'!$X247*VLOOKUP('BMP P Tracking Table'!$Q247,'Loading Rates'!$B$1:$L$24,7,FALSE)+'BMP P Tracking Table'!$Y247*VLOOKUP('BMP P Tracking Table'!$Q247,'Loading Rates'!$B$1:$L$24,8,FALSE)+'BMP P Tracking Table'!$Z247*VLOOKUP('BMP P Tracking Table'!$Q247,'Loading Rates'!$B$1:$L$24,9,FALSE),'BMP P Tracking Table'!$AA247*VLOOKUP('BMP P Tracking Table'!$Q247,'Loading Rates'!$B$1:$L$24,10,FALSE)),'BMP P Tracking Table'!$AO247*VLOOKUP('BMP P Tracking Table'!$Q247,'Loading Rates'!$B$1:$L$24,4,FALSE)+IF('BMP P Tracking Table'!$AP247="By HSG",'BMP P Tracking Table'!$AQ247*VLOOKUP('BMP P Tracking Table'!$Q247,'Loading Rates'!$B$1:$L$24,6,FALSE)+'BMP P Tracking Table'!$AR247*VLOOKUP('BMP P Tracking Table'!$Q247,'Loading Rates'!$B$1:$L$24,7,FALSE)+'BMP P Tracking Table'!$AS247*VLOOKUP('BMP P Tracking Table'!$Q247,'Loading Rates'!$B$1:$L$24,8,FALSE)+'BMP P Tracking Table'!$AT247*VLOOKUP('BMP P Tracking Table'!$Q247,'Loading Rates'!$B$1:$L$24,9,FALSE),'BMP P Tracking Table'!$AU247*VLOOKUP('BMP P Tracking Table'!$Q247,'Loading Rates'!$B$1:$L$24,10,FALSE))),"")</f>
        <v/>
      </c>
      <c r="AZ247" s="107" t="str">
        <f>IFERROR(IF('BMP P Tracking Table'!$AL247="Yes",MIN(2,IF('BMP P Tracking Table'!$AP247="Total Pervious",(-(3630*'BMP P Tracking Table'!$AO247+20.691*'BMP P Tracking Table'!$AU247)+SQRT((3630*'BMP P Tracking Table'!$AO247+20.691*'BMP P Tracking Table'!$AU247)^2-(4*(996.798*'BMP P Tracking Table'!$AU247)*-'BMP P Tracking Table'!$AW247)))/(2*(996.798*'BMP P Tracking Table'!$AU247)),IF(SUM('BMP P Tracking Table'!$AQ247:$AT247)=0,'BMP P Tracking Table'!$AU247/(-3630*'BMP P Tracking Table'!$AO247),(-(3630*'BMP P Tracking Table'!$AO247+20.691*'BMP P Tracking Table'!$AT247-216.711*'BMP P Tracking Table'!$AS247-83.853*'BMP P Tracking Table'!$AR247-42.834*'BMP P Tracking Table'!$AQ247)+SQRT((3630*'BMP P Tracking Table'!$AO247+20.691*'BMP P Tracking Table'!$AT247-216.711*'BMP P Tracking Table'!$AS247-83.853*'BMP P Tracking Table'!$AR247-42.834*'BMP P Tracking Table'!$AQ247)^2-(4*(149.919*'BMP P Tracking Table'!$AQ247+236.676*'BMP P Tracking Table'!$AR247+726*'BMP P Tracking Table'!$AS247+996.798*'BMP P Tracking Table'!$AT247)*-'BMP P Tracking Table'!$AW247)))/(2*(149.919*'BMP P Tracking Table'!$AQ247+236.676*'BMP P Tracking Table'!$AR247+726*'BMP P Tracking Table'!$AS247+996.798*'BMP P Tracking Table'!$AT247))))),MIN(2,IF('BMP P Tracking Table'!$AP247="Total Pervious",(-(3630*'BMP P Tracking Table'!$U247+20.691*'BMP P Tracking Table'!$AA247)+SQRT((3630*'BMP P Tracking Table'!$U247+20.691*'BMP P Tracking Table'!$AA247)^2-(4*(996.798*'BMP P Tracking Table'!$AA247)*-'BMP P Tracking Table'!$AW247)))/(2*(996.798*'BMP P Tracking Table'!$AA247)),IF(SUM('BMP P Tracking Table'!$W247:$Z247)=0,'BMP P Tracking Table'!$AW247/(-3630*'BMP P Tracking Table'!$U247),(-(3630*'BMP P Tracking Table'!$U247+20.691*'BMP P Tracking Table'!$Z247-216.711*'BMP P Tracking Table'!$Y247-83.853*'BMP P Tracking Table'!$X247-42.834*'BMP P Tracking Table'!$W247)+SQRT((3630*'BMP P Tracking Table'!$U247+20.691*'BMP P Tracking Table'!$Z247-216.711*'BMP P Tracking Table'!$Y247-83.853*'BMP P Tracking Table'!$X247-42.834*'BMP P Tracking Table'!$W247)^2-(4*(149.919*'BMP P Tracking Table'!$W247+236.676*'BMP P Tracking Table'!$X247+726*'BMP P Tracking Table'!$Y247+996.798*'BMP P Tracking Table'!$Z247)*-'BMP P Tracking Table'!$AW247)))/(2*(149.919*'BMP P Tracking Table'!$W247+236.676*'BMP P Tracking Table'!$X247+726*'BMP P Tracking Table'!$Y247+996.798*'BMP P Tracking Table'!$Z247)))))),"")</f>
        <v/>
      </c>
      <c r="BA247" s="105" t="str" cm="1">
        <f t="array" ref="BA247">IFERROR((VLOOKUP(CONCATENATE('BMP P Tracking Table'!$AV247," ",'BMP P Tracking Table'!$AX247),'Performance Curves'!$C$1:$L$45,_xlfn.SINGLE(MATCH('BMP P Tracking Table'!$AZ247,'Performance Curves'!$D$1:$L$1,1))+2,FALSE)-VLOOKUP(CONCATENATE('BMP P Tracking Table'!$AV247," ",'BMP P Tracking Table'!$AX247),'Performance Curves'!$C$1:$L$45,_xlfn.SINGLE(MATCH('BMP P Tracking Table'!$AZ247,'Performance Curves'!$D$1:$L$1,1))+1,FALSE)),"")</f>
        <v/>
      </c>
      <c r="BB247" s="107" t="str">
        <f>IFERROR(('BMP P Tracking Table'!$AZ247-INDEX('Performance Curves'!$E$1:$L$1,1,MATCH('BMP P Tracking Table'!$AZ247,'Performance Curves'!$E$1:$L$1,1)))/(INDEX('Performance Curves'!$E$1:$L$1,1,MATCH('BMP P Tracking Table'!$AZ247,'Performance Curves'!$E$1:$L$1,1)+1)-INDEX('Performance Curves'!$E$1:$L$1,1,MATCH('BMP P Tracking Table'!$AZ247,'Performance Curves'!$E$1:$L$1,1))),"")</f>
        <v/>
      </c>
      <c r="BC247" s="106" t="str" cm="1">
        <f t="array" ref="BC247">IFERROR(IF('BMP P Tracking Table'!$AZ247=2,VLOOKUP(CONCATENATE('BMP P Tracking Table'!$AV247," ",'BMP P Tracking Table'!$AX247),'Performance Curves'!$C$1:$L$44,_xlfn.SINGLE(MATCH('BMP P Tracking Table'!$AZ247,'Performance Curves'!$D$1:$L$1,1))+1,FALSE),'BMP P Tracking Table'!$BA247*'BMP P Tracking Table'!$BB247+VLOOKUP(CONCATENATE('BMP P Tracking Table'!$AV247," ",'BMP P Tracking Table'!$AX247),'Performance Curves'!$C$1:$L$44,_xlfn.SINGLE(MATCH('BMP P Tracking Table'!$AZ247,'Performance Curves'!$D$1:$L$1,1))+1,FALSE)),"")</f>
        <v/>
      </c>
      <c r="BD247" s="107" t="str">
        <f>IFERROR('BMP P Tracking Table'!$BC247*'BMP P Tracking Table'!$AY247,"")</f>
        <v/>
      </c>
      <c r="BE247" s="101"/>
      <c r="BF247" s="37">
        <f t="shared" si="8"/>
        <v>0</v>
      </c>
    </row>
    <row r="248" spans="1:58" x14ac:dyDescent="0.25">
      <c r="A248" s="65"/>
      <c r="B248" s="65"/>
      <c r="C248" s="65"/>
      <c r="D248" s="65"/>
      <c r="E248" s="97"/>
      <c r="F248" s="97"/>
      <c r="G248" s="65"/>
      <c r="H248" s="65"/>
      <c r="I248" s="65"/>
      <c r="J248" s="98"/>
      <c r="K248" s="65"/>
      <c r="L248" s="65"/>
      <c r="M248" s="65"/>
      <c r="N248" s="65"/>
      <c r="O248" s="65"/>
      <c r="P248" s="65"/>
      <c r="Q248" s="65" t="str">
        <f>IFERROR(VLOOKUP('BMP P Tracking Table'!$P248,Dropdowns!$C$2:$E$15,3,FALSE),"")</f>
        <v/>
      </c>
      <c r="R248" s="65" t="str">
        <f>IFERROR(VLOOKUP('BMP P Tracking Table'!$Q248,Dropdowns!$P$3:$Q$23,2,FALSE),"")</f>
        <v/>
      </c>
      <c r="S248" s="65"/>
      <c r="T248" s="65"/>
      <c r="U248" s="65"/>
      <c r="V248" s="65"/>
      <c r="W248" s="65"/>
      <c r="X248" s="65"/>
      <c r="Y248" s="65"/>
      <c r="Z248" s="65"/>
      <c r="AA248" s="65"/>
      <c r="AB248" s="100"/>
      <c r="AC248" s="65"/>
      <c r="AD248" s="107" t="str">
        <f>IFERROR('BMP P Tracking Table'!$U248*VLOOKUP('BMP P Tracking Table'!$Q248,'Loading Rates'!$B$1:$L$24,4,FALSE)+IF('BMP P Tracking Table'!$V248="By HSG",'BMP P Tracking Table'!$W248*VLOOKUP('BMP P Tracking Table'!$Q248,'Loading Rates'!$B$1:$L$24,6,FALSE)+'BMP P Tracking Table'!$X248*VLOOKUP('BMP P Tracking Table'!$Q248,'Loading Rates'!$B$1:$L$24,7,FALSE)+'BMP P Tracking Table'!$Y248*VLOOKUP('BMP P Tracking Table'!$Q248,'Loading Rates'!$B$1:$L$24,8,FALSE)+'BMP P Tracking Table'!$Z248*VLOOKUP('BMP P Tracking Table'!$Q248,'Loading Rates'!$B$1:$L$24,9,FALSE),'BMP P Tracking Table'!$AA248*VLOOKUP('BMP P Tracking Table'!$Q248,'Loading Rates'!$B$1:$L$24,10,FALSE)),"")</f>
        <v/>
      </c>
      <c r="AE248" s="107" t="str">
        <f>IFERROR(MIN(2,IF('BMP P Tracking Table'!$V248="Total Pervious",(-(3630*'BMP P Tracking Table'!$U248+20.691*'BMP P Tracking Table'!$AA248)+SQRT((3630*'BMP P Tracking Table'!$U248+20.691*'BMP P Tracking Table'!$AA248)^2-(4*(996.798*'BMP P Tracking Table'!$AA248)*-'BMP P Tracking Table'!$AB248)))/(2*(996.798*'BMP P Tracking Table'!$AA248)),IF(SUM('BMP P Tracking Table'!$W248:$Z248)=0,'BMP P Tracking Table'!$AB248/(-3630*'BMP P Tracking Table'!$U248),(-(3630*'BMP P Tracking Table'!$U248+20.691*'BMP P Tracking Table'!$Z248-216.711*'BMP P Tracking Table'!$Y248-83.853*'BMP P Tracking Table'!$X248-42.834*'BMP P Tracking Table'!$W248)+SQRT((3630*'BMP P Tracking Table'!$U248+20.691*'BMP P Tracking Table'!$Z248-216.711*'BMP P Tracking Table'!$Y248-83.853*'BMP P Tracking Table'!$X248-42.834*'BMP P Tracking Table'!$W248)^2-(4*(149.919*'BMP P Tracking Table'!$W248+236.676*'BMP P Tracking Table'!$X248+726*'BMP P Tracking Table'!$Y248+996.798*'BMP P Tracking Table'!$Z248)*-'BMP P Tracking Table'!$AB248)))/(2*(149.919*'BMP P Tracking Table'!$W248+236.676*'BMP P Tracking Table'!$X248+726*'BMP P Tracking Table'!$Y248+996.798*'BMP P Tracking Table'!$Z248))))),"")</f>
        <v/>
      </c>
      <c r="AF248" s="107" t="str" cm="1">
        <f t="array" ref="AF248">IFERROR((VLOOKUP(CONCATENATE('BMP P Tracking Table'!$T248," ",'BMP P Tracking Table'!$AC248),'Performance Curves'!$C$1:$L$45,_xlfn.SINGLE(MATCH('BMP P Tracking Table'!$AE248,'Performance Curves'!$D$1:$L$1,1))+2,FALSE)-VLOOKUP(CONCATENATE('BMP P Tracking Table'!$T248," ",'BMP P Tracking Table'!$AC248),'Performance Curves'!$C$1:$L$45,_xlfn.SINGLE(MATCH('BMP P Tracking Table'!$AE248,'Performance Curves'!$D$1:$L$1,1))+1,FALSE)),"")</f>
        <v/>
      </c>
      <c r="AG248" s="107" t="str">
        <f>IFERROR(('BMP P Tracking Table'!$AE248-INDEX('Performance Curves'!$E$1:$L$1,1,MATCH('BMP P Tracking Table'!$AE248,'Performance Curves'!$E$1:$L$1,1)))/(INDEX('Performance Curves'!$E$1:$L$1,1,MATCH('BMP P Tracking Table'!$AE248,'Performance Curves'!$E$1:$L$1,1)+1)-INDEX('Performance Curves'!$E$1:$L$1,1,MATCH('BMP P Tracking Table'!$AE248,'Performance Curves'!$E$1:$L$1,1))),"")</f>
        <v/>
      </c>
      <c r="AH248" s="106" t="str" cm="1">
        <f t="array" ref="AH248">IFERROR(IF('BMP P Tracking Table'!$AE248=2,VLOOKUP(CONCATENATE('BMP P Tracking Table'!$T248," ",'BMP P Tracking Table'!$AC248),'Performance Curves'!$C$1:$L$45,_xlfn.SINGLE(MATCH('BMP P Tracking Table'!$AE248,'Performance Curves'!$D$1:$L$1,1))+1,FALSE),'BMP P Tracking Table'!$AF248*'BMP P Tracking Table'!$AG248+VLOOKUP(CONCATENATE('BMP P Tracking Table'!$T248," ",'BMP P Tracking Table'!$AC248),'Performance Curves'!$C$1:$L$45,_xlfn.SINGLE(MATCH('BMP P Tracking Table'!$AE248,'Performance Curves'!$D$1:$L$1,1))+1,FALSE)),"")</f>
        <v/>
      </c>
      <c r="AI248" s="107" t="str">
        <f>IFERROR('BMP P Tracking Table'!$AH248*'BMP P Tracking Table'!$AD248,"")</f>
        <v/>
      </c>
      <c r="AJ248" s="65"/>
      <c r="AK248" s="101"/>
      <c r="AL248" s="101"/>
      <c r="AM248" s="64">
        <v>1</v>
      </c>
      <c r="AN248" s="105" t="str">
        <f t="shared" si="7"/>
        <v/>
      </c>
      <c r="AO248" s="101"/>
      <c r="AP248" s="101"/>
      <c r="AQ248" s="101"/>
      <c r="AR248" s="101"/>
      <c r="AS248" s="101"/>
      <c r="AT248" s="101"/>
      <c r="AU248" s="101"/>
      <c r="AV248" s="65"/>
      <c r="AW248" s="102"/>
      <c r="AX248" s="102"/>
      <c r="AY248" s="107" t="str">
        <f>IF('BMP P Tracking Table'!$AK248="Yes",IF('BMP P Tracking Table'!$AL248="No",'BMP P Tracking Table'!$U248*VLOOKUP('BMP P Tracking Table'!$Q248,'Loading Rates'!$B$1:$L$24,4,FALSE)+IF('BMP P Tracking Table'!$V248="By HSG",'BMP P Tracking Table'!$W248*VLOOKUP('BMP P Tracking Table'!$Q248,'Loading Rates'!$B$1:$L$24,6,FALSE)+'BMP P Tracking Table'!$X248*VLOOKUP('BMP P Tracking Table'!$Q248,'Loading Rates'!$B$1:$L$24,7,FALSE)+'BMP P Tracking Table'!$Y248*VLOOKUP('BMP P Tracking Table'!$Q248,'Loading Rates'!$B$1:$L$24,8,FALSE)+'BMP P Tracking Table'!$Z248*VLOOKUP('BMP P Tracking Table'!$Q248,'Loading Rates'!$B$1:$L$24,9,FALSE),'BMP P Tracking Table'!$AA248*VLOOKUP('BMP P Tracking Table'!$Q248,'Loading Rates'!$B$1:$L$24,10,FALSE)),'BMP P Tracking Table'!$AO248*VLOOKUP('BMP P Tracking Table'!$Q248,'Loading Rates'!$B$1:$L$24,4,FALSE)+IF('BMP P Tracking Table'!$AP248="By HSG",'BMP P Tracking Table'!$AQ248*VLOOKUP('BMP P Tracking Table'!$Q248,'Loading Rates'!$B$1:$L$24,6,FALSE)+'BMP P Tracking Table'!$AR248*VLOOKUP('BMP P Tracking Table'!$Q248,'Loading Rates'!$B$1:$L$24,7,FALSE)+'BMP P Tracking Table'!$AS248*VLOOKUP('BMP P Tracking Table'!$Q248,'Loading Rates'!$B$1:$L$24,8,FALSE)+'BMP P Tracking Table'!$AT248*VLOOKUP('BMP P Tracking Table'!$Q248,'Loading Rates'!$B$1:$L$24,9,FALSE),'BMP P Tracking Table'!$AU248*VLOOKUP('BMP P Tracking Table'!$Q248,'Loading Rates'!$B$1:$L$24,10,FALSE))),"")</f>
        <v/>
      </c>
      <c r="AZ248" s="107" t="str">
        <f>IFERROR(IF('BMP P Tracking Table'!$AL248="Yes",MIN(2,IF('BMP P Tracking Table'!$AP248="Total Pervious",(-(3630*'BMP P Tracking Table'!$AO248+20.691*'BMP P Tracking Table'!$AU248)+SQRT((3630*'BMP P Tracking Table'!$AO248+20.691*'BMP P Tracking Table'!$AU248)^2-(4*(996.798*'BMP P Tracking Table'!$AU248)*-'BMP P Tracking Table'!$AW248)))/(2*(996.798*'BMP P Tracking Table'!$AU248)),IF(SUM('BMP P Tracking Table'!$AQ248:$AT248)=0,'BMP P Tracking Table'!$AU248/(-3630*'BMP P Tracking Table'!$AO248),(-(3630*'BMP P Tracking Table'!$AO248+20.691*'BMP P Tracking Table'!$AT248-216.711*'BMP P Tracking Table'!$AS248-83.853*'BMP P Tracking Table'!$AR248-42.834*'BMP P Tracking Table'!$AQ248)+SQRT((3630*'BMP P Tracking Table'!$AO248+20.691*'BMP P Tracking Table'!$AT248-216.711*'BMP P Tracking Table'!$AS248-83.853*'BMP P Tracking Table'!$AR248-42.834*'BMP P Tracking Table'!$AQ248)^2-(4*(149.919*'BMP P Tracking Table'!$AQ248+236.676*'BMP P Tracking Table'!$AR248+726*'BMP P Tracking Table'!$AS248+996.798*'BMP P Tracking Table'!$AT248)*-'BMP P Tracking Table'!$AW248)))/(2*(149.919*'BMP P Tracking Table'!$AQ248+236.676*'BMP P Tracking Table'!$AR248+726*'BMP P Tracking Table'!$AS248+996.798*'BMP P Tracking Table'!$AT248))))),MIN(2,IF('BMP P Tracking Table'!$AP248="Total Pervious",(-(3630*'BMP P Tracking Table'!$U248+20.691*'BMP P Tracking Table'!$AA248)+SQRT((3630*'BMP P Tracking Table'!$U248+20.691*'BMP P Tracking Table'!$AA248)^2-(4*(996.798*'BMP P Tracking Table'!$AA248)*-'BMP P Tracking Table'!$AW248)))/(2*(996.798*'BMP P Tracking Table'!$AA248)),IF(SUM('BMP P Tracking Table'!$W248:$Z248)=0,'BMP P Tracking Table'!$AW248/(-3630*'BMP P Tracking Table'!$U248),(-(3630*'BMP P Tracking Table'!$U248+20.691*'BMP P Tracking Table'!$Z248-216.711*'BMP P Tracking Table'!$Y248-83.853*'BMP P Tracking Table'!$X248-42.834*'BMP P Tracking Table'!$W248)+SQRT((3630*'BMP P Tracking Table'!$U248+20.691*'BMP P Tracking Table'!$Z248-216.711*'BMP P Tracking Table'!$Y248-83.853*'BMP P Tracking Table'!$X248-42.834*'BMP P Tracking Table'!$W248)^2-(4*(149.919*'BMP P Tracking Table'!$W248+236.676*'BMP P Tracking Table'!$X248+726*'BMP P Tracking Table'!$Y248+996.798*'BMP P Tracking Table'!$Z248)*-'BMP P Tracking Table'!$AW248)))/(2*(149.919*'BMP P Tracking Table'!$W248+236.676*'BMP P Tracking Table'!$X248+726*'BMP P Tracking Table'!$Y248+996.798*'BMP P Tracking Table'!$Z248)))))),"")</f>
        <v/>
      </c>
      <c r="BA248" s="105" t="str" cm="1">
        <f t="array" ref="BA248">IFERROR((VLOOKUP(CONCATENATE('BMP P Tracking Table'!$AV248," ",'BMP P Tracking Table'!$AX248),'Performance Curves'!$C$1:$L$45,_xlfn.SINGLE(MATCH('BMP P Tracking Table'!$AZ248,'Performance Curves'!$D$1:$L$1,1))+2,FALSE)-VLOOKUP(CONCATENATE('BMP P Tracking Table'!$AV248," ",'BMP P Tracking Table'!$AX248),'Performance Curves'!$C$1:$L$45,_xlfn.SINGLE(MATCH('BMP P Tracking Table'!$AZ248,'Performance Curves'!$D$1:$L$1,1))+1,FALSE)),"")</f>
        <v/>
      </c>
      <c r="BB248" s="107" t="str">
        <f>IFERROR(('BMP P Tracking Table'!$AZ248-INDEX('Performance Curves'!$E$1:$L$1,1,MATCH('BMP P Tracking Table'!$AZ248,'Performance Curves'!$E$1:$L$1,1)))/(INDEX('Performance Curves'!$E$1:$L$1,1,MATCH('BMP P Tracking Table'!$AZ248,'Performance Curves'!$E$1:$L$1,1)+1)-INDEX('Performance Curves'!$E$1:$L$1,1,MATCH('BMP P Tracking Table'!$AZ248,'Performance Curves'!$E$1:$L$1,1))),"")</f>
        <v/>
      </c>
      <c r="BC248" s="106" t="str" cm="1">
        <f t="array" ref="BC248">IFERROR(IF('BMP P Tracking Table'!$AZ248=2,VLOOKUP(CONCATENATE('BMP P Tracking Table'!$AV248," ",'BMP P Tracking Table'!$AX248),'Performance Curves'!$C$1:$L$44,_xlfn.SINGLE(MATCH('BMP P Tracking Table'!$AZ248,'Performance Curves'!$D$1:$L$1,1))+1,FALSE),'BMP P Tracking Table'!$BA248*'BMP P Tracking Table'!$BB248+VLOOKUP(CONCATENATE('BMP P Tracking Table'!$AV248," ",'BMP P Tracking Table'!$AX248),'Performance Curves'!$C$1:$L$44,_xlfn.SINGLE(MATCH('BMP P Tracking Table'!$AZ248,'Performance Curves'!$D$1:$L$1,1))+1,FALSE)),"")</f>
        <v/>
      </c>
      <c r="BD248" s="107" t="str">
        <f>IFERROR('BMP P Tracking Table'!$BC248*'BMP P Tracking Table'!$AY248,"")</f>
        <v/>
      </c>
      <c r="BE248" s="101"/>
      <c r="BF248" s="37">
        <f t="shared" si="8"/>
        <v>0</v>
      </c>
    </row>
    <row r="249" spans="1:58" x14ac:dyDescent="0.25">
      <c r="A249" s="65"/>
      <c r="B249" s="65"/>
      <c r="C249" s="65"/>
      <c r="D249" s="65"/>
      <c r="E249" s="97"/>
      <c r="F249" s="97"/>
      <c r="G249" s="65"/>
      <c r="H249" s="65"/>
      <c r="I249" s="65"/>
      <c r="J249" s="98"/>
      <c r="K249" s="65"/>
      <c r="L249" s="65"/>
      <c r="M249" s="65"/>
      <c r="N249" s="65"/>
      <c r="O249" s="65"/>
      <c r="P249" s="65"/>
      <c r="Q249" s="65" t="str">
        <f>IFERROR(VLOOKUP('BMP P Tracking Table'!$P249,Dropdowns!$C$2:$E$15,3,FALSE),"")</f>
        <v/>
      </c>
      <c r="R249" s="65" t="str">
        <f>IFERROR(VLOOKUP('BMP P Tracking Table'!$Q249,Dropdowns!$P$3:$Q$23,2,FALSE),"")</f>
        <v/>
      </c>
      <c r="S249" s="65"/>
      <c r="T249" s="65"/>
      <c r="U249" s="65"/>
      <c r="V249" s="65"/>
      <c r="W249" s="65"/>
      <c r="X249" s="65"/>
      <c r="Y249" s="65"/>
      <c r="Z249" s="65"/>
      <c r="AA249" s="65"/>
      <c r="AB249" s="100"/>
      <c r="AC249" s="65"/>
      <c r="AD249" s="107" t="str">
        <f>IFERROR('BMP P Tracking Table'!$U249*VLOOKUP('BMP P Tracking Table'!$Q249,'Loading Rates'!$B$1:$L$24,4,FALSE)+IF('BMP P Tracking Table'!$V249="By HSG",'BMP P Tracking Table'!$W249*VLOOKUP('BMP P Tracking Table'!$Q249,'Loading Rates'!$B$1:$L$24,6,FALSE)+'BMP P Tracking Table'!$X249*VLOOKUP('BMP P Tracking Table'!$Q249,'Loading Rates'!$B$1:$L$24,7,FALSE)+'BMP P Tracking Table'!$Y249*VLOOKUP('BMP P Tracking Table'!$Q249,'Loading Rates'!$B$1:$L$24,8,FALSE)+'BMP P Tracking Table'!$Z249*VLOOKUP('BMP P Tracking Table'!$Q249,'Loading Rates'!$B$1:$L$24,9,FALSE),'BMP P Tracking Table'!$AA249*VLOOKUP('BMP P Tracking Table'!$Q249,'Loading Rates'!$B$1:$L$24,10,FALSE)),"")</f>
        <v/>
      </c>
      <c r="AE249" s="107" t="str">
        <f>IFERROR(MIN(2,IF('BMP P Tracking Table'!$V249="Total Pervious",(-(3630*'BMP P Tracking Table'!$U249+20.691*'BMP P Tracking Table'!$AA249)+SQRT((3630*'BMP P Tracking Table'!$U249+20.691*'BMP P Tracking Table'!$AA249)^2-(4*(996.798*'BMP P Tracking Table'!$AA249)*-'BMP P Tracking Table'!$AB249)))/(2*(996.798*'BMP P Tracking Table'!$AA249)),IF(SUM('BMP P Tracking Table'!$W249:$Z249)=0,'BMP P Tracking Table'!$AB249/(-3630*'BMP P Tracking Table'!$U249),(-(3630*'BMP P Tracking Table'!$U249+20.691*'BMP P Tracking Table'!$Z249-216.711*'BMP P Tracking Table'!$Y249-83.853*'BMP P Tracking Table'!$X249-42.834*'BMP P Tracking Table'!$W249)+SQRT((3630*'BMP P Tracking Table'!$U249+20.691*'BMP P Tracking Table'!$Z249-216.711*'BMP P Tracking Table'!$Y249-83.853*'BMP P Tracking Table'!$X249-42.834*'BMP P Tracking Table'!$W249)^2-(4*(149.919*'BMP P Tracking Table'!$W249+236.676*'BMP P Tracking Table'!$X249+726*'BMP P Tracking Table'!$Y249+996.798*'BMP P Tracking Table'!$Z249)*-'BMP P Tracking Table'!$AB249)))/(2*(149.919*'BMP P Tracking Table'!$W249+236.676*'BMP P Tracking Table'!$X249+726*'BMP P Tracking Table'!$Y249+996.798*'BMP P Tracking Table'!$Z249))))),"")</f>
        <v/>
      </c>
      <c r="AF249" s="107" t="str" cm="1">
        <f t="array" ref="AF249">IFERROR((VLOOKUP(CONCATENATE('BMP P Tracking Table'!$T249," ",'BMP P Tracking Table'!$AC249),'Performance Curves'!$C$1:$L$45,_xlfn.SINGLE(MATCH('BMP P Tracking Table'!$AE249,'Performance Curves'!$D$1:$L$1,1))+2,FALSE)-VLOOKUP(CONCATENATE('BMP P Tracking Table'!$T249," ",'BMP P Tracking Table'!$AC249),'Performance Curves'!$C$1:$L$45,_xlfn.SINGLE(MATCH('BMP P Tracking Table'!$AE249,'Performance Curves'!$D$1:$L$1,1))+1,FALSE)),"")</f>
        <v/>
      </c>
      <c r="AG249" s="107" t="str">
        <f>IFERROR(('BMP P Tracking Table'!$AE249-INDEX('Performance Curves'!$E$1:$L$1,1,MATCH('BMP P Tracking Table'!$AE249,'Performance Curves'!$E$1:$L$1,1)))/(INDEX('Performance Curves'!$E$1:$L$1,1,MATCH('BMP P Tracking Table'!$AE249,'Performance Curves'!$E$1:$L$1,1)+1)-INDEX('Performance Curves'!$E$1:$L$1,1,MATCH('BMP P Tracking Table'!$AE249,'Performance Curves'!$E$1:$L$1,1))),"")</f>
        <v/>
      </c>
      <c r="AH249" s="106" t="str" cm="1">
        <f t="array" ref="AH249">IFERROR(IF('BMP P Tracking Table'!$AE249=2,VLOOKUP(CONCATENATE('BMP P Tracking Table'!$T249," ",'BMP P Tracking Table'!$AC249),'Performance Curves'!$C$1:$L$45,_xlfn.SINGLE(MATCH('BMP P Tracking Table'!$AE249,'Performance Curves'!$D$1:$L$1,1))+1,FALSE),'BMP P Tracking Table'!$AF249*'BMP P Tracking Table'!$AG249+VLOOKUP(CONCATENATE('BMP P Tracking Table'!$T249," ",'BMP P Tracking Table'!$AC249),'Performance Curves'!$C$1:$L$45,_xlfn.SINGLE(MATCH('BMP P Tracking Table'!$AE249,'Performance Curves'!$D$1:$L$1,1))+1,FALSE)),"")</f>
        <v/>
      </c>
      <c r="AI249" s="107" t="str">
        <f>IFERROR('BMP P Tracking Table'!$AH249*'BMP P Tracking Table'!$AD249,"")</f>
        <v/>
      </c>
      <c r="AJ249" s="65"/>
      <c r="AK249" s="101"/>
      <c r="AL249" s="101"/>
      <c r="AM249" s="64">
        <v>1</v>
      </c>
      <c r="AN249" s="105" t="str">
        <f t="shared" si="7"/>
        <v/>
      </c>
      <c r="AO249" s="101"/>
      <c r="AP249" s="101"/>
      <c r="AQ249" s="101"/>
      <c r="AR249" s="101"/>
      <c r="AS249" s="101"/>
      <c r="AT249" s="101"/>
      <c r="AU249" s="101"/>
      <c r="AV249" s="65"/>
      <c r="AW249" s="102"/>
      <c r="AX249" s="102"/>
      <c r="AY249" s="107" t="str">
        <f>IF('BMP P Tracking Table'!$AK249="Yes",IF('BMP P Tracking Table'!$AL249="No",'BMP P Tracking Table'!$U249*VLOOKUP('BMP P Tracking Table'!$Q249,'Loading Rates'!$B$1:$L$24,4,FALSE)+IF('BMP P Tracking Table'!$V249="By HSG",'BMP P Tracking Table'!$W249*VLOOKUP('BMP P Tracking Table'!$Q249,'Loading Rates'!$B$1:$L$24,6,FALSE)+'BMP P Tracking Table'!$X249*VLOOKUP('BMP P Tracking Table'!$Q249,'Loading Rates'!$B$1:$L$24,7,FALSE)+'BMP P Tracking Table'!$Y249*VLOOKUP('BMP P Tracking Table'!$Q249,'Loading Rates'!$B$1:$L$24,8,FALSE)+'BMP P Tracking Table'!$Z249*VLOOKUP('BMP P Tracking Table'!$Q249,'Loading Rates'!$B$1:$L$24,9,FALSE),'BMP P Tracking Table'!$AA249*VLOOKUP('BMP P Tracking Table'!$Q249,'Loading Rates'!$B$1:$L$24,10,FALSE)),'BMP P Tracking Table'!$AO249*VLOOKUP('BMP P Tracking Table'!$Q249,'Loading Rates'!$B$1:$L$24,4,FALSE)+IF('BMP P Tracking Table'!$AP249="By HSG",'BMP P Tracking Table'!$AQ249*VLOOKUP('BMP P Tracking Table'!$Q249,'Loading Rates'!$B$1:$L$24,6,FALSE)+'BMP P Tracking Table'!$AR249*VLOOKUP('BMP P Tracking Table'!$Q249,'Loading Rates'!$B$1:$L$24,7,FALSE)+'BMP P Tracking Table'!$AS249*VLOOKUP('BMP P Tracking Table'!$Q249,'Loading Rates'!$B$1:$L$24,8,FALSE)+'BMP P Tracking Table'!$AT249*VLOOKUP('BMP P Tracking Table'!$Q249,'Loading Rates'!$B$1:$L$24,9,FALSE),'BMP P Tracking Table'!$AU249*VLOOKUP('BMP P Tracking Table'!$Q249,'Loading Rates'!$B$1:$L$24,10,FALSE))),"")</f>
        <v/>
      </c>
      <c r="AZ249" s="107" t="str">
        <f>IFERROR(IF('BMP P Tracking Table'!$AL249="Yes",MIN(2,IF('BMP P Tracking Table'!$AP249="Total Pervious",(-(3630*'BMP P Tracking Table'!$AO249+20.691*'BMP P Tracking Table'!$AU249)+SQRT((3630*'BMP P Tracking Table'!$AO249+20.691*'BMP P Tracking Table'!$AU249)^2-(4*(996.798*'BMP P Tracking Table'!$AU249)*-'BMP P Tracking Table'!$AW249)))/(2*(996.798*'BMP P Tracking Table'!$AU249)),IF(SUM('BMP P Tracking Table'!$AQ249:$AT249)=0,'BMP P Tracking Table'!$AU249/(-3630*'BMP P Tracking Table'!$AO249),(-(3630*'BMP P Tracking Table'!$AO249+20.691*'BMP P Tracking Table'!$AT249-216.711*'BMP P Tracking Table'!$AS249-83.853*'BMP P Tracking Table'!$AR249-42.834*'BMP P Tracking Table'!$AQ249)+SQRT((3630*'BMP P Tracking Table'!$AO249+20.691*'BMP P Tracking Table'!$AT249-216.711*'BMP P Tracking Table'!$AS249-83.853*'BMP P Tracking Table'!$AR249-42.834*'BMP P Tracking Table'!$AQ249)^2-(4*(149.919*'BMP P Tracking Table'!$AQ249+236.676*'BMP P Tracking Table'!$AR249+726*'BMP P Tracking Table'!$AS249+996.798*'BMP P Tracking Table'!$AT249)*-'BMP P Tracking Table'!$AW249)))/(2*(149.919*'BMP P Tracking Table'!$AQ249+236.676*'BMP P Tracking Table'!$AR249+726*'BMP P Tracking Table'!$AS249+996.798*'BMP P Tracking Table'!$AT249))))),MIN(2,IF('BMP P Tracking Table'!$AP249="Total Pervious",(-(3630*'BMP P Tracking Table'!$U249+20.691*'BMP P Tracking Table'!$AA249)+SQRT((3630*'BMP P Tracking Table'!$U249+20.691*'BMP P Tracking Table'!$AA249)^2-(4*(996.798*'BMP P Tracking Table'!$AA249)*-'BMP P Tracking Table'!$AW249)))/(2*(996.798*'BMP P Tracking Table'!$AA249)),IF(SUM('BMP P Tracking Table'!$W249:$Z249)=0,'BMP P Tracking Table'!$AW249/(-3630*'BMP P Tracking Table'!$U249),(-(3630*'BMP P Tracking Table'!$U249+20.691*'BMP P Tracking Table'!$Z249-216.711*'BMP P Tracking Table'!$Y249-83.853*'BMP P Tracking Table'!$X249-42.834*'BMP P Tracking Table'!$W249)+SQRT((3630*'BMP P Tracking Table'!$U249+20.691*'BMP P Tracking Table'!$Z249-216.711*'BMP P Tracking Table'!$Y249-83.853*'BMP P Tracking Table'!$X249-42.834*'BMP P Tracking Table'!$W249)^2-(4*(149.919*'BMP P Tracking Table'!$W249+236.676*'BMP P Tracking Table'!$X249+726*'BMP P Tracking Table'!$Y249+996.798*'BMP P Tracking Table'!$Z249)*-'BMP P Tracking Table'!$AW249)))/(2*(149.919*'BMP P Tracking Table'!$W249+236.676*'BMP P Tracking Table'!$X249+726*'BMP P Tracking Table'!$Y249+996.798*'BMP P Tracking Table'!$Z249)))))),"")</f>
        <v/>
      </c>
      <c r="BA249" s="105" t="str" cm="1">
        <f t="array" ref="BA249">IFERROR((VLOOKUP(CONCATENATE('BMP P Tracking Table'!$AV249," ",'BMP P Tracking Table'!$AX249),'Performance Curves'!$C$1:$L$45,_xlfn.SINGLE(MATCH('BMP P Tracking Table'!$AZ249,'Performance Curves'!$D$1:$L$1,1))+2,FALSE)-VLOOKUP(CONCATENATE('BMP P Tracking Table'!$AV249," ",'BMP P Tracking Table'!$AX249),'Performance Curves'!$C$1:$L$45,_xlfn.SINGLE(MATCH('BMP P Tracking Table'!$AZ249,'Performance Curves'!$D$1:$L$1,1))+1,FALSE)),"")</f>
        <v/>
      </c>
      <c r="BB249" s="107" t="str">
        <f>IFERROR(('BMP P Tracking Table'!$AZ249-INDEX('Performance Curves'!$E$1:$L$1,1,MATCH('BMP P Tracking Table'!$AZ249,'Performance Curves'!$E$1:$L$1,1)))/(INDEX('Performance Curves'!$E$1:$L$1,1,MATCH('BMP P Tracking Table'!$AZ249,'Performance Curves'!$E$1:$L$1,1)+1)-INDEX('Performance Curves'!$E$1:$L$1,1,MATCH('BMP P Tracking Table'!$AZ249,'Performance Curves'!$E$1:$L$1,1))),"")</f>
        <v/>
      </c>
      <c r="BC249" s="106" t="str" cm="1">
        <f t="array" ref="BC249">IFERROR(IF('BMP P Tracking Table'!$AZ249=2,VLOOKUP(CONCATENATE('BMP P Tracking Table'!$AV249," ",'BMP P Tracking Table'!$AX249),'Performance Curves'!$C$1:$L$44,_xlfn.SINGLE(MATCH('BMP P Tracking Table'!$AZ249,'Performance Curves'!$D$1:$L$1,1))+1,FALSE),'BMP P Tracking Table'!$BA249*'BMP P Tracking Table'!$BB249+VLOOKUP(CONCATENATE('BMP P Tracking Table'!$AV249," ",'BMP P Tracking Table'!$AX249),'Performance Curves'!$C$1:$L$44,_xlfn.SINGLE(MATCH('BMP P Tracking Table'!$AZ249,'Performance Curves'!$D$1:$L$1,1))+1,FALSE)),"")</f>
        <v/>
      </c>
      <c r="BD249" s="107" t="str">
        <f>IFERROR('BMP P Tracking Table'!$BC249*'BMP P Tracking Table'!$AY249,"")</f>
        <v/>
      </c>
      <c r="BE249" s="101"/>
      <c r="BF249" s="37">
        <f t="shared" si="8"/>
        <v>0</v>
      </c>
    </row>
    <row r="250" spans="1:58" x14ac:dyDescent="0.25">
      <c r="A250" s="65"/>
      <c r="B250" s="65"/>
      <c r="C250" s="65"/>
      <c r="D250" s="65"/>
      <c r="E250" s="97"/>
      <c r="F250" s="97"/>
      <c r="G250" s="65"/>
      <c r="H250" s="65"/>
      <c r="I250" s="65"/>
      <c r="J250" s="98"/>
      <c r="K250" s="65"/>
      <c r="L250" s="65"/>
      <c r="M250" s="65"/>
      <c r="N250" s="65"/>
      <c r="O250" s="65"/>
      <c r="P250" s="65"/>
      <c r="Q250" s="65" t="str">
        <f>IFERROR(VLOOKUP('BMP P Tracking Table'!$P250,Dropdowns!$C$2:$E$15,3,FALSE),"")</f>
        <v/>
      </c>
      <c r="R250" s="65" t="str">
        <f>IFERROR(VLOOKUP('BMP P Tracking Table'!$Q250,Dropdowns!$P$3:$Q$23,2,FALSE),"")</f>
        <v/>
      </c>
      <c r="S250" s="65"/>
      <c r="T250" s="65"/>
      <c r="U250" s="65"/>
      <c r="V250" s="65"/>
      <c r="W250" s="65"/>
      <c r="X250" s="65"/>
      <c r="Y250" s="65"/>
      <c r="Z250" s="65"/>
      <c r="AA250" s="65"/>
      <c r="AB250" s="100"/>
      <c r="AC250" s="65"/>
      <c r="AD250" s="107" t="str">
        <f>IFERROR('BMP P Tracking Table'!$U250*VLOOKUP('BMP P Tracking Table'!$Q250,'Loading Rates'!$B$1:$L$24,4,FALSE)+IF('BMP P Tracking Table'!$V250="By HSG",'BMP P Tracking Table'!$W250*VLOOKUP('BMP P Tracking Table'!$Q250,'Loading Rates'!$B$1:$L$24,6,FALSE)+'BMP P Tracking Table'!$X250*VLOOKUP('BMP P Tracking Table'!$Q250,'Loading Rates'!$B$1:$L$24,7,FALSE)+'BMP P Tracking Table'!$Y250*VLOOKUP('BMP P Tracking Table'!$Q250,'Loading Rates'!$B$1:$L$24,8,FALSE)+'BMP P Tracking Table'!$Z250*VLOOKUP('BMP P Tracking Table'!$Q250,'Loading Rates'!$B$1:$L$24,9,FALSE),'BMP P Tracking Table'!$AA250*VLOOKUP('BMP P Tracking Table'!$Q250,'Loading Rates'!$B$1:$L$24,10,FALSE)),"")</f>
        <v/>
      </c>
      <c r="AE250" s="107" t="str">
        <f>IFERROR(MIN(2,IF('BMP P Tracking Table'!$V250="Total Pervious",(-(3630*'BMP P Tracking Table'!$U250+20.691*'BMP P Tracking Table'!$AA250)+SQRT((3630*'BMP P Tracking Table'!$U250+20.691*'BMP P Tracking Table'!$AA250)^2-(4*(996.798*'BMP P Tracking Table'!$AA250)*-'BMP P Tracking Table'!$AB250)))/(2*(996.798*'BMP P Tracking Table'!$AA250)),IF(SUM('BMP P Tracking Table'!$W250:$Z250)=0,'BMP P Tracking Table'!$AB250/(-3630*'BMP P Tracking Table'!$U250),(-(3630*'BMP P Tracking Table'!$U250+20.691*'BMP P Tracking Table'!$Z250-216.711*'BMP P Tracking Table'!$Y250-83.853*'BMP P Tracking Table'!$X250-42.834*'BMP P Tracking Table'!$W250)+SQRT((3630*'BMP P Tracking Table'!$U250+20.691*'BMP P Tracking Table'!$Z250-216.711*'BMP P Tracking Table'!$Y250-83.853*'BMP P Tracking Table'!$X250-42.834*'BMP P Tracking Table'!$W250)^2-(4*(149.919*'BMP P Tracking Table'!$W250+236.676*'BMP P Tracking Table'!$X250+726*'BMP P Tracking Table'!$Y250+996.798*'BMP P Tracking Table'!$Z250)*-'BMP P Tracking Table'!$AB250)))/(2*(149.919*'BMP P Tracking Table'!$W250+236.676*'BMP P Tracking Table'!$X250+726*'BMP P Tracking Table'!$Y250+996.798*'BMP P Tracking Table'!$Z250))))),"")</f>
        <v/>
      </c>
      <c r="AF250" s="107" t="str" cm="1">
        <f t="array" ref="AF250">IFERROR((VLOOKUP(CONCATENATE('BMP P Tracking Table'!$T250," ",'BMP P Tracking Table'!$AC250),'Performance Curves'!$C$1:$L$45,_xlfn.SINGLE(MATCH('BMP P Tracking Table'!$AE250,'Performance Curves'!$D$1:$L$1,1))+2,FALSE)-VLOOKUP(CONCATENATE('BMP P Tracking Table'!$T250," ",'BMP P Tracking Table'!$AC250),'Performance Curves'!$C$1:$L$45,_xlfn.SINGLE(MATCH('BMP P Tracking Table'!$AE250,'Performance Curves'!$D$1:$L$1,1))+1,FALSE)),"")</f>
        <v/>
      </c>
      <c r="AG250" s="107" t="str">
        <f>IFERROR(('BMP P Tracking Table'!$AE250-INDEX('Performance Curves'!$E$1:$L$1,1,MATCH('BMP P Tracking Table'!$AE250,'Performance Curves'!$E$1:$L$1,1)))/(INDEX('Performance Curves'!$E$1:$L$1,1,MATCH('BMP P Tracking Table'!$AE250,'Performance Curves'!$E$1:$L$1,1)+1)-INDEX('Performance Curves'!$E$1:$L$1,1,MATCH('BMP P Tracking Table'!$AE250,'Performance Curves'!$E$1:$L$1,1))),"")</f>
        <v/>
      </c>
      <c r="AH250" s="106" t="str" cm="1">
        <f t="array" ref="AH250">IFERROR(IF('BMP P Tracking Table'!$AE250=2,VLOOKUP(CONCATENATE('BMP P Tracking Table'!$T250," ",'BMP P Tracking Table'!$AC250),'Performance Curves'!$C$1:$L$45,_xlfn.SINGLE(MATCH('BMP P Tracking Table'!$AE250,'Performance Curves'!$D$1:$L$1,1))+1,FALSE),'BMP P Tracking Table'!$AF250*'BMP P Tracking Table'!$AG250+VLOOKUP(CONCATENATE('BMP P Tracking Table'!$T250," ",'BMP P Tracking Table'!$AC250),'Performance Curves'!$C$1:$L$45,_xlfn.SINGLE(MATCH('BMP P Tracking Table'!$AE250,'Performance Curves'!$D$1:$L$1,1))+1,FALSE)),"")</f>
        <v/>
      </c>
      <c r="AI250" s="107" t="str">
        <f>IFERROR('BMP P Tracking Table'!$AH250*'BMP P Tracking Table'!$AD250,"")</f>
        <v/>
      </c>
      <c r="AJ250" s="65"/>
      <c r="AK250" s="101"/>
      <c r="AL250" s="101"/>
      <c r="AM250" s="64">
        <v>1</v>
      </c>
      <c r="AN250" s="105" t="str">
        <f t="shared" si="7"/>
        <v/>
      </c>
      <c r="AO250" s="101"/>
      <c r="AP250" s="101"/>
      <c r="AQ250" s="101"/>
      <c r="AR250" s="101"/>
      <c r="AS250" s="101"/>
      <c r="AT250" s="101"/>
      <c r="AU250" s="101"/>
      <c r="AV250" s="65"/>
      <c r="AW250" s="102"/>
      <c r="AX250" s="102"/>
      <c r="AY250" s="107" t="str">
        <f>IF('BMP P Tracking Table'!$AK250="Yes",IF('BMP P Tracking Table'!$AL250="No",'BMP P Tracking Table'!$U250*VLOOKUP('BMP P Tracking Table'!$Q250,'Loading Rates'!$B$1:$L$24,4,FALSE)+IF('BMP P Tracking Table'!$V250="By HSG",'BMP P Tracking Table'!$W250*VLOOKUP('BMP P Tracking Table'!$Q250,'Loading Rates'!$B$1:$L$24,6,FALSE)+'BMP P Tracking Table'!$X250*VLOOKUP('BMP P Tracking Table'!$Q250,'Loading Rates'!$B$1:$L$24,7,FALSE)+'BMP P Tracking Table'!$Y250*VLOOKUP('BMP P Tracking Table'!$Q250,'Loading Rates'!$B$1:$L$24,8,FALSE)+'BMP P Tracking Table'!$Z250*VLOOKUP('BMP P Tracking Table'!$Q250,'Loading Rates'!$B$1:$L$24,9,FALSE),'BMP P Tracking Table'!$AA250*VLOOKUP('BMP P Tracking Table'!$Q250,'Loading Rates'!$B$1:$L$24,10,FALSE)),'BMP P Tracking Table'!$AO250*VLOOKUP('BMP P Tracking Table'!$Q250,'Loading Rates'!$B$1:$L$24,4,FALSE)+IF('BMP P Tracking Table'!$AP250="By HSG",'BMP P Tracking Table'!$AQ250*VLOOKUP('BMP P Tracking Table'!$Q250,'Loading Rates'!$B$1:$L$24,6,FALSE)+'BMP P Tracking Table'!$AR250*VLOOKUP('BMP P Tracking Table'!$Q250,'Loading Rates'!$B$1:$L$24,7,FALSE)+'BMP P Tracking Table'!$AS250*VLOOKUP('BMP P Tracking Table'!$Q250,'Loading Rates'!$B$1:$L$24,8,FALSE)+'BMP P Tracking Table'!$AT250*VLOOKUP('BMP P Tracking Table'!$Q250,'Loading Rates'!$B$1:$L$24,9,FALSE),'BMP P Tracking Table'!$AU250*VLOOKUP('BMP P Tracking Table'!$Q250,'Loading Rates'!$B$1:$L$24,10,FALSE))),"")</f>
        <v/>
      </c>
      <c r="AZ250" s="107" t="str">
        <f>IFERROR(IF('BMP P Tracking Table'!$AL250="Yes",MIN(2,IF('BMP P Tracking Table'!$AP250="Total Pervious",(-(3630*'BMP P Tracking Table'!$AO250+20.691*'BMP P Tracking Table'!$AU250)+SQRT((3630*'BMP P Tracking Table'!$AO250+20.691*'BMP P Tracking Table'!$AU250)^2-(4*(996.798*'BMP P Tracking Table'!$AU250)*-'BMP P Tracking Table'!$AW250)))/(2*(996.798*'BMP P Tracking Table'!$AU250)),IF(SUM('BMP P Tracking Table'!$AQ250:$AT250)=0,'BMP P Tracking Table'!$AU250/(-3630*'BMP P Tracking Table'!$AO250),(-(3630*'BMP P Tracking Table'!$AO250+20.691*'BMP P Tracking Table'!$AT250-216.711*'BMP P Tracking Table'!$AS250-83.853*'BMP P Tracking Table'!$AR250-42.834*'BMP P Tracking Table'!$AQ250)+SQRT((3630*'BMP P Tracking Table'!$AO250+20.691*'BMP P Tracking Table'!$AT250-216.711*'BMP P Tracking Table'!$AS250-83.853*'BMP P Tracking Table'!$AR250-42.834*'BMP P Tracking Table'!$AQ250)^2-(4*(149.919*'BMP P Tracking Table'!$AQ250+236.676*'BMP P Tracking Table'!$AR250+726*'BMP P Tracking Table'!$AS250+996.798*'BMP P Tracking Table'!$AT250)*-'BMP P Tracking Table'!$AW250)))/(2*(149.919*'BMP P Tracking Table'!$AQ250+236.676*'BMP P Tracking Table'!$AR250+726*'BMP P Tracking Table'!$AS250+996.798*'BMP P Tracking Table'!$AT250))))),MIN(2,IF('BMP P Tracking Table'!$AP250="Total Pervious",(-(3630*'BMP P Tracking Table'!$U250+20.691*'BMP P Tracking Table'!$AA250)+SQRT((3630*'BMP P Tracking Table'!$U250+20.691*'BMP P Tracking Table'!$AA250)^2-(4*(996.798*'BMP P Tracking Table'!$AA250)*-'BMP P Tracking Table'!$AW250)))/(2*(996.798*'BMP P Tracking Table'!$AA250)),IF(SUM('BMP P Tracking Table'!$W250:$Z250)=0,'BMP P Tracking Table'!$AW250/(-3630*'BMP P Tracking Table'!$U250),(-(3630*'BMP P Tracking Table'!$U250+20.691*'BMP P Tracking Table'!$Z250-216.711*'BMP P Tracking Table'!$Y250-83.853*'BMP P Tracking Table'!$X250-42.834*'BMP P Tracking Table'!$W250)+SQRT((3630*'BMP P Tracking Table'!$U250+20.691*'BMP P Tracking Table'!$Z250-216.711*'BMP P Tracking Table'!$Y250-83.853*'BMP P Tracking Table'!$X250-42.834*'BMP P Tracking Table'!$W250)^2-(4*(149.919*'BMP P Tracking Table'!$W250+236.676*'BMP P Tracking Table'!$X250+726*'BMP P Tracking Table'!$Y250+996.798*'BMP P Tracking Table'!$Z250)*-'BMP P Tracking Table'!$AW250)))/(2*(149.919*'BMP P Tracking Table'!$W250+236.676*'BMP P Tracking Table'!$X250+726*'BMP P Tracking Table'!$Y250+996.798*'BMP P Tracking Table'!$Z250)))))),"")</f>
        <v/>
      </c>
      <c r="BA250" s="105" t="str" cm="1">
        <f t="array" ref="BA250">IFERROR((VLOOKUP(CONCATENATE('BMP P Tracking Table'!$AV250," ",'BMP P Tracking Table'!$AX250),'Performance Curves'!$C$1:$L$45,_xlfn.SINGLE(MATCH('BMP P Tracking Table'!$AZ250,'Performance Curves'!$D$1:$L$1,1))+2,FALSE)-VLOOKUP(CONCATENATE('BMP P Tracking Table'!$AV250," ",'BMP P Tracking Table'!$AX250),'Performance Curves'!$C$1:$L$45,_xlfn.SINGLE(MATCH('BMP P Tracking Table'!$AZ250,'Performance Curves'!$D$1:$L$1,1))+1,FALSE)),"")</f>
        <v/>
      </c>
      <c r="BB250" s="107" t="str">
        <f>IFERROR(('BMP P Tracking Table'!$AZ250-INDEX('Performance Curves'!$E$1:$L$1,1,MATCH('BMP P Tracking Table'!$AZ250,'Performance Curves'!$E$1:$L$1,1)))/(INDEX('Performance Curves'!$E$1:$L$1,1,MATCH('BMP P Tracking Table'!$AZ250,'Performance Curves'!$E$1:$L$1,1)+1)-INDEX('Performance Curves'!$E$1:$L$1,1,MATCH('BMP P Tracking Table'!$AZ250,'Performance Curves'!$E$1:$L$1,1))),"")</f>
        <v/>
      </c>
      <c r="BC250" s="106" t="str" cm="1">
        <f t="array" ref="BC250">IFERROR(IF('BMP P Tracking Table'!$AZ250=2,VLOOKUP(CONCATENATE('BMP P Tracking Table'!$AV250," ",'BMP P Tracking Table'!$AX250),'Performance Curves'!$C$1:$L$44,_xlfn.SINGLE(MATCH('BMP P Tracking Table'!$AZ250,'Performance Curves'!$D$1:$L$1,1))+1,FALSE),'BMP P Tracking Table'!$BA250*'BMP P Tracking Table'!$BB250+VLOOKUP(CONCATENATE('BMP P Tracking Table'!$AV250," ",'BMP P Tracking Table'!$AX250),'Performance Curves'!$C$1:$L$44,_xlfn.SINGLE(MATCH('BMP P Tracking Table'!$AZ250,'Performance Curves'!$D$1:$L$1,1))+1,FALSE)),"")</f>
        <v/>
      </c>
      <c r="BD250" s="107" t="str">
        <f>IFERROR('BMP P Tracking Table'!$BC250*'BMP P Tracking Table'!$AY250,"")</f>
        <v/>
      </c>
      <c r="BE250" s="101"/>
      <c r="BF250" s="37">
        <f t="shared" si="8"/>
        <v>0</v>
      </c>
    </row>
    <row r="251" spans="1:58" x14ac:dyDescent="0.25">
      <c r="A251" s="65"/>
      <c r="B251" s="65"/>
      <c r="C251" s="65"/>
      <c r="D251" s="65"/>
      <c r="E251" s="97"/>
      <c r="F251" s="97"/>
      <c r="G251" s="65"/>
      <c r="H251" s="65"/>
      <c r="I251" s="65"/>
      <c r="J251" s="98"/>
      <c r="K251" s="65"/>
      <c r="L251" s="65"/>
      <c r="M251" s="65"/>
      <c r="N251" s="65"/>
      <c r="O251" s="65"/>
      <c r="P251" s="65"/>
      <c r="Q251" s="65" t="str">
        <f>IFERROR(VLOOKUP('BMP P Tracking Table'!$P251,Dropdowns!$C$2:$E$15,3,FALSE),"")</f>
        <v/>
      </c>
      <c r="R251" s="65" t="str">
        <f>IFERROR(VLOOKUP('BMP P Tracking Table'!$Q251,Dropdowns!$P$3:$Q$23,2,FALSE),"")</f>
        <v/>
      </c>
      <c r="S251" s="65"/>
      <c r="T251" s="65"/>
      <c r="U251" s="65"/>
      <c r="V251" s="65"/>
      <c r="W251" s="65"/>
      <c r="X251" s="65"/>
      <c r="Y251" s="65"/>
      <c r="Z251" s="65"/>
      <c r="AA251" s="65"/>
      <c r="AB251" s="100"/>
      <c r="AC251" s="65"/>
      <c r="AD251" s="107" t="str">
        <f>IFERROR('BMP P Tracking Table'!$U251*VLOOKUP('BMP P Tracking Table'!$Q251,'Loading Rates'!$B$1:$L$24,4,FALSE)+IF('BMP P Tracking Table'!$V251="By HSG",'BMP P Tracking Table'!$W251*VLOOKUP('BMP P Tracking Table'!$Q251,'Loading Rates'!$B$1:$L$24,6,FALSE)+'BMP P Tracking Table'!$X251*VLOOKUP('BMP P Tracking Table'!$Q251,'Loading Rates'!$B$1:$L$24,7,FALSE)+'BMP P Tracking Table'!$Y251*VLOOKUP('BMP P Tracking Table'!$Q251,'Loading Rates'!$B$1:$L$24,8,FALSE)+'BMP P Tracking Table'!$Z251*VLOOKUP('BMP P Tracking Table'!$Q251,'Loading Rates'!$B$1:$L$24,9,FALSE),'BMP P Tracking Table'!$AA251*VLOOKUP('BMP P Tracking Table'!$Q251,'Loading Rates'!$B$1:$L$24,10,FALSE)),"")</f>
        <v/>
      </c>
      <c r="AE251" s="107" t="str">
        <f>IFERROR(MIN(2,IF('BMP P Tracking Table'!$V251="Total Pervious",(-(3630*'BMP P Tracking Table'!$U251+20.691*'BMP P Tracking Table'!$AA251)+SQRT((3630*'BMP P Tracking Table'!$U251+20.691*'BMP P Tracking Table'!$AA251)^2-(4*(996.798*'BMP P Tracking Table'!$AA251)*-'BMP P Tracking Table'!$AB251)))/(2*(996.798*'BMP P Tracking Table'!$AA251)),IF(SUM('BMP P Tracking Table'!$W251:$Z251)=0,'BMP P Tracking Table'!$AB251/(-3630*'BMP P Tracking Table'!$U251),(-(3630*'BMP P Tracking Table'!$U251+20.691*'BMP P Tracking Table'!$Z251-216.711*'BMP P Tracking Table'!$Y251-83.853*'BMP P Tracking Table'!$X251-42.834*'BMP P Tracking Table'!$W251)+SQRT((3630*'BMP P Tracking Table'!$U251+20.691*'BMP P Tracking Table'!$Z251-216.711*'BMP P Tracking Table'!$Y251-83.853*'BMP P Tracking Table'!$X251-42.834*'BMP P Tracking Table'!$W251)^2-(4*(149.919*'BMP P Tracking Table'!$W251+236.676*'BMP P Tracking Table'!$X251+726*'BMP P Tracking Table'!$Y251+996.798*'BMP P Tracking Table'!$Z251)*-'BMP P Tracking Table'!$AB251)))/(2*(149.919*'BMP P Tracking Table'!$W251+236.676*'BMP P Tracking Table'!$X251+726*'BMP P Tracking Table'!$Y251+996.798*'BMP P Tracking Table'!$Z251))))),"")</f>
        <v/>
      </c>
      <c r="AF251" s="107" t="str" cm="1">
        <f t="array" ref="AF251">IFERROR((VLOOKUP(CONCATENATE('BMP P Tracking Table'!$T251," ",'BMP P Tracking Table'!$AC251),'Performance Curves'!$C$1:$L$45,_xlfn.SINGLE(MATCH('BMP P Tracking Table'!$AE251,'Performance Curves'!$D$1:$L$1,1))+2,FALSE)-VLOOKUP(CONCATENATE('BMP P Tracking Table'!$T251," ",'BMP P Tracking Table'!$AC251),'Performance Curves'!$C$1:$L$45,_xlfn.SINGLE(MATCH('BMP P Tracking Table'!$AE251,'Performance Curves'!$D$1:$L$1,1))+1,FALSE)),"")</f>
        <v/>
      </c>
      <c r="AG251" s="107" t="str">
        <f>IFERROR(('BMP P Tracking Table'!$AE251-INDEX('Performance Curves'!$E$1:$L$1,1,MATCH('BMP P Tracking Table'!$AE251,'Performance Curves'!$E$1:$L$1,1)))/(INDEX('Performance Curves'!$E$1:$L$1,1,MATCH('BMP P Tracking Table'!$AE251,'Performance Curves'!$E$1:$L$1,1)+1)-INDEX('Performance Curves'!$E$1:$L$1,1,MATCH('BMP P Tracking Table'!$AE251,'Performance Curves'!$E$1:$L$1,1))),"")</f>
        <v/>
      </c>
      <c r="AH251" s="106" t="str" cm="1">
        <f t="array" ref="AH251">IFERROR(IF('BMP P Tracking Table'!$AE251=2,VLOOKUP(CONCATENATE('BMP P Tracking Table'!$T251," ",'BMP P Tracking Table'!$AC251),'Performance Curves'!$C$1:$L$45,_xlfn.SINGLE(MATCH('BMP P Tracking Table'!$AE251,'Performance Curves'!$D$1:$L$1,1))+1,FALSE),'BMP P Tracking Table'!$AF251*'BMP P Tracking Table'!$AG251+VLOOKUP(CONCATENATE('BMP P Tracking Table'!$T251," ",'BMP P Tracking Table'!$AC251),'Performance Curves'!$C$1:$L$45,_xlfn.SINGLE(MATCH('BMP P Tracking Table'!$AE251,'Performance Curves'!$D$1:$L$1,1))+1,FALSE)),"")</f>
        <v/>
      </c>
      <c r="AI251" s="107" t="str">
        <f>IFERROR('BMP P Tracking Table'!$AH251*'BMP P Tracking Table'!$AD251,"")</f>
        <v/>
      </c>
      <c r="AJ251" s="65"/>
      <c r="AK251" s="101"/>
      <c r="AL251" s="101"/>
      <c r="AM251" s="64">
        <v>1</v>
      </c>
      <c r="AN251" s="105" t="str">
        <f t="shared" si="7"/>
        <v/>
      </c>
      <c r="AO251" s="101"/>
      <c r="AP251" s="101"/>
      <c r="AQ251" s="101"/>
      <c r="AR251" s="101"/>
      <c r="AS251" s="101"/>
      <c r="AT251" s="101"/>
      <c r="AU251" s="101"/>
      <c r="AV251" s="65"/>
      <c r="AW251" s="102"/>
      <c r="AX251" s="102"/>
      <c r="AY251" s="107" t="str">
        <f>IF('BMP P Tracking Table'!$AK251="Yes",IF('BMP P Tracking Table'!$AL251="No",'BMP P Tracking Table'!$U251*VLOOKUP('BMP P Tracking Table'!$Q251,'Loading Rates'!$B$1:$L$24,4,FALSE)+IF('BMP P Tracking Table'!$V251="By HSG",'BMP P Tracking Table'!$W251*VLOOKUP('BMP P Tracking Table'!$Q251,'Loading Rates'!$B$1:$L$24,6,FALSE)+'BMP P Tracking Table'!$X251*VLOOKUP('BMP P Tracking Table'!$Q251,'Loading Rates'!$B$1:$L$24,7,FALSE)+'BMP P Tracking Table'!$Y251*VLOOKUP('BMP P Tracking Table'!$Q251,'Loading Rates'!$B$1:$L$24,8,FALSE)+'BMP P Tracking Table'!$Z251*VLOOKUP('BMP P Tracking Table'!$Q251,'Loading Rates'!$B$1:$L$24,9,FALSE),'BMP P Tracking Table'!$AA251*VLOOKUP('BMP P Tracking Table'!$Q251,'Loading Rates'!$B$1:$L$24,10,FALSE)),'BMP P Tracking Table'!$AO251*VLOOKUP('BMP P Tracking Table'!$Q251,'Loading Rates'!$B$1:$L$24,4,FALSE)+IF('BMP P Tracking Table'!$AP251="By HSG",'BMP P Tracking Table'!$AQ251*VLOOKUP('BMP P Tracking Table'!$Q251,'Loading Rates'!$B$1:$L$24,6,FALSE)+'BMP P Tracking Table'!$AR251*VLOOKUP('BMP P Tracking Table'!$Q251,'Loading Rates'!$B$1:$L$24,7,FALSE)+'BMP P Tracking Table'!$AS251*VLOOKUP('BMP P Tracking Table'!$Q251,'Loading Rates'!$B$1:$L$24,8,FALSE)+'BMP P Tracking Table'!$AT251*VLOOKUP('BMP P Tracking Table'!$Q251,'Loading Rates'!$B$1:$L$24,9,FALSE),'BMP P Tracking Table'!$AU251*VLOOKUP('BMP P Tracking Table'!$Q251,'Loading Rates'!$B$1:$L$24,10,FALSE))),"")</f>
        <v/>
      </c>
      <c r="AZ251" s="107" t="str">
        <f>IFERROR(IF('BMP P Tracking Table'!$AL251="Yes",MIN(2,IF('BMP P Tracking Table'!$AP251="Total Pervious",(-(3630*'BMP P Tracking Table'!$AO251+20.691*'BMP P Tracking Table'!$AU251)+SQRT((3630*'BMP P Tracking Table'!$AO251+20.691*'BMP P Tracking Table'!$AU251)^2-(4*(996.798*'BMP P Tracking Table'!$AU251)*-'BMP P Tracking Table'!$AW251)))/(2*(996.798*'BMP P Tracking Table'!$AU251)),IF(SUM('BMP P Tracking Table'!$AQ251:$AT251)=0,'BMP P Tracking Table'!$AU251/(-3630*'BMP P Tracking Table'!$AO251),(-(3630*'BMP P Tracking Table'!$AO251+20.691*'BMP P Tracking Table'!$AT251-216.711*'BMP P Tracking Table'!$AS251-83.853*'BMP P Tracking Table'!$AR251-42.834*'BMP P Tracking Table'!$AQ251)+SQRT((3630*'BMP P Tracking Table'!$AO251+20.691*'BMP P Tracking Table'!$AT251-216.711*'BMP P Tracking Table'!$AS251-83.853*'BMP P Tracking Table'!$AR251-42.834*'BMP P Tracking Table'!$AQ251)^2-(4*(149.919*'BMP P Tracking Table'!$AQ251+236.676*'BMP P Tracking Table'!$AR251+726*'BMP P Tracking Table'!$AS251+996.798*'BMP P Tracking Table'!$AT251)*-'BMP P Tracking Table'!$AW251)))/(2*(149.919*'BMP P Tracking Table'!$AQ251+236.676*'BMP P Tracking Table'!$AR251+726*'BMP P Tracking Table'!$AS251+996.798*'BMP P Tracking Table'!$AT251))))),MIN(2,IF('BMP P Tracking Table'!$AP251="Total Pervious",(-(3630*'BMP P Tracking Table'!$U251+20.691*'BMP P Tracking Table'!$AA251)+SQRT((3630*'BMP P Tracking Table'!$U251+20.691*'BMP P Tracking Table'!$AA251)^2-(4*(996.798*'BMP P Tracking Table'!$AA251)*-'BMP P Tracking Table'!$AW251)))/(2*(996.798*'BMP P Tracking Table'!$AA251)),IF(SUM('BMP P Tracking Table'!$W251:$Z251)=0,'BMP P Tracking Table'!$AW251/(-3630*'BMP P Tracking Table'!$U251),(-(3630*'BMP P Tracking Table'!$U251+20.691*'BMP P Tracking Table'!$Z251-216.711*'BMP P Tracking Table'!$Y251-83.853*'BMP P Tracking Table'!$X251-42.834*'BMP P Tracking Table'!$W251)+SQRT((3630*'BMP P Tracking Table'!$U251+20.691*'BMP P Tracking Table'!$Z251-216.711*'BMP P Tracking Table'!$Y251-83.853*'BMP P Tracking Table'!$X251-42.834*'BMP P Tracking Table'!$W251)^2-(4*(149.919*'BMP P Tracking Table'!$W251+236.676*'BMP P Tracking Table'!$X251+726*'BMP P Tracking Table'!$Y251+996.798*'BMP P Tracking Table'!$Z251)*-'BMP P Tracking Table'!$AW251)))/(2*(149.919*'BMP P Tracking Table'!$W251+236.676*'BMP P Tracking Table'!$X251+726*'BMP P Tracking Table'!$Y251+996.798*'BMP P Tracking Table'!$Z251)))))),"")</f>
        <v/>
      </c>
      <c r="BA251" s="105" t="str" cm="1">
        <f t="array" ref="BA251">IFERROR((VLOOKUP(CONCATENATE('BMP P Tracking Table'!$AV251," ",'BMP P Tracking Table'!$AX251),'Performance Curves'!$C$1:$L$45,_xlfn.SINGLE(MATCH('BMP P Tracking Table'!$AZ251,'Performance Curves'!$D$1:$L$1,1))+2,FALSE)-VLOOKUP(CONCATENATE('BMP P Tracking Table'!$AV251," ",'BMP P Tracking Table'!$AX251),'Performance Curves'!$C$1:$L$45,_xlfn.SINGLE(MATCH('BMP P Tracking Table'!$AZ251,'Performance Curves'!$D$1:$L$1,1))+1,FALSE)),"")</f>
        <v/>
      </c>
      <c r="BB251" s="107" t="str">
        <f>IFERROR(('BMP P Tracking Table'!$AZ251-INDEX('Performance Curves'!$E$1:$L$1,1,MATCH('BMP P Tracking Table'!$AZ251,'Performance Curves'!$E$1:$L$1,1)))/(INDEX('Performance Curves'!$E$1:$L$1,1,MATCH('BMP P Tracking Table'!$AZ251,'Performance Curves'!$E$1:$L$1,1)+1)-INDEX('Performance Curves'!$E$1:$L$1,1,MATCH('BMP P Tracking Table'!$AZ251,'Performance Curves'!$E$1:$L$1,1))),"")</f>
        <v/>
      </c>
      <c r="BC251" s="106" t="str" cm="1">
        <f t="array" ref="BC251">IFERROR(IF('BMP P Tracking Table'!$AZ251=2,VLOOKUP(CONCATENATE('BMP P Tracking Table'!$AV251," ",'BMP P Tracking Table'!$AX251),'Performance Curves'!$C$1:$L$44,_xlfn.SINGLE(MATCH('BMP P Tracking Table'!$AZ251,'Performance Curves'!$D$1:$L$1,1))+1,FALSE),'BMP P Tracking Table'!$BA251*'BMP P Tracking Table'!$BB251+VLOOKUP(CONCATENATE('BMP P Tracking Table'!$AV251," ",'BMP P Tracking Table'!$AX251),'Performance Curves'!$C$1:$L$44,_xlfn.SINGLE(MATCH('BMP P Tracking Table'!$AZ251,'Performance Curves'!$D$1:$L$1,1))+1,FALSE)),"")</f>
        <v/>
      </c>
      <c r="BD251" s="107" t="str">
        <f>IFERROR('BMP P Tracking Table'!$BC251*'BMP P Tracking Table'!$AY251,"")</f>
        <v/>
      </c>
      <c r="BE251" s="101"/>
      <c r="BF251" s="37">
        <f t="shared" si="8"/>
        <v>0</v>
      </c>
    </row>
    <row r="252" spans="1:58" x14ac:dyDescent="0.25">
      <c r="A252" s="65"/>
      <c r="B252" s="65"/>
      <c r="C252" s="65"/>
      <c r="D252" s="65"/>
      <c r="E252" s="97"/>
      <c r="F252" s="97"/>
      <c r="G252" s="65"/>
      <c r="H252" s="65"/>
      <c r="I252" s="65"/>
      <c r="J252" s="98"/>
      <c r="K252" s="65"/>
      <c r="L252" s="65"/>
      <c r="M252" s="65"/>
      <c r="N252" s="65"/>
      <c r="O252" s="65"/>
      <c r="P252" s="65"/>
      <c r="Q252" s="65" t="str">
        <f>IFERROR(VLOOKUP('BMP P Tracking Table'!$P252,Dropdowns!$C$2:$E$15,3,FALSE),"")</f>
        <v/>
      </c>
      <c r="R252" s="65" t="str">
        <f>IFERROR(VLOOKUP('BMP P Tracking Table'!$Q252,Dropdowns!$P$3:$Q$23,2,FALSE),"")</f>
        <v/>
      </c>
      <c r="S252" s="65"/>
      <c r="T252" s="65"/>
      <c r="U252" s="65"/>
      <c r="V252" s="65"/>
      <c r="W252" s="65"/>
      <c r="X252" s="65"/>
      <c r="Y252" s="65"/>
      <c r="Z252" s="65"/>
      <c r="AA252" s="65"/>
      <c r="AB252" s="100"/>
      <c r="AC252" s="65"/>
      <c r="AD252" s="107" t="str">
        <f>IFERROR('BMP P Tracking Table'!$U252*VLOOKUP('BMP P Tracking Table'!$Q252,'Loading Rates'!$B$1:$L$24,4,FALSE)+IF('BMP P Tracking Table'!$V252="By HSG",'BMP P Tracking Table'!$W252*VLOOKUP('BMP P Tracking Table'!$Q252,'Loading Rates'!$B$1:$L$24,6,FALSE)+'BMP P Tracking Table'!$X252*VLOOKUP('BMP P Tracking Table'!$Q252,'Loading Rates'!$B$1:$L$24,7,FALSE)+'BMP P Tracking Table'!$Y252*VLOOKUP('BMP P Tracking Table'!$Q252,'Loading Rates'!$B$1:$L$24,8,FALSE)+'BMP P Tracking Table'!$Z252*VLOOKUP('BMP P Tracking Table'!$Q252,'Loading Rates'!$B$1:$L$24,9,FALSE),'BMP P Tracking Table'!$AA252*VLOOKUP('BMP P Tracking Table'!$Q252,'Loading Rates'!$B$1:$L$24,10,FALSE)),"")</f>
        <v/>
      </c>
      <c r="AE252" s="107" t="str">
        <f>IFERROR(MIN(2,IF('BMP P Tracking Table'!$V252="Total Pervious",(-(3630*'BMP P Tracking Table'!$U252+20.691*'BMP P Tracking Table'!$AA252)+SQRT((3630*'BMP P Tracking Table'!$U252+20.691*'BMP P Tracking Table'!$AA252)^2-(4*(996.798*'BMP P Tracking Table'!$AA252)*-'BMP P Tracking Table'!$AB252)))/(2*(996.798*'BMP P Tracking Table'!$AA252)),IF(SUM('BMP P Tracking Table'!$W252:$Z252)=0,'BMP P Tracking Table'!$AB252/(-3630*'BMP P Tracking Table'!$U252),(-(3630*'BMP P Tracking Table'!$U252+20.691*'BMP P Tracking Table'!$Z252-216.711*'BMP P Tracking Table'!$Y252-83.853*'BMP P Tracking Table'!$X252-42.834*'BMP P Tracking Table'!$W252)+SQRT((3630*'BMP P Tracking Table'!$U252+20.691*'BMP P Tracking Table'!$Z252-216.711*'BMP P Tracking Table'!$Y252-83.853*'BMP P Tracking Table'!$X252-42.834*'BMP P Tracking Table'!$W252)^2-(4*(149.919*'BMP P Tracking Table'!$W252+236.676*'BMP P Tracking Table'!$X252+726*'BMP P Tracking Table'!$Y252+996.798*'BMP P Tracking Table'!$Z252)*-'BMP P Tracking Table'!$AB252)))/(2*(149.919*'BMP P Tracking Table'!$W252+236.676*'BMP P Tracking Table'!$X252+726*'BMP P Tracking Table'!$Y252+996.798*'BMP P Tracking Table'!$Z252))))),"")</f>
        <v/>
      </c>
      <c r="AF252" s="107" t="str" cm="1">
        <f t="array" ref="AF252">IFERROR((VLOOKUP(CONCATENATE('BMP P Tracking Table'!$T252," ",'BMP P Tracking Table'!$AC252),'Performance Curves'!$C$1:$L$45,_xlfn.SINGLE(MATCH('BMP P Tracking Table'!$AE252,'Performance Curves'!$D$1:$L$1,1))+2,FALSE)-VLOOKUP(CONCATENATE('BMP P Tracking Table'!$T252," ",'BMP P Tracking Table'!$AC252),'Performance Curves'!$C$1:$L$45,_xlfn.SINGLE(MATCH('BMP P Tracking Table'!$AE252,'Performance Curves'!$D$1:$L$1,1))+1,FALSE)),"")</f>
        <v/>
      </c>
      <c r="AG252" s="107" t="str">
        <f>IFERROR(('BMP P Tracking Table'!$AE252-INDEX('Performance Curves'!$E$1:$L$1,1,MATCH('BMP P Tracking Table'!$AE252,'Performance Curves'!$E$1:$L$1,1)))/(INDEX('Performance Curves'!$E$1:$L$1,1,MATCH('BMP P Tracking Table'!$AE252,'Performance Curves'!$E$1:$L$1,1)+1)-INDEX('Performance Curves'!$E$1:$L$1,1,MATCH('BMP P Tracking Table'!$AE252,'Performance Curves'!$E$1:$L$1,1))),"")</f>
        <v/>
      </c>
      <c r="AH252" s="106" t="str" cm="1">
        <f t="array" ref="AH252">IFERROR(IF('BMP P Tracking Table'!$AE252=2,VLOOKUP(CONCATENATE('BMP P Tracking Table'!$T252," ",'BMP P Tracking Table'!$AC252),'Performance Curves'!$C$1:$L$45,_xlfn.SINGLE(MATCH('BMP P Tracking Table'!$AE252,'Performance Curves'!$D$1:$L$1,1))+1,FALSE),'BMP P Tracking Table'!$AF252*'BMP P Tracking Table'!$AG252+VLOOKUP(CONCATENATE('BMP P Tracking Table'!$T252," ",'BMP P Tracking Table'!$AC252),'Performance Curves'!$C$1:$L$45,_xlfn.SINGLE(MATCH('BMP P Tracking Table'!$AE252,'Performance Curves'!$D$1:$L$1,1))+1,FALSE)),"")</f>
        <v/>
      </c>
      <c r="AI252" s="107" t="str">
        <f>IFERROR('BMP P Tracking Table'!$AH252*'BMP P Tracking Table'!$AD252,"")</f>
        <v/>
      </c>
      <c r="AJ252" s="65"/>
      <c r="AK252" s="101"/>
      <c r="AL252" s="101"/>
      <c r="AM252" s="64">
        <v>1</v>
      </c>
      <c r="AN252" s="105" t="str">
        <f t="shared" si="7"/>
        <v/>
      </c>
      <c r="AO252" s="101"/>
      <c r="AP252" s="101"/>
      <c r="AQ252" s="101"/>
      <c r="AR252" s="101"/>
      <c r="AS252" s="101"/>
      <c r="AT252" s="101"/>
      <c r="AU252" s="101"/>
      <c r="AV252" s="65"/>
      <c r="AW252" s="102"/>
      <c r="AX252" s="102"/>
      <c r="AY252" s="107" t="str">
        <f>IF('BMP P Tracking Table'!$AK252="Yes",IF('BMP P Tracking Table'!$AL252="No",'BMP P Tracking Table'!$U252*VLOOKUP('BMP P Tracking Table'!$Q252,'Loading Rates'!$B$1:$L$24,4,FALSE)+IF('BMP P Tracking Table'!$V252="By HSG",'BMP P Tracking Table'!$W252*VLOOKUP('BMP P Tracking Table'!$Q252,'Loading Rates'!$B$1:$L$24,6,FALSE)+'BMP P Tracking Table'!$X252*VLOOKUP('BMP P Tracking Table'!$Q252,'Loading Rates'!$B$1:$L$24,7,FALSE)+'BMP P Tracking Table'!$Y252*VLOOKUP('BMP P Tracking Table'!$Q252,'Loading Rates'!$B$1:$L$24,8,FALSE)+'BMP P Tracking Table'!$Z252*VLOOKUP('BMP P Tracking Table'!$Q252,'Loading Rates'!$B$1:$L$24,9,FALSE),'BMP P Tracking Table'!$AA252*VLOOKUP('BMP P Tracking Table'!$Q252,'Loading Rates'!$B$1:$L$24,10,FALSE)),'BMP P Tracking Table'!$AO252*VLOOKUP('BMP P Tracking Table'!$Q252,'Loading Rates'!$B$1:$L$24,4,FALSE)+IF('BMP P Tracking Table'!$AP252="By HSG",'BMP P Tracking Table'!$AQ252*VLOOKUP('BMP P Tracking Table'!$Q252,'Loading Rates'!$B$1:$L$24,6,FALSE)+'BMP P Tracking Table'!$AR252*VLOOKUP('BMP P Tracking Table'!$Q252,'Loading Rates'!$B$1:$L$24,7,FALSE)+'BMP P Tracking Table'!$AS252*VLOOKUP('BMP P Tracking Table'!$Q252,'Loading Rates'!$B$1:$L$24,8,FALSE)+'BMP P Tracking Table'!$AT252*VLOOKUP('BMP P Tracking Table'!$Q252,'Loading Rates'!$B$1:$L$24,9,FALSE),'BMP P Tracking Table'!$AU252*VLOOKUP('BMP P Tracking Table'!$Q252,'Loading Rates'!$B$1:$L$24,10,FALSE))),"")</f>
        <v/>
      </c>
      <c r="AZ252" s="107" t="str">
        <f>IFERROR(IF('BMP P Tracking Table'!$AL252="Yes",MIN(2,IF('BMP P Tracking Table'!$AP252="Total Pervious",(-(3630*'BMP P Tracking Table'!$AO252+20.691*'BMP P Tracking Table'!$AU252)+SQRT((3630*'BMP P Tracking Table'!$AO252+20.691*'BMP P Tracking Table'!$AU252)^2-(4*(996.798*'BMP P Tracking Table'!$AU252)*-'BMP P Tracking Table'!$AW252)))/(2*(996.798*'BMP P Tracking Table'!$AU252)),IF(SUM('BMP P Tracking Table'!$AQ252:$AT252)=0,'BMP P Tracking Table'!$AU252/(-3630*'BMP P Tracking Table'!$AO252),(-(3630*'BMP P Tracking Table'!$AO252+20.691*'BMP P Tracking Table'!$AT252-216.711*'BMP P Tracking Table'!$AS252-83.853*'BMP P Tracking Table'!$AR252-42.834*'BMP P Tracking Table'!$AQ252)+SQRT((3630*'BMP P Tracking Table'!$AO252+20.691*'BMP P Tracking Table'!$AT252-216.711*'BMP P Tracking Table'!$AS252-83.853*'BMP P Tracking Table'!$AR252-42.834*'BMP P Tracking Table'!$AQ252)^2-(4*(149.919*'BMP P Tracking Table'!$AQ252+236.676*'BMP P Tracking Table'!$AR252+726*'BMP P Tracking Table'!$AS252+996.798*'BMP P Tracking Table'!$AT252)*-'BMP P Tracking Table'!$AW252)))/(2*(149.919*'BMP P Tracking Table'!$AQ252+236.676*'BMP P Tracking Table'!$AR252+726*'BMP P Tracking Table'!$AS252+996.798*'BMP P Tracking Table'!$AT252))))),MIN(2,IF('BMP P Tracking Table'!$AP252="Total Pervious",(-(3630*'BMP P Tracking Table'!$U252+20.691*'BMP P Tracking Table'!$AA252)+SQRT((3630*'BMP P Tracking Table'!$U252+20.691*'BMP P Tracking Table'!$AA252)^2-(4*(996.798*'BMP P Tracking Table'!$AA252)*-'BMP P Tracking Table'!$AW252)))/(2*(996.798*'BMP P Tracking Table'!$AA252)),IF(SUM('BMP P Tracking Table'!$W252:$Z252)=0,'BMP P Tracking Table'!$AW252/(-3630*'BMP P Tracking Table'!$U252),(-(3630*'BMP P Tracking Table'!$U252+20.691*'BMP P Tracking Table'!$Z252-216.711*'BMP P Tracking Table'!$Y252-83.853*'BMP P Tracking Table'!$X252-42.834*'BMP P Tracking Table'!$W252)+SQRT((3630*'BMP P Tracking Table'!$U252+20.691*'BMP P Tracking Table'!$Z252-216.711*'BMP P Tracking Table'!$Y252-83.853*'BMP P Tracking Table'!$X252-42.834*'BMP P Tracking Table'!$W252)^2-(4*(149.919*'BMP P Tracking Table'!$W252+236.676*'BMP P Tracking Table'!$X252+726*'BMP P Tracking Table'!$Y252+996.798*'BMP P Tracking Table'!$Z252)*-'BMP P Tracking Table'!$AW252)))/(2*(149.919*'BMP P Tracking Table'!$W252+236.676*'BMP P Tracking Table'!$X252+726*'BMP P Tracking Table'!$Y252+996.798*'BMP P Tracking Table'!$Z252)))))),"")</f>
        <v/>
      </c>
      <c r="BA252" s="105" t="str" cm="1">
        <f t="array" ref="BA252">IFERROR((VLOOKUP(CONCATENATE('BMP P Tracking Table'!$AV252," ",'BMP P Tracking Table'!$AX252),'Performance Curves'!$C$1:$L$45,_xlfn.SINGLE(MATCH('BMP P Tracking Table'!$AZ252,'Performance Curves'!$D$1:$L$1,1))+2,FALSE)-VLOOKUP(CONCATENATE('BMP P Tracking Table'!$AV252," ",'BMP P Tracking Table'!$AX252),'Performance Curves'!$C$1:$L$45,_xlfn.SINGLE(MATCH('BMP P Tracking Table'!$AZ252,'Performance Curves'!$D$1:$L$1,1))+1,FALSE)),"")</f>
        <v/>
      </c>
      <c r="BB252" s="107" t="str">
        <f>IFERROR(('BMP P Tracking Table'!$AZ252-INDEX('Performance Curves'!$E$1:$L$1,1,MATCH('BMP P Tracking Table'!$AZ252,'Performance Curves'!$E$1:$L$1,1)))/(INDEX('Performance Curves'!$E$1:$L$1,1,MATCH('BMP P Tracking Table'!$AZ252,'Performance Curves'!$E$1:$L$1,1)+1)-INDEX('Performance Curves'!$E$1:$L$1,1,MATCH('BMP P Tracking Table'!$AZ252,'Performance Curves'!$E$1:$L$1,1))),"")</f>
        <v/>
      </c>
      <c r="BC252" s="106" t="str" cm="1">
        <f t="array" ref="BC252">IFERROR(IF('BMP P Tracking Table'!$AZ252=2,VLOOKUP(CONCATENATE('BMP P Tracking Table'!$AV252," ",'BMP P Tracking Table'!$AX252),'Performance Curves'!$C$1:$L$44,_xlfn.SINGLE(MATCH('BMP P Tracking Table'!$AZ252,'Performance Curves'!$D$1:$L$1,1))+1,FALSE),'BMP P Tracking Table'!$BA252*'BMP P Tracking Table'!$BB252+VLOOKUP(CONCATENATE('BMP P Tracking Table'!$AV252," ",'BMP P Tracking Table'!$AX252),'Performance Curves'!$C$1:$L$44,_xlfn.SINGLE(MATCH('BMP P Tracking Table'!$AZ252,'Performance Curves'!$D$1:$L$1,1))+1,FALSE)),"")</f>
        <v/>
      </c>
      <c r="BD252" s="107" t="str">
        <f>IFERROR('BMP P Tracking Table'!$BC252*'BMP P Tracking Table'!$AY252,"")</f>
        <v/>
      </c>
      <c r="BE252" s="101"/>
      <c r="BF252" s="37">
        <f t="shared" si="8"/>
        <v>0</v>
      </c>
    </row>
    <row r="253" spans="1:58" x14ac:dyDescent="0.25">
      <c r="A253" s="65"/>
      <c r="B253" s="65"/>
      <c r="C253" s="65"/>
      <c r="D253" s="65"/>
      <c r="E253" s="97"/>
      <c r="F253" s="97"/>
      <c r="G253" s="65"/>
      <c r="H253" s="65"/>
      <c r="I253" s="65"/>
      <c r="J253" s="98"/>
      <c r="K253" s="65"/>
      <c r="L253" s="65"/>
      <c r="M253" s="65"/>
      <c r="N253" s="65"/>
      <c r="O253" s="65"/>
      <c r="P253" s="65"/>
      <c r="Q253" s="65" t="str">
        <f>IFERROR(VLOOKUP('BMP P Tracking Table'!$P253,Dropdowns!$C$2:$E$15,3,FALSE),"")</f>
        <v/>
      </c>
      <c r="R253" s="65" t="str">
        <f>IFERROR(VLOOKUP('BMP P Tracking Table'!$Q253,Dropdowns!$P$3:$Q$23,2,FALSE),"")</f>
        <v/>
      </c>
      <c r="S253" s="65"/>
      <c r="T253" s="65"/>
      <c r="U253" s="65"/>
      <c r="V253" s="65"/>
      <c r="W253" s="65"/>
      <c r="X253" s="65"/>
      <c r="Y253" s="65"/>
      <c r="Z253" s="65"/>
      <c r="AA253" s="65"/>
      <c r="AB253" s="100"/>
      <c r="AC253" s="65"/>
      <c r="AD253" s="107" t="str">
        <f>IFERROR('BMP P Tracking Table'!$U253*VLOOKUP('BMP P Tracking Table'!$Q253,'Loading Rates'!$B$1:$L$24,4,FALSE)+IF('BMP P Tracking Table'!$V253="By HSG",'BMP P Tracking Table'!$W253*VLOOKUP('BMP P Tracking Table'!$Q253,'Loading Rates'!$B$1:$L$24,6,FALSE)+'BMP P Tracking Table'!$X253*VLOOKUP('BMP P Tracking Table'!$Q253,'Loading Rates'!$B$1:$L$24,7,FALSE)+'BMP P Tracking Table'!$Y253*VLOOKUP('BMP P Tracking Table'!$Q253,'Loading Rates'!$B$1:$L$24,8,FALSE)+'BMP P Tracking Table'!$Z253*VLOOKUP('BMP P Tracking Table'!$Q253,'Loading Rates'!$B$1:$L$24,9,FALSE),'BMP P Tracking Table'!$AA253*VLOOKUP('BMP P Tracking Table'!$Q253,'Loading Rates'!$B$1:$L$24,10,FALSE)),"")</f>
        <v/>
      </c>
      <c r="AE253" s="107" t="str">
        <f>IFERROR(MIN(2,IF('BMP P Tracking Table'!$V253="Total Pervious",(-(3630*'BMP P Tracking Table'!$U253+20.691*'BMP P Tracking Table'!$AA253)+SQRT((3630*'BMP P Tracking Table'!$U253+20.691*'BMP P Tracking Table'!$AA253)^2-(4*(996.798*'BMP P Tracking Table'!$AA253)*-'BMP P Tracking Table'!$AB253)))/(2*(996.798*'BMP P Tracking Table'!$AA253)),IF(SUM('BMP P Tracking Table'!$W253:$Z253)=0,'BMP P Tracking Table'!$AB253/(-3630*'BMP P Tracking Table'!$U253),(-(3630*'BMP P Tracking Table'!$U253+20.691*'BMP P Tracking Table'!$Z253-216.711*'BMP P Tracking Table'!$Y253-83.853*'BMP P Tracking Table'!$X253-42.834*'BMP P Tracking Table'!$W253)+SQRT((3630*'BMP P Tracking Table'!$U253+20.691*'BMP P Tracking Table'!$Z253-216.711*'BMP P Tracking Table'!$Y253-83.853*'BMP P Tracking Table'!$X253-42.834*'BMP P Tracking Table'!$W253)^2-(4*(149.919*'BMP P Tracking Table'!$W253+236.676*'BMP P Tracking Table'!$X253+726*'BMP P Tracking Table'!$Y253+996.798*'BMP P Tracking Table'!$Z253)*-'BMP P Tracking Table'!$AB253)))/(2*(149.919*'BMP P Tracking Table'!$W253+236.676*'BMP P Tracking Table'!$X253+726*'BMP P Tracking Table'!$Y253+996.798*'BMP P Tracking Table'!$Z253))))),"")</f>
        <v/>
      </c>
      <c r="AF253" s="107" t="str" cm="1">
        <f t="array" ref="AF253">IFERROR((VLOOKUP(CONCATENATE('BMP P Tracking Table'!$T253," ",'BMP P Tracking Table'!$AC253),'Performance Curves'!$C$1:$L$45,_xlfn.SINGLE(MATCH('BMP P Tracking Table'!$AE253,'Performance Curves'!$D$1:$L$1,1))+2,FALSE)-VLOOKUP(CONCATENATE('BMP P Tracking Table'!$T253," ",'BMP P Tracking Table'!$AC253),'Performance Curves'!$C$1:$L$45,_xlfn.SINGLE(MATCH('BMP P Tracking Table'!$AE253,'Performance Curves'!$D$1:$L$1,1))+1,FALSE)),"")</f>
        <v/>
      </c>
      <c r="AG253" s="107" t="str">
        <f>IFERROR(('BMP P Tracking Table'!$AE253-INDEX('Performance Curves'!$E$1:$L$1,1,MATCH('BMP P Tracking Table'!$AE253,'Performance Curves'!$E$1:$L$1,1)))/(INDEX('Performance Curves'!$E$1:$L$1,1,MATCH('BMP P Tracking Table'!$AE253,'Performance Curves'!$E$1:$L$1,1)+1)-INDEX('Performance Curves'!$E$1:$L$1,1,MATCH('BMP P Tracking Table'!$AE253,'Performance Curves'!$E$1:$L$1,1))),"")</f>
        <v/>
      </c>
      <c r="AH253" s="106" t="str" cm="1">
        <f t="array" ref="AH253">IFERROR(IF('BMP P Tracking Table'!$AE253=2,VLOOKUP(CONCATENATE('BMP P Tracking Table'!$T253," ",'BMP P Tracking Table'!$AC253),'Performance Curves'!$C$1:$L$45,_xlfn.SINGLE(MATCH('BMP P Tracking Table'!$AE253,'Performance Curves'!$D$1:$L$1,1))+1,FALSE),'BMP P Tracking Table'!$AF253*'BMP P Tracking Table'!$AG253+VLOOKUP(CONCATENATE('BMP P Tracking Table'!$T253," ",'BMP P Tracking Table'!$AC253),'Performance Curves'!$C$1:$L$45,_xlfn.SINGLE(MATCH('BMP P Tracking Table'!$AE253,'Performance Curves'!$D$1:$L$1,1))+1,FALSE)),"")</f>
        <v/>
      </c>
      <c r="AI253" s="107" t="str">
        <f>IFERROR('BMP P Tracking Table'!$AH253*'BMP P Tracking Table'!$AD253,"")</f>
        <v/>
      </c>
      <c r="AJ253" s="65"/>
      <c r="AK253" s="101"/>
      <c r="AL253" s="101"/>
      <c r="AM253" s="64">
        <v>1</v>
      </c>
      <c r="AN253" s="105" t="str">
        <f t="shared" si="7"/>
        <v/>
      </c>
      <c r="AO253" s="101"/>
      <c r="AP253" s="101"/>
      <c r="AQ253" s="101"/>
      <c r="AR253" s="101"/>
      <c r="AS253" s="101"/>
      <c r="AT253" s="101"/>
      <c r="AU253" s="101"/>
      <c r="AV253" s="65"/>
      <c r="AW253" s="102"/>
      <c r="AX253" s="102"/>
      <c r="AY253" s="107" t="str">
        <f>IF('BMP P Tracking Table'!$AK253="Yes",IF('BMP P Tracking Table'!$AL253="No",'BMP P Tracking Table'!$U253*VLOOKUP('BMP P Tracking Table'!$Q253,'Loading Rates'!$B$1:$L$24,4,FALSE)+IF('BMP P Tracking Table'!$V253="By HSG",'BMP P Tracking Table'!$W253*VLOOKUP('BMP P Tracking Table'!$Q253,'Loading Rates'!$B$1:$L$24,6,FALSE)+'BMP P Tracking Table'!$X253*VLOOKUP('BMP P Tracking Table'!$Q253,'Loading Rates'!$B$1:$L$24,7,FALSE)+'BMP P Tracking Table'!$Y253*VLOOKUP('BMP P Tracking Table'!$Q253,'Loading Rates'!$B$1:$L$24,8,FALSE)+'BMP P Tracking Table'!$Z253*VLOOKUP('BMP P Tracking Table'!$Q253,'Loading Rates'!$B$1:$L$24,9,FALSE),'BMP P Tracking Table'!$AA253*VLOOKUP('BMP P Tracking Table'!$Q253,'Loading Rates'!$B$1:$L$24,10,FALSE)),'BMP P Tracking Table'!$AO253*VLOOKUP('BMP P Tracking Table'!$Q253,'Loading Rates'!$B$1:$L$24,4,FALSE)+IF('BMP P Tracking Table'!$AP253="By HSG",'BMP P Tracking Table'!$AQ253*VLOOKUP('BMP P Tracking Table'!$Q253,'Loading Rates'!$B$1:$L$24,6,FALSE)+'BMP P Tracking Table'!$AR253*VLOOKUP('BMP P Tracking Table'!$Q253,'Loading Rates'!$B$1:$L$24,7,FALSE)+'BMP P Tracking Table'!$AS253*VLOOKUP('BMP P Tracking Table'!$Q253,'Loading Rates'!$B$1:$L$24,8,FALSE)+'BMP P Tracking Table'!$AT253*VLOOKUP('BMP P Tracking Table'!$Q253,'Loading Rates'!$B$1:$L$24,9,FALSE),'BMP P Tracking Table'!$AU253*VLOOKUP('BMP P Tracking Table'!$Q253,'Loading Rates'!$B$1:$L$24,10,FALSE))),"")</f>
        <v/>
      </c>
      <c r="AZ253" s="107" t="str">
        <f>IFERROR(IF('BMP P Tracking Table'!$AL253="Yes",MIN(2,IF('BMP P Tracking Table'!$AP253="Total Pervious",(-(3630*'BMP P Tracking Table'!$AO253+20.691*'BMP P Tracking Table'!$AU253)+SQRT((3630*'BMP P Tracking Table'!$AO253+20.691*'BMP P Tracking Table'!$AU253)^2-(4*(996.798*'BMP P Tracking Table'!$AU253)*-'BMP P Tracking Table'!$AW253)))/(2*(996.798*'BMP P Tracking Table'!$AU253)),IF(SUM('BMP P Tracking Table'!$AQ253:$AT253)=0,'BMP P Tracking Table'!$AU253/(-3630*'BMP P Tracking Table'!$AO253),(-(3630*'BMP P Tracking Table'!$AO253+20.691*'BMP P Tracking Table'!$AT253-216.711*'BMP P Tracking Table'!$AS253-83.853*'BMP P Tracking Table'!$AR253-42.834*'BMP P Tracking Table'!$AQ253)+SQRT((3630*'BMP P Tracking Table'!$AO253+20.691*'BMP P Tracking Table'!$AT253-216.711*'BMP P Tracking Table'!$AS253-83.853*'BMP P Tracking Table'!$AR253-42.834*'BMP P Tracking Table'!$AQ253)^2-(4*(149.919*'BMP P Tracking Table'!$AQ253+236.676*'BMP P Tracking Table'!$AR253+726*'BMP P Tracking Table'!$AS253+996.798*'BMP P Tracking Table'!$AT253)*-'BMP P Tracking Table'!$AW253)))/(2*(149.919*'BMP P Tracking Table'!$AQ253+236.676*'BMP P Tracking Table'!$AR253+726*'BMP P Tracking Table'!$AS253+996.798*'BMP P Tracking Table'!$AT253))))),MIN(2,IF('BMP P Tracking Table'!$AP253="Total Pervious",(-(3630*'BMP P Tracking Table'!$U253+20.691*'BMP P Tracking Table'!$AA253)+SQRT((3630*'BMP P Tracking Table'!$U253+20.691*'BMP P Tracking Table'!$AA253)^2-(4*(996.798*'BMP P Tracking Table'!$AA253)*-'BMP P Tracking Table'!$AW253)))/(2*(996.798*'BMP P Tracking Table'!$AA253)),IF(SUM('BMP P Tracking Table'!$W253:$Z253)=0,'BMP P Tracking Table'!$AW253/(-3630*'BMP P Tracking Table'!$U253),(-(3630*'BMP P Tracking Table'!$U253+20.691*'BMP P Tracking Table'!$Z253-216.711*'BMP P Tracking Table'!$Y253-83.853*'BMP P Tracking Table'!$X253-42.834*'BMP P Tracking Table'!$W253)+SQRT((3630*'BMP P Tracking Table'!$U253+20.691*'BMP P Tracking Table'!$Z253-216.711*'BMP P Tracking Table'!$Y253-83.853*'BMP P Tracking Table'!$X253-42.834*'BMP P Tracking Table'!$W253)^2-(4*(149.919*'BMP P Tracking Table'!$W253+236.676*'BMP P Tracking Table'!$X253+726*'BMP P Tracking Table'!$Y253+996.798*'BMP P Tracking Table'!$Z253)*-'BMP P Tracking Table'!$AW253)))/(2*(149.919*'BMP P Tracking Table'!$W253+236.676*'BMP P Tracking Table'!$X253+726*'BMP P Tracking Table'!$Y253+996.798*'BMP P Tracking Table'!$Z253)))))),"")</f>
        <v/>
      </c>
      <c r="BA253" s="105" t="str" cm="1">
        <f t="array" ref="BA253">IFERROR((VLOOKUP(CONCATENATE('BMP P Tracking Table'!$AV253," ",'BMP P Tracking Table'!$AX253),'Performance Curves'!$C$1:$L$45,_xlfn.SINGLE(MATCH('BMP P Tracking Table'!$AZ253,'Performance Curves'!$D$1:$L$1,1))+2,FALSE)-VLOOKUP(CONCATENATE('BMP P Tracking Table'!$AV253," ",'BMP P Tracking Table'!$AX253),'Performance Curves'!$C$1:$L$45,_xlfn.SINGLE(MATCH('BMP P Tracking Table'!$AZ253,'Performance Curves'!$D$1:$L$1,1))+1,FALSE)),"")</f>
        <v/>
      </c>
      <c r="BB253" s="107" t="str">
        <f>IFERROR(('BMP P Tracking Table'!$AZ253-INDEX('Performance Curves'!$E$1:$L$1,1,MATCH('BMP P Tracking Table'!$AZ253,'Performance Curves'!$E$1:$L$1,1)))/(INDEX('Performance Curves'!$E$1:$L$1,1,MATCH('BMP P Tracking Table'!$AZ253,'Performance Curves'!$E$1:$L$1,1)+1)-INDEX('Performance Curves'!$E$1:$L$1,1,MATCH('BMP P Tracking Table'!$AZ253,'Performance Curves'!$E$1:$L$1,1))),"")</f>
        <v/>
      </c>
      <c r="BC253" s="106" t="str" cm="1">
        <f t="array" ref="BC253">IFERROR(IF('BMP P Tracking Table'!$AZ253=2,VLOOKUP(CONCATENATE('BMP P Tracking Table'!$AV253," ",'BMP P Tracking Table'!$AX253),'Performance Curves'!$C$1:$L$44,_xlfn.SINGLE(MATCH('BMP P Tracking Table'!$AZ253,'Performance Curves'!$D$1:$L$1,1))+1,FALSE),'BMP P Tracking Table'!$BA253*'BMP P Tracking Table'!$BB253+VLOOKUP(CONCATENATE('BMP P Tracking Table'!$AV253," ",'BMP P Tracking Table'!$AX253),'Performance Curves'!$C$1:$L$44,_xlfn.SINGLE(MATCH('BMP P Tracking Table'!$AZ253,'Performance Curves'!$D$1:$L$1,1))+1,FALSE)),"")</f>
        <v/>
      </c>
      <c r="BD253" s="107" t="str">
        <f>IFERROR('BMP P Tracking Table'!$BC253*'BMP P Tracking Table'!$AY253,"")</f>
        <v/>
      </c>
      <c r="BE253" s="101"/>
      <c r="BF253" s="37">
        <f t="shared" si="8"/>
        <v>0</v>
      </c>
    </row>
    <row r="254" spans="1:58" x14ac:dyDescent="0.25">
      <c r="A254" s="65"/>
      <c r="B254" s="65"/>
      <c r="C254" s="65"/>
      <c r="D254" s="65"/>
      <c r="E254" s="97"/>
      <c r="F254" s="97"/>
      <c r="G254" s="65"/>
      <c r="H254" s="65"/>
      <c r="I254" s="65"/>
      <c r="J254" s="98"/>
      <c r="K254" s="65"/>
      <c r="L254" s="65"/>
      <c r="M254" s="65"/>
      <c r="N254" s="65"/>
      <c r="O254" s="65"/>
      <c r="P254" s="65"/>
      <c r="Q254" s="65" t="str">
        <f>IFERROR(VLOOKUP('BMP P Tracking Table'!$P254,Dropdowns!$C$2:$E$15,3,FALSE),"")</f>
        <v/>
      </c>
      <c r="R254" s="65" t="str">
        <f>IFERROR(VLOOKUP('BMP P Tracking Table'!$Q254,Dropdowns!$P$3:$Q$23,2,FALSE),"")</f>
        <v/>
      </c>
      <c r="S254" s="65"/>
      <c r="T254" s="65"/>
      <c r="U254" s="65"/>
      <c r="V254" s="65"/>
      <c r="W254" s="65"/>
      <c r="X254" s="65"/>
      <c r="Y254" s="65"/>
      <c r="Z254" s="65"/>
      <c r="AA254" s="65"/>
      <c r="AB254" s="100"/>
      <c r="AC254" s="65"/>
      <c r="AD254" s="107" t="str">
        <f>IFERROR('BMP P Tracking Table'!$U254*VLOOKUP('BMP P Tracking Table'!$Q254,'Loading Rates'!$B$1:$L$24,4,FALSE)+IF('BMP P Tracking Table'!$V254="By HSG",'BMP P Tracking Table'!$W254*VLOOKUP('BMP P Tracking Table'!$Q254,'Loading Rates'!$B$1:$L$24,6,FALSE)+'BMP P Tracking Table'!$X254*VLOOKUP('BMP P Tracking Table'!$Q254,'Loading Rates'!$B$1:$L$24,7,FALSE)+'BMP P Tracking Table'!$Y254*VLOOKUP('BMP P Tracking Table'!$Q254,'Loading Rates'!$B$1:$L$24,8,FALSE)+'BMP P Tracking Table'!$Z254*VLOOKUP('BMP P Tracking Table'!$Q254,'Loading Rates'!$B$1:$L$24,9,FALSE),'BMP P Tracking Table'!$AA254*VLOOKUP('BMP P Tracking Table'!$Q254,'Loading Rates'!$B$1:$L$24,10,FALSE)),"")</f>
        <v/>
      </c>
      <c r="AE254" s="107" t="str">
        <f>IFERROR(MIN(2,IF('BMP P Tracking Table'!$V254="Total Pervious",(-(3630*'BMP P Tracking Table'!$U254+20.691*'BMP P Tracking Table'!$AA254)+SQRT((3630*'BMP P Tracking Table'!$U254+20.691*'BMP P Tracking Table'!$AA254)^2-(4*(996.798*'BMP P Tracking Table'!$AA254)*-'BMP P Tracking Table'!$AB254)))/(2*(996.798*'BMP P Tracking Table'!$AA254)),IF(SUM('BMP P Tracking Table'!$W254:$Z254)=0,'BMP P Tracking Table'!$AB254/(-3630*'BMP P Tracking Table'!$U254),(-(3630*'BMP P Tracking Table'!$U254+20.691*'BMP P Tracking Table'!$Z254-216.711*'BMP P Tracking Table'!$Y254-83.853*'BMP P Tracking Table'!$X254-42.834*'BMP P Tracking Table'!$W254)+SQRT((3630*'BMP P Tracking Table'!$U254+20.691*'BMP P Tracking Table'!$Z254-216.711*'BMP P Tracking Table'!$Y254-83.853*'BMP P Tracking Table'!$X254-42.834*'BMP P Tracking Table'!$W254)^2-(4*(149.919*'BMP P Tracking Table'!$W254+236.676*'BMP P Tracking Table'!$X254+726*'BMP P Tracking Table'!$Y254+996.798*'BMP P Tracking Table'!$Z254)*-'BMP P Tracking Table'!$AB254)))/(2*(149.919*'BMP P Tracking Table'!$W254+236.676*'BMP P Tracking Table'!$X254+726*'BMP P Tracking Table'!$Y254+996.798*'BMP P Tracking Table'!$Z254))))),"")</f>
        <v/>
      </c>
      <c r="AF254" s="107" t="str" cm="1">
        <f t="array" ref="AF254">IFERROR((VLOOKUP(CONCATENATE('BMP P Tracking Table'!$T254," ",'BMP P Tracking Table'!$AC254),'Performance Curves'!$C$1:$L$45,_xlfn.SINGLE(MATCH('BMP P Tracking Table'!$AE254,'Performance Curves'!$D$1:$L$1,1))+2,FALSE)-VLOOKUP(CONCATENATE('BMP P Tracking Table'!$T254," ",'BMP P Tracking Table'!$AC254),'Performance Curves'!$C$1:$L$45,_xlfn.SINGLE(MATCH('BMP P Tracking Table'!$AE254,'Performance Curves'!$D$1:$L$1,1))+1,FALSE)),"")</f>
        <v/>
      </c>
      <c r="AG254" s="107" t="str">
        <f>IFERROR(('BMP P Tracking Table'!$AE254-INDEX('Performance Curves'!$E$1:$L$1,1,MATCH('BMP P Tracking Table'!$AE254,'Performance Curves'!$E$1:$L$1,1)))/(INDEX('Performance Curves'!$E$1:$L$1,1,MATCH('BMP P Tracking Table'!$AE254,'Performance Curves'!$E$1:$L$1,1)+1)-INDEX('Performance Curves'!$E$1:$L$1,1,MATCH('BMP P Tracking Table'!$AE254,'Performance Curves'!$E$1:$L$1,1))),"")</f>
        <v/>
      </c>
      <c r="AH254" s="106" t="str" cm="1">
        <f t="array" ref="AH254">IFERROR(IF('BMP P Tracking Table'!$AE254=2,VLOOKUP(CONCATENATE('BMP P Tracking Table'!$T254," ",'BMP P Tracking Table'!$AC254),'Performance Curves'!$C$1:$L$45,_xlfn.SINGLE(MATCH('BMP P Tracking Table'!$AE254,'Performance Curves'!$D$1:$L$1,1))+1,FALSE),'BMP P Tracking Table'!$AF254*'BMP P Tracking Table'!$AG254+VLOOKUP(CONCATENATE('BMP P Tracking Table'!$T254," ",'BMP P Tracking Table'!$AC254),'Performance Curves'!$C$1:$L$45,_xlfn.SINGLE(MATCH('BMP P Tracking Table'!$AE254,'Performance Curves'!$D$1:$L$1,1))+1,FALSE)),"")</f>
        <v/>
      </c>
      <c r="AI254" s="107" t="str">
        <f>IFERROR('BMP P Tracking Table'!$AH254*'BMP P Tracking Table'!$AD254,"")</f>
        <v/>
      </c>
      <c r="AJ254" s="65"/>
      <c r="AK254" s="101"/>
      <c r="AL254" s="101"/>
      <c r="AM254" s="64">
        <v>1</v>
      </c>
      <c r="AN254" s="105" t="str">
        <f t="shared" si="7"/>
        <v/>
      </c>
      <c r="AO254" s="101"/>
      <c r="AP254" s="101"/>
      <c r="AQ254" s="101"/>
      <c r="AR254" s="101"/>
      <c r="AS254" s="101"/>
      <c r="AT254" s="101"/>
      <c r="AU254" s="101"/>
      <c r="AV254" s="65"/>
      <c r="AW254" s="102"/>
      <c r="AX254" s="102"/>
      <c r="AY254" s="107" t="str">
        <f>IF('BMP P Tracking Table'!$AK254="Yes",IF('BMP P Tracking Table'!$AL254="No",'BMP P Tracking Table'!$U254*VLOOKUP('BMP P Tracking Table'!$Q254,'Loading Rates'!$B$1:$L$24,4,FALSE)+IF('BMP P Tracking Table'!$V254="By HSG",'BMP P Tracking Table'!$W254*VLOOKUP('BMP P Tracking Table'!$Q254,'Loading Rates'!$B$1:$L$24,6,FALSE)+'BMP P Tracking Table'!$X254*VLOOKUP('BMP P Tracking Table'!$Q254,'Loading Rates'!$B$1:$L$24,7,FALSE)+'BMP P Tracking Table'!$Y254*VLOOKUP('BMP P Tracking Table'!$Q254,'Loading Rates'!$B$1:$L$24,8,FALSE)+'BMP P Tracking Table'!$Z254*VLOOKUP('BMP P Tracking Table'!$Q254,'Loading Rates'!$B$1:$L$24,9,FALSE),'BMP P Tracking Table'!$AA254*VLOOKUP('BMP P Tracking Table'!$Q254,'Loading Rates'!$B$1:$L$24,10,FALSE)),'BMP P Tracking Table'!$AO254*VLOOKUP('BMP P Tracking Table'!$Q254,'Loading Rates'!$B$1:$L$24,4,FALSE)+IF('BMP P Tracking Table'!$AP254="By HSG",'BMP P Tracking Table'!$AQ254*VLOOKUP('BMP P Tracking Table'!$Q254,'Loading Rates'!$B$1:$L$24,6,FALSE)+'BMP P Tracking Table'!$AR254*VLOOKUP('BMP P Tracking Table'!$Q254,'Loading Rates'!$B$1:$L$24,7,FALSE)+'BMP P Tracking Table'!$AS254*VLOOKUP('BMP P Tracking Table'!$Q254,'Loading Rates'!$B$1:$L$24,8,FALSE)+'BMP P Tracking Table'!$AT254*VLOOKUP('BMP P Tracking Table'!$Q254,'Loading Rates'!$B$1:$L$24,9,FALSE),'BMP P Tracking Table'!$AU254*VLOOKUP('BMP P Tracking Table'!$Q254,'Loading Rates'!$B$1:$L$24,10,FALSE))),"")</f>
        <v/>
      </c>
      <c r="AZ254" s="107" t="str">
        <f>IFERROR(IF('BMP P Tracking Table'!$AL254="Yes",MIN(2,IF('BMP P Tracking Table'!$AP254="Total Pervious",(-(3630*'BMP P Tracking Table'!$AO254+20.691*'BMP P Tracking Table'!$AU254)+SQRT((3630*'BMP P Tracking Table'!$AO254+20.691*'BMP P Tracking Table'!$AU254)^2-(4*(996.798*'BMP P Tracking Table'!$AU254)*-'BMP P Tracking Table'!$AW254)))/(2*(996.798*'BMP P Tracking Table'!$AU254)),IF(SUM('BMP P Tracking Table'!$AQ254:$AT254)=0,'BMP P Tracking Table'!$AU254/(-3630*'BMP P Tracking Table'!$AO254),(-(3630*'BMP P Tracking Table'!$AO254+20.691*'BMP P Tracking Table'!$AT254-216.711*'BMP P Tracking Table'!$AS254-83.853*'BMP P Tracking Table'!$AR254-42.834*'BMP P Tracking Table'!$AQ254)+SQRT((3630*'BMP P Tracking Table'!$AO254+20.691*'BMP P Tracking Table'!$AT254-216.711*'BMP P Tracking Table'!$AS254-83.853*'BMP P Tracking Table'!$AR254-42.834*'BMP P Tracking Table'!$AQ254)^2-(4*(149.919*'BMP P Tracking Table'!$AQ254+236.676*'BMP P Tracking Table'!$AR254+726*'BMP P Tracking Table'!$AS254+996.798*'BMP P Tracking Table'!$AT254)*-'BMP P Tracking Table'!$AW254)))/(2*(149.919*'BMP P Tracking Table'!$AQ254+236.676*'BMP P Tracking Table'!$AR254+726*'BMP P Tracking Table'!$AS254+996.798*'BMP P Tracking Table'!$AT254))))),MIN(2,IF('BMP P Tracking Table'!$AP254="Total Pervious",(-(3630*'BMP P Tracking Table'!$U254+20.691*'BMP P Tracking Table'!$AA254)+SQRT((3630*'BMP P Tracking Table'!$U254+20.691*'BMP P Tracking Table'!$AA254)^2-(4*(996.798*'BMP P Tracking Table'!$AA254)*-'BMP P Tracking Table'!$AW254)))/(2*(996.798*'BMP P Tracking Table'!$AA254)),IF(SUM('BMP P Tracking Table'!$W254:$Z254)=0,'BMP P Tracking Table'!$AW254/(-3630*'BMP P Tracking Table'!$U254),(-(3630*'BMP P Tracking Table'!$U254+20.691*'BMP P Tracking Table'!$Z254-216.711*'BMP P Tracking Table'!$Y254-83.853*'BMP P Tracking Table'!$X254-42.834*'BMP P Tracking Table'!$W254)+SQRT((3630*'BMP P Tracking Table'!$U254+20.691*'BMP P Tracking Table'!$Z254-216.711*'BMP P Tracking Table'!$Y254-83.853*'BMP P Tracking Table'!$X254-42.834*'BMP P Tracking Table'!$W254)^2-(4*(149.919*'BMP P Tracking Table'!$W254+236.676*'BMP P Tracking Table'!$X254+726*'BMP P Tracking Table'!$Y254+996.798*'BMP P Tracking Table'!$Z254)*-'BMP P Tracking Table'!$AW254)))/(2*(149.919*'BMP P Tracking Table'!$W254+236.676*'BMP P Tracking Table'!$X254+726*'BMP P Tracking Table'!$Y254+996.798*'BMP P Tracking Table'!$Z254)))))),"")</f>
        <v/>
      </c>
      <c r="BA254" s="105" t="str" cm="1">
        <f t="array" ref="BA254">IFERROR((VLOOKUP(CONCATENATE('BMP P Tracking Table'!$AV254," ",'BMP P Tracking Table'!$AX254),'Performance Curves'!$C$1:$L$45,_xlfn.SINGLE(MATCH('BMP P Tracking Table'!$AZ254,'Performance Curves'!$D$1:$L$1,1))+2,FALSE)-VLOOKUP(CONCATENATE('BMP P Tracking Table'!$AV254," ",'BMP P Tracking Table'!$AX254),'Performance Curves'!$C$1:$L$45,_xlfn.SINGLE(MATCH('BMP P Tracking Table'!$AZ254,'Performance Curves'!$D$1:$L$1,1))+1,FALSE)),"")</f>
        <v/>
      </c>
      <c r="BB254" s="107" t="str">
        <f>IFERROR(('BMP P Tracking Table'!$AZ254-INDEX('Performance Curves'!$E$1:$L$1,1,MATCH('BMP P Tracking Table'!$AZ254,'Performance Curves'!$E$1:$L$1,1)))/(INDEX('Performance Curves'!$E$1:$L$1,1,MATCH('BMP P Tracking Table'!$AZ254,'Performance Curves'!$E$1:$L$1,1)+1)-INDEX('Performance Curves'!$E$1:$L$1,1,MATCH('BMP P Tracking Table'!$AZ254,'Performance Curves'!$E$1:$L$1,1))),"")</f>
        <v/>
      </c>
      <c r="BC254" s="106" t="str" cm="1">
        <f t="array" ref="BC254">IFERROR(IF('BMP P Tracking Table'!$AZ254=2,VLOOKUP(CONCATENATE('BMP P Tracking Table'!$AV254," ",'BMP P Tracking Table'!$AX254),'Performance Curves'!$C$1:$L$44,_xlfn.SINGLE(MATCH('BMP P Tracking Table'!$AZ254,'Performance Curves'!$D$1:$L$1,1))+1,FALSE),'BMP P Tracking Table'!$BA254*'BMP P Tracking Table'!$BB254+VLOOKUP(CONCATENATE('BMP P Tracking Table'!$AV254," ",'BMP P Tracking Table'!$AX254),'Performance Curves'!$C$1:$L$44,_xlfn.SINGLE(MATCH('BMP P Tracking Table'!$AZ254,'Performance Curves'!$D$1:$L$1,1))+1,FALSE)),"")</f>
        <v/>
      </c>
      <c r="BD254" s="107" t="str">
        <f>IFERROR('BMP P Tracking Table'!$BC254*'BMP P Tracking Table'!$AY254,"")</f>
        <v/>
      </c>
      <c r="BE254" s="101"/>
      <c r="BF254" s="37">
        <f t="shared" si="8"/>
        <v>0</v>
      </c>
    </row>
    <row r="255" spans="1:58" x14ac:dyDescent="0.25">
      <c r="A255" s="65"/>
      <c r="B255" s="65"/>
      <c r="C255" s="65"/>
      <c r="D255" s="65"/>
      <c r="E255" s="97"/>
      <c r="F255" s="97"/>
      <c r="G255" s="65"/>
      <c r="H255" s="65"/>
      <c r="I255" s="65"/>
      <c r="J255" s="98"/>
      <c r="K255" s="65"/>
      <c r="L255" s="65"/>
      <c r="M255" s="65"/>
      <c r="N255" s="65"/>
      <c r="O255" s="65"/>
      <c r="P255" s="65"/>
      <c r="Q255" s="65" t="str">
        <f>IFERROR(VLOOKUP('BMP P Tracking Table'!$P255,Dropdowns!$C$2:$E$15,3,FALSE),"")</f>
        <v/>
      </c>
      <c r="R255" s="65" t="str">
        <f>IFERROR(VLOOKUP('BMP P Tracking Table'!$Q255,Dropdowns!$P$3:$Q$23,2,FALSE),"")</f>
        <v/>
      </c>
      <c r="S255" s="65"/>
      <c r="T255" s="65"/>
      <c r="U255" s="65"/>
      <c r="V255" s="65"/>
      <c r="W255" s="65"/>
      <c r="X255" s="65"/>
      <c r="Y255" s="65"/>
      <c r="Z255" s="65"/>
      <c r="AA255" s="65"/>
      <c r="AB255" s="100"/>
      <c r="AC255" s="65"/>
      <c r="AD255" s="107" t="str">
        <f>IFERROR('BMP P Tracking Table'!$U255*VLOOKUP('BMP P Tracking Table'!$Q255,'Loading Rates'!$B$1:$L$24,4,FALSE)+IF('BMP P Tracking Table'!$V255="By HSG",'BMP P Tracking Table'!$W255*VLOOKUP('BMP P Tracking Table'!$Q255,'Loading Rates'!$B$1:$L$24,6,FALSE)+'BMP P Tracking Table'!$X255*VLOOKUP('BMP P Tracking Table'!$Q255,'Loading Rates'!$B$1:$L$24,7,FALSE)+'BMP P Tracking Table'!$Y255*VLOOKUP('BMP P Tracking Table'!$Q255,'Loading Rates'!$B$1:$L$24,8,FALSE)+'BMP P Tracking Table'!$Z255*VLOOKUP('BMP P Tracking Table'!$Q255,'Loading Rates'!$B$1:$L$24,9,FALSE),'BMP P Tracking Table'!$AA255*VLOOKUP('BMP P Tracking Table'!$Q255,'Loading Rates'!$B$1:$L$24,10,FALSE)),"")</f>
        <v/>
      </c>
      <c r="AE255" s="107" t="str">
        <f>IFERROR(MIN(2,IF('BMP P Tracking Table'!$V255="Total Pervious",(-(3630*'BMP P Tracking Table'!$U255+20.691*'BMP P Tracking Table'!$AA255)+SQRT((3630*'BMP P Tracking Table'!$U255+20.691*'BMP P Tracking Table'!$AA255)^2-(4*(996.798*'BMP P Tracking Table'!$AA255)*-'BMP P Tracking Table'!$AB255)))/(2*(996.798*'BMP P Tracking Table'!$AA255)),IF(SUM('BMP P Tracking Table'!$W255:$Z255)=0,'BMP P Tracking Table'!$AB255/(-3630*'BMP P Tracking Table'!$U255),(-(3630*'BMP P Tracking Table'!$U255+20.691*'BMP P Tracking Table'!$Z255-216.711*'BMP P Tracking Table'!$Y255-83.853*'BMP P Tracking Table'!$X255-42.834*'BMP P Tracking Table'!$W255)+SQRT((3630*'BMP P Tracking Table'!$U255+20.691*'BMP P Tracking Table'!$Z255-216.711*'BMP P Tracking Table'!$Y255-83.853*'BMP P Tracking Table'!$X255-42.834*'BMP P Tracking Table'!$W255)^2-(4*(149.919*'BMP P Tracking Table'!$W255+236.676*'BMP P Tracking Table'!$X255+726*'BMP P Tracking Table'!$Y255+996.798*'BMP P Tracking Table'!$Z255)*-'BMP P Tracking Table'!$AB255)))/(2*(149.919*'BMP P Tracking Table'!$W255+236.676*'BMP P Tracking Table'!$X255+726*'BMP P Tracking Table'!$Y255+996.798*'BMP P Tracking Table'!$Z255))))),"")</f>
        <v/>
      </c>
      <c r="AF255" s="107" t="str" cm="1">
        <f t="array" ref="AF255">IFERROR((VLOOKUP(CONCATENATE('BMP P Tracking Table'!$T255," ",'BMP P Tracking Table'!$AC255),'Performance Curves'!$C$1:$L$45,_xlfn.SINGLE(MATCH('BMP P Tracking Table'!$AE255,'Performance Curves'!$D$1:$L$1,1))+2,FALSE)-VLOOKUP(CONCATENATE('BMP P Tracking Table'!$T255," ",'BMP P Tracking Table'!$AC255),'Performance Curves'!$C$1:$L$45,_xlfn.SINGLE(MATCH('BMP P Tracking Table'!$AE255,'Performance Curves'!$D$1:$L$1,1))+1,FALSE)),"")</f>
        <v/>
      </c>
      <c r="AG255" s="107" t="str">
        <f>IFERROR(('BMP P Tracking Table'!$AE255-INDEX('Performance Curves'!$E$1:$L$1,1,MATCH('BMP P Tracking Table'!$AE255,'Performance Curves'!$E$1:$L$1,1)))/(INDEX('Performance Curves'!$E$1:$L$1,1,MATCH('BMP P Tracking Table'!$AE255,'Performance Curves'!$E$1:$L$1,1)+1)-INDEX('Performance Curves'!$E$1:$L$1,1,MATCH('BMP P Tracking Table'!$AE255,'Performance Curves'!$E$1:$L$1,1))),"")</f>
        <v/>
      </c>
      <c r="AH255" s="106" t="str" cm="1">
        <f t="array" ref="AH255">IFERROR(IF('BMP P Tracking Table'!$AE255=2,VLOOKUP(CONCATENATE('BMP P Tracking Table'!$T255," ",'BMP P Tracking Table'!$AC255),'Performance Curves'!$C$1:$L$45,_xlfn.SINGLE(MATCH('BMP P Tracking Table'!$AE255,'Performance Curves'!$D$1:$L$1,1))+1,FALSE),'BMP P Tracking Table'!$AF255*'BMP P Tracking Table'!$AG255+VLOOKUP(CONCATENATE('BMP P Tracking Table'!$T255," ",'BMP P Tracking Table'!$AC255),'Performance Curves'!$C$1:$L$45,_xlfn.SINGLE(MATCH('BMP P Tracking Table'!$AE255,'Performance Curves'!$D$1:$L$1,1))+1,FALSE)),"")</f>
        <v/>
      </c>
      <c r="AI255" s="107" t="str">
        <f>IFERROR('BMP P Tracking Table'!$AH255*'BMP P Tracking Table'!$AD255,"")</f>
        <v/>
      </c>
      <c r="AJ255" s="65"/>
      <c r="AK255" s="101"/>
      <c r="AL255" s="101"/>
      <c r="AM255" s="64">
        <v>1</v>
      </c>
      <c r="AN255" s="105" t="str">
        <f t="shared" si="7"/>
        <v/>
      </c>
      <c r="AO255" s="101"/>
      <c r="AP255" s="101"/>
      <c r="AQ255" s="101"/>
      <c r="AR255" s="101"/>
      <c r="AS255" s="101"/>
      <c r="AT255" s="101"/>
      <c r="AU255" s="101"/>
      <c r="AV255" s="65"/>
      <c r="AW255" s="102"/>
      <c r="AX255" s="102"/>
      <c r="AY255" s="107" t="str">
        <f>IF('BMP P Tracking Table'!$AK255="Yes",IF('BMP P Tracking Table'!$AL255="No",'BMP P Tracking Table'!$U255*VLOOKUP('BMP P Tracking Table'!$Q255,'Loading Rates'!$B$1:$L$24,4,FALSE)+IF('BMP P Tracking Table'!$V255="By HSG",'BMP P Tracking Table'!$W255*VLOOKUP('BMP P Tracking Table'!$Q255,'Loading Rates'!$B$1:$L$24,6,FALSE)+'BMP P Tracking Table'!$X255*VLOOKUP('BMP P Tracking Table'!$Q255,'Loading Rates'!$B$1:$L$24,7,FALSE)+'BMP P Tracking Table'!$Y255*VLOOKUP('BMP P Tracking Table'!$Q255,'Loading Rates'!$B$1:$L$24,8,FALSE)+'BMP P Tracking Table'!$Z255*VLOOKUP('BMP P Tracking Table'!$Q255,'Loading Rates'!$B$1:$L$24,9,FALSE),'BMP P Tracking Table'!$AA255*VLOOKUP('BMP P Tracking Table'!$Q255,'Loading Rates'!$B$1:$L$24,10,FALSE)),'BMP P Tracking Table'!$AO255*VLOOKUP('BMP P Tracking Table'!$Q255,'Loading Rates'!$B$1:$L$24,4,FALSE)+IF('BMP P Tracking Table'!$AP255="By HSG",'BMP P Tracking Table'!$AQ255*VLOOKUP('BMP P Tracking Table'!$Q255,'Loading Rates'!$B$1:$L$24,6,FALSE)+'BMP P Tracking Table'!$AR255*VLOOKUP('BMP P Tracking Table'!$Q255,'Loading Rates'!$B$1:$L$24,7,FALSE)+'BMP P Tracking Table'!$AS255*VLOOKUP('BMP P Tracking Table'!$Q255,'Loading Rates'!$B$1:$L$24,8,FALSE)+'BMP P Tracking Table'!$AT255*VLOOKUP('BMP P Tracking Table'!$Q255,'Loading Rates'!$B$1:$L$24,9,FALSE),'BMP P Tracking Table'!$AU255*VLOOKUP('BMP P Tracking Table'!$Q255,'Loading Rates'!$B$1:$L$24,10,FALSE))),"")</f>
        <v/>
      </c>
      <c r="AZ255" s="107" t="str">
        <f>IFERROR(IF('BMP P Tracking Table'!$AL255="Yes",MIN(2,IF('BMP P Tracking Table'!$AP255="Total Pervious",(-(3630*'BMP P Tracking Table'!$AO255+20.691*'BMP P Tracking Table'!$AU255)+SQRT((3630*'BMP P Tracking Table'!$AO255+20.691*'BMP P Tracking Table'!$AU255)^2-(4*(996.798*'BMP P Tracking Table'!$AU255)*-'BMP P Tracking Table'!$AW255)))/(2*(996.798*'BMP P Tracking Table'!$AU255)),IF(SUM('BMP P Tracking Table'!$AQ255:$AT255)=0,'BMP P Tracking Table'!$AU255/(-3630*'BMP P Tracking Table'!$AO255),(-(3630*'BMP P Tracking Table'!$AO255+20.691*'BMP P Tracking Table'!$AT255-216.711*'BMP P Tracking Table'!$AS255-83.853*'BMP P Tracking Table'!$AR255-42.834*'BMP P Tracking Table'!$AQ255)+SQRT((3630*'BMP P Tracking Table'!$AO255+20.691*'BMP P Tracking Table'!$AT255-216.711*'BMP P Tracking Table'!$AS255-83.853*'BMP P Tracking Table'!$AR255-42.834*'BMP P Tracking Table'!$AQ255)^2-(4*(149.919*'BMP P Tracking Table'!$AQ255+236.676*'BMP P Tracking Table'!$AR255+726*'BMP P Tracking Table'!$AS255+996.798*'BMP P Tracking Table'!$AT255)*-'BMP P Tracking Table'!$AW255)))/(2*(149.919*'BMP P Tracking Table'!$AQ255+236.676*'BMP P Tracking Table'!$AR255+726*'BMP P Tracking Table'!$AS255+996.798*'BMP P Tracking Table'!$AT255))))),MIN(2,IF('BMP P Tracking Table'!$AP255="Total Pervious",(-(3630*'BMP P Tracking Table'!$U255+20.691*'BMP P Tracking Table'!$AA255)+SQRT((3630*'BMP P Tracking Table'!$U255+20.691*'BMP P Tracking Table'!$AA255)^2-(4*(996.798*'BMP P Tracking Table'!$AA255)*-'BMP P Tracking Table'!$AW255)))/(2*(996.798*'BMP P Tracking Table'!$AA255)),IF(SUM('BMP P Tracking Table'!$W255:$Z255)=0,'BMP P Tracking Table'!$AW255/(-3630*'BMP P Tracking Table'!$U255),(-(3630*'BMP P Tracking Table'!$U255+20.691*'BMP P Tracking Table'!$Z255-216.711*'BMP P Tracking Table'!$Y255-83.853*'BMP P Tracking Table'!$X255-42.834*'BMP P Tracking Table'!$W255)+SQRT((3630*'BMP P Tracking Table'!$U255+20.691*'BMP P Tracking Table'!$Z255-216.711*'BMP P Tracking Table'!$Y255-83.853*'BMP P Tracking Table'!$X255-42.834*'BMP P Tracking Table'!$W255)^2-(4*(149.919*'BMP P Tracking Table'!$W255+236.676*'BMP P Tracking Table'!$X255+726*'BMP P Tracking Table'!$Y255+996.798*'BMP P Tracking Table'!$Z255)*-'BMP P Tracking Table'!$AW255)))/(2*(149.919*'BMP P Tracking Table'!$W255+236.676*'BMP P Tracking Table'!$X255+726*'BMP P Tracking Table'!$Y255+996.798*'BMP P Tracking Table'!$Z255)))))),"")</f>
        <v/>
      </c>
      <c r="BA255" s="105" t="str" cm="1">
        <f t="array" ref="BA255">IFERROR((VLOOKUP(CONCATENATE('BMP P Tracking Table'!$AV255," ",'BMP P Tracking Table'!$AX255),'Performance Curves'!$C$1:$L$45,_xlfn.SINGLE(MATCH('BMP P Tracking Table'!$AZ255,'Performance Curves'!$D$1:$L$1,1))+2,FALSE)-VLOOKUP(CONCATENATE('BMP P Tracking Table'!$AV255," ",'BMP P Tracking Table'!$AX255),'Performance Curves'!$C$1:$L$45,_xlfn.SINGLE(MATCH('BMP P Tracking Table'!$AZ255,'Performance Curves'!$D$1:$L$1,1))+1,FALSE)),"")</f>
        <v/>
      </c>
      <c r="BB255" s="107" t="str">
        <f>IFERROR(('BMP P Tracking Table'!$AZ255-INDEX('Performance Curves'!$E$1:$L$1,1,MATCH('BMP P Tracking Table'!$AZ255,'Performance Curves'!$E$1:$L$1,1)))/(INDEX('Performance Curves'!$E$1:$L$1,1,MATCH('BMP P Tracking Table'!$AZ255,'Performance Curves'!$E$1:$L$1,1)+1)-INDEX('Performance Curves'!$E$1:$L$1,1,MATCH('BMP P Tracking Table'!$AZ255,'Performance Curves'!$E$1:$L$1,1))),"")</f>
        <v/>
      </c>
      <c r="BC255" s="106" t="str" cm="1">
        <f t="array" ref="BC255">IFERROR(IF('BMP P Tracking Table'!$AZ255=2,VLOOKUP(CONCATENATE('BMP P Tracking Table'!$AV255," ",'BMP P Tracking Table'!$AX255),'Performance Curves'!$C$1:$L$44,_xlfn.SINGLE(MATCH('BMP P Tracking Table'!$AZ255,'Performance Curves'!$D$1:$L$1,1))+1,FALSE),'BMP P Tracking Table'!$BA255*'BMP P Tracking Table'!$BB255+VLOOKUP(CONCATENATE('BMP P Tracking Table'!$AV255," ",'BMP P Tracking Table'!$AX255),'Performance Curves'!$C$1:$L$44,_xlfn.SINGLE(MATCH('BMP P Tracking Table'!$AZ255,'Performance Curves'!$D$1:$L$1,1))+1,FALSE)),"")</f>
        <v/>
      </c>
      <c r="BD255" s="107" t="str">
        <f>IFERROR('BMP P Tracking Table'!$BC255*'BMP P Tracking Table'!$AY255,"")</f>
        <v/>
      </c>
      <c r="BE255" s="101"/>
      <c r="BF255" s="37">
        <f t="shared" si="8"/>
        <v>0</v>
      </c>
    </row>
    <row r="256" spans="1:58" x14ac:dyDescent="0.25">
      <c r="A256" s="65"/>
      <c r="B256" s="65"/>
      <c r="C256" s="65"/>
      <c r="D256" s="65"/>
      <c r="E256" s="97"/>
      <c r="F256" s="97"/>
      <c r="G256" s="65"/>
      <c r="H256" s="65"/>
      <c r="I256" s="65"/>
      <c r="J256" s="98"/>
      <c r="K256" s="65"/>
      <c r="L256" s="65"/>
      <c r="M256" s="65"/>
      <c r="N256" s="65"/>
      <c r="O256" s="65"/>
      <c r="P256" s="65"/>
      <c r="Q256" s="65" t="str">
        <f>IFERROR(VLOOKUP('BMP P Tracking Table'!$P256,Dropdowns!$C$2:$E$15,3,FALSE),"")</f>
        <v/>
      </c>
      <c r="R256" s="65" t="str">
        <f>IFERROR(VLOOKUP('BMP P Tracking Table'!$Q256,Dropdowns!$P$3:$Q$23,2,FALSE),"")</f>
        <v/>
      </c>
      <c r="S256" s="65"/>
      <c r="T256" s="65"/>
      <c r="U256" s="65"/>
      <c r="V256" s="65"/>
      <c r="W256" s="65"/>
      <c r="X256" s="65"/>
      <c r="Y256" s="65"/>
      <c r="Z256" s="65"/>
      <c r="AA256" s="65"/>
      <c r="AB256" s="100"/>
      <c r="AC256" s="65"/>
      <c r="AD256" s="107" t="str">
        <f>IFERROR('BMP P Tracking Table'!$U256*VLOOKUP('BMP P Tracking Table'!$Q256,'Loading Rates'!$B$1:$L$24,4,FALSE)+IF('BMP P Tracking Table'!$V256="By HSG",'BMP P Tracking Table'!$W256*VLOOKUP('BMP P Tracking Table'!$Q256,'Loading Rates'!$B$1:$L$24,6,FALSE)+'BMP P Tracking Table'!$X256*VLOOKUP('BMP P Tracking Table'!$Q256,'Loading Rates'!$B$1:$L$24,7,FALSE)+'BMP P Tracking Table'!$Y256*VLOOKUP('BMP P Tracking Table'!$Q256,'Loading Rates'!$B$1:$L$24,8,FALSE)+'BMP P Tracking Table'!$Z256*VLOOKUP('BMP P Tracking Table'!$Q256,'Loading Rates'!$B$1:$L$24,9,FALSE),'BMP P Tracking Table'!$AA256*VLOOKUP('BMP P Tracking Table'!$Q256,'Loading Rates'!$B$1:$L$24,10,FALSE)),"")</f>
        <v/>
      </c>
      <c r="AE256" s="107" t="str">
        <f>IFERROR(MIN(2,IF('BMP P Tracking Table'!$V256="Total Pervious",(-(3630*'BMP P Tracking Table'!$U256+20.691*'BMP P Tracking Table'!$AA256)+SQRT((3630*'BMP P Tracking Table'!$U256+20.691*'BMP P Tracking Table'!$AA256)^2-(4*(996.798*'BMP P Tracking Table'!$AA256)*-'BMP P Tracking Table'!$AB256)))/(2*(996.798*'BMP P Tracking Table'!$AA256)),IF(SUM('BMP P Tracking Table'!$W256:$Z256)=0,'BMP P Tracking Table'!$AB256/(-3630*'BMP P Tracking Table'!$U256),(-(3630*'BMP P Tracking Table'!$U256+20.691*'BMP P Tracking Table'!$Z256-216.711*'BMP P Tracking Table'!$Y256-83.853*'BMP P Tracking Table'!$X256-42.834*'BMP P Tracking Table'!$W256)+SQRT((3630*'BMP P Tracking Table'!$U256+20.691*'BMP P Tracking Table'!$Z256-216.711*'BMP P Tracking Table'!$Y256-83.853*'BMP P Tracking Table'!$X256-42.834*'BMP P Tracking Table'!$W256)^2-(4*(149.919*'BMP P Tracking Table'!$W256+236.676*'BMP P Tracking Table'!$X256+726*'BMP P Tracking Table'!$Y256+996.798*'BMP P Tracking Table'!$Z256)*-'BMP P Tracking Table'!$AB256)))/(2*(149.919*'BMP P Tracking Table'!$W256+236.676*'BMP P Tracking Table'!$X256+726*'BMP P Tracking Table'!$Y256+996.798*'BMP P Tracking Table'!$Z256))))),"")</f>
        <v/>
      </c>
      <c r="AF256" s="107" t="str" cm="1">
        <f t="array" ref="AF256">IFERROR((VLOOKUP(CONCATENATE('BMP P Tracking Table'!$T256," ",'BMP P Tracking Table'!$AC256),'Performance Curves'!$C$1:$L$45,_xlfn.SINGLE(MATCH('BMP P Tracking Table'!$AE256,'Performance Curves'!$D$1:$L$1,1))+2,FALSE)-VLOOKUP(CONCATENATE('BMP P Tracking Table'!$T256," ",'BMP P Tracking Table'!$AC256),'Performance Curves'!$C$1:$L$45,_xlfn.SINGLE(MATCH('BMP P Tracking Table'!$AE256,'Performance Curves'!$D$1:$L$1,1))+1,FALSE)),"")</f>
        <v/>
      </c>
      <c r="AG256" s="107" t="str">
        <f>IFERROR(('BMP P Tracking Table'!$AE256-INDEX('Performance Curves'!$E$1:$L$1,1,MATCH('BMP P Tracking Table'!$AE256,'Performance Curves'!$E$1:$L$1,1)))/(INDEX('Performance Curves'!$E$1:$L$1,1,MATCH('BMP P Tracking Table'!$AE256,'Performance Curves'!$E$1:$L$1,1)+1)-INDEX('Performance Curves'!$E$1:$L$1,1,MATCH('BMP P Tracking Table'!$AE256,'Performance Curves'!$E$1:$L$1,1))),"")</f>
        <v/>
      </c>
      <c r="AH256" s="106" t="str" cm="1">
        <f t="array" ref="AH256">IFERROR(IF('BMP P Tracking Table'!$AE256=2,VLOOKUP(CONCATENATE('BMP P Tracking Table'!$T256," ",'BMP P Tracking Table'!$AC256),'Performance Curves'!$C$1:$L$45,_xlfn.SINGLE(MATCH('BMP P Tracking Table'!$AE256,'Performance Curves'!$D$1:$L$1,1))+1,FALSE),'BMP P Tracking Table'!$AF256*'BMP P Tracking Table'!$AG256+VLOOKUP(CONCATENATE('BMP P Tracking Table'!$T256," ",'BMP P Tracking Table'!$AC256),'Performance Curves'!$C$1:$L$45,_xlfn.SINGLE(MATCH('BMP P Tracking Table'!$AE256,'Performance Curves'!$D$1:$L$1,1))+1,FALSE)),"")</f>
        <v/>
      </c>
      <c r="AI256" s="107" t="str">
        <f>IFERROR('BMP P Tracking Table'!$AH256*'BMP P Tracking Table'!$AD256,"")</f>
        <v/>
      </c>
      <c r="AJ256" s="65"/>
      <c r="AK256" s="101"/>
      <c r="AL256" s="101"/>
      <c r="AM256" s="64">
        <v>1</v>
      </c>
      <c r="AN256" s="105" t="str">
        <f t="shared" si="7"/>
        <v/>
      </c>
      <c r="AO256" s="101"/>
      <c r="AP256" s="101"/>
      <c r="AQ256" s="101"/>
      <c r="AR256" s="101"/>
      <c r="AS256" s="101"/>
      <c r="AT256" s="101"/>
      <c r="AU256" s="101"/>
      <c r="AV256" s="65"/>
      <c r="AW256" s="102"/>
      <c r="AX256" s="102"/>
      <c r="AY256" s="107" t="str">
        <f>IF('BMP P Tracking Table'!$AK256="Yes",IF('BMP P Tracking Table'!$AL256="No",'BMP P Tracking Table'!$U256*VLOOKUP('BMP P Tracking Table'!$Q256,'Loading Rates'!$B$1:$L$24,4,FALSE)+IF('BMP P Tracking Table'!$V256="By HSG",'BMP P Tracking Table'!$W256*VLOOKUP('BMP P Tracking Table'!$Q256,'Loading Rates'!$B$1:$L$24,6,FALSE)+'BMP P Tracking Table'!$X256*VLOOKUP('BMP P Tracking Table'!$Q256,'Loading Rates'!$B$1:$L$24,7,FALSE)+'BMP P Tracking Table'!$Y256*VLOOKUP('BMP P Tracking Table'!$Q256,'Loading Rates'!$B$1:$L$24,8,FALSE)+'BMP P Tracking Table'!$Z256*VLOOKUP('BMP P Tracking Table'!$Q256,'Loading Rates'!$B$1:$L$24,9,FALSE),'BMP P Tracking Table'!$AA256*VLOOKUP('BMP P Tracking Table'!$Q256,'Loading Rates'!$B$1:$L$24,10,FALSE)),'BMP P Tracking Table'!$AO256*VLOOKUP('BMP P Tracking Table'!$Q256,'Loading Rates'!$B$1:$L$24,4,FALSE)+IF('BMP P Tracking Table'!$AP256="By HSG",'BMP P Tracking Table'!$AQ256*VLOOKUP('BMP P Tracking Table'!$Q256,'Loading Rates'!$B$1:$L$24,6,FALSE)+'BMP P Tracking Table'!$AR256*VLOOKUP('BMP P Tracking Table'!$Q256,'Loading Rates'!$B$1:$L$24,7,FALSE)+'BMP P Tracking Table'!$AS256*VLOOKUP('BMP P Tracking Table'!$Q256,'Loading Rates'!$B$1:$L$24,8,FALSE)+'BMP P Tracking Table'!$AT256*VLOOKUP('BMP P Tracking Table'!$Q256,'Loading Rates'!$B$1:$L$24,9,FALSE),'BMP P Tracking Table'!$AU256*VLOOKUP('BMP P Tracking Table'!$Q256,'Loading Rates'!$B$1:$L$24,10,FALSE))),"")</f>
        <v/>
      </c>
      <c r="AZ256" s="107" t="str">
        <f>IFERROR(IF('BMP P Tracking Table'!$AL256="Yes",MIN(2,IF('BMP P Tracking Table'!$AP256="Total Pervious",(-(3630*'BMP P Tracking Table'!$AO256+20.691*'BMP P Tracking Table'!$AU256)+SQRT((3630*'BMP P Tracking Table'!$AO256+20.691*'BMP P Tracking Table'!$AU256)^2-(4*(996.798*'BMP P Tracking Table'!$AU256)*-'BMP P Tracking Table'!$AW256)))/(2*(996.798*'BMP P Tracking Table'!$AU256)),IF(SUM('BMP P Tracking Table'!$AQ256:$AT256)=0,'BMP P Tracking Table'!$AU256/(-3630*'BMP P Tracking Table'!$AO256),(-(3630*'BMP P Tracking Table'!$AO256+20.691*'BMP P Tracking Table'!$AT256-216.711*'BMP P Tracking Table'!$AS256-83.853*'BMP P Tracking Table'!$AR256-42.834*'BMP P Tracking Table'!$AQ256)+SQRT((3630*'BMP P Tracking Table'!$AO256+20.691*'BMP P Tracking Table'!$AT256-216.711*'BMP P Tracking Table'!$AS256-83.853*'BMP P Tracking Table'!$AR256-42.834*'BMP P Tracking Table'!$AQ256)^2-(4*(149.919*'BMP P Tracking Table'!$AQ256+236.676*'BMP P Tracking Table'!$AR256+726*'BMP P Tracking Table'!$AS256+996.798*'BMP P Tracking Table'!$AT256)*-'BMP P Tracking Table'!$AW256)))/(2*(149.919*'BMP P Tracking Table'!$AQ256+236.676*'BMP P Tracking Table'!$AR256+726*'BMP P Tracking Table'!$AS256+996.798*'BMP P Tracking Table'!$AT256))))),MIN(2,IF('BMP P Tracking Table'!$AP256="Total Pervious",(-(3630*'BMP P Tracking Table'!$U256+20.691*'BMP P Tracking Table'!$AA256)+SQRT((3630*'BMP P Tracking Table'!$U256+20.691*'BMP P Tracking Table'!$AA256)^2-(4*(996.798*'BMP P Tracking Table'!$AA256)*-'BMP P Tracking Table'!$AW256)))/(2*(996.798*'BMP P Tracking Table'!$AA256)),IF(SUM('BMP P Tracking Table'!$W256:$Z256)=0,'BMP P Tracking Table'!$AW256/(-3630*'BMP P Tracking Table'!$U256),(-(3630*'BMP P Tracking Table'!$U256+20.691*'BMP P Tracking Table'!$Z256-216.711*'BMP P Tracking Table'!$Y256-83.853*'BMP P Tracking Table'!$X256-42.834*'BMP P Tracking Table'!$W256)+SQRT((3630*'BMP P Tracking Table'!$U256+20.691*'BMP P Tracking Table'!$Z256-216.711*'BMP P Tracking Table'!$Y256-83.853*'BMP P Tracking Table'!$X256-42.834*'BMP P Tracking Table'!$W256)^2-(4*(149.919*'BMP P Tracking Table'!$W256+236.676*'BMP P Tracking Table'!$X256+726*'BMP P Tracking Table'!$Y256+996.798*'BMP P Tracking Table'!$Z256)*-'BMP P Tracking Table'!$AW256)))/(2*(149.919*'BMP P Tracking Table'!$W256+236.676*'BMP P Tracking Table'!$X256+726*'BMP P Tracking Table'!$Y256+996.798*'BMP P Tracking Table'!$Z256)))))),"")</f>
        <v/>
      </c>
      <c r="BA256" s="105" t="str" cm="1">
        <f t="array" ref="BA256">IFERROR((VLOOKUP(CONCATENATE('BMP P Tracking Table'!$AV256," ",'BMP P Tracking Table'!$AX256),'Performance Curves'!$C$1:$L$45,_xlfn.SINGLE(MATCH('BMP P Tracking Table'!$AZ256,'Performance Curves'!$D$1:$L$1,1))+2,FALSE)-VLOOKUP(CONCATENATE('BMP P Tracking Table'!$AV256," ",'BMP P Tracking Table'!$AX256),'Performance Curves'!$C$1:$L$45,_xlfn.SINGLE(MATCH('BMP P Tracking Table'!$AZ256,'Performance Curves'!$D$1:$L$1,1))+1,FALSE)),"")</f>
        <v/>
      </c>
      <c r="BB256" s="107" t="str">
        <f>IFERROR(('BMP P Tracking Table'!$AZ256-INDEX('Performance Curves'!$E$1:$L$1,1,MATCH('BMP P Tracking Table'!$AZ256,'Performance Curves'!$E$1:$L$1,1)))/(INDEX('Performance Curves'!$E$1:$L$1,1,MATCH('BMP P Tracking Table'!$AZ256,'Performance Curves'!$E$1:$L$1,1)+1)-INDEX('Performance Curves'!$E$1:$L$1,1,MATCH('BMP P Tracking Table'!$AZ256,'Performance Curves'!$E$1:$L$1,1))),"")</f>
        <v/>
      </c>
      <c r="BC256" s="106" t="str" cm="1">
        <f t="array" ref="BC256">IFERROR(IF('BMP P Tracking Table'!$AZ256=2,VLOOKUP(CONCATENATE('BMP P Tracking Table'!$AV256," ",'BMP P Tracking Table'!$AX256),'Performance Curves'!$C$1:$L$44,_xlfn.SINGLE(MATCH('BMP P Tracking Table'!$AZ256,'Performance Curves'!$D$1:$L$1,1))+1,FALSE),'BMP P Tracking Table'!$BA256*'BMP P Tracking Table'!$BB256+VLOOKUP(CONCATENATE('BMP P Tracking Table'!$AV256," ",'BMP P Tracking Table'!$AX256),'Performance Curves'!$C$1:$L$44,_xlfn.SINGLE(MATCH('BMP P Tracking Table'!$AZ256,'Performance Curves'!$D$1:$L$1,1))+1,FALSE)),"")</f>
        <v/>
      </c>
      <c r="BD256" s="107" t="str">
        <f>IFERROR('BMP P Tracking Table'!$BC256*'BMP P Tracking Table'!$AY256,"")</f>
        <v/>
      </c>
      <c r="BE256" s="101"/>
      <c r="BF256" s="37">
        <f t="shared" si="8"/>
        <v>0</v>
      </c>
    </row>
    <row r="257" spans="1:58" x14ac:dyDescent="0.25">
      <c r="A257" s="65"/>
      <c r="B257" s="65"/>
      <c r="C257" s="65"/>
      <c r="D257" s="65"/>
      <c r="E257" s="97"/>
      <c r="F257" s="97"/>
      <c r="G257" s="65"/>
      <c r="H257" s="65"/>
      <c r="I257" s="65"/>
      <c r="J257" s="98"/>
      <c r="K257" s="65"/>
      <c r="L257" s="65"/>
      <c r="M257" s="65"/>
      <c r="N257" s="65"/>
      <c r="O257" s="65"/>
      <c r="P257" s="65"/>
      <c r="Q257" s="65" t="str">
        <f>IFERROR(VLOOKUP('BMP P Tracking Table'!$P257,Dropdowns!$C$2:$E$15,3,FALSE),"")</f>
        <v/>
      </c>
      <c r="R257" s="65" t="str">
        <f>IFERROR(VLOOKUP('BMP P Tracking Table'!$Q257,Dropdowns!$P$3:$Q$23,2,FALSE),"")</f>
        <v/>
      </c>
      <c r="S257" s="65"/>
      <c r="T257" s="65"/>
      <c r="U257" s="65"/>
      <c r="V257" s="65"/>
      <c r="W257" s="65"/>
      <c r="X257" s="65"/>
      <c r="Y257" s="65"/>
      <c r="Z257" s="65"/>
      <c r="AA257" s="65"/>
      <c r="AB257" s="100"/>
      <c r="AC257" s="65"/>
      <c r="AD257" s="107" t="str">
        <f>IFERROR('BMP P Tracking Table'!$U257*VLOOKUP('BMP P Tracking Table'!$Q257,'Loading Rates'!$B$1:$L$24,4,FALSE)+IF('BMP P Tracking Table'!$V257="By HSG",'BMP P Tracking Table'!$W257*VLOOKUP('BMP P Tracking Table'!$Q257,'Loading Rates'!$B$1:$L$24,6,FALSE)+'BMP P Tracking Table'!$X257*VLOOKUP('BMP P Tracking Table'!$Q257,'Loading Rates'!$B$1:$L$24,7,FALSE)+'BMP P Tracking Table'!$Y257*VLOOKUP('BMP P Tracking Table'!$Q257,'Loading Rates'!$B$1:$L$24,8,FALSE)+'BMP P Tracking Table'!$Z257*VLOOKUP('BMP P Tracking Table'!$Q257,'Loading Rates'!$B$1:$L$24,9,FALSE),'BMP P Tracking Table'!$AA257*VLOOKUP('BMP P Tracking Table'!$Q257,'Loading Rates'!$B$1:$L$24,10,FALSE)),"")</f>
        <v/>
      </c>
      <c r="AE257" s="107" t="str">
        <f>IFERROR(MIN(2,IF('BMP P Tracking Table'!$V257="Total Pervious",(-(3630*'BMP P Tracking Table'!$U257+20.691*'BMP P Tracking Table'!$AA257)+SQRT((3630*'BMP P Tracking Table'!$U257+20.691*'BMP P Tracking Table'!$AA257)^2-(4*(996.798*'BMP P Tracking Table'!$AA257)*-'BMP P Tracking Table'!$AB257)))/(2*(996.798*'BMP P Tracking Table'!$AA257)),IF(SUM('BMP P Tracking Table'!$W257:$Z257)=0,'BMP P Tracking Table'!$AB257/(-3630*'BMP P Tracking Table'!$U257),(-(3630*'BMP P Tracking Table'!$U257+20.691*'BMP P Tracking Table'!$Z257-216.711*'BMP P Tracking Table'!$Y257-83.853*'BMP P Tracking Table'!$X257-42.834*'BMP P Tracking Table'!$W257)+SQRT((3630*'BMP P Tracking Table'!$U257+20.691*'BMP P Tracking Table'!$Z257-216.711*'BMP P Tracking Table'!$Y257-83.853*'BMP P Tracking Table'!$X257-42.834*'BMP P Tracking Table'!$W257)^2-(4*(149.919*'BMP P Tracking Table'!$W257+236.676*'BMP P Tracking Table'!$X257+726*'BMP P Tracking Table'!$Y257+996.798*'BMP P Tracking Table'!$Z257)*-'BMP P Tracking Table'!$AB257)))/(2*(149.919*'BMP P Tracking Table'!$W257+236.676*'BMP P Tracking Table'!$X257+726*'BMP P Tracking Table'!$Y257+996.798*'BMP P Tracking Table'!$Z257))))),"")</f>
        <v/>
      </c>
      <c r="AF257" s="107" t="str" cm="1">
        <f t="array" ref="AF257">IFERROR((VLOOKUP(CONCATENATE('BMP P Tracking Table'!$T257," ",'BMP P Tracking Table'!$AC257),'Performance Curves'!$C$1:$L$45,_xlfn.SINGLE(MATCH('BMP P Tracking Table'!$AE257,'Performance Curves'!$D$1:$L$1,1))+2,FALSE)-VLOOKUP(CONCATENATE('BMP P Tracking Table'!$T257," ",'BMP P Tracking Table'!$AC257),'Performance Curves'!$C$1:$L$45,_xlfn.SINGLE(MATCH('BMP P Tracking Table'!$AE257,'Performance Curves'!$D$1:$L$1,1))+1,FALSE)),"")</f>
        <v/>
      </c>
      <c r="AG257" s="107" t="str">
        <f>IFERROR(('BMP P Tracking Table'!$AE257-INDEX('Performance Curves'!$E$1:$L$1,1,MATCH('BMP P Tracking Table'!$AE257,'Performance Curves'!$E$1:$L$1,1)))/(INDEX('Performance Curves'!$E$1:$L$1,1,MATCH('BMP P Tracking Table'!$AE257,'Performance Curves'!$E$1:$L$1,1)+1)-INDEX('Performance Curves'!$E$1:$L$1,1,MATCH('BMP P Tracking Table'!$AE257,'Performance Curves'!$E$1:$L$1,1))),"")</f>
        <v/>
      </c>
      <c r="AH257" s="106" t="str" cm="1">
        <f t="array" ref="AH257">IFERROR(IF('BMP P Tracking Table'!$AE257=2,VLOOKUP(CONCATENATE('BMP P Tracking Table'!$T257," ",'BMP P Tracking Table'!$AC257),'Performance Curves'!$C$1:$L$45,_xlfn.SINGLE(MATCH('BMP P Tracking Table'!$AE257,'Performance Curves'!$D$1:$L$1,1))+1,FALSE),'BMP P Tracking Table'!$AF257*'BMP P Tracking Table'!$AG257+VLOOKUP(CONCATENATE('BMP P Tracking Table'!$T257," ",'BMP P Tracking Table'!$AC257),'Performance Curves'!$C$1:$L$45,_xlfn.SINGLE(MATCH('BMP P Tracking Table'!$AE257,'Performance Curves'!$D$1:$L$1,1))+1,FALSE)),"")</f>
        <v/>
      </c>
      <c r="AI257" s="107" t="str">
        <f>IFERROR('BMP P Tracking Table'!$AH257*'BMP P Tracking Table'!$AD257,"")</f>
        <v/>
      </c>
      <c r="AJ257" s="65"/>
      <c r="AK257" s="101"/>
      <c r="AL257" s="101"/>
      <c r="AM257" s="64">
        <v>1</v>
      </c>
      <c r="AN257" s="105" t="str">
        <f t="shared" si="7"/>
        <v/>
      </c>
      <c r="AO257" s="101"/>
      <c r="AP257" s="101"/>
      <c r="AQ257" s="101"/>
      <c r="AR257" s="101"/>
      <c r="AS257" s="101"/>
      <c r="AT257" s="101"/>
      <c r="AU257" s="101"/>
      <c r="AV257" s="65"/>
      <c r="AW257" s="102"/>
      <c r="AX257" s="102"/>
      <c r="AY257" s="107" t="str">
        <f>IF('BMP P Tracking Table'!$AK257="Yes",IF('BMP P Tracking Table'!$AL257="No",'BMP P Tracking Table'!$U257*VLOOKUP('BMP P Tracking Table'!$Q257,'Loading Rates'!$B$1:$L$24,4,FALSE)+IF('BMP P Tracking Table'!$V257="By HSG",'BMP P Tracking Table'!$W257*VLOOKUP('BMP P Tracking Table'!$Q257,'Loading Rates'!$B$1:$L$24,6,FALSE)+'BMP P Tracking Table'!$X257*VLOOKUP('BMP P Tracking Table'!$Q257,'Loading Rates'!$B$1:$L$24,7,FALSE)+'BMP P Tracking Table'!$Y257*VLOOKUP('BMP P Tracking Table'!$Q257,'Loading Rates'!$B$1:$L$24,8,FALSE)+'BMP P Tracking Table'!$Z257*VLOOKUP('BMP P Tracking Table'!$Q257,'Loading Rates'!$B$1:$L$24,9,FALSE),'BMP P Tracking Table'!$AA257*VLOOKUP('BMP P Tracking Table'!$Q257,'Loading Rates'!$B$1:$L$24,10,FALSE)),'BMP P Tracking Table'!$AO257*VLOOKUP('BMP P Tracking Table'!$Q257,'Loading Rates'!$B$1:$L$24,4,FALSE)+IF('BMP P Tracking Table'!$AP257="By HSG",'BMP P Tracking Table'!$AQ257*VLOOKUP('BMP P Tracking Table'!$Q257,'Loading Rates'!$B$1:$L$24,6,FALSE)+'BMP P Tracking Table'!$AR257*VLOOKUP('BMP P Tracking Table'!$Q257,'Loading Rates'!$B$1:$L$24,7,FALSE)+'BMP P Tracking Table'!$AS257*VLOOKUP('BMP P Tracking Table'!$Q257,'Loading Rates'!$B$1:$L$24,8,FALSE)+'BMP P Tracking Table'!$AT257*VLOOKUP('BMP P Tracking Table'!$Q257,'Loading Rates'!$B$1:$L$24,9,FALSE),'BMP P Tracking Table'!$AU257*VLOOKUP('BMP P Tracking Table'!$Q257,'Loading Rates'!$B$1:$L$24,10,FALSE))),"")</f>
        <v/>
      </c>
      <c r="AZ257" s="107" t="str">
        <f>IFERROR(IF('BMP P Tracking Table'!$AL257="Yes",MIN(2,IF('BMP P Tracking Table'!$AP257="Total Pervious",(-(3630*'BMP P Tracking Table'!$AO257+20.691*'BMP P Tracking Table'!$AU257)+SQRT((3630*'BMP P Tracking Table'!$AO257+20.691*'BMP P Tracking Table'!$AU257)^2-(4*(996.798*'BMP P Tracking Table'!$AU257)*-'BMP P Tracking Table'!$AW257)))/(2*(996.798*'BMP P Tracking Table'!$AU257)),IF(SUM('BMP P Tracking Table'!$AQ257:$AT257)=0,'BMP P Tracking Table'!$AU257/(-3630*'BMP P Tracking Table'!$AO257),(-(3630*'BMP P Tracking Table'!$AO257+20.691*'BMP P Tracking Table'!$AT257-216.711*'BMP P Tracking Table'!$AS257-83.853*'BMP P Tracking Table'!$AR257-42.834*'BMP P Tracking Table'!$AQ257)+SQRT((3630*'BMP P Tracking Table'!$AO257+20.691*'BMP P Tracking Table'!$AT257-216.711*'BMP P Tracking Table'!$AS257-83.853*'BMP P Tracking Table'!$AR257-42.834*'BMP P Tracking Table'!$AQ257)^2-(4*(149.919*'BMP P Tracking Table'!$AQ257+236.676*'BMP P Tracking Table'!$AR257+726*'BMP P Tracking Table'!$AS257+996.798*'BMP P Tracking Table'!$AT257)*-'BMP P Tracking Table'!$AW257)))/(2*(149.919*'BMP P Tracking Table'!$AQ257+236.676*'BMP P Tracking Table'!$AR257+726*'BMP P Tracking Table'!$AS257+996.798*'BMP P Tracking Table'!$AT257))))),MIN(2,IF('BMP P Tracking Table'!$AP257="Total Pervious",(-(3630*'BMP P Tracking Table'!$U257+20.691*'BMP P Tracking Table'!$AA257)+SQRT((3630*'BMP P Tracking Table'!$U257+20.691*'BMP P Tracking Table'!$AA257)^2-(4*(996.798*'BMP P Tracking Table'!$AA257)*-'BMP P Tracking Table'!$AW257)))/(2*(996.798*'BMP P Tracking Table'!$AA257)),IF(SUM('BMP P Tracking Table'!$W257:$Z257)=0,'BMP P Tracking Table'!$AW257/(-3630*'BMP P Tracking Table'!$U257),(-(3630*'BMP P Tracking Table'!$U257+20.691*'BMP P Tracking Table'!$Z257-216.711*'BMP P Tracking Table'!$Y257-83.853*'BMP P Tracking Table'!$X257-42.834*'BMP P Tracking Table'!$W257)+SQRT((3630*'BMP P Tracking Table'!$U257+20.691*'BMP P Tracking Table'!$Z257-216.711*'BMP P Tracking Table'!$Y257-83.853*'BMP P Tracking Table'!$X257-42.834*'BMP P Tracking Table'!$W257)^2-(4*(149.919*'BMP P Tracking Table'!$W257+236.676*'BMP P Tracking Table'!$X257+726*'BMP P Tracking Table'!$Y257+996.798*'BMP P Tracking Table'!$Z257)*-'BMP P Tracking Table'!$AW257)))/(2*(149.919*'BMP P Tracking Table'!$W257+236.676*'BMP P Tracking Table'!$X257+726*'BMP P Tracking Table'!$Y257+996.798*'BMP P Tracking Table'!$Z257)))))),"")</f>
        <v/>
      </c>
      <c r="BA257" s="105" t="str" cm="1">
        <f t="array" ref="BA257">IFERROR((VLOOKUP(CONCATENATE('BMP P Tracking Table'!$AV257," ",'BMP P Tracking Table'!$AX257),'Performance Curves'!$C$1:$L$45,_xlfn.SINGLE(MATCH('BMP P Tracking Table'!$AZ257,'Performance Curves'!$D$1:$L$1,1))+2,FALSE)-VLOOKUP(CONCATENATE('BMP P Tracking Table'!$AV257," ",'BMP P Tracking Table'!$AX257),'Performance Curves'!$C$1:$L$45,_xlfn.SINGLE(MATCH('BMP P Tracking Table'!$AZ257,'Performance Curves'!$D$1:$L$1,1))+1,FALSE)),"")</f>
        <v/>
      </c>
      <c r="BB257" s="107" t="str">
        <f>IFERROR(('BMP P Tracking Table'!$AZ257-INDEX('Performance Curves'!$E$1:$L$1,1,MATCH('BMP P Tracking Table'!$AZ257,'Performance Curves'!$E$1:$L$1,1)))/(INDEX('Performance Curves'!$E$1:$L$1,1,MATCH('BMP P Tracking Table'!$AZ257,'Performance Curves'!$E$1:$L$1,1)+1)-INDEX('Performance Curves'!$E$1:$L$1,1,MATCH('BMP P Tracking Table'!$AZ257,'Performance Curves'!$E$1:$L$1,1))),"")</f>
        <v/>
      </c>
      <c r="BC257" s="106" t="str" cm="1">
        <f t="array" ref="BC257">IFERROR(IF('BMP P Tracking Table'!$AZ257=2,VLOOKUP(CONCATENATE('BMP P Tracking Table'!$AV257," ",'BMP P Tracking Table'!$AX257),'Performance Curves'!$C$1:$L$44,_xlfn.SINGLE(MATCH('BMP P Tracking Table'!$AZ257,'Performance Curves'!$D$1:$L$1,1))+1,FALSE),'BMP P Tracking Table'!$BA257*'BMP P Tracking Table'!$BB257+VLOOKUP(CONCATENATE('BMP P Tracking Table'!$AV257," ",'BMP P Tracking Table'!$AX257),'Performance Curves'!$C$1:$L$44,_xlfn.SINGLE(MATCH('BMP P Tracking Table'!$AZ257,'Performance Curves'!$D$1:$L$1,1))+1,FALSE)),"")</f>
        <v/>
      </c>
      <c r="BD257" s="107" t="str">
        <f>IFERROR('BMP P Tracking Table'!$BC257*'BMP P Tracking Table'!$AY257,"")</f>
        <v/>
      </c>
      <c r="BE257" s="101"/>
      <c r="BF257" s="37">
        <f t="shared" si="8"/>
        <v>0</v>
      </c>
    </row>
    <row r="258" spans="1:58" x14ac:dyDescent="0.25">
      <c r="A258" s="65"/>
      <c r="B258" s="65"/>
      <c r="C258" s="65"/>
      <c r="D258" s="65"/>
      <c r="E258" s="97"/>
      <c r="F258" s="97"/>
      <c r="G258" s="65"/>
      <c r="H258" s="65"/>
      <c r="I258" s="65"/>
      <c r="J258" s="98"/>
      <c r="K258" s="65"/>
      <c r="L258" s="65"/>
      <c r="M258" s="65"/>
      <c r="N258" s="65"/>
      <c r="O258" s="65"/>
      <c r="P258" s="65"/>
      <c r="Q258" s="65" t="str">
        <f>IFERROR(VLOOKUP('BMP P Tracking Table'!$P258,Dropdowns!$C$2:$E$15,3,FALSE),"")</f>
        <v/>
      </c>
      <c r="R258" s="65" t="str">
        <f>IFERROR(VLOOKUP('BMP P Tracking Table'!$Q258,Dropdowns!$P$3:$Q$23,2,FALSE),"")</f>
        <v/>
      </c>
      <c r="S258" s="65"/>
      <c r="T258" s="65"/>
      <c r="U258" s="65"/>
      <c r="V258" s="65"/>
      <c r="W258" s="65"/>
      <c r="X258" s="65"/>
      <c r="Y258" s="65"/>
      <c r="Z258" s="65"/>
      <c r="AA258" s="65"/>
      <c r="AB258" s="100"/>
      <c r="AC258" s="65"/>
      <c r="AD258" s="107" t="str">
        <f>IFERROR('BMP P Tracking Table'!$U258*VLOOKUP('BMP P Tracking Table'!$Q258,'Loading Rates'!$B$1:$L$24,4,FALSE)+IF('BMP P Tracking Table'!$V258="By HSG",'BMP P Tracking Table'!$W258*VLOOKUP('BMP P Tracking Table'!$Q258,'Loading Rates'!$B$1:$L$24,6,FALSE)+'BMP P Tracking Table'!$X258*VLOOKUP('BMP P Tracking Table'!$Q258,'Loading Rates'!$B$1:$L$24,7,FALSE)+'BMP P Tracking Table'!$Y258*VLOOKUP('BMP P Tracking Table'!$Q258,'Loading Rates'!$B$1:$L$24,8,FALSE)+'BMP P Tracking Table'!$Z258*VLOOKUP('BMP P Tracking Table'!$Q258,'Loading Rates'!$B$1:$L$24,9,FALSE),'BMP P Tracking Table'!$AA258*VLOOKUP('BMP P Tracking Table'!$Q258,'Loading Rates'!$B$1:$L$24,10,FALSE)),"")</f>
        <v/>
      </c>
      <c r="AE258" s="107" t="str">
        <f>IFERROR(MIN(2,IF('BMP P Tracking Table'!$V258="Total Pervious",(-(3630*'BMP P Tracking Table'!$U258+20.691*'BMP P Tracking Table'!$AA258)+SQRT((3630*'BMP P Tracking Table'!$U258+20.691*'BMP P Tracking Table'!$AA258)^2-(4*(996.798*'BMP P Tracking Table'!$AA258)*-'BMP P Tracking Table'!$AB258)))/(2*(996.798*'BMP P Tracking Table'!$AA258)),IF(SUM('BMP P Tracking Table'!$W258:$Z258)=0,'BMP P Tracking Table'!$AB258/(-3630*'BMP P Tracking Table'!$U258),(-(3630*'BMP P Tracking Table'!$U258+20.691*'BMP P Tracking Table'!$Z258-216.711*'BMP P Tracking Table'!$Y258-83.853*'BMP P Tracking Table'!$X258-42.834*'BMP P Tracking Table'!$W258)+SQRT((3630*'BMP P Tracking Table'!$U258+20.691*'BMP P Tracking Table'!$Z258-216.711*'BMP P Tracking Table'!$Y258-83.853*'BMP P Tracking Table'!$X258-42.834*'BMP P Tracking Table'!$W258)^2-(4*(149.919*'BMP P Tracking Table'!$W258+236.676*'BMP P Tracking Table'!$X258+726*'BMP P Tracking Table'!$Y258+996.798*'BMP P Tracking Table'!$Z258)*-'BMP P Tracking Table'!$AB258)))/(2*(149.919*'BMP P Tracking Table'!$W258+236.676*'BMP P Tracking Table'!$X258+726*'BMP P Tracking Table'!$Y258+996.798*'BMP P Tracking Table'!$Z258))))),"")</f>
        <v/>
      </c>
      <c r="AF258" s="107" t="str" cm="1">
        <f t="array" ref="AF258">IFERROR((VLOOKUP(CONCATENATE('BMP P Tracking Table'!$T258," ",'BMP P Tracking Table'!$AC258),'Performance Curves'!$C$1:$L$45,_xlfn.SINGLE(MATCH('BMP P Tracking Table'!$AE258,'Performance Curves'!$D$1:$L$1,1))+2,FALSE)-VLOOKUP(CONCATENATE('BMP P Tracking Table'!$T258," ",'BMP P Tracking Table'!$AC258),'Performance Curves'!$C$1:$L$45,_xlfn.SINGLE(MATCH('BMP P Tracking Table'!$AE258,'Performance Curves'!$D$1:$L$1,1))+1,FALSE)),"")</f>
        <v/>
      </c>
      <c r="AG258" s="107" t="str">
        <f>IFERROR(('BMP P Tracking Table'!$AE258-INDEX('Performance Curves'!$E$1:$L$1,1,MATCH('BMP P Tracking Table'!$AE258,'Performance Curves'!$E$1:$L$1,1)))/(INDEX('Performance Curves'!$E$1:$L$1,1,MATCH('BMP P Tracking Table'!$AE258,'Performance Curves'!$E$1:$L$1,1)+1)-INDEX('Performance Curves'!$E$1:$L$1,1,MATCH('BMP P Tracking Table'!$AE258,'Performance Curves'!$E$1:$L$1,1))),"")</f>
        <v/>
      </c>
      <c r="AH258" s="106" t="str" cm="1">
        <f t="array" ref="AH258">IFERROR(IF('BMP P Tracking Table'!$AE258=2,VLOOKUP(CONCATENATE('BMP P Tracking Table'!$T258," ",'BMP P Tracking Table'!$AC258),'Performance Curves'!$C$1:$L$45,_xlfn.SINGLE(MATCH('BMP P Tracking Table'!$AE258,'Performance Curves'!$D$1:$L$1,1))+1,FALSE),'BMP P Tracking Table'!$AF258*'BMP P Tracking Table'!$AG258+VLOOKUP(CONCATENATE('BMP P Tracking Table'!$T258," ",'BMP P Tracking Table'!$AC258),'Performance Curves'!$C$1:$L$45,_xlfn.SINGLE(MATCH('BMP P Tracking Table'!$AE258,'Performance Curves'!$D$1:$L$1,1))+1,FALSE)),"")</f>
        <v/>
      </c>
      <c r="AI258" s="107" t="str">
        <f>IFERROR('BMP P Tracking Table'!$AH258*'BMP P Tracking Table'!$AD258,"")</f>
        <v/>
      </c>
      <c r="AJ258" s="65"/>
      <c r="AK258" s="101"/>
      <c r="AL258" s="101"/>
      <c r="AM258" s="64">
        <v>1</v>
      </c>
      <c r="AN258" s="105" t="str">
        <f t="shared" si="7"/>
        <v/>
      </c>
      <c r="AO258" s="101"/>
      <c r="AP258" s="101"/>
      <c r="AQ258" s="101"/>
      <c r="AR258" s="101"/>
      <c r="AS258" s="101"/>
      <c r="AT258" s="101"/>
      <c r="AU258" s="101"/>
      <c r="AV258" s="65"/>
      <c r="AW258" s="102"/>
      <c r="AX258" s="102"/>
      <c r="AY258" s="107" t="str">
        <f>IF('BMP P Tracking Table'!$AK258="Yes",IF('BMP P Tracking Table'!$AL258="No",'BMP P Tracking Table'!$U258*VLOOKUP('BMP P Tracking Table'!$Q258,'Loading Rates'!$B$1:$L$24,4,FALSE)+IF('BMP P Tracking Table'!$V258="By HSG",'BMP P Tracking Table'!$W258*VLOOKUP('BMP P Tracking Table'!$Q258,'Loading Rates'!$B$1:$L$24,6,FALSE)+'BMP P Tracking Table'!$X258*VLOOKUP('BMP P Tracking Table'!$Q258,'Loading Rates'!$B$1:$L$24,7,FALSE)+'BMP P Tracking Table'!$Y258*VLOOKUP('BMP P Tracking Table'!$Q258,'Loading Rates'!$B$1:$L$24,8,FALSE)+'BMP P Tracking Table'!$Z258*VLOOKUP('BMP P Tracking Table'!$Q258,'Loading Rates'!$B$1:$L$24,9,FALSE),'BMP P Tracking Table'!$AA258*VLOOKUP('BMP P Tracking Table'!$Q258,'Loading Rates'!$B$1:$L$24,10,FALSE)),'BMP P Tracking Table'!$AO258*VLOOKUP('BMP P Tracking Table'!$Q258,'Loading Rates'!$B$1:$L$24,4,FALSE)+IF('BMP P Tracking Table'!$AP258="By HSG",'BMP P Tracking Table'!$AQ258*VLOOKUP('BMP P Tracking Table'!$Q258,'Loading Rates'!$B$1:$L$24,6,FALSE)+'BMP P Tracking Table'!$AR258*VLOOKUP('BMP P Tracking Table'!$Q258,'Loading Rates'!$B$1:$L$24,7,FALSE)+'BMP P Tracking Table'!$AS258*VLOOKUP('BMP P Tracking Table'!$Q258,'Loading Rates'!$B$1:$L$24,8,FALSE)+'BMP P Tracking Table'!$AT258*VLOOKUP('BMP P Tracking Table'!$Q258,'Loading Rates'!$B$1:$L$24,9,FALSE),'BMP P Tracking Table'!$AU258*VLOOKUP('BMP P Tracking Table'!$Q258,'Loading Rates'!$B$1:$L$24,10,FALSE))),"")</f>
        <v/>
      </c>
      <c r="AZ258" s="107" t="str">
        <f>IFERROR(IF('BMP P Tracking Table'!$AL258="Yes",MIN(2,IF('BMP P Tracking Table'!$AP258="Total Pervious",(-(3630*'BMP P Tracking Table'!$AO258+20.691*'BMP P Tracking Table'!$AU258)+SQRT((3630*'BMP P Tracking Table'!$AO258+20.691*'BMP P Tracking Table'!$AU258)^2-(4*(996.798*'BMP P Tracking Table'!$AU258)*-'BMP P Tracking Table'!$AW258)))/(2*(996.798*'BMP P Tracking Table'!$AU258)),IF(SUM('BMP P Tracking Table'!$AQ258:$AT258)=0,'BMP P Tracking Table'!$AU258/(-3630*'BMP P Tracking Table'!$AO258),(-(3630*'BMP P Tracking Table'!$AO258+20.691*'BMP P Tracking Table'!$AT258-216.711*'BMP P Tracking Table'!$AS258-83.853*'BMP P Tracking Table'!$AR258-42.834*'BMP P Tracking Table'!$AQ258)+SQRT((3630*'BMP P Tracking Table'!$AO258+20.691*'BMP P Tracking Table'!$AT258-216.711*'BMP P Tracking Table'!$AS258-83.853*'BMP P Tracking Table'!$AR258-42.834*'BMP P Tracking Table'!$AQ258)^2-(4*(149.919*'BMP P Tracking Table'!$AQ258+236.676*'BMP P Tracking Table'!$AR258+726*'BMP P Tracking Table'!$AS258+996.798*'BMP P Tracking Table'!$AT258)*-'BMP P Tracking Table'!$AW258)))/(2*(149.919*'BMP P Tracking Table'!$AQ258+236.676*'BMP P Tracking Table'!$AR258+726*'BMP P Tracking Table'!$AS258+996.798*'BMP P Tracking Table'!$AT258))))),MIN(2,IF('BMP P Tracking Table'!$AP258="Total Pervious",(-(3630*'BMP P Tracking Table'!$U258+20.691*'BMP P Tracking Table'!$AA258)+SQRT((3630*'BMP P Tracking Table'!$U258+20.691*'BMP P Tracking Table'!$AA258)^2-(4*(996.798*'BMP P Tracking Table'!$AA258)*-'BMP P Tracking Table'!$AW258)))/(2*(996.798*'BMP P Tracking Table'!$AA258)),IF(SUM('BMP P Tracking Table'!$W258:$Z258)=0,'BMP P Tracking Table'!$AW258/(-3630*'BMP P Tracking Table'!$U258),(-(3630*'BMP P Tracking Table'!$U258+20.691*'BMP P Tracking Table'!$Z258-216.711*'BMP P Tracking Table'!$Y258-83.853*'BMP P Tracking Table'!$X258-42.834*'BMP P Tracking Table'!$W258)+SQRT((3630*'BMP P Tracking Table'!$U258+20.691*'BMP P Tracking Table'!$Z258-216.711*'BMP P Tracking Table'!$Y258-83.853*'BMP P Tracking Table'!$X258-42.834*'BMP P Tracking Table'!$W258)^2-(4*(149.919*'BMP P Tracking Table'!$W258+236.676*'BMP P Tracking Table'!$X258+726*'BMP P Tracking Table'!$Y258+996.798*'BMP P Tracking Table'!$Z258)*-'BMP P Tracking Table'!$AW258)))/(2*(149.919*'BMP P Tracking Table'!$W258+236.676*'BMP P Tracking Table'!$X258+726*'BMP P Tracking Table'!$Y258+996.798*'BMP P Tracking Table'!$Z258)))))),"")</f>
        <v/>
      </c>
      <c r="BA258" s="105" t="str" cm="1">
        <f t="array" ref="BA258">IFERROR((VLOOKUP(CONCATENATE('BMP P Tracking Table'!$AV258," ",'BMP P Tracking Table'!$AX258),'Performance Curves'!$C$1:$L$45,_xlfn.SINGLE(MATCH('BMP P Tracking Table'!$AZ258,'Performance Curves'!$D$1:$L$1,1))+2,FALSE)-VLOOKUP(CONCATENATE('BMP P Tracking Table'!$AV258," ",'BMP P Tracking Table'!$AX258),'Performance Curves'!$C$1:$L$45,_xlfn.SINGLE(MATCH('BMP P Tracking Table'!$AZ258,'Performance Curves'!$D$1:$L$1,1))+1,FALSE)),"")</f>
        <v/>
      </c>
      <c r="BB258" s="107" t="str">
        <f>IFERROR(('BMP P Tracking Table'!$AZ258-INDEX('Performance Curves'!$E$1:$L$1,1,MATCH('BMP P Tracking Table'!$AZ258,'Performance Curves'!$E$1:$L$1,1)))/(INDEX('Performance Curves'!$E$1:$L$1,1,MATCH('BMP P Tracking Table'!$AZ258,'Performance Curves'!$E$1:$L$1,1)+1)-INDEX('Performance Curves'!$E$1:$L$1,1,MATCH('BMP P Tracking Table'!$AZ258,'Performance Curves'!$E$1:$L$1,1))),"")</f>
        <v/>
      </c>
      <c r="BC258" s="106" t="str" cm="1">
        <f t="array" ref="BC258">IFERROR(IF('BMP P Tracking Table'!$AZ258=2,VLOOKUP(CONCATENATE('BMP P Tracking Table'!$AV258," ",'BMP P Tracking Table'!$AX258),'Performance Curves'!$C$1:$L$44,_xlfn.SINGLE(MATCH('BMP P Tracking Table'!$AZ258,'Performance Curves'!$D$1:$L$1,1))+1,FALSE),'BMP P Tracking Table'!$BA258*'BMP P Tracking Table'!$BB258+VLOOKUP(CONCATENATE('BMP P Tracking Table'!$AV258," ",'BMP P Tracking Table'!$AX258),'Performance Curves'!$C$1:$L$44,_xlfn.SINGLE(MATCH('BMP P Tracking Table'!$AZ258,'Performance Curves'!$D$1:$L$1,1))+1,FALSE)),"")</f>
        <v/>
      </c>
      <c r="BD258" s="107" t="str">
        <f>IFERROR('BMP P Tracking Table'!$BC258*'BMP P Tracking Table'!$AY258,"")</f>
        <v/>
      </c>
      <c r="BE258" s="95"/>
      <c r="BF258" s="37">
        <f t="shared" si="8"/>
        <v>0</v>
      </c>
    </row>
    <row r="259" spans="1:58" x14ac:dyDescent="0.25">
      <c r="A259" s="65"/>
      <c r="B259" s="65"/>
      <c r="C259" s="65"/>
      <c r="D259" s="65"/>
      <c r="E259" s="97"/>
      <c r="F259" s="97"/>
      <c r="G259" s="65"/>
      <c r="H259" s="65"/>
      <c r="I259" s="65"/>
      <c r="J259" s="98"/>
      <c r="K259" s="65"/>
      <c r="L259" s="65"/>
      <c r="M259" s="65"/>
      <c r="N259" s="65"/>
      <c r="O259" s="65"/>
      <c r="P259" s="65"/>
      <c r="Q259" s="65" t="str">
        <f>IFERROR(VLOOKUP('BMP P Tracking Table'!$P259,Dropdowns!$C$2:$E$15,3,FALSE),"")</f>
        <v/>
      </c>
      <c r="R259" s="65" t="str">
        <f>IFERROR(VLOOKUP('BMP P Tracking Table'!$Q259,Dropdowns!$P$3:$Q$23,2,FALSE),"")</f>
        <v/>
      </c>
      <c r="S259" s="65"/>
      <c r="T259" s="65"/>
      <c r="U259" s="65"/>
      <c r="V259" s="65"/>
      <c r="W259" s="65"/>
      <c r="X259" s="65"/>
      <c r="Y259" s="65"/>
      <c r="Z259" s="65"/>
      <c r="AA259" s="65"/>
      <c r="AB259" s="100"/>
      <c r="AC259" s="65"/>
      <c r="AD259" s="107" t="str">
        <f>IFERROR('BMP P Tracking Table'!$U259*VLOOKUP('BMP P Tracking Table'!$Q259,'Loading Rates'!$B$1:$L$24,4,FALSE)+IF('BMP P Tracking Table'!$V259="By HSG",'BMP P Tracking Table'!$W259*VLOOKUP('BMP P Tracking Table'!$Q259,'Loading Rates'!$B$1:$L$24,6,FALSE)+'BMP P Tracking Table'!$X259*VLOOKUP('BMP P Tracking Table'!$Q259,'Loading Rates'!$B$1:$L$24,7,FALSE)+'BMP P Tracking Table'!$Y259*VLOOKUP('BMP P Tracking Table'!$Q259,'Loading Rates'!$B$1:$L$24,8,FALSE)+'BMP P Tracking Table'!$Z259*VLOOKUP('BMP P Tracking Table'!$Q259,'Loading Rates'!$B$1:$L$24,9,FALSE),'BMP P Tracking Table'!$AA259*VLOOKUP('BMP P Tracking Table'!$Q259,'Loading Rates'!$B$1:$L$24,10,FALSE)),"")</f>
        <v/>
      </c>
      <c r="AE259" s="107" t="str">
        <f>IFERROR(MIN(2,IF('BMP P Tracking Table'!$V259="Total Pervious",(-(3630*'BMP P Tracking Table'!$U259+20.691*'BMP P Tracking Table'!$AA259)+SQRT((3630*'BMP P Tracking Table'!$U259+20.691*'BMP P Tracking Table'!$AA259)^2-(4*(996.798*'BMP P Tracking Table'!$AA259)*-'BMP P Tracking Table'!$AB259)))/(2*(996.798*'BMP P Tracking Table'!$AA259)),IF(SUM('BMP P Tracking Table'!$W259:$Z259)=0,'BMP P Tracking Table'!$AB259/(-3630*'BMP P Tracking Table'!$U259),(-(3630*'BMP P Tracking Table'!$U259+20.691*'BMP P Tracking Table'!$Z259-216.711*'BMP P Tracking Table'!$Y259-83.853*'BMP P Tracking Table'!$X259-42.834*'BMP P Tracking Table'!$W259)+SQRT((3630*'BMP P Tracking Table'!$U259+20.691*'BMP P Tracking Table'!$Z259-216.711*'BMP P Tracking Table'!$Y259-83.853*'BMP P Tracking Table'!$X259-42.834*'BMP P Tracking Table'!$W259)^2-(4*(149.919*'BMP P Tracking Table'!$W259+236.676*'BMP P Tracking Table'!$X259+726*'BMP P Tracking Table'!$Y259+996.798*'BMP P Tracking Table'!$Z259)*-'BMP P Tracking Table'!$AB259)))/(2*(149.919*'BMP P Tracking Table'!$W259+236.676*'BMP P Tracking Table'!$X259+726*'BMP P Tracking Table'!$Y259+996.798*'BMP P Tracking Table'!$Z259))))),"")</f>
        <v/>
      </c>
      <c r="AF259" s="107" t="str" cm="1">
        <f t="array" ref="AF259">IFERROR((VLOOKUP(CONCATENATE('BMP P Tracking Table'!$T259," ",'BMP P Tracking Table'!$AC259),'Performance Curves'!$C$1:$L$45,_xlfn.SINGLE(MATCH('BMP P Tracking Table'!$AE259,'Performance Curves'!$D$1:$L$1,1))+2,FALSE)-VLOOKUP(CONCATENATE('BMP P Tracking Table'!$T259," ",'BMP P Tracking Table'!$AC259),'Performance Curves'!$C$1:$L$45,_xlfn.SINGLE(MATCH('BMP P Tracking Table'!$AE259,'Performance Curves'!$D$1:$L$1,1))+1,FALSE)),"")</f>
        <v/>
      </c>
      <c r="AG259" s="107" t="str">
        <f>IFERROR(('BMP P Tracking Table'!$AE259-INDEX('Performance Curves'!$E$1:$L$1,1,MATCH('BMP P Tracking Table'!$AE259,'Performance Curves'!$E$1:$L$1,1)))/(INDEX('Performance Curves'!$E$1:$L$1,1,MATCH('BMP P Tracking Table'!$AE259,'Performance Curves'!$E$1:$L$1,1)+1)-INDEX('Performance Curves'!$E$1:$L$1,1,MATCH('BMP P Tracking Table'!$AE259,'Performance Curves'!$E$1:$L$1,1))),"")</f>
        <v/>
      </c>
      <c r="AH259" s="106" t="str" cm="1">
        <f t="array" ref="AH259">IFERROR(IF('BMP P Tracking Table'!$AE259=2,VLOOKUP(CONCATENATE('BMP P Tracking Table'!$T259," ",'BMP P Tracking Table'!$AC259),'Performance Curves'!$C$1:$L$45,_xlfn.SINGLE(MATCH('BMP P Tracking Table'!$AE259,'Performance Curves'!$D$1:$L$1,1))+1,FALSE),'BMP P Tracking Table'!$AF259*'BMP P Tracking Table'!$AG259+VLOOKUP(CONCATENATE('BMP P Tracking Table'!$T259," ",'BMP P Tracking Table'!$AC259),'Performance Curves'!$C$1:$L$45,_xlfn.SINGLE(MATCH('BMP P Tracking Table'!$AE259,'Performance Curves'!$D$1:$L$1,1))+1,FALSE)),"")</f>
        <v/>
      </c>
      <c r="AI259" s="107" t="str">
        <f>IFERROR('BMP P Tracking Table'!$AH259*'BMP P Tracking Table'!$AD259,"")</f>
        <v/>
      </c>
      <c r="AJ259" s="65"/>
      <c r="AK259" s="101"/>
      <c r="AL259" s="101"/>
      <c r="AM259" s="64">
        <v>1</v>
      </c>
      <c r="AN259" s="105" t="str">
        <f t="shared" si="7"/>
        <v/>
      </c>
      <c r="AO259" s="101"/>
      <c r="AP259" s="101"/>
      <c r="AQ259" s="101"/>
      <c r="AR259" s="101"/>
      <c r="AS259" s="101"/>
      <c r="AT259" s="101"/>
      <c r="AU259" s="101"/>
      <c r="AV259" s="65"/>
      <c r="AW259" s="102"/>
      <c r="AX259" s="102"/>
      <c r="AY259" s="107" t="str">
        <f>IF('BMP P Tracking Table'!$AK259="Yes",IF('BMP P Tracking Table'!$AL259="No",'BMP P Tracking Table'!$U259*VLOOKUP('BMP P Tracking Table'!$Q259,'Loading Rates'!$B$1:$L$24,4,FALSE)+IF('BMP P Tracking Table'!$V259="By HSG",'BMP P Tracking Table'!$W259*VLOOKUP('BMP P Tracking Table'!$Q259,'Loading Rates'!$B$1:$L$24,6,FALSE)+'BMP P Tracking Table'!$X259*VLOOKUP('BMP P Tracking Table'!$Q259,'Loading Rates'!$B$1:$L$24,7,FALSE)+'BMP P Tracking Table'!$Y259*VLOOKUP('BMP P Tracking Table'!$Q259,'Loading Rates'!$B$1:$L$24,8,FALSE)+'BMP P Tracking Table'!$Z259*VLOOKUP('BMP P Tracking Table'!$Q259,'Loading Rates'!$B$1:$L$24,9,FALSE),'BMP P Tracking Table'!$AA259*VLOOKUP('BMP P Tracking Table'!$Q259,'Loading Rates'!$B$1:$L$24,10,FALSE)),'BMP P Tracking Table'!$AO259*VLOOKUP('BMP P Tracking Table'!$Q259,'Loading Rates'!$B$1:$L$24,4,FALSE)+IF('BMP P Tracking Table'!$AP259="By HSG",'BMP P Tracking Table'!$AQ259*VLOOKUP('BMP P Tracking Table'!$Q259,'Loading Rates'!$B$1:$L$24,6,FALSE)+'BMP P Tracking Table'!$AR259*VLOOKUP('BMP P Tracking Table'!$Q259,'Loading Rates'!$B$1:$L$24,7,FALSE)+'BMP P Tracking Table'!$AS259*VLOOKUP('BMP P Tracking Table'!$Q259,'Loading Rates'!$B$1:$L$24,8,FALSE)+'BMP P Tracking Table'!$AT259*VLOOKUP('BMP P Tracking Table'!$Q259,'Loading Rates'!$B$1:$L$24,9,FALSE),'BMP P Tracking Table'!$AU259*VLOOKUP('BMP P Tracking Table'!$Q259,'Loading Rates'!$B$1:$L$24,10,FALSE))),"")</f>
        <v/>
      </c>
      <c r="AZ259" s="107" t="str">
        <f>IFERROR(IF('BMP P Tracking Table'!$AL259="Yes",MIN(2,IF('BMP P Tracking Table'!$AP259="Total Pervious",(-(3630*'BMP P Tracking Table'!$AO259+20.691*'BMP P Tracking Table'!$AU259)+SQRT((3630*'BMP P Tracking Table'!$AO259+20.691*'BMP P Tracking Table'!$AU259)^2-(4*(996.798*'BMP P Tracking Table'!$AU259)*-'BMP P Tracking Table'!$AW259)))/(2*(996.798*'BMP P Tracking Table'!$AU259)),IF(SUM('BMP P Tracking Table'!$AQ259:$AT259)=0,'BMP P Tracking Table'!$AU259/(-3630*'BMP P Tracking Table'!$AO259),(-(3630*'BMP P Tracking Table'!$AO259+20.691*'BMP P Tracking Table'!$AT259-216.711*'BMP P Tracking Table'!$AS259-83.853*'BMP P Tracking Table'!$AR259-42.834*'BMP P Tracking Table'!$AQ259)+SQRT((3630*'BMP P Tracking Table'!$AO259+20.691*'BMP P Tracking Table'!$AT259-216.711*'BMP P Tracking Table'!$AS259-83.853*'BMP P Tracking Table'!$AR259-42.834*'BMP P Tracking Table'!$AQ259)^2-(4*(149.919*'BMP P Tracking Table'!$AQ259+236.676*'BMP P Tracking Table'!$AR259+726*'BMP P Tracking Table'!$AS259+996.798*'BMP P Tracking Table'!$AT259)*-'BMP P Tracking Table'!$AW259)))/(2*(149.919*'BMP P Tracking Table'!$AQ259+236.676*'BMP P Tracking Table'!$AR259+726*'BMP P Tracking Table'!$AS259+996.798*'BMP P Tracking Table'!$AT259))))),MIN(2,IF('BMP P Tracking Table'!$AP259="Total Pervious",(-(3630*'BMP P Tracking Table'!$U259+20.691*'BMP P Tracking Table'!$AA259)+SQRT((3630*'BMP P Tracking Table'!$U259+20.691*'BMP P Tracking Table'!$AA259)^2-(4*(996.798*'BMP P Tracking Table'!$AA259)*-'BMP P Tracking Table'!$AW259)))/(2*(996.798*'BMP P Tracking Table'!$AA259)),IF(SUM('BMP P Tracking Table'!$W259:$Z259)=0,'BMP P Tracking Table'!$AW259/(-3630*'BMP P Tracking Table'!$U259),(-(3630*'BMP P Tracking Table'!$U259+20.691*'BMP P Tracking Table'!$Z259-216.711*'BMP P Tracking Table'!$Y259-83.853*'BMP P Tracking Table'!$X259-42.834*'BMP P Tracking Table'!$W259)+SQRT((3630*'BMP P Tracking Table'!$U259+20.691*'BMP P Tracking Table'!$Z259-216.711*'BMP P Tracking Table'!$Y259-83.853*'BMP P Tracking Table'!$X259-42.834*'BMP P Tracking Table'!$W259)^2-(4*(149.919*'BMP P Tracking Table'!$W259+236.676*'BMP P Tracking Table'!$X259+726*'BMP P Tracking Table'!$Y259+996.798*'BMP P Tracking Table'!$Z259)*-'BMP P Tracking Table'!$AW259)))/(2*(149.919*'BMP P Tracking Table'!$W259+236.676*'BMP P Tracking Table'!$X259+726*'BMP P Tracking Table'!$Y259+996.798*'BMP P Tracking Table'!$Z259)))))),"")</f>
        <v/>
      </c>
      <c r="BA259" s="105" t="str" cm="1">
        <f t="array" ref="BA259">IFERROR((VLOOKUP(CONCATENATE('BMP P Tracking Table'!$AV259," ",'BMP P Tracking Table'!$AX259),'Performance Curves'!$C$1:$L$45,_xlfn.SINGLE(MATCH('BMP P Tracking Table'!$AZ259,'Performance Curves'!$D$1:$L$1,1))+2,FALSE)-VLOOKUP(CONCATENATE('BMP P Tracking Table'!$AV259," ",'BMP P Tracking Table'!$AX259),'Performance Curves'!$C$1:$L$45,_xlfn.SINGLE(MATCH('BMP P Tracking Table'!$AZ259,'Performance Curves'!$D$1:$L$1,1))+1,FALSE)),"")</f>
        <v/>
      </c>
      <c r="BB259" s="107" t="str">
        <f>IFERROR(('BMP P Tracking Table'!$AZ259-INDEX('Performance Curves'!$E$1:$L$1,1,MATCH('BMP P Tracking Table'!$AZ259,'Performance Curves'!$E$1:$L$1,1)))/(INDEX('Performance Curves'!$E$1:$L$1,1,MATCH('BMP P Tracking Table'!$AZ259,'Performance Curves'!$E$1:$L$1,1)+1)-INDEX('Performance Curves'!$E$1:$L$1,1,MATCH('BMP P Tracking Table'!$AZ259,'Performance Curves'!$E$1:$L$1,1))),"")</f>
        <v/>
      </c>
      <c r="BC259" s="106" t="str" cm="1">
        <f t="array" ref="BC259">IFERROR(IF('BMP P Tracking Table'!$AZ259=2,VLOOKUP(CONCATENATE('BMP P Tracking Table'!$AV259," ",'BMP P Tracking Table'!$AX259),'Performance Curves'!$C$1:$L$44,_xlfn.SINGLE(MATCH('BMP P Tracking Table'!$AZ259,'Performance Curves'!$D$1:$L$1,1))+1,FALSE),'BMP P Tracking Table'!$BA259*'BMP P Tracking Table'!$BB259+VLOOKUP(CONCATENATE('BMP P Tracking Table'!$AV259," ",'BMP P Tracking Table'!$AX259),'Performance Curves'!$C$1:$L$44,_xlfn.SINGLE(MATCH('BMP P Tracking Table'!$AZ259,'Performance Curves'!$D$1:$L$1,1))+1,FALSE)),"")</f>
        <v/>
      </c>
      <c r="BD259" s="107" t="str">
        <f>IFERROR('BMP P Tracking Table'!$BC259*'BMP P Tracking Table'!$AY259,"")</f>
        <v/>
      </c>
      <c r="BE259" s="101"/>
      <c r="BF259" s="37">
        <f t="shared" si="8"/>
        <v>0</v>
      </c>
    </row>
    <row r="260" spans="1:58" x14ac:dyDescent="0.25">
      <c r="A260" s="65"/>
      <c r="B260" s="65"/>
      <c r="C260" s="65"/>
      <c r="D260" s="65"/>
      <c r="E260" s="97"/>
      <c r="F260" s="97"/>
      <c r="G260" s="65"/>
      <c r="H260" s="65"/>
      <c r="I260" s="65"/>
      <c r="J260" s="98"/>
      <c r="K260" s="65"/>
      <c r="L260" s="65"/>
      <c r="M260" s="65"/>
      <c r="N260" s="65"/>
      <c r="O260" s="65"/>
      <c r="P260" s="65"/>
      <c r="Q260" s="65" t="str">
        <f>IFERROR(VLOOKUP('BMP P Tracking Table'!$P260,Dropdowns!$C$2:$E$15,3,FALSE),"")</f>
        <v/>
      </c>
      <c r="R260" s="65" t="str">
        <f>IFERROR(VLOOKUP('BMP P Tracking Table'!$Q260,Dropdowns!$P$3:$Q$23,2,FALSE),"")</f>
        <v/>
      </c>
      <c r="S260" s="65"/>
      <c r="T260" s="65"/>
      <c r="U260" s="65"/>
      <c r="V260" s="65"/>
      <c r="W260" s="65"/>
      <c r="X260" s="65"/>
      <c r="Y260" s="65"/>
      <c r="Z260" s="65"/>
      <c r="AA260" s="65"/>
      <c r="AB260" s="100"/>
      <c r="AC260" s="65"/>
      <c r="AD260" s="107" t="str">
        <f>IFERROR('BMP P Tracking Table'!$U260*VLOOKUP('BMP P Tracking Table'!$Q260,'Loading Rates'!$B$1:$L$24,4,FALSE)+IF('BMP P Tracking Table'!$V260="By HSG",'BMP P Tracking Table'!$W260*VLOOKUP('BMP P Tracking Table'!$Q260,'Loading Rates'!$B$1:$L$24,6,FALSE)+'BMP P Tracking Table'!$X260*VLOOKUP('BMP P Tracking Table'!$Q260,'Loading Rates'!$B$1:$L$24,7,FALSE)+'BMP P Tracking Table'!$Y260*VLOOKUP('BMP P Tracking Table'!$Q260,'Loading Rates'!$B$1:$L$24,8,FALSE)+'BMP P Tracking Table'!$Z260*VLOOKUP('BMP P Tracking Table'!$Q260,'Loading Rates'!$B$1:$L$24,9,FALSE),'BMP P Tracking Table'!$AA260*VLOOKUP('BMP P Tracking Table'!$Q260,'Loading Rates'!$B$1:$L$24,10,FALSE)),"")</f>
        <v/>
      </c>
      <c r="AE260" s="107" t="str">
        <f>IFERROR(MIN(2,IF('BMP P Tracking Table'!$V260="Total Pervious",(-(3630*'BMP P Tracking Table'!$U260+20.691*'BMP P Tracking Table'!$AA260)+SQRT((3630*'BMP P Tracking Table'!$U260+20.691*'BMP P Tracking Table'!$AA260)^2-(4*(996.798*'BMP P Tracking Table'!$AA260)*-'BMP P Tracking Table'!$AB260)))/(2*(996.798*'BMP P Tracking Table'!$AA260)),IF(SUM('BMP P Tracking Table'!$W260:$Z260)=0,'BMP P Tracking Table'!$AB260/(-3630*'BMP P Tracking Table'!$U260),(-(3630*'BMP P Tracking Table'!$U260+20.691*'BMP P Tracking Table'!$Z260-216.711*'BMP P Tracking Table'!$Y260-83.853*'BMP P Tracking Table'!$X260-42.834*'BMP P Tracking Table'!$W260)+SQRT((3630*'BMP P Tracking Table'!$U260+20.691*'BMP P Tracking Table'!$Z260-216.711*'BMP P Tracking Table'!$Y260-83.853*'BMP P Tracking Table'!$X260-42.834*'BMP P Tracking Table'!$W260)^2-(4*(149.919*'BMP P Tracking Table'!$W260+236.676*'BMP P Tracking Table'!$X260+726*'BMP P Tracking Table'!$Y260+996.798*'BMP P Tracking Table'!$Z260)*-'BMP P Tracking Table'!$AB260)))/(2*(149.919*'BMP P Tracking Table'!$W260+236.676*'BMP P Tracking Table'!$X260+726*'BMP P Tracking Table'!$Y260+996.798*'BMP P Tracking Table'!$Z260))))),"")</f>
        <v/>
      </c>
      <c r="AF260" s="107" t="str" cm="1">
        <f t="array" ref="AF260">IFERROR((VLOOKUP(CONCATENATE('BMP P Tracking Table'!$T260," ",'BMP P Tracking Table'!$AC260),'Performance Curves'!$C$1:$L$45,_xlfn.SINGLE(MATCH('BMP P Tracking Table'!$AE260,'Performance Curves'!$D$1:$L$1,1))+2,FALSE)-VLOOKUP(CONCATENATE('BMP P Tracking Table'!$T260," ",'BMP P Tracking Table'!$AC260),'Performance Curves'!$C$1:$L$45,_xlfn.SINGLE(MATCH('BMP P Tracking Table'!$AE260,'Performance Curves'!$D$1:$L$1,1))+1,FALSE)),"")</f>
        <v/>
      </c>
      <c r="AG260" s="107" t="str">
        <f>IFERROR(('BMP P Tracking Table'!$AE260-INDEX('Performance Curves'!$E$1:$L$1,1,MATCH('BMP P Tracking Table'!$AE260,'Performance Curves'!$E$1:$L$1,1)))/(INDEX('Performance Curves'!$E$1:$L$1,1,MATCH('BMP P Tracking Table'!$AE260,'Performance Curves'!$E$1:$L$1,1)+1)-INDEX('Performance Curves'!$E$1:$L$1,1,MATCH('BMP P Tracking Table'!$AE260,'Performance Curves'!$E$1:$L$1,1))),"")</f>
        <v/>
      </c>
      <c r="AH260" s="106" t="str" cm="1">
        <f t="array" ref="AH260">IFERROR(IF('BMP P Tracking Table'!$AE260=2,VLOOKUP(CONCATENATE('BMP P Tracking Table'!$T260," ",'BMP P Tracking Table'!$AC260),'Performance Curves'!$C$1:$L$45,_xlfn.SINGLE(MATCH('BMP P Tracking Table'!$AE260,'Performance Curves'!$D$1:$L$1,1))+1,FALSE),'BMP P Tracking Table'!$AF260*'BMP P Tracking Table'!$AG260+VLOOKUP(CONCATENATE('BMP P Tracking Table'!$T260," ",'BMP P Tracking Table'!$AC260),'Performance Curves'!$C$1:$L$45,_xlfn.SINGLE(MATCH('BMP P Tracking Table'!$AE260,'Performance Curves'!$D$1:$L$1,1))+1,FALSE)),"")</f>
        <v/>
      </c>
      <c r="AI260" s="107" t="str">
        <f>IFERROR('BMP P Tracking Table'!$AH260*'BMP P Tracking Table'!$AD260,"")</f>
        <v/>
      </c>
      <c r="AJ260" s="65"/>
      <c r="AK260" s="101"/>
      <c r="AL260" s="101"/>
      <c r="AM260" s="64">
        <v>1</v>
      </c>
      <c r="AN260" s="105" t="str">
        <f t="shared" ref="AN260:AN323" si="9">IF(AK260="Yes",IF(BF260&gt;0,IF(ISBLANK(AJ260),AI260,AJ260)-IF(ISBLANK(BE260),BD260,BE260),"Enter Info --&gt;"),IF(ISBLANK(AJ260),AI260,AJ260))</f>
        <v/>
      </c>
      <c r="AO260" s="101"/>
      <c r="AP260" s="101"/>
      <c r="AQ260" s="101"/>
      <c r="AR260" s="101"/>
      <c r="AS260" s="101"/>
      <c r="AT260" s="101"/>
      <c r="AU260" s="101"/>
      <c r="AV260" s="65"/>
      <c r="AW260" s="102"/>
      <c r="AX260" s="102"/>
      <c r="AY260" s="107" t="str">
        <f>IF('BMP P Tracking Table'!$AK260="Yes",IF('BMP P Tracking Table'!$AL260="No",'BMP P Tracking Table'!$U260*VLOOKUP('BMP P Tracking Table'!$Q260,'Loading Rates'!$B$1:$L$24,4,FALSE)+IF('BMP P Tracking Table'!$V260="By HSG",'BMP P Tracking Table'!$W260*VLOOKUP('BMP P Tracking Table'!$Q260,'Loading Rates'!$B$1:$L$24,6,FALSE)+'BMP P Tracking Table'!$X260*VLOOKUP('BMP P Tracking Table'!$Q260,'Loading Rates'!$B$1:$L$24,7,FALSE)+'BMP P Tracking Table'!$Y260*VLOOKUP('BMP P Tracking Table'!$Q260,'Loading Rates'!$B$1:$L$24,8,FALSE)+'BMP P Tracking Table'!$Z260*VLOOKUP('BMP P Tracking Table'!$Q260,'Loading Rates'!$B$1:$L$24,9,FALSE),'BMP P Tracking Table'!$AA260*VLOOKUP('BMP P Tracking Table'!$Q260,'Loading Rates'!$B$1:$L$24,10,FALSE)),'BMP P Tracking Table'!$AO260*VLOOKUP('BMP P Tracking Table'!$Q260,'Loading Rates'!$B$1:$L$24,4,FALSE)+IF('BMP P Tracking Table'!$AP260="By HSG",'BMP P Tracking Table'!$AQ260*VLOOKUP('BMP P Tracking Table'!$Q260,'Loading Rates'!$B$1:$L$24,6,FALSE)+'BMP P Tracking Table'!$AR260*VLOOKUP('BMP P Tracking Table'!$Q260,'Loading Rates'!$B$1:$L$24,7,FALSE)+'BMP P Tracking Table'!$AS260*VLOOKUP('BMP P Tracking Table'!$Q260,'Loading Rates'!$B$1:$L$24,8,FALSE)+'BMP P Tracking Table'!$AT260*VLOOKUP('BMP P Tracking Table'!$Q260,'Loading Rates'!$B$1:$L$24,9,FALSE),'BMP P Tracking Table'!$AU260*VLOOKUP('BMP P Tracking Table'!$Q260,'Loading Rates'!$B$1:$L$24,10,FALSE))),"")</f>
        <v/>
      </c>
      <c r="AZ260" s="107" t="str">
        <f>IFERROR(IF('BMP P Tracking Table'!$AL260="Yes",MIN(2,IF('BMP P Tracking Table'!$AP260="Total Pervious",(-(3630*'BMP P Tracking Table'!$AO260+20.691*'BMP P Tracking Table'!$AU260)+SQRT((3630*'BMP P Tracking Table'!$AO260+20.691*'BMP P Tracking Table'!$AU260)^2-(4*(996.798*'BMP P Tracking Table'!$AU260)*-'BMP P Tracking Table'!$AW260)))/(2*(996.798*'BMP P Tracking Table'!$AU260)),IF(SUM('BMP P Tracking Table'!$AQ260:$AT260)=0,'BMP P Tracking Table'!$AU260/(-3630*'BMP P Tracking Table'!$AO260),(-(3630*'BMP P Tracking Table'!$AO260+20.691*'BMP P Tracking Table'!$AT260-216.711*'BMP P Tracking Table'!$AS260-83.853*'BMP P Tracking Table'!$AR260-42.834*'BMP P Tracking Table'!$AQ260)+SQRT((3630*'BMP P Tracking Table'!$AO260+20.691*'BMP P Tracking Table'!$AT260-216.711*'BMP P Tracking Table'!$AS260-83.853*'BMP P Tracking Table'!$AR260-42.834*'BMP P Tracking Table'!$AQ260)^2-(4*(149.919*'BMP P Tracking Table'!$AQ260+236.676*'BMP P Tracking Table'!$AR260+726*'BMP P Tracking Table'!$AS260+996.798*'BMP P Tracking Table'!$AT260)*-'BMP P Tracking Table'!$AW260)))/(2*(149.919*'BMP P Tracking Table'!$AQ260+236.676*'BMP P Tracking Table'!$AR260+726*'BMP P Tracking Table'!$AS260+996.798*'BMP P Tracking Table'!$AT260))))),MIN(2,IF('BMP P Tracking Table'!$AP260="Total Pervious",(-(3630*'BMP P Tracking Table'!$U260+20.691*'BMP P Tracking Table'!$AA260)+SQRT((3630*'BMP P Tracking Table'!$U260+20.691*'BMP P Tracking Table'!$AA260)^2-(4*(996.798*'BMP P Tracking Table'!$AA260)*-'BMP P Tracking Table'!$AW260)))/(2*(996.798*'BMP P Tracking Table'!$AA260)),IF(SUM('BMP P Tracking Table'!$W260:$Z260)=0,'BMP P Tracking Table'!$AW260/(-3630*'BMP P Tracking Table'!$U260),(-(3630*'BMP P Tracking Table'!$U260+20.691*'BMP P Tracking Table'!$Z260-216.711*'BMP P Tracking Table'!$Y260-83.853*'BMP P Tracking Table'!$X260-42.834*'BMP P Tracking Table'!$W260)+SQRT((3630*'BMP P Tracking Table'!$U260+20.691*'BMP P Tracking Table'!$Z260-216.711*'BMP P Tracking Table'!$Y260-83.853*'BMP P Tracking Table'!$X260-42.834*'BMP P Tracking Table'!$W260)^2-(4*(149.919*'BMP P Tracking Table'!$W260+236.676*'BMP P Tracking Table'!$X260+726*'BMP P Tracking Table'!$Y260+996.798*'BMP P Tracking Table'!$Z260)*-'BMP P Tracking Table'!$AW260)))/(2*(149.919*'BMP P Tracking Table'!$W260+236.676*'BMP P Tracking Table'!$X260+726*'BMP P Tracking Table'!$Y260+996.798*'BMP P Tracking Table'!$Z260)))))),"")</f>
        <v/>
      </c>
      <c r="BA260" s="105" t="str" cm="1">
        <f t="array" ref="BA260">IFERROR((VLOOKUP(CONCATENATE('BMP P Tracking Table'!$AV260," ",'BMP P Tracking Table'!$AX260),'Performance Curves'!$C$1:$L$45,_xlfn.SINGLE(MATCH('BMP P Tracking Table'!$AZ260,'Performance Curves'!$D$1:$L$1,1))+2,FALSE)-VLOOKUP(CONCATENATE('BMP P Tracking Table'!$AV260," ",'BMP P Tracking Table'!$AX260),'Performance Curves'!$C$1:$L$45,_xlfn.SINGLE(MATCH('BMP P Tracking Table'!$AZ260,'Performance Curves'!$D$1:$L$1,1))+1,FALSE)),"")</f>
        <v/>
      </c>
      <c r="BB260" s="107" t="str">
        <f>IFERROR(('BMP P Tracking Table'!$AZ260-INDEX('Performance Curves'!$E$1:$L$1,1,MATCH('BMP P Tracking Table'!$AZ260,'Performance Curves'!$E$1:$L$1,1)))/(INDEX('Performance Curves'!$E$1:$L$1,1,MATCH('BMP P Tracking Table'!$AZ260,'Performance Curves'!$E$1:$L$1,1)+1)-INDEX('Performance Curves'!$E$1:$L$1,1,MATCH('BMP P Tracking Table'!$AZ260,'Performance Curves'!$E$1:$L$1,1))),"")</f>
        <v/>
      </c>
      <c r="BC260" s="106" t="str" cm="1">
        <f t="array" ref="BC260">IFERROR(IF('BMP P Tracking Table'!$AZ260=2,VLOOKUP(CONCATENATE('BMP P Tracking Table'!$AV260," ",'BMP P Tracking Table'!$AX260),'Performance Curves'!$C$1:$L$44,_xlfn.SINGLE(MATCH('BMP P Tracking Table'!$AZ260,'Performance Curves'!$D$1:$L$1,1))+1,FALSE),'BMP P Tracking Table'!$BA260*'BMP P Tracking Table'!$BB260+VLOOKUP(CONCATENATE('BMP P Tracking Table'!$AV260," ",'BMP P Tracking Table'!$AX260),'Performance Curves'!$C$1:$L$44,_xlfn.SINGLE(MATCH('BMP P Tracking Table'!$AZ260,'Performance Curves'!$D$1:$L$1,1))+1,FALSE)),"")</f>
        <v/>
      </c>
      <c r="BD260" s="107" t="str">
        <f>IFERROR('BMP P Tracking Table'!$BC260*'BMP P Tracking Table'!$AY260,"")</f>
        <v/>
      </c>
      <c r="BE260" s="101"/>
      <c r="BF260" s="37">
        <f t="shared" si="8"/>
        <v>0</v>
      </c>
    </row>
    <row r="261" spans="1:58" x14ac:dyDescent="0.25">
      <c r="A261" s="65"/>
      <c r="B261" s="65"/>
      <c r="C261" s="65"/>
      <c r="D261" s="65"/>
      <c r="E261" s="97"/>
      <c r="F261" s="97"/>
      <c r="G261" s="65"/>
      <c r="H261" s="65"/>
      <c r="I261" s="65"/>
      <c r="J261" s="98"/>
      <c r="K261" s="65"/>
      <c r="L261" s="65"/>
      <c r="M261" s="65"/>
      <c r="N261" s="65"/>
      <c r="O261" s="65"/>
      <c r="P261" s="65"/>
      <c r="Q261" s="65" t="str">
        <f>IFERROR(VLOOKUP('BMP P Tracking Table'!$P261,Dropdowns!$C$2:$E$15,3,FALSE),"")</f>
        <v/>
      </c>
      <c r="R261" s="65" t="str">
        <f>IFERROR(VLOOKUP('BMP P Tracking Table'!$Q261,Dropdowns!$P$3:$Q$23,2,FALSE),"")</f>
        <v/>
      </c>
      <c r="S261" s="65"/>
      <c r="T261" s="65"/>
      <c r="U261" s="65"/>
      <c r="V261" s="65"/>
      <c r="W261" s="65"/>
      <c r="X261" s="65"/>
      <c r="Y261" s="65"/>
      <c r="Z261" s="65"/>
      <c r="AA261" s="65"/>
      <c r="AB261" s="100"/>
      <c r="AC261" s="65"/>
      <c r="AD261" s="107" t="str">
        <f>IFERROR('BMP P Tracking Table'!$U261*VLOOKUP('BMP P Tracking Table'!$Q261,'Loading Rates'!$B$1:$L$24,4,FALSE)+IF('BMP P Tracking Table'!$V261="By HSG",'BMP P Tracking Table'!$W261*VLOOKUP('BMP P Tracking Table'!$Q261,'Loading Rates'!$B$1:$L$24,6,FALSE)+'BMP P Tracking Table'!$X261*VLOOKUP('BMP P Tracking Table'!$Q261,'Loading Rates'!$B$1:$L$24,7,FALSE)+'BMP P Tracking Table'!$Y261*VLOOKUP('BMP P Tracking Table'!$Q261,'Loading Rates'!$B$1:$L$24,8,FALSE)+'BMP P Tracking Table'!$Z261*VLOOKUP('BMP P Tracking Table'!$Q261,'Loading Rates'!$B$1:$L$24,9,FALSE),'BMP P Tracking Table'!$AA261*VLOOKUP('BMP P Tracking Table'!$Q261,'Loading Rates'!$B$1:$L$24,10,FALSE)),"")</f>
        <v/>
      </c>
      <c r="AE261" s="107" t="str">
        <f>IFERROR(MIN(2,IF('BMP P Tracking Table'!$V261="Total Pervious",(-(3630*'BMP P Tracking Table'!$U261+20.691*'BMP P Tracking Table'!$AA261)+SQRT((3630*'BMP P Tracking Table'!$U261+20.691*'BMP P Tracking Table'!$AA261)^2-(4*(996.798*'BMP P Tracking Table'!$AA261)*-'BMP P Tracking Table'!$AB261)))/(2*(996.798*'BMP P Tracking Table'!$AA261)),IF(SUM('BMP P Tracking Table'!$W261:$Z261)=0,'BMP P Tracking Table'!$AB261/(-3630*'BMP P Tracking Table'!$U261),(-(3630*'BMP P Tracking Table'!$U261+20.691*'BMP P Tracking Table'!$Z261-216.711*'BMP P Tracking Table'!$Y261-83.853*'BMP P Tracking Table'!$X261-42.834*'BMP P Tracking Table'!$W261)+SQRT((3630*'BMP P Tracking Table'!$U261+20.691*'BMP P Tracking Table'!$Z261-216.711*'BMP P Tracking Table'!$Y261-83.853*'BMP P Tracking Table'!$X261-42.834*'BMP P Tracking Table'!$W261)^2-(4*(149.919*'BMP P Tracking Table'!$W261+236.676*'BMP P Tracking Table'!$X261+726*'BMP P Tracking Table'!$Y261+996.798*'BMP P Tracking Table'!$Z261)*-'BMP P Tracking Table'!$AB261)))/(2*(149.919*'BMP P Tracking Table'!$W261+236.676*'BMP P Tracking Table'!$X261+726*'BMP P Tracking Table'!$Y261+996.798*'BMP P Tracking Table'!$Z261))))),"")</f>
        <v/>
      </c>
      <c r="AF261" s="107" t="str" cm="1">
        <f t="array" ref="AF261">IFERROR((VLOOKUP(CONCATENATE('BMP P Tracking Table'!$T261," ",'BMP P Tracking Table'!$AC261),'Performance Curves'!$C$1:$L$45,_xlfn.SINGLE(MATCH('BMP P Tracking Table'!$AE261,'Performance Curves'!$D$1:$L$1,1))+2,FALSE)-VLOOKUP(CONCATENATE('BMP P Tracking Table'!$T261," ",'BMP P Tracking Table'!$AC261),'Performance Curves'!$C$1:$L$45,_xlfn.SINGLE(MATCH('BMP P Tracking Table'!$AE261,'Performance Curves'!$D$1:$L$1,1))+1,FALSE)),"")</f>
        <v/>
      </c>
      <c r="AG261" s="107" t="str">
        <f>IFERROR(('BMP P Tracking Table'!$AE261-INDEX('Performance Curves'!$E$1:$L$1,1,MATCH('BMP P Tracking Table'!$AE261,'Performance Curves'!$E$1:$L$1,1)))/(INDEX('Performance Curves'!$E$1:$L$1,1,MATCH('BMP P Tracking Table'!$AE261,'Performance Curves'!$E$1:$L$1,1)+1)-INDEX('Performance Curves'!$E$1:$L$1,1,MATCH('BMP P Tracking Table'!$AE261,'Performance Curves'!$E$1:$L$1,1))),"")</f>
        <v/>
      </c>
      <c r="AH261" s="106" t="str" cm="1">
        <f t="array" ref="AH261">IFERROR(IF('BMP P Tracking Table'!$AE261=2,VLOOKUP(CONCATENATE('BMP P Tracking Table'!$T261," ",'BMP P Tracking Table'!$AC261),'Performance Curves'!$C$1:$L$45,_xlfn.SINGLE(MATCH('BMP P Tracking Table'!$AE261,'Performance Curves'!$D$1:$L$1,1))+1,FALSE),'BMP P Tracking Table'!$AF261*'BMP P Tracking Table'!$AG261+VLOOKUP(CONCATENATE('BMP P Tracking Table'!$T261," ",'BMP P Tracking Table'!$AC261),'Performance Curves'!$C$1:$L$45,_xlfn.SINGLE(MATCH('BMP P Tracking Table'!$AE261,'Performance Curves'!$D$1:$L$1,1))+1,FALSE)),"")</f>
        <v/>
      </c>
      <c r="AI261" s="107" t="str">
        <f>IFERROR('BMP P Tracking Table'!$AH261*'BMP P Tracking Table'!$AD261,"")</f>
        <v/>
      </c>
      <c r="AJ261" s="65"/>
      <c r="AK261" s="101"/>
      <c r="AL261" s="101"/>
      <c r="AM261" s="64">
        <v>1</v>
      </c>
      <c r="AN261" s="105" t="str">
        <f t="shared" si="9"/>
        <v/>
      </c>
      <c r="AO261" s="101"/>
      <c r="AP261" s="101"/>
      <c r="AQ261" s="101"/>
      <c r="AR261" s="101"/>
      <c r="AS261" s="101"/>
      <c r="AT261" s="101"/>
      <c r="AU261" s="101"/>
      <c r="AV261" s="65"/>
      <c r="AW261" s="102"/>
      <c r="AX261" s="102"/>
      <c r="AY261" s="107" t="str">
        <f>IF('BMP P Tracking Table'!$AK261="Yes",IF('BMP P Tracking Table'!$AL261="No",'BMP P Tracking Table'!$U261*VLOOKUP('BMP P Tracking Table'!$Q261,'Loading Rates'!$B$1:$L$24,4,FALSE)+IF('BMP P Tracking Table'!$V261="By HSG",'BMP P Tracking Table'!$W261*VLOOKUP('BMP P Tracking Table'!$Q261,'Loading Rates'!$B$1:$L$24,6,FALSE)+'BMP P Tracking Table'!$X261*VLOOKUP('BMP P Tracking Table'!$Q261,'Loading Rates'!$B$1:$L$24,7,FALSE)+'BMP P Tracking Table'!$Y261*VLOOKUP('BMP P Tracking Table'!$Q261,'Loading Rates'!$B$1:$L$24,8,FALSE)+'BMP P Tracking Table'!$Z261*VLOOKUP('BMP P Tracking Table'!$Q261,'Loading Rates'!$B$1:$L$24,9,FALSE),'BMP P Tracking Table'!$AA261*VLOOKUP('BMP P Tracking Table'!$Q261,'Loading Rates'!$B$1:$L$24,10,FALSE)),'BMP P Tracking Table'!$AO261*VLOOKUP('BMP P Tracking Table'!$Q261,'Loading Rates'!$B$1:$L$24,4,FALSE)+IF('BMP P Tracking Table'!$AP261="By HSG",'BMP P Tracking Table'!$AQ261*VLOOKUP('BMP P Tracking Table'!$Q261,'Loading Rates'!$B$1:$L$24,6,FALSE)+'BMP P Tracking Table'!$AR261*VLOOKUP('BMP P Tracking Table'!$Q261,'Loading Rates'!$B$1:$L$24,7,FALSE)+'BMP P Tracking Table'!$AS261*VLOOKUP('BMP P Tracking Table'!$Q261,'Loading Rates'!$B$1:$L$24,8,FALSE)+'BMP P Tracking Table'!$AT261*VLOOKUP('BMP P Tracking Table'!$Q261,'Loading Rates'!$B$1:$L$24,9,FALSE),'BMP P Tracking Table'!$AU261*VLOOKUP('BMP P Tracking Table'!$Q261,'Loading Rates'!$B$1:$L$24,10,FALSE))),"")</f>
        <v/>
      </c>
      <c r="AZ261" s="107" t="str">
        <f>IFERROR(IF('BMP P Tracking Table'!$AL261="Yes",MIN(2,IF('BMP P Tracking Table'!$AP261="Total Pervious",(-(3630*'BMP P Tracking Table'!$AO261+20.691*'BMP P Tracking Table'!$AU261)+SQRT((3630*'BMP P Tracking Table'!$AO261+20.691*'BMP P Tracking Table'!$AU261)^2-(4*(996.798*'BMP P Tracking Table'!$AU261)*-'BMP P Tracking Table'!$AW261)))/(2*(996.798*'BMP P Tracking Table'!$AU261)),IF(SUM('BMP P Tracking Table'!$AQ261:$AT261)=0,'BMP P Tracking Table'!$AU261/(-3630*'BMP P Tracking Table'!$AO261),(-(3630*'BMP P Tracking Table'!$AO261+20.691*'BMP P Tracking Table'!$AT261-216.711*'BMP P Tracking Table'!$AS261-83.853*'BMP P Tracking Table'!$AR261-42.834*'BMP P Tracking Table'!$AQ261)+SQRT((3630*'BMP P Tracking Table'!$AO261+20.691*'BMP P Tracking Table'!$AT261-216.711*'BMP P Tracking Table'!$AS261-83.853*'BMP P Tracking Table'!$AR261-42.834*'BMP P Tracking Table'!$AQ261)^2-(4*(149.919*'BMP P Tracking Table'!$AQ261+236.676*'BMP P Tracking Table'!$AR261+726*'BMP P Tracking Table'!$AS261+996.798*'BMP P Tracking Table'!$AT261)*-'BMP P Tracking Table'!$AW261)))/(2*(149.919*'BMP P Tracking Table'!$AQ261+236.676*'BMP P Tracking Table'!$AR261+726*'BMP P Tracking Table'!$AS261+996.798*'BMP P Tracking Table'!$AT261))))),MIN(2,IF('BMP P Tracking Table'!$AP261="Total Pervious",(-(3630*'BMP P Tracking Table'!$U261+20.691*'BMP P Tracking Table'!$AA261)+SQRT((3630*'BMP P Tracking Table'!$U261+20.691*'BMP P Tracking Table'!$AA261)^2-(4*(996.798*'BMP P Tracking Table'!$AA261)*-'BMP P Tracking Table'!$AW261)))/(2*(996.798*'BMP P Tracking Table'!$AA261)),IF(SUM('BMP P Tracking Table'!$W261:$Z261)=0,'BMP P Tracking Table'!$AW261/(-3630*'BMP P Tracking Table'!$U261),(-(3630*'BMP P Tracking Table'!$U261+20.691*'BMP P Tracking Table'!$Z261-216.711*'BMP P Tracking Table'!$Y261-83.853*'BMP P Tracking Table'!$X261-42.834*'BMP P Tracking Table'!$W261)+SQRT((3630*'BMP P Tracking Table'!$U261+20.691*'BMP P Tracking Table'!$Z261-216.711*'BMP P Tracking Table'!$Y261-83.853*'BMP P Tracking Table'!$X261-42.834*'BMP P Tracking Table'!$W261)^2-(4*(149.919*'BMP P Tracking Table'!$W261+236.676*'BMP P Tracking Table'!$X261+726*'BMP P Tracking Table'!$Y261+996.798*'BMP P Tracking Table'!$Z261)*-'BMP P Tracking Table'!$AW261)))/(2*(149.919*'BMP P Tracking Table'!$W261+236.676*'BMP P Tracking Table'!$X261+726*'BMP P Tracking Table'!$Y261+996.798*'BMP P Tracking Table'!$Z261)))))),"")</f>
        <v/>
      </c>
      <c r="BA261" s="105" t="str" cm="1">
        <f t="array" ref="BA261">IFERROR((VLOOKUP(CONCATENATE('BMP P Tracking Table'!$AV261," ",'BMP P Tracking Table'!$AX261),'Performance Curves'!$C$1:$L$45,_xlfn.SINGLE(MATCH('BMP P Tracking Table'!$AZ261,'Performance Curves'!$D$1:$L$1,1))+2,FALSE)-VLOOKUP(CONCATENATE('BMP P Tracking Table'!$AV261," ",'BMP P Tracking Table'!$AX261),'Performance Curves'!$C$1:$L$45,_xlfn.SINGLE(MATCH('BMP P Tracking Table'!$AZ261,'Performance Curves'!$D$1:$L$1,1))+1,FALSE)),"")</f>
        <v/>
      </c>
      <c r="BB261" s="107" t="str">
        <f>IFERROR(('BMP P Tracking Table'!$AZ261-INDEX('Performance Curves'!$E$1:$L$1,1,MATCH('BMP P Tracking Table'!$AZ261,'Performance Curves'!$E$1:$L$1,1)))/(INDEX('Performance Curves'!$E$1:$L$1,1,MATCH('BMP P Tracking Table'!$AZ261,'Performance Curves'!$E$1:$L$1,1)+1)-INDEX('Performance Curves'!$E$1:$L$1,1,MATCH('BMP P Tracking Table'!$AZ261,'Performance Curves'!$E$1:$L$1,1))),"")</f>
        <v/>
      </c>
      <c r="BC261" s="106" t="str" cm="1">
        <f t="array" ref="BC261">IFERROR(IF('BMP P Tracking Table'!$AZ261=2,VLOOKUP(CONCATENATE('BMP P Tracking Table'!$AV261," ",'BMP P Tracking Table'!$AX261),'Performance Curves'!$C$1:$L$44,_xlfn.SINGLE(MATCH('BMP P Tracking Table'!$AZ261,'Performance Curves'!$D$1:$L$1,1))+1,FALSE),'BMP P Tracking Table'!$BA261*'BMP P Tracking Table'!$BB261+VLOOKUP(CONCATENATE('BMP P Tracking Table'!$AV261," ",'BMP P Tracking Table'!$AX261),'Performance Curves'!$C$1:$L$44,_xlfn.SINGLE(MATCH('BMP P Tracking Table'!$AZ261,'Performance Curves'!$D$1:$L$1,1))+1,FALSE)),"")</f>
        <v/>
      </c>
      <c r="BD261" s="107" t="str">
        <f>IFERROR('BMP P Tracking Table'!$BC261*'BMP P Tracking Table'!$AY261,"")</f>
        <v/>
      </c>
      <c r="BE261" s="101"/>
      <c r="BF261" s="37">
        <f t="shared" ref="BF261:BF324" si="10">IFERROR(BD261+BE261,0)</f>
        <v>0</v>
      </c>
    </row>
    <row r="262" spans="1:58" x14ac:dyDescent="0.25">
      <c r="A262" s="65"/>
      <c r="B262" s="65"/>
      <c r="C262" s="65"/>
      <c r="D262" s="65"/>
      <c r="E262" s="97"/>
      <c r="F262" s="97"/>
      <c r="G262" s="65"/>
      <c r="H262" s="65"/>
      <c r="I262" s="65"/>
      <c r="J262" s="98"/>
      <c r="K262" s="65"/>
      <c r="L262" s="65"/>
      <c r="M262" s="65"/>
      <c r="N262" s="65"/>
      <c r="O262" s="65"/>
      <c r="P262" s="65"/>
      <c r="Q262" s="65" t="str">
        <f>IFERROR(VLOOKUP('BMP P Tracking Table'!$P262,Dropdowns!$C$2:$E$15,3,FALSE),"")</f>
        <v/>
      </c>
      <c r="R262" s="65" t="str">
        <f>IFERROR(VLOOKUP('BMP P Tracking Table'!$Q262,Dropdowns!$P$3:$Q$23,2,FALSE),"")</f>
        <v/>
      </c>
      <c r="S262" s="65"/>
      <c r="T262" s="65"/>
      <c r="U262" s="65"/>
      <c r="V262" s="65"/>
      <c r="W262" s="65"/>
      <c r="X262" s="65"/>
      <c r="Y262" s="65"/>
      <c r="Z262" s="65"/>
      <c r="AA262" s="65"/>
      <c r="AB262" s="100"/>
      <c r="AC262" s="65"/>
      <c r="AD262" s="107" t="str">
        <f>IFERROR('BMP P Tracking Table'!$U262*VLOOKUP('BMP P Tracking Table'!$Q262,'Loading Rates'!$B$1:$L$24,4,FALSE)+IF('BMP P Tracking Table'!$V262="By HSG",'BMP P Tracking Table'!$W262*VLOOKUP('BMP P Tracking Table'!$Q262,'Loading Rates'!$B$1:$L$24,6,FALSE)+'BMP P Tracking Table'!$X262*VLOOKUP('BMP P Tracking Table'!$Q262,'Loading Rates'!$B$1:$L$24,7,FALSE)+'BMP P Tracking Table'!$Y262*VLOOKUP('BMP P Tracking Table'!$Q262,'Loading Rates'!$B$1:$L$24,8,FALSE)+'BMP P Tracking Table'!$Z262*VLOOKUP('BMP P Tracking Table'!$Q262,'Loading Rates'!$B$1:$L$24,9,FALSE),'BMP P Tracking Table'!$AA262*VLOOKUP('BMP P Tracking Table'!$Q262,'Loading Rates'!$B$1:$L$24,10,FALSE)),"")</f>
        <v/>
      </c>
      <c r="AE262" s="107" t="str">
        <f>IFERROR(MIN(2,IF('BMP P Tracking Table'!$V262="Total Pervious",(-(3630*'BMP P Tracking Table'!$U262+20.691*'BMP P Tracking Table'!$AA262)+SQRT((3630*'BMP P Tracking Table'!$U262+20.691*'BMP P Tracking Table'!$AA262)^2-(4*(996.798*'BMP P Tracking Table'!$AA262)*-'BMP P Tracking Table'!$AB262)))/(2*(996.798*'BMP P Tracking Table'!$AA262)),IF(SUM('BMP P Tracking Table'!$W262:$Z262)=0,'BMP P Tracking Table'!$AB262/(-3630*'BMP P Tracking Table'!$U262),(-(3630*'BMP P Tracking Table'!$U262+20.691*'BMP P Tracking Table'!$Z262-216.711*'BMP P Tracking Table'!$Y262-83.853*'BMP P Tracking Table'!$X262-42.834*'BMP P Tracking Table'!$W262)+SQRT((3630*'BMP P Tracking Table'!$U262+20.691*'BMP P Tracking Table'!$Z262-216.711*'BMP P Tracking Table'!$Y262-83.853*'BMP P Tracking Table'!$X262-42.834*'BMP P Tracking Table'!$W262)^2-(4*(149.919*'BMP P Tracking Table'!$W262+236.676*'BMP P Tracking Table'!$X262+726*'BMP P Tracking Table'!$Y262+996.798*'BMP P Tracking Table'!$Z262)*-'BMP P Tracking Table'!$AB262)))/(2*(149.919*'BMP P Tracking Table'!$W262+236.676*'BMP P Tracking Table'!$X262+726*'BMP P Tracking Table'!$Y262+996.798*'BMP P Tracking Table'!$Z262))))),"")</f>
        <v/>
      </c>
      <c r="AF262" s="107" t="str" cm="1">
        <f t="array" ref="AF262">IFERROR((VLOOKUP(CONCATENATE('BMP P Tracking Table'!$T262," ",'BMP P Tracking Table'!$AC262),'Performance Curves'!$C$1:$L$45,_xlfn.SINGLE(MATCH('BMP P Tracking Table'!$AE262,'Performance Curves'!$D$1:$L$1,1))+2,FALSE)-VLOOKUP(CONCATENATE('BMP P Tracking Table'!$T262," ",'BMP P Tracking Table'!$AC262),'Performance Curves'!$C$1:$L$45,_xlfn.SINGLE(MATCH('BMP P Tracking Table'!$AE262,'Performance Curves'!$D$1:$L$1,1))+1,FALSE)),"")</f>
        <v/>
      </c>
      <c r="AG262" s="107" t="str">
        <f>IFERROR(('BMP P Tracking Table'!$AE262-INDEX('Performance Curves'!$E$1:$L$1,1,MATCH('BMP P Tracking Table'!$AE262,'Performance Curves'!$E$1:$L$1,1)))/(INDEX('Performance Curves'!$E$1:$L$1,1,MATCH('BMP P Tracking Table'!$AE262,'Performance Curves'!$E$1:$L$1,1)+1)-INDEX('Performance Curves'!$E$1:$L$1,1,MATCH('BMP P Tracking Table'!$AE262,'Performance Curves'!$E$1:$L$1,1))),"")</f>
        <v/>
      </c>
      <c r="AH262" s="106" t="str" cm="1">
        <f t="array" ref="AH262">IFERROR(IF('BMP P Tracking Table'!$AE262=2,VLOOKUP(CONCATENATE('BMP P Tracking Table'!$T262," ",'BMP P Tracking Table'!$AC262),'Performance Curves'!$C$1:$L$45,_xlfn.SINGLE(MATCH('BMP P Tracking Table'!$AE262,'Performance Curves'!$D$1:$L$1,1))+1,FALSE),'BMP P Tracking Table'!$AF262*'BMP P Tracking Table'!$AG262+VLOOKUP(CONCATENATE('BMP P Tracking Table'!$T262," ",'BMP P Tracking Table'!$AC262),'Performance Curves'!$C$1:$L$45,_xlfn.SINGLE(MATCH('BMP P Tracking Table'!$AE262,'Performance Curves'!$D$1:$L$1,1))+1,FALSE)),"")</f>
        <v/>
      </c>
      <c r="AI262" s="107" t="str">
        <f>IFERROR('BMP P Tracking Table'!$AH262*'BMP P Tracking Table'!$AD262,"")</f>
        <v/>
      </c>
      <c r="AJ262" s="65"/>
      <c r="AK262" s="101"/>
      <c r="AL262" s="101"/>
      <c r="AM262" s="64">
        <v>1</v>
      </c>
      <c r="AN262" s="105" t="str">
        <f t="shared" si="9"/>
        <v/>
      </c>
      <c r="AO262" s="101"/>
      <c r="AP262" s="101"/>
      <c r="AQ262" s="101"/>
      <c r="AR262" s="101"/>
      <c r="AS262" s="101"/>
      <c r="AT262" s="101"/>
      <c r="AU262" s="101"/>
      <c r="AV262" s="65"/>
      <c r="AW262" s="102"/>
      <c r="AX262" s="102"/>
      <c r="AY262" s="107" t="str">
        <f>IF('BMP P Tracking Table'!$AK262="Yes",IF('BMP P Tracking Table'!$AL262="No",'BMP P Tracking Table'!$U262*VLOOKUP('BMP P Tracking Table'!$Q262,'Loading Rates'!$B$1:$L$24,4,FALSE)+IF('BMP P Tracking Table'!$V262="By HSG",'BMP P Tracking Table'!$W262*VLOOKUP('BMP P Tracking Table'!$Q262,'Loading Rates'!$B$1:$L$24,6,FALSE)+'BMP P Tracking Table'!$X262*VLOOKUP('BMP P Tracking Table'!$Q262,'Loading Rates'!$B$1:$L$24,7,FALSE)+'BMP P Tracking Table'!$Y262*VLOOKUP('BMP P Tracking Table'!$Q262,'Loading Rates'!$B$1:$L$24,8,FALSE)+'BMP P Tracking Table'!$Z262*VLOOKUP('BMP P Tracking Table'!$Q262,'Loading Rates'!$B$1:$L$24,9,FALSE),'BMP P Tracking Table'!$AA262*VLOOKUP('BMP P Tracking Table'!$Q262,'Loading Rates'!$B$1:$L$24,10,FALSE)),'BMP P Tracking Table'!$AO262*VLOOKUP('BMP P Tracking Table'!$Q262,'Loading Rates'!$B$1:$L$24,4,FALSE)+IF('BMP P Tracking Table'!$AP262="By HSG",'BMP P Tracking Table'!$AQ262*VLOOKUP('BMP P Tracking Table'!$Q262,'Loading Rates'!$B$1:$L$24,6,FALSE)+'BMP P Tracking Table'!$AR262*VLOOKUP('BMP P Tracking Table'!$Q262,'Loading Rates'!$B$1:$L$24,7,FALSE)+'BMP P Tracking Table'!$AS262*VLOOKUP('BMP P Tracking Table'!$Q262,'Loading Rates'!$B$1:$L$24,8,FALSE)+'BMP P Tracking Table'!$AT262*VLOOKUP('BMP P Tracking Table'!$Q262,'Loading Rates'!$B$1:$L$24,9,FALSE),'BMP P Tracking Table'!$AU262*VLOOKUP('BMP P Tracking Table'!$Q262,'Loading Rates'!$B$1:$L$24,10,FALSE))),"")</f>
        <v/>
      </c>
      <c r="AZ262" s="107" t="str">
        <f>IFERROR(IF('BMP P Tracking Table'!$AL262="Yes",MIN(2,IF('BMP P Tracking Table'!$AP262="Total Pervious",(-(3630*'BMP P Tracking Table'!$AO262+20.691*'BMP P Tracking Table'!$AU262)+SQRT((3630*'BMP P Tracking Table'!$AO262+20.691*'BMP P Tracking Table'!$AU262)^2-(4*(996.798*'BMP P Tracking Table'!$AU262)*-'BMP P Tracking Table'!$AW262)))/(2*(996.798*'BMP P Tracking Table'!$AU262)),IF(SUM('BMP P Tracking Table'!$AQ262:$AT262)=0,'BMP P Tracking Table'!$AU262/(-3630*'BMP P Tracking Table'!$AO262),(-(3630*'BMP P Tracking Table'!$AO262+20.691*'BMP P Tracking Table'!$AT262-216.711*'BMP P Tracking Table'!$AS262-83.853*'BMP P Tracking Table'!$AR262-42.834*'BMP P Tracking Table'!$AQ262)+SQRT((3630*'BMP P Tracking Table'!$AO262+20.691*'BMP P Tracking Table'!$AT262-216.711*'BMP P Tracking Table'!$AS262-83.853*'BMP P Tracking Table'!$AR262-42.834*'BMP P Tracking Table'!$AQ262)^2-(4*(149.919*'BMP P Tracking Table'!$AQ262+236.676*'BMP P Tracking Table'!$AR262+726*'BMP P Tracking Table'!$AS262+996.798*'BMP P Tracking Table'!$AT262)*-'BMP P Tracking Table'!$AW262)))/(2*(149.919*'BMP P Tracking Table'!$AQ262+236.676*'BMP P Tracking Table'!$AR262+726*'BMP P Tracking Table'!$AS262+996.798*'BMP P Tracking Table'!$AT262))))),MIN(2,IF('BMP P Tracking Table'!$AP262="Total Pervious",(-(3630*'BMP P Tracking Table'!$U262+20.691*'BMP P Tracking Table'!$AA262)+SQRT((3630*'BMP P Tracking Table'!$U262+20.691*'BMP P Tracking Table'!$AA262)^2-(4*(996.798*'BMP P Tracking Table'!$AA262)*-'BMP P Tracking Table'!$AW262)))/(2*(996.798*'BMP P Tracking Table'!$AA262)),IF(SUM('BMP P Tracking Table'!$W262:$Z262)=0,'BMP P Tracking Table'!$AW262/(-3630*'BMP P Tracking Table'!$U262),(-(3630*'BMP P Tracking Table'!$U262+20.691*'BMP P Tracking Table'!$Z262-216.711*'BMP P Tracking Table'!$Y262-83.853*'BMP P Tracking Table'!$X262-42.834*'BMP P Tracking Table'!$W262)+SQRT((3630*'BMP P Tracking Table'!$U262+20.691*'BMP P Tracking Table'!$Z262-216.711*'BMP P Tracking Table'!$Y262-83.853*'BMP P Tracking Table'!$X262-42.834*'BMP P Tracking Table'!$W262)^2-(4*(149.919*'BMP P Tracking Table'!$W262+236.676*'BMP P Tracking Table'!$X262+726*'BMP P Tracking Table'!$Y262+996.798*'BMP P Tracking Table'!$Z262)*-'BMP P Tracking Table'!$AW262)))/(2*(149.919*'BMP P Tracking Table'!$W262+236.676*'BMP P Tracking Table'!$X262+726*'BMP P Tracking Table'!$Y262+996.798*'BMP P Tracking Table'!$Z262)))))),"")</f>
        <v/>
      </c>
      <c r="BA262" s="105" t="str" cm="1">
        <f t="array" ref="BA262">IFERROR((VLOOKUP(CONCATENATE('BMP P Tracking Table'!$AV262," ",'BMP P Tracking Table'!$AX262),'Performance Curves'!$C$1:$L$45,_xlfn.SINGLE(MATCH('BMP P Tracking Table'!$AZ262,'Performance Curves'!$D$1:$L$1,1))+2,FALSE)-VLOOKUP(CONCATENATE('BMP P Tracking Table'!$AV262," ",'BMP P Tracking Table'!$AX262),'Performance Curves'!$C$1:$L$45,_xlfn.SINGLE(MATCH('BMP P Tracking Table'!$AZ262,'Performance Curves'!$D$1:$L$1,1))+1,FALSE)),"")</f>
        <v/>
      </c>
      <c r="BB262" s="107" t="str">
        <f>IFERROR(('BMP P Tracking Table'!$AZ262-INDEX('Performance Curves'!$E$1:$L$1,1,MATCH('BMP P Tracking Table'!$AZ262,'Performance Curves'!$E$1:$L$1,1)))/(INDEX('Performance Curves'!$E$1:$L$1,1,MATCH('BMP P Tracking Table'!$AZ262,'Performance Curves'!$E$1:$L$1,1)+1)-INDEX('Performance Curves'!$E$1:$L$1,1,MATCH('BMP P Tracking Table'!$AZ262,'Performance Curves'!$E$1:$L$1,1))),"")</f>
        <v/>
      </c>
      <c r="BC262" s="106" t="str" cm="1">
        <f t="array" ref="BC262">IFERROR(IF('BMP P Tracking Table'!$AZ262=2,VLOOKUP(CONCATENATE('BMP P Tracking Table'!$AV262," ",'BMP P Tracking Table'!$AX262),'Performance Curves'!$C$1:$L$44,_xlfn.SINGLE(MATCH('BMP P Tracking Table'!$AZ262,'Performance Curves'!$D$1:$L$1,1))+1,FALSE),'BMP P Tracking Table'!$BA262*'BMP P Tracking Table'!$BB262+VLOOKUP(CONCATENATE('BMP P Tracking Table'!$AV262," ",'BMP P Tracking Table'!$AX262),'Performance Curves'!$C$1:$L$44,_xlfn.SINGLE(MATCH('BMP P Tracking Table'!$AZ262,'Performance Curves'!$D$1:$L$1,1))+1,FALSE)),"")</f>
        <v/>
      </c>
      <c r="BD262" s="107" t="str">
        <f>IFERROR('BMP P Tracking Table'!$BC262*'BMP P Tracking Table'!$AY262,"")</f>
        <v/>
      </c>
      <c r="BE262" s="101"/>
      <c r="BF262" s="37">
        <f t="shared" si="10"/>
        <v>0</v>
      </c>
    </row>
    <row r="263" spans="1:58" x14ac:dyDescent="0.25">
      <c r="A263" s="65"/>
      <c r="B263" s="65"/>
      <c r="C263" s="65"/>
      <c r="D263" s="65"/>
      <c r="E263" s="97"/>
      <c r="F263" s="97"/>
      <c r="G263" s="65"/>
      <c r="H263" s="65"/>
      <c r="I263" s="65"/>
      <c r="J263" s="98"/>
      <c r="K263" s="65"/>
      <c r="L263" s="65"/>
      <c r="M263" s="65"/>
      <c r="N263" s="65"/>
      <c r="O263" s="65"/>
      <c r="P263" s="65"/>
      <c r="Q263" s="65" t="str">
        <f>IFERROR(VLOOKUP('BMP P Tracking Table'!$P263,Dropdowns!$C$2:$E$15,3,FALSE),"")</f>
        <v/>
      </c>
      <c r="R263" s="65" t="str">
        <f>IFERROR(VLOOKUP('BMP P Tracking Table'!$Q263,Dropdowns!$P$3:$Q$23,2,FALSE),"")</f>
        <v/>
      </c>
      <c r="S263" s="65"/>
      <c r="T263" s="65"/>
      <c r="U263" s="65"/>
      <c r="V263" s="65"/>
      <c r="W263" s="65"/>
      <c r="X263" s="65"/>
      <c r="Y263" s="65"/>
      <c r="Z263" s="65"/>
      <c r="AA263" s="65"/>
      <c r="AB263" s="100"/>
      <c r="AC263" s="65"/>
      <c r="AD263" s="107" t="str">
        <f>IFERROR('BMP P Tracking Table'!$U263*VLOOKUP('BMP P Tracking Table'!$Q263,'Loading Rates'!$B$1:$L$24,4,FALSE)+IF('BMP P Tracking Table'!$V263="By HSG",'BMP P Tracking Table'!$W263*VLOOKUP('BMP P Tracking Table'!$Q263,'Loading Rates'!$B$1:$L$24,6,FALSE)+'BMP P Tracking Table'!$X263*VLOOKUP('BMP P Tracking Table'!$Q263,'Loading Rates'!$B$1:$L$24,7,FALSE)+'BMP P Tracking Table'!$Y263*VLOOKUP('BMP P Tracking Table'!$Q263,'Loading Rates'!$B$1:$L$24,8,FALSE)+'BMP P Tracking Table'!$Z263*VLOOKUP('BMP P Tracking Table'!$Q263,'Loading Rates'!$B$1:$L$24,9,FALSE),'BMP P Tracking Table'!$AA263*VLOOKUP('BMP P Tracking Table'!$Q263,'Loading Rates'!$B$1:$L$24,10,FALSE)),"")</f>
        <v/>
      </c>
      <c r="AE263" s="107" t="str">
        <f>IFERROR(MIN(2,IF('BMP P Tracking Table'!$V263="Total Pervious",(-(3630*'BMP P Tracking Table'!$U263+20.691*'BMP P Tracking Table'!$AA263)+SQRT((3630*'BMP P Tracking Table'!$U263+20.691*'BMP P Tracking Table'!$AA263)^2-(4*(996.798*'BMP P Tracking Table'!$AA263)*-'BMP P Tracking Table'!$AB263)))/(2*(996.798*'BMP P Tracking Table'!$AA263)),IF(SUM('BMP P Tracking Table'!$W263:$Z263)=0,'BMP P Tracking Table'!$AB263/(-3630*'BMP P Tracking Table'!$U263),(-(3630*'BMP P Tracking Table'!$U263+20.691*'BMP P Tracking Table'!$Z263-216.711*'BMP P Tracking Table'!$Y263-83.853*'BMP P Tracking Table'!$X263-42.834*'BMP P Tracking Table'!$W263)+SQRT((3630*'BMP P Tracking Table'!$U263+20.691*'BMP P Tracking Table'!$Z263-216.711*'BMP P Tracking Table'!$Y263-83.853*'BMP P Tracking Table'!$X263-42.834*'BMP P Tracking Table'!$W263)^2-(4*(149.919*'BMP P Tracking Table'!$W263+236.676*'BMP P Tracking Table'!$X263+726*'BMP P Tracking Table'!$Y263+996.798*'BMP P Tracking Table'!$Z263)*-'BMP P Tracking Table'!$AB263)))/(2*(149.919*'BMP P Tracking Table'!$W263+236.676*'BMP P Tracking Table'!$X263+726*'BMP P Tracking Table'!$Y263+996.798*'BMP P Tracking Table'!$Z263))))),"")</f>
        <v/>
      </c>
      <c r="AF263" s="107" t="str" cm="1">
        <f t="array" ref="AF263">IFERROR((VLOOKUP(CONCATENATE('BMP P Tracking Table'!$T263," ",'BMP P Tracking Table'!$AC263),'Performance Curves'!$C$1:$L$45,_xlfn.SINGLE(MATCH('BMP P Tracking Table'!$AE263,'Performance Curves'!$D$1:$L$1,1))+2,FALSE)-VLOOKUP(CONCATENATE('BMP P Tracking Table'!$T263," ",'BMP P Tracking Table'!$AC263),'Performance Curves'!$C$1:$L$45,_xlfn.SINGLE(MATCH('BMP P Tracking Table'!$AE263,'Performance Curves'!$D$1:$L$1,1))+1,FALSE)),"")</f>
        <v/>
      </c>
      <c r="AG263" s="107" t="str">
        <f>IFERROR(('BMP P Tracking Table'!$AE263-INDEX('Performance Curves'!$E$1:$L$1,1,MATCH('BMP P Tracking Table'!$AE263,'Performance Curves'!$E$1:$L$1,1)))/(INDEX('Performance Curves'!$E$1:$L$1,1,MATCH('BMP P Tracking Table'!$AE263,'Performance Curves'!$E$1:$L$1,1)+1)-INDEX('Performance Curves'!$E$1:$L$1,1,MATCH('BMP P Tracking Table'!$AE263,'Performance Curves'!$E$1:$L$1,1))),"")</f>
        <v/>
      </c>
      <c r="AH263" s="106" t="str" cm="1">
        <f t="array" ref="AH263">IFERROR(IF('BMP P Tracking Table'!$AE263=2,VLOOKUP(CONCATENATE('BMP P Tracking Table'!$T263," ",'BMP P Tracking Table'!$AC263),'Performance Curves'!$C$1:$L$45,_xlfn.SINGLE(MATCH('BMP P Tracking Table'!$AE263,'Performance Curves'!$D$1:$L$1,1))+1,FALSE),'BMP P Tracking Table'!$AF263*'BMP P Tracking Table'!$AG263+VLOOKUP(CONCATENATE('BMP P Tracking Table'!$T263," ",'BMP P Tracking Table'!$AC263),'Performance Curves'!$C$1:$L$45,_xlfn.SINGLE(MATCH('BMP P Tracking Table'!$AE263,'Performance Curves'!$D$1:$L$1,1))+1,FALSE)),"")</f>
        <v/>
      </c>
      <c r="AI263" s="107" t="str">
        <f>IFERROR('BMP P Tracking Table'!$AH263*'BMP P Tracking Table'!$AD263,"")</f>
        <v/>
      </c>
      <c r="AJ263" s="65"/>
      <c r="AK263" s="101"/>
      <c r="AL263" s="101"/>
      <c r="AM263" s="64">
        <v>1</v>
      </c>
      <c r="AN263" s="105" t="str">
        <f t="shared" si="9"/>
        <v/>
      </c>
      <c r="AO263" s="101"/>
      <c r="AP263" s="101"/>
      <c r="AQ263" s="101"/>
      <c r="AR263" s="101"/>
      <c r="AS263" s="101"/>
      <c r="AT263" s="101"/>
      <c r="AU263" s="101"/>
      <c r="AV263" s="65"/>
      <c r="AW263" s="102"/>
      <c r="AX263" s="102"/>
      <c r="AY263" s="107" t="str">
        <f>IF('BMP P Tracking Table'!$AK263="Yes",IF('BMP P Tracking Table'!$AL263="No",'BMP P Tracking Table'!$U263*VLOOKUP('BMP P Tracking Table'!$Q263,'Loading Rates'!$B$1:$L$24,4,FALSE)+IF('BMP P Tracking Table'!$V263="By HSG",'BMP P Tracking Table'!$W263*VLOOKUP('BMP P Tracking Table'!$Q263,'Loading Rates'!$B$1:$L$24,6,FALSE)+'BMP P Tracking Table'!$X263*VLOOKUP('BMP P Tracking Table'!$Q263,'Loading Rates'!$B$1:$L$24,7,FALSE)+'BMP P Tracking Table'!$Y263*VLOOKUP('BMP P Tracking Table'!$Q263,'Loading Rates'!$B$1:$L$24,8,FALSE)+'BMP P Tracking Table'!$Z263*VLOOKUP('BMP P Tracking Table'!$Q263,'Loading Rates'!$B$1:$L$24,9,FALSE),'BMP P Tracking Table'!$AA263*VLOOKUP('BMP P Tracking Table'!$Q263,'Loading Rates'!$B$1:$L$24,10,FALSE)),'BMP P Tracking Table'!$AO263*VLOOKUP('BMP P Tracking Table'!$Q263,'Loading Rates'!$B$1:$L$24,4,FALSE)+IF('BMP P Tracking Table'!$AP263="By HSG",'BMP P Tracking Table'!$AQ263*VLOOKUP('BMP P Tracking Table'!$Q263,'Loading Rates'!$B$1:$L$24,6,FALSE)+'BMP P Tracking Table'!$AR263*VLOOKUP('BMP P Tracking Table'!$Q263,'Loading Rates'!$B$1:$L$24,7,FALSE)+'BMP P Tracking Table'!$AS263*VLOOKUP('BMP P Tracking Table'!$Q263,'Loading Rates'!$B$1:$L$24,8,FALSE)+'BMP P Tracking Table'!$AT263*VLOOKUP('BMP P Tracking Table'!$Q263,'Loading Rates'!$B$1:$L$24,9,FALSE),'BMP P Tracking Table'!$AU263*VLOOKUP('BMP P Tracking Table'!$Q263,'Loading Rates'!$B$1:$L$24,10,FALSE))),"")</f>
        <v/>
      </c>
      <c r="AZ263" s="107" t="str">
        <f>IFERROR(IF('BMP P Tracking Table'!$AL263="Yes",MIN(2,IF('BMP P Tracking Table'!$AP263="Total Pervious",(-(3630*'BMP P Tracking Table'!$AO263+20.691*'BMP P Tracking Table'!$AU263)+SQRT((3630*'BMP P Tracking Table'!$AO263+20.691*'BMP P Tracking Table'!$AU263)^2-(4*(996.798*'BMP P Tracking Table'!$AU263)*-'BMP P Tracking Table'!$AW263)))/(2*(996.798*'BMP P Tracking Table'!$AU263)),IF(SUM('BMP P Tracking Table'!$AQ263:$AT263)=0,'BMP P Tracking Table'!$AU263/(-3630*'BMP P Tracking Table'!$AO263),(-(3630*'BMP P Tracking Table'!$AO263+20.691*'BMP P Tracking Table'!$AT263-216.711*'BMP P Tracking Table'!$AS263-83.853*'BMP P Tracking Table'!$AR263-42.834*'BMP P Tracking Table'!$AQ263)+SQRT((3630*'BMP P Tracking Table'!$AO263+20.691*'BMP P Tracking Table'!$AT263-216.711*'BMP P Tracking Table'!$AS263-83.853*'BMP P Tracking Table'!$AR263-42.834*'BMP P Tracking Table'!$AQ263)^2-(4*(149.919*'BMP P Tracking Table'!$AQ263+236.676*'BMP P Tracking Table'!$AR263+726*'BMP P Tracking Table'!$AS263+996.798*'BMP P Tracking Table'!$AT263)*-'BMP P Tracking Table'!$AW263)))/(2*(149.919*'BMP P Tracking Table'!$AQ263+236.676*'BMP P Tracking Table'!$AR263+726*'BMP P Tracking Table'!$AS263+996.798*'BMP P Tracking Table'!$AT263))))),MIN(2,IF('BMP P Tracking Table'!$AP263="Total Pervious",(-(3630*'BMP P Tracking Table'!$U263+20.691*'BMP P Tracking Table'!$AA263)+SQRT((3630*'BMP P Tracking Table'!$U263+20.691*'BMP P Tracking Table'!$AA263)^2-(4*(996.798*'BMP P Tracking Table'!$AA263)*-'BMP P Tracking Table'!$AW263)))/(2*(996.798*'BMP P Tracking Table'!$AA263)),IF(SUM('BMP P Tracking Table'!$W263:$Z263)=0,'BMP P Tracking Table'!$AW263/(-3630*'BMP P Tracking Table'!$U263),(-(3630*'BMP P Tracking Table'!$U263+20.691*'BMP P Tracking Table'!$Z263-216.711*'BMP P Tracking Table'!$Y263-83.853*'BMP P Tracking Table'!$X263-42.834*'BMP P Tracking Table'!$W263)+SQRT((3630*'BMP P Tracking Table'!$U263+20.691*'BMP P Tracking Table'!$Z263-216.711*'BMP P Tracking Table'!$Y263-83.853*'BMP P Tracking Table'!$X263-42.834*'BMP P Tracking Table'!$W263)^2-(4*(149.919*'BMP P Tracking Table'!$W263+236.676*'BMP P Tracking Table'!$X263+726*'BMP P Tracking Table'!$Y263+996.798*'BMP P Tracking Table'!$Z263)*-'BMP P Tracking Table'!$AW263)))/(2*(149.919*'BMP P Tracking Table'!$W263+236.676*'BMP P Tracking Table'!$X263+726*'BMP P Tracking Table'!$Y263+996.798*'BMP P Tracking Table'!$Z263)))))),"")</f>
        <v/>
      </c>
      <c r="BA263" s="105" t="str" cm="1">
        <f t="array" ref="BA263">IFERROR((VLOOKUP(CONCATENATE('BMP P Tracking Table'!$AV263," ",'BMP P Tracking Table'!$AX263),'Performance Curves'!$C$1:$L$45,_xlfn.SINGLE(MATCH('BMP P Tracking Table'!$AZ263,'Performance Curves'!$D$1:$L$1,1))+2,FALSE)-VLOOKUP(CONCATENATE('BMP P Tracking Table'!$AV263," ",'BMP P Tracking Table'!$AX263),'Performance Curves'!$C$1:$L$45,_xlfn.SINGLE(MATCH('BMP P Tracking Table'!$AZ263,'Performance Curves'!$D$1:$L$1,1))+1,FALSE)),"")</f>
        <v/>
      </c>
      <c r="BB263" s="107" t="str">
        <f>IFERROR(('BMP P Tracking Table'!$AZ263-INDEX('Performance Curves'!$E$1:$L$1,1,MATCH('BMP P Tracking Table'!$AZ263,'Performance Curves'!$E$1:$L$1,1)))/(INDEX('Performance Curves'!$E$1:$L$1,1,MATCH('BMP P Tracking Table'!$AZ263,'Performance Curves'!$E$1:$L$1,1)+1)-INDEX('Performance Curves'!$E$1:$L$1,1,MATCH('BMP P Tracking Table'!$AZ263,'Performance Curves'!$E$1:$L$1,1))),"")</f>
        <v/>
      </c>
      <c r="BC263" s="106" t="str" cm="1">
        <f t="array" ref="BC263">IFERROR(IF('BMP P Tracking Table'!$AZ263=2,VLOOKUP(CONCATENATE('BMP P Tracking Table'!$AV263," ",'BMP P Tracking Table'!$AX263),'Performance Curves'!$C$1:$L$44,_xlfn.SINGLE(MATCH('BMP P Tracking Table'!$AZ263,'Performance Curves'!$D$1:$L$1,1))+1,FALSE),'BMP P Tracking Table'!$BA263*'BMP P Tracking Table'!$BB263+VLOOKUP(CONCATENATE('BMP P Tracking Table'!$AV263," ",'BMP P Tracking Table'!$AX263),'Performance Curves'!$C$1:$L$44,_xlfn.SINGLE(MATCH('BMP P Tracking Table'!$AZ263,'Performance Curves'!$D$1:$L$1,1))+1,FALSE)),"")</f>
        <v/>
      </c>
      <c r="BD263" s="107" t="str">
        <f>IFERROR('BMP P Tracking Table'!$BC263*'BMP P Tracking Table'!$AY263,"")</f>
        <v/>
      </c>
      <c r="BE263" s="101"/>
      <c r="BF263" s="37">
        <f t="shared" si="10"/>
        <v>0</v>
      </c>
    </row>
    <row r="264" spans="1:58" x14ac:dyDescent="0.25">
      <c r="A264" s="65"/>
      <c r="B264" s="65"/>
      <c r="C264" s="65"/>
      <c r="D264" s="65"/>
      <c r="E264" s="97"/>
      <c r="F264" s="97"/>
      <c r="G264" s="65"/>
      <c r="H264" s="65"/>
      <c r="I264" s="65"/>
      <c r="J264" s="98"/>
      <c r="K264" s="65"/>
      <c r="L264" s="65"/>
      <c r="M264" s="65"/>
      <c r="N264" s="65"/>
      <c r="O264" s="65"/>
      <c r="P264" s="65"/>
      <c r="Q264" s="65" t="str">
        <f>IFERROR(VLOOKUP('BMP P Tracking Table'!$P264,Dropdowns!$C$2:$E$15,3,FALSE),"")</f>
        <v/>
      </c>
      <c r="R264" s="65" t="str">
        <f>IFERROR(VLOOKUP('BMP P Tracking Table'!$Q264,Dropdowns!$P$3:$Q$23,2,FALSE),"")</f>
        <v/>
      </c>
      <c r="S264" s="65"/>
      <c r="T264" s="65"/>
      <c r="U264" s="65"/>
      <c r="V264" s="65"/>
      <c r="W264" s="65"/>
      <c r="X264" s="65"/>
      <c r="Y264" s="65"/>
      <c r="Z264" s="65"/>
      <c r="AA264" s="65"/>
      <c r="AB264" s="100"/>
      <c r="AC264" s="65"/>
      <c r="AD264" s="107" t="str">
        <f>IFERROR('BMP P Tracking Table'!$U264*VLOOKUP('BMP P Tracking Table'!$Q264,'Loading Rates'!$B$1:$L$24,4,FALSE)+IF('BMP P Tracking Table'!$V264="By HSG",'BMP P Tracking Table'!$W264*VLOOKUP('BMP P Tracking Table'!$Q264,'Loading Rates'!$B$1:$L$24,6,FALSE)+'BMP P Tracking Table'!$X264*VLOOKUP('BMP P Tracking Table'!$Q264,'Loading Rates'!$B$1:$L$24,7,FALSE)+'BMP P Tracking Table'!$Y264*VLOOKUP('BMP P Tracking Table'!$Q264,'Loading Rates'!$B$1:$L$24,8,FALSE)+'BMP P Tracking Table'!$Z264*VLOOKUP('BMP P Tracking Table'!$Q264,'Loading Rates'!$B$1:$L$24,9,FALSE),'BMP P Tracking Table'!$AA264*VLOOKUP('BMP P Tracking Table'!$Q264,'Loading Rates'!$B$1:$L$24,10,FALSE)),"")</f>
        <v/>
      </c>
      <c r="AE264" s="107" t="str">
        <f>IFERROR(MIN(2,IF('BMP P Tracking Table'!$V264="Total Pervious",(-(3630*'BMP P Tracking Table'!$U264+20.691*'BMP P Tracking Table'!$AA264)+SQRT((3630*'BMP P Tracking Table'!$U264+20.691*'BMP P Tracking Table'!$AA264)^2-(4*(996.798*'BMP P Tracking Table'!$AA264)*-'BMP P Tracking Table'!$AB264)))/(2*(996.798*'BMP P Tracking Table'!$AA264)),IF(SUM('BMP P Tracking Table'!$W264:$Z264)=0,'BMP P Tracking Table'!$AB264/(-3630*'BMP P Tracking Table'!$U264),(-(3630*'BMP P Tracking Table'!$U264+20.691*'BMP P Tracking Table'!$Z264-216.711*'BMP P Tracking Table'!$Y264-83.853*'BMP P Tracking Table'!$X264-42.834*'BMP P Tracking Table'!$W264)+SQRT((3630*'BMP P Tracking Table'!$U264+20.691*'BMP P Tracking Table'!$Z264-216.711*'BMP P Tracking Table'!$Y264-83.853*'BMP P Tracking Table'!$X264-42.834*'BMP P Tracking Table'!$W264)^2-(4*(149.919*'BMP P Tracking Table'!$W264+236.676*'BMP P Tracking Table'!$X264+726*'BMP P Tracking Table'!$Y264+996.798*'BMP P Tracking Table'!$Z264)*-'BMP P Tracking Table'!$AB264)))/(2*(149.919*'BMP P Tracking Table'!$W264+236.676*'BMP P Tracking Table'!$X264+726*'BMP P Tracking Table'!$Y264+996.798*'BMP P Tracking Table'!$Z264))))),"")</f>
        <v/>
      </c>
      <c r="AF264" s="107" t="str" cm="1">
        <f t="array" ref="AF264">IFERROR((VLOOKUP(CONCATENATE('BMP P Tracking Table'!$T264," ",'BMP P Tracking Table'!$AC264),'Performance Curves'!$C$1:$L$45,_xlfn.SINGLE(MATCH('BMP P Tracking Table'!$AE264,'Performance Curves'!$D$1:$L$1,1))+2,FALSE)-VLOOKUP(CONCATENATE('BMP P Tracking Table'!$T264," ",'BMP P Tracking Table'!$AC264),'Performance Curves'!$C$1:$L$45,_xlfn.SINGLE(MATCH('BMP P Tracking Table'!$AE264,'Performance Curves'!$D$1:$L$1,1))+1,FALSE)),"")</f>
        <v/>
      </c>
      <c r="AG264" s="107" t="str">
        <f>IFERROR(('BMP P Tracking Table'!$AE264-INDEX('Performance Curves'!$E$1:$L$1,1,MATCH('BMP P Tracking Table'!$AE264,'Performance Curves'!$E$1:$L$1,1)))/(INDEX('Performance Curves'!$E$1:$L$1,1,MATCH('BMP P Tracking Table'!$AE264,'Performance Curves'!$E$1:$L$1,1)+1)-INDEX('Performance Curves'!$E$1:$L$1,1,MATCH('BMP P Tracking Table'!$AE264,'Performance Curves'!$E$1:$L$1,1))),"")</f>
        <v/>
      </c>
      <c r="AH264" s="106" t="str" cm="1">
        <f t="array" ref="AH264">IFERROR(IF('BMP P Tracking Table'!$AE264=2,VLOOKUP(CONCATENATE('BMP P Tracking Table'!$T264," ",'BMP P Tracking Table'!$AC264),'Performance Curves'!$C$1:$L$45,_xlfn.SINGLE(MATCH('BMP P Tracking Table'!$AE264,'Performance Curves'!$D$1:$L$1,1))+1,FALSE),'BMP P Tracking Table'!$AF264*'BMP P Tracking Table'!$AG264+VLOOKUP(CONCATENATE('BMP P Tracking Table'!$T264," ",'BMP P Tracking Table'!$AC264),'Performance Curves'!$C$1:$L$45,_xlfn.SINGLE(MATCH('BMP P Tracking Table'!$AE264,'Performance Curves'!$D$1:$L$1,1))+1,FALSE)),"")</f>
        <v/>
      </c>
      <c r="AI264" s="107" t="str">
        <f>IFERROR('BMP P Tracking Table'!$AH264*'BMP P Tracking Table'!$AD264,"")</f>
        <v/>
      </c>
      <c r="AJ264" s="65"/>
      <c r="AK264" s="101"/>
      <c r="AL264" s="101"/>
      <c r="AM264" s="64">
        <v>1</v>
      </c>
      <c r="AN264" s="105" t="str">
        <f t="shared" si="9"/>
        <v/>
      </c>
      <c r="AO264" s="101"/>
      <c r="AP264" s="101"/>
      <c r="AQ264" s="101"/>
      <c r="AR264" s="101"/>
      <c r="AS264" s="101"/>
      <c r="AT264" s="101"/>
      <c r="AU264" s="101"/>
      <c r="AV264" s="65"/>
      <c r="AW264" s="102"/>
      <c r="AX264" s="102"/>
      <c r="AY264" s="107" t="str">
        <f>IF('BMP P Tracking Table'!$AK264="Yes",IF('BMP P Tracking Table'!$AL264="No",'BMP P Tracking Table'!$U264*VLOOKUP('BMP P Tracking Table'!$Q264,'Loading Rates'!$B$1:$L$24,4,FALSE)+IF('BMP P Tracking Table'!$V264="By HSG",'BMP P Tracking Table'!$W264*VLOOKUP('BMP P Tracking Table'!$Q264,'Loading Rates'!$B$1:$L$24,6,FALSE)+'BMP P Tracking Table'!$X264*VLOOKUP('BMP P Tracking Table'!$Q264,'Loading Rates'!$B$1:$L$24,7,FALSE)+'BMP P Tracking Table'!$Y264*VLOOKUP('BMP P Tracking Table'!$Q264,'Loading Rates'!$B$1:$L$24,8,FALSE)+'BMP P Tracking Table'!$Z264*VLOOKUP('BMP P Tracking Table'!$Q264,'Loading Rates'!$B$1:$L$24,9,FALSE),'BMP P Tracking Table'!$AA264*VLOOKUP('BMP P Tracking Table'!$Q264,'Loading Rates'!$B$1:$L$24,10,FALSE)),'BMP P Tracking Table'!$AO264*VLOOKUP('BMP P Tracking Table'!$Q264,'Loading Rates'!$B$1:$L$24,4,FALSE)+IF('BMP P Tracking Table'!$AP264="By HSG",'BMP P Tracking Table'!$AQ264*VLOOKUP('BMP P Tracking Table'!$Q264,'Loading Rates'!$B$1:$L$24,6,FALSE)+'BMP P Tracking Table'!$AR264*VLOOKUP('BMP P Tracking Table'!$Q264,'Loading Rates'!$B$1:$L$24,7,FALSE)+'BMP P Tracking Table'!$AS264*VLOOKUP('BMP P Tracking Table'!$Q264,'Loading Rates'!$B$1:$L$24,8,FALSE)+'BMP P Tracking Table'!$AT264*VLOOKUP('BMP P Tracking Table'!$Q264,'Loading Rates'!$B$1:$L$24,9,FALSE),'BMP P Tracking Table'!$AU264*VLOOKUP('BMP P Tracking Table'!$Q264,'Loading Rates'!$B$1:$L$24,10,FALSE))),"")</f>
        <v/>
      </c>
      <c r="AZ264" s="107" t="str">
        <f>IFERROR(IF('BMP P Tracking Table'!$AL264="Yes",MIN(2,IF('BMP P Tracking Table'!$AP264="Total Pervious",(-(3630*'BMP P Tracking Table'!$AO264+20.691*'BMP P Tracking Table'!$AU264)+SQRT((3630*'BMP P Tracking Table'!$AO264+20.691*'BMP P Tracking Table'!$AU264)^2-(4*(996.798*'BMP P Tracking Table'!$AU264)*-'BMP P Tracking Table'!$AW264)))/(2*(996.798*'BMP P Tracking Table'!$AU264)),IF(SUM('BMP P Tracking Table'!$AQ264:$AT264)=0,'BMP P Tracking Table'!$AU264/(-3630*'BMP P Tracking Table'!$AO264),(-(3630*'BMP P Tracking Table'!$AO264+20.691*'BMP P Tracking Table'!$AT264-216.711*'BMP P Tracking Table'!$AS264-83.853*'BMP P Tracking Table'!$AR264-42.834*'BMP P Tracking Table'!$AQ264)+SQRT((3630*'BMP P Tracking Table'!$AO264+20.691*'BMP P Tracking Table'!$AT264-216.711*'BMP P Tracking Table'!$AS264-83.853*'BMP P Tracking Table'!$AR264-42.834*'BMP P Tracking Table'!$AQ264)^2-(4*(149.919*'BMP P Tracking Table'!$AQ264+236.676*'BMP P Tracking Table'!$AR264+726*'BMP P Tracking Table'!$AS264+996.798*'BMP P Tracking Table'!$AT264)*-'BMP P Tracking Table'!$AW264)))/(2*(149.919*'BMP P Tracking Table'!$AQ264+236.676*'BMP P Tracking Table'!$AR264+726*'BMP P Tracking Table'!$AS264+996.798*'BMP P Tracking Table'!$AT264))))),MIN(2,IF('BMP P Tracking Table'!$AP264="Total Pervious",(-(3630*'BMP P Tracking Table'!$U264+20.691*'BMP P Tracking Table'!$AA264)+SQRT((3630*'BMP P Tracking Table'!$U264+20.691*'BMP P Tracking Table'!$AA264)^2-(4*(996.798*'BMP P Tracking Table'!$AA264)*-'BMP P Tracking Table'!$AW264)))/(2*(996.798*'BMP P Tracking Table'!$AA264)),IF(SUM('BMP P Tracking Table'!$W264:$Z264)=0,'BMP P Tracking Table'!$AW264/(-3630*'BMP P Tracking Table'!$U264),(-(3630*'BMP P Tracking Table'!$U264+20.691*'BMP P Tracking Table'!$Z264-216.711*'BMP P Tracking Table'!$Y264-83.853*'BMP P Tracking Table'!$X264-42.834*'BMP P Tracking Table'!$W264)+SQRT((3630*'BMP P Tracking Table'!$U264+20.691*'BMP P Tracking Table'!$Z264-216.711*'BMP P Tracking Table'!$Y264-83.853*'BMP P Tracking Table'!$X264-42.834*'BMP P Tracking Table'!$W264)^2-(4*(149.919*'BMP P Tracking Table'!$W264+236.676*'BMP P Tracking Table'!$X264+726*'BMP P Tracking Table'!$Y264+996.798*'BMP P Tracking Table'!$Z264)*-'BMP P Tracking Table'!$AW264)))/(2*(149.919*'BMP P Tracking Table'!$W264+236.676*'BMP P Tracking Table'!$X264+726*'BMP P Tracking Table'!$Y264+996.798*'BMP P Tracking Table'!$Z264)))))),"")</f>
        <v/>
      </c>
      <c r="BA264" s="105" t="str" cm="1">
        <f t="array" ref="BA264">IFERROR((VLOOKUP(CONCATENATE('BMP P Tracking Table'!$AV264," ",'BMP P Tracking Table'!$AX264),'Performance Curves'!$C$1:$L$45,_xlfn.SINGLE(MATCH('BMP P Tracking Table'!$AZ264,'Performance Curves'!$D$1:$L$1,1))+2,FALSE)-VLOOKUP(CONCATENATE('BMP P Tracking Table'!$AV264," ",'BMP P Tracking Table'!$AX264),'Performance Curves'!$C$1:$L$45,_xlfn.SINGLE(MATCH('BMP P Tracking Table'!$AZ264,'Performance Curves'!$D$1:$L$1,1))+1,FALSE)),"")</f>
        <v/>
      </c>
      <c r="BB264" s="107" t="str">
        <f>IFERROR(('BMP P Tracking Table'!$AZ264-INDEX('Performance Curves'!$E$1:$L$1,1,MATCH('BMP P Tracking Table'!$AZ264,'Performance Curves'!$E$1:$L$1,1)))/(INDEX('Performance Curves'!$E$1:$L$1,1,MATCH('BMP P Tracking Table'!$AZ264,'Performance Curves'!$E$1:$L$1,1)+1)-INDEX('Performance Curves'!$E$1:$L$1,1,MATCH('BMP P Tracking Table'!$AZ264,'Performance Curves'!$E$1:$L$1,1))),"")</f>
        <v/>
      </c>
      <c r="BC264" s="106" t="str" cm="1">
        <f t="array" ref="BC264">IFERROR(IF('BMP P Tracking Table'!$AZ264=2,VLOOKUP(CONCATENATE('BMP P Tracking Table'!$AV264," ",'BMP P Tracking Table'!$AX264),'Performance Curves'!$C$1:$L$44,_xlfn.SINGLE(MATCH('BMP P Tracking Table'!$AZ264,'Performance Curves'!$D$1:$L$1,1))+1,FALSE),'BMP P Tracking Table'!$BA264*'BMP P Tracking Table'!$BB264+VLOOKUP(CONCATENATE('BMP P Tracking Table'!$AV264," ",'BMP P Tracking Table'!$AX264),'Performance Curves'!$C$1:$L$44,_xlfn.SINGLE(MATCH('BMP P Tracking Table'!$AZ264,'Performance Curves'!$D$1:$L$1,1))+1,FALSE)),"")</f>
        <v/>
      </c>
      <c r="BD264" s="107" t="str">
        <f>IFERROR('BMP P Tracking Table'!$BC264*'BMP P Tracking Table'!$AY264,"")</f>
        <v/>
      </c>
      <c r="BE264" s="101"/>
      <c r="BF264" s="37">
        <f t="shared" si="10"/>
        <v>0</v>
      </c>
    </row>
    <row r="265" spans="1:58" x14ac:dyDescent="0.25">
      <c r="A265" s="65"/>
      <c r="B265" s="65"/>
      <c r="C265" s="65"/>
      <c r="D265" s="65"/>
      <c r="E265" s="97"/>
      <c r="F265" s="97"/>
      <c r="G265" s="65"/>
      <c r="H265" s="65"/>
      <c r="I265" s="65"/>
      <c r="J265" s="98"/>
      <c r="K265" s="65"/>
      <c r="L265" s="65"/>
      <c r="M265" s="65"/>
      <c r="N265" s="65"/>
      <c r="O265" s="65"/>
      <c r="P265" s="65"/>
      <c r="Q265" s="65" t="str">
        <f>IFERROR(VLOOKUP('BMP P Tracking Table'!$P265,Dropdowns!$C$2:$E$15,3,FALSE),"")</f>
        <v/>
      </c>
      <c r="R265" s="65" t="str">
        <f>IFERROR(VLOOKUP('BMP P Tracking Table'!$Q265,Dropdowns!$P$3:$Q$23,2,FALSE),"")</f>
        <v/>
      </c>
      <c r="S265" s="65"/>
      <c r="T265" s="65"/>
      <c r="U265" s="65"/>
      <c r="V265" s="65"/>
      <c r="W265" s="65"/>
      <c r="X265" s="65"/>
      <c r="Y265" s="65"/>
      <c r="Z265" s="65"/>
      <c r="AA265" s="65"/>
      <c r="AB265" s="100"/>
      <c r="AC265" s="65"/>
      <c r="AD265" s="107" t="str">
        <f>IFERROR('BMP P Tracking Table'!$U265*VLOOKUP('BMP P Tracking Table'!$Q265,'Loading Rates'!$B$1:$L$24,4,FALSE)+IF('BMP P Tracking Table'!$V265="By HSG",'BMP P Tracking Table'!$W265*VLOOKUP('BMP P Tracking Table'!$Q265,'Loading Rates'!$B$1:$L$24,6,FALSE)+'BMP P Tracking Table'!$X265*VLOOKUP('BMP P Tracking Table'!$Q265,'Loading Rates'!$B$1:$L$24,7,FALSE)+'BMP P Tracking Table'!$Y265*VLOOKUP('BMP P Tracking Table'!$Q265,'Loading Rates'!$B$1:$L$24,8,FALSE)+'BMP P Tracking Table'!$Z265*VLOOKUP('BMP P Tracking Table'!$Q265,'Loading Rates'!$B$1:$L$24,9,FALSE),'BMP P Tracking Table'!$AA265*VLOOKUP('BMP P Tracking Table'!$Q265,'Loading Rates'!$B$1:$L$24,10,FALSE)),"")</f>
        <v/>
      </c>
      <c r="AE265" s="107" t="str">
        <f>IFERROR(MIN(2,IF('BMP P Tracking Table'!$V265="Total Pervious",(-(3630*'BMP P Tracking Table'!$U265+20.691*'BMP P Tracking Table'!$AA265)+SQRT((3630*'BMP P Tracking Table'!$U265+20.691*'BMP P Tracking Table'!$AA265)^2-(4*(996.798*'BMP P Tracking Table'!$AA265)*-'BMP P Tracking Table'!$AB265)))/(2*(996.798*'BMP P Tracking Table'!$AA265)),IF(SUM('BMP P Tracking Table'!$W265:$Z265)=0,'BMP P Tracking Table'!$AB265/(-3630*'BMP P Tracking Table'!$U265),(-(3630*'BMP P Tracking Table'!$U265+20.691*'BMP P Tracking Table'!$Z265-216.711*'BMP P Tracking Table'!$Y265-83.853*'BMP P Tracking Table'!$X265-42.834*'BMP P Tracking Table'!$W265)+SQRT((3630*'BMP P Tracking Table'!$U265+20.691*'BMP P Tracking Table'!$Z265-216.711*'BMP P Tracking Table'!$Y265-83.853*'BMP P Tracking Table'!$X265-42.834*'BMP P Tracking Table'!$W265)^2-(4*(149.919*'BMP P Tracking Table'!$W265+236.676*'BMP P Tracking Table'!$X265+726*'BMP P Tracking Table'!$Y265+996.798*'BMP P Tracking Table'!$Z265)*-'BMP P Tracking Table'!$AB265)))/(2*(149.919*'BMP P Tracking Table'!$W265+236.676*'BMP P Tracking Table'!$X265+726*'BMP P Tracking Table'!$Y265+996.798*'BMP P Tracking Table'!$Z265))))),"")</f>
        <v/>
      </c>
      <c r="AF265" s="107" t="str" cm="1">
        <f t="array" ref="AF265">IFERROR((VLOOKUP(CONCATENATE('BMP P Tracking Table'!$T265," ",'BMP P Tracking Table'!$AC265),'Performance Curves'!$C$1:$L$45,_xlfn.SINGLE(MATCH('BMP P Tracking Table'!$AE265,'Performance Curves'!$D$1:$L$1,1))+2,FALSE)-VLOOKUP(CONCATENATE('BMP P Tracking Table'!$T265," ",'BMP P Tracking Table'!$AC265),'Performance Curves'!$C$1:$L$45,_xlfn.SINGLE(MATCH('BMP P Tracking Table'!$AE265,'Performance Curves'!$D$1:$L$1,1))+1,FALSE)),"")</f>
        <v/>
      </c>
      <c r="AG265" s="107" t="str">
        <f>IFERROR(('BMP P Tracking Table'!$AE265-INDEX('Performance Curves'!$E$1:$L$1,1,MATCH('BMP P Tracking Table'!$AE265,'Performance Curves'!$E$1:$L$1,1)))/(INDEX('Performance Curves'!$E$1:$L$1,1,MATCH('BMP P Tracking Table'!$AE265,'Performance Curves'!$E$1:$L$1,1)+1)-INDEX('Performance Curves'!$E$1:$L$1,1,MATCH('BMP P Tracking Table'!$AE265,'Performance Curves'!$E$1:$L$1,1))),"")</f>
        <v/>
      </c>
      <c r="AH265" s="106" t="str" cm="1">
        <f t="array" ref="AH265">IFERROR(IF('BMP P Tracking Table'!$AE265=2,VLOOKUP(CONCATENATE('BMP P Tracking Table'!$T265," ",'BMP P Tracking Table'!$AC265),'Performance Curves'!$C$1:$L$45,_xlfn.SINGLE(MATCH('BMP P Tracking Table'!$AE265,'Performance Curves'!$D$1:$L$1,1))+1,FALSE),'BMP P Tracking Table'!$AF265*'BMP P Tracking Table'!$AG265+VLOOKUP(CONCATENATE('BMP P Tracking Table'!$T265," ",'BMP P Tracking Table'!$AC265),'Performance Curves'!$C$1:$L$45,_xlfn.SINGLE(MATCH('BMP P Tracking Table'!$AE265,'Performance Curves'!$D$1:$L$1,1))+1,FALSE)),"")</f>
        <v/>
      </c>
      <c r="AI265" s="107" t="str">
        <f>IFERROR('BMP P Tracking Table'!$AH265*'BMP P Tracking Table'!$AD265,"")</f>
        <v/>
      </c>
      <c r="AJ265" s="65"/>
      <c r="AK265" s="101"/>
      <c r="AL265" s="101"/>
      <c r="AM265" s="64">
        <v>1</v>
      </c>
      <c r="AN265" s="105" t="str">
        <f t="shared" si="9"/>
        <v/>
      </c>
      <c r="AO265" s="101"/>
      <c r="AP265" s="101"/>
      <c r="AQ265" s="101"/>
      <c r="AR265" s="101"/>
      <c r="AS265" s="101"/>
      <c r="AT265" s="101"/>
      <c r="AU265" s="101"/>
      <c r="AV265" s="65"/>
      <c r="AW265" s="102"/>
      <c r="AX265" s="102"/>
      <c r="AY265" s="107" t="str">
        <f>IF('BMP P Tracking Table'!$AK265="Yes",IF('BMP P Tracking Table'!$AL265="No",'BMP P Tracking Table'!$U265*VLOOKUP('BMP P Tracking Table'!$Q265,'Loading Rates'!$B$1:$L$24,4,FALSE)+IF('BMP P Tracking Table'!$V265="By HSG",'BMP P Tracking Table'!$W265*VLOOKUP('BMP P Tracking Table'!$Q265,'Loading Rates'!$B$1:$L$24,6,FALSE)+'BMP P Tracking Table'!$X265*VLOOKUP('BMP P Tracking Table'!$Q265,'Loading Rates'!$B$1:$L$24,7,FALSE)+'BMP P Tracking Table'!$Y265*VLOOKUP('BMP P Tracking Table'!$Q265,'Loading Rates'!$B$1:$L$24,8,FALSE)+'BMP P Tracking Table'!$Z265*VLOOKUP('BMP P Tracking Table'!$Q265,'Loading Rates'!$B$1:$L$24,9,FALSE),'BMP P Tracking Table'!$AA265*VLOOKUP('BMP P Tracking Table'!$Q265,'Loading Rates'!$B$1:$L$24,10,FALSE)),'BMP P Tracking Table'!$AO265*VLOOKUP('BMP P Tracking Table'!$Q265,'Loading Rates'!$B$1:$L$24,4,FALSE)+IF('BMP P Tracking Table'!$AP265="By HSG",'BMP P Tracking Table'!$AQ265*VLOOKUP('BMP P Tracking Table'!$Q265,'Loading Rates'!$B$1:$L$24,6,FALSE)+'BMP P Tracking Table'!$AR265*VLOOKUP('BMP P Tracking Table'!$Q265,'Loading Rates'!$B$1:$L$24,7,FALSE)+'BMP P Tracking Table'!$AS265*VLOOKUP('BMP P Tracking Table'!$Q265,'Loading Rates'!$B$1:$L$24,8,FALSE)+'BMP P Tracking Table'!$AT265*VLOOKUP('BMP P Tracking Table'!$Q265,'Loading Rates'!$B$1:$L$24,9,FALSE),'BMP P Tracking Table'!$AU265*VLOOKUP('BMP P Tracking Table'!$Q265,'Loading Rates'!$B$1:$L$24,10,FALSE))),"")</f>
        <v/>
      </c>
      <c r="AZ265" s="107" t="str">
        <f>IFERROR(IF('BMP P Tracking Table'!$AL265="Yes",MIN(2,IF('BMP P Tracking Table'!$AP265="Total Pervious",(-(3630*'BMP P Tracking Table'!$AO265+20.691*'BMP P Tracking Table'!$AU265)+SQRT((3630*'BMP P Tracking Table'!$AO265+20.691*'BMP P Tracking Table'!$AU265)^2-(4*(996.798*'BMP P Tracking Table'!$AU265)*-'BMP P Tracking Table'!$AW265)))/(2*(996.798*'BMP P Tracking Table'!$AU265)),IF(SUM('BMP P Tracking Table'!$AQ265:$AT265)=0,'BMP P Tracking Table'!$AU265/(-3630*'BMP P Tracking Table'!$AO265),(-(3630*'BMP P Tracking Table'!$AO265+20.691*'BMP P Tracking Table'!$AT265-216.711*'BMP P Tracking Table'!$AS265-83.853*'BMP P Tracking Table'!$AR265-42.834*'BMP P Tracking Table'!$AQ265)+SQRT((3630*'BMP P Tracking Table'!$AO265+20.691*'BMP P Tracking Table'!$AT265-216.711*'BMP P Tracking Table'!$AS265-83.853*'BMP P Tracking Table'!$AR265-42.834*'BMP P Tracking Table'!$AQ265)^2-(4*(149.919*'BMP P Tracking Table'!$AQ265+236.676*'BMP P Tracking Table'!$AR265+726*'BMP P Tracking Table'!$AS265+996.798*'BMP P Tracking Table'!$AT265)*-'BMP P Tracking Table'!$AW265)))/(2*(149.919*'BMP P Tracking Table'!$AQ265+236.676*'BMP P Tracking Table'!$AR265+726*'BMP P Tracking Table'!$AS265+996.798*'BMP P Tracking Table'!$AT265))))),MIN(2,IF('BMP P Tracking Table'!$AP265="Total Pervious",(-(3630*'BMP P Tracking Table'!$U265+20.691*'BMP P Tracking Table'!$AA265)+SQRT((3630*'BMP P Tracking Table'!$U265+20.691*'BMP P Tracking Table'!$AA265)^2-(4*(996.798*'BMP P Tracking Table'!$AA265)*-'BMP P Tracking Table'!$AW265)))/(2*(996.798*'BMP P Tracking Table'!$AA265)),IF(SUM('BMP P Tracking Table'!$W265:$Z265)=0,'BMP P Tracking Table'!$AW265/(-3630*'BMP P Tracking Table'!$U265),(-(3630*'BMP P Tracking Table'!$U265+20.691*'BMP P Tracking Table'!$Z265-216.711*'BMP P Tracking Table'!$Y265-83.853*'BMP P Tracking Table'!$X265-42.834*'BMP P Tracking Table'!$W265)+SQRT((3630*'BMP P Tracking Table'!$U265+20.691*'BMP P Tracking Table'!$Z265-216.711*'BMP P Tracking Table'!$Y265-83.853*'BMP P Tracking Table'!$X265-42.834*'BMP P Tracking Table'!$W265)^2-(4*(149.919*'BMP P Tracking Table'!$W265+236.676*'BMP P Tracking Table'!$X265+726*'BMP P Tracking Table'!$Y265+996.798*'BMP P Tracking Table'!$Z265)*-'BMP P Tracking Table'!$AW265)))/(2*(149.919*'BMP P Tracking Table'!$W265+236.676*'BMP P Tracking Table'!$X265+726*'BMP P Tracking Table'!$Y265+996.798*'BMP P Tracking Table'!$Z265)))))),"")</f>
        <v/>
      </c>
      <c r="BA265" s="105" t="str" cm="1">
        <f t="array" ref="BA265">IFERROR((VLOOKUP(CONCATENATE('BMP P Tracking Table'!$AV265," ",'BMP P Tracking Table'!$AX265),'Performance Curves'!$C$1:$L$45,_xlfn.SINGLE(MATCH('BMP P Tracking Table'!$AZ265,'Performance Curves'!$D$1:$L$1,1))+2,FALSE)-VLOOKUP(CONCATENATE('BMP P Tracking Table'!$AV265," ",'BMP P Tracking Table'!$AX265),'Performance Curves'!$C$1:$L$45,_xlfn.SINGLE(MATCH('BMP P Tracking Table'!$AZ265,'Performance Curves'!$D$1:$L$1,1))+1,FALSE)),"")</f>
        <v/>
      </c>
      <c r="BB265" s="107" t="str">
        <f>IFERROR(('BMP P Tracking Table'!$AZ265-INDEX('Performance Curves'!$E$1:$L$1,1,MATCH('BMP P Tracking Table'!$AZ265,'Performance Curves'!$E$1:$L$1,1)))/(INDEX('Performance Curves'!$E$1:$L$1,1,MATCH('BMP P Tracking Table'!$AZ265,'Performance Curves'!$E$1:$L$1,1)+1)-INDEX('Performance Curves'!$E$1:$L$1,1,MATCH('BMP P Tracking Table'!$AZ265,'Performance Curves'!$E$1:$L$1,1))),"")</f>
        <v/>
      </c>
      <c r="BC265" s="106" t="str" cm="1">
        <f t="array" ref="BC265">IFERROR(IF('BMP P Tracking Table'!$AZ265=2,VLOOKUP(CONCATENATE('BMP P Tracking Table'!$AV265," ",'BMP P Tracking Table'!$AX265),'Performance Curves'!$C$1:$L$44,_xlfn.SINGLE(MATCH('BMP P Tracking Table'!$AZ265,'Performance Curves'!$D$1:$L$1,1))+1,FALSE),'BMP P Tracking Table'!$BA265*'BMP P Tracking Table'!$BB265+VLOOKUP(CONCATENATE('BMP P Tracking Table'!$AV265," ",'BMP P Tracking Table'!$AX265),'Performance Curves'!$C$1:$L$44,_xlfn.SINGLE(MATCH('BMP P Tracking Table'!$AZ265,'Performance Curves'!$D$1:$L$1,1))+1,FALSE)),"")</f>
        <v/>
      </c>
      <c r="BD265" s="107" t="str">
        <f>IFERROR('BMP P Tracking Table'!$BC265*'BMP P Tracking Table'!$AY265,"")</f>
        <v/>
      </c>
      <c r="BE265" s="101"/>
      <c r="BF265" s="37">
        <f t="shared" si="10"/>
        <v>0</v>
      </c>
    </row>
    <row r="266" spans="1:58" x14ac:dyDescent="0.25">
      <c r="A266" s="65"/>
      <c r="B266" s="65"/>
      <c r="C266" s="65"/>
      <c r="D266" s="65"/>
      <c r="E266" s="97"/>
      <c r="F266" s="97"/>
      <c r="G266" s="65"/>
      <c r="H266" s="65"/>
      <c r="I266" s="65"/>
      <c r="J266" s="98"/>
      <c r="K266" s="65"/>
      <c r="L266" s="65"/>
      <c r="M266" s="65"/>
      <c r="N266" s="65"/>
      <c r="O266" s="65"/>
      <c r="P266" s="65"/>
      <c r="Q266" s="65" t="str">
        <f>IFERROR(VLOOKUP('BMP P Tracking Table'!$P266,Dropdowns!$C$2:$E$15,3,FALSE),"")</f>
        <v/>
      </c>
      <c r="R266" s="65" t="str">
        <f>IFERROR(VLOOKUP('BMP P Tracking Table'!$Q266,Dropdowns!$P$3:$Q$23,2,FALSE),"")</f>
        <v/>
      </c>
      <c r="S266" s="65"/>
      <c r="T266" s="65"/>
      <c r="U266" s="65"/>
      <c r="V266" s="65"/>
      <c r="W266" s="65"/>
      <c r="X266" s="65"/>
      <c r="Y266" s="65"/>
      <c r="Z266" s="65"/>
      <c r="AA266" s="65"/>
      <c r="AB266" s="100"/>
      <c r="AC266" s="65"/>
      <c r="AD266" s="107" t="str">
        <f>IFERROR('BMP P Tracking Table'!$U266*VLOOKUP('BMP P Tracking Table'!$Q266,'Loading Rates'!$B$1:$L$24,4,FALSE)+IF('BMP P Tracking Table'!$V266="By HSG",'BMP P Tracking Table'!$W266*VLOOKUP('BMP P Tracking Table'!$Q266,'Loading Rates'!$B$1:$L$24,6,FALSE)+'BMP P Tracking Table'!$X266*VLOOKUP('BMP P Tracking Table'!$Q266,'Loading Rates'!$B$1:$L$24,7,FALSE)+'BMP P Tracking Table'!$Y266*VLOOKUP('BMP P Tracking Table'!$Q266,'Loading Rates'!$B$1:$L$24,8,FALSE)+'BMP P Tracking Table'!$Z266*VLOOKUP('BMP P Tracking Table'!$Q266,'Loading Rates'!$B$1:$L$24,9,FALSE),'BMP P Tracking Table'!$AA266*VLOOKUP('BMP P Tracking Table'!$Q266,'Loading Rates'!$B$1:$L$24,10,FALSE)),"")</f>
        <v/>
      </c>
      <c r="AE266" s="107" t="str">
        <f>IFERROR(MIN(2,IF('BMP P Tracking Table'!$V266="Total Pervious",(-(3630*'BMP P Tracking Table'!$U266+20.691*'BMP P Tracking Table'!$AA266)+SQRT((3630*'BMP P Tracking Table'!$U266+20.691*'BMP P Tracking Table'!$AA266)^2-(4*(996.798*'BMP P Tracking Table'!$AA266)*-'BMP P Tracking Table'!$AB266)))/(2*(996.798*'BMP P Tracking Table'!$AA266)),IF(SUM('BMP P Tracking Table'!$W266:$Z266)=0,'BMP P Tracking Table'!$AB266/(-3630*'BMP P Tracking Table'!$U266),(-(3630*'BMP P Tracking Table'!$U266+20.691*'BMP P Tracking Table'!$Z266-216.711*'BMP P Tracking Table'!$Y266-83.853*'BMP P Tracking Table'!$X266-42.834*'BMP P Tracking Table'!$W266)+SQRT((3630*'BMP P Tracking Table'!$U266+20.691*'BMP P Tracking Table'!$Z266-216.711*'BMP P Tracking Table'!$Y266-83.853*'BMP P Tracking Table'!$X266-42.834*'BMP P Tracking Table'!$W266)^2-(4*(149.919*'BMP P Tracking Table'!$W266+236.676*'BMP P Tracking Table'!$X266+726*'BMP P Tracking Table'!$Y266+996.798*'BMP P Tracking Table'!$Z266)*-'BMP P Tracking Table'!$AB266)))/(2*(149.919*'BMP P Tracking Table'!$W266+236.676*'BMP P Tracking Table'!$X266+726*'BMP P Tracking Table'!$Y266+996.798*'BMP P Tracking Table'!$Z266))))),"")</f>
        <v/>
      </c>
      <c r="AF266" s="107" t="str" cm="1">
        <f t="array" ref="AF266">IFERROR((VLOOKUP(CONCATENATE('BMP P Tracking Table'!$T266," ",'BMP P Tracking Table'!$AC266),'Performance Curves'!$C$1:$L$45,_xlfn.SINGLE(MATCH('BMP P Tracking Table'!$AE266,'Performance Curves'!$D$1:$L$1,1))+2,FALSE)-VLOOKUP(CONCATENATE('BMP P Tracking Table'!$T266," ",'BMP P Tracking Table'!$AC266),'Performance Curves'!$C$1:$L$45,_xlfn.SINGLE(MATCH('BMP P Tracking Table'!$AE266,'Performance Curves'!$D$1:$L$1,1))+1,FALSE)),"")</f>
        <v/>
      </c>
      <c r="AG266" s="107" t="str">
        <f>IFERROR(('BMP P Tracking Table'!$AE266-INDEX('Performance Curves'!$E$1:$L$1,1,MATCH('BMP P Tracking Table'!$AE266,'Performance Curves'!$E$1:$L$1,1)))/(INDEX('Performance Curves'!$E$1:$L$1,1,MATCH('BMP P Tracking Table'!$AE266,'Performance Curves'!$E$1:$L$1,1)+1)-INDEX('Performance Curves'!$E$1:$L$1,1,MATCH('BMP P Tracking Table'!$AE266,'Performance Curves'!$E$1:$L$1,1))),"")</f>
        <v/>
      </c>
      <c r="AH266" s="106" t="str" cm="1">
        <f t="array" ref="AH266">IFERROR(IF('BMP P Tracking Table'!$AE266=2,VLOOKUP(CONCATENATE('BMP P Tracking Table'!$T266," ",'BMP P Tracking Table'!$AC266),'Performance Curves'!$C$1:$L$45,_xlfn.SINGLE(MATCH('BMP P Tracking Table'!$AE266,'Performance Curves'!$D$1:$L$1,1))+1,FALSE),'BMP P Tracking Table'!$AF266*'BMP P Tracking Table'!$AG266+VLOOKUP(CONCATENATE('BMP P Tracking Table'!$T266," ",'BMP P Tracking Table'!$AC266),'Performance Curves'!$C$1:$L$45,_xlfn.SINGLE(MATCH('BMP P Tracking Table'!$AE266,'Performance Curves'!$D$1:$L$1,1))+1,FALSE)),"")</f>
        <v/>
      </c>
      <c r="AI266" s="107" t="str">
        <f>IFERROR('BMP P Tracking Table'!$AH266*'BMP P Tracking Table'!$AD266,"")</f>
        <v/>
      </c>
      <c r="AJ266" s="65"/>
      <c r="AK266" s="101"/>
      <c r="AL266" s="101"/>
      <c r="AM266" s="64">
        <v>1</v>
      </c>
      <c r="AN266" s="105" t="str">
        <f t="shared" si="9"/>
        <v/>
      </c>
      <c r="AO266" s="101"/>
      <c r="AP266" s="101"/>
      <c r="AQ266" s="101"/>
      <c r="AR266" s="101"/>
      <c r="AS266" s="101"/>
      <c r="AT266" s="101"/>
      <c r="AU266" s="101"/>
      <c r="AV266" s="65"/>
      <c r="AW266" s="102"/>
      <c r="AX266" s="102"/>
      <c r="AY266" s="107" t="str">
        <f>IF('BMP P Tracking Table'!$AK266="Yes",IF('BMP P Tracking Table'!$AL266="No",'BMP P Tracking Table'!$U266*VLOOKUP('BMP P Tracking Table'!$Q266,'Loading Rates'!$B$1:$L$24,4,FALSE)+IF('BMP P Tracking Table'!$V266="By HSG",'BMP P Tracking Table'!$W266*VLOOKUP('BMP P Tracking Table'!$Q266,'Loading Rates'!$B$1:$L$24,6,FALSE)+'BMP P Tracking Table'!$X266*VLOOKUP('BMP P Tracking Table'!$Q266,'Loading Rates'!$B$1:$L$24,7,FALSE)+'BMP P Tracking Table'!$Y266*VLOOKUP('BMP P Tracking Table'!$Q266,'Loading Rates'!$B$1:$L$24,8,FALSE)+'BMP P Tracking Table'!$Z266*VLOOKUP('BMP P Tracking Table'!$Q266,'Loading Rates'!$B$1:$L$24,9,FALSE),'BMP P Tracking Table'!$AA266*VLOOKUP('BMP P Tracking Table'!$Q266,'Loading Rates'!$B$1:$L$24,10,FALSE)),'BMP P Tracking Table'!$AO266*VLOOKUP('BMP P Tracking Table'!$Q266,'Loading Rates'!$B$1:$L$24,4,FALSE)+IF('BMP P Tracking Table'!$AP266="By HSG",'BMP P Tracking Table'!$AQ266*VLOOKUP('BMP P Tracking Table'!$Q266,'Loading Rates'!$B$1:$L$24,6,FALSE)+'BMP P Tracking Table'!$AR266*VLOOKUP('BMP P Tracking Table'!$Q266,'Loading Rates'!$B$1:$L$24,7,FALSE)+'BMP P Tracking Table'!$AS266*VLOOKUP('BMP P Tracking Table'!$Q266,'Loading Rates'!$B$1:$L$24,8,FALSE)+'BMP P Tracking Table'!$AT266*VLOOKUP('BMP P Tracking Table'!$Q266,'Loading Rates'!$B$1:$L$24,9,FALSE),'BMP P Tracking Table'!$AU266*VLOOKUP('BMP P Tracking Table'!$Q266,'Loading Rates'!$B$1:$L$24,10,FALSE))),"")</f>
        <v/>
      </c>
      <c r="AZ266" s="107" t="str">
        <f>IFERROR(IF('BMP P Tracking Table'!$AL266="Yes",MIN(2,IF('BMP P Tracking Table'!$AP266="Total Pervious",(-(3630*'BMP P Tracking Table'!$AO266+20.691*'BMP P Tracking Table'!$AU266)+SQRT((3630*'BMP P Tracking Table'!$AO266+20.691*'BMP P Tracking Table'!$AU266)^2-(4*(996.798*'BMP P Tracking Table'!$AU266)*-'BMP P Tracking Table'!$AW266)))/(2*(996.798*'BMP P Tracking Table'!$AU266)),IF(SUM('BMP P Tracking Table'!$AQ266:$AT266)=0,'BMP P Tracking Table'!$AU266/(-3630*'BMP P Tracking Table'!$AO266),(-(3630*'BMP P Tracking Table'!$AO266+20.691*'BMP P Tracking Table'!$AT266-216.711*'BMP P Tracking Table'!$AS266-83.853*'BMP P Tracking Table'!$AR266-42.834*'BMP P Tracking Table'!$AQ266)+SQRT((3630*'BMP P Tracking Table'!$AO266+20.691*'BMP P Tracking Table'!$AT266-216.711*'BMP P Tracking Table'!$AS266-83.853*'BMP P Tracking Table'!$AR266-42.834*'BMP P Tracking Table'!$AQ266)^2-(4*(149.919*'BMP P Tracking Table'!$AQ266+236.676*'BMP P Tracking Table'!$AR266+726*'BMP P Tracking Table'!$AS266+996.798*'BMP P Tracking Table'!$AT266)*-'BMP P Tracking Table'!$AW266)))/(2*(149.919*'BMP P Tracking Table'!$AQ266+236.676*'BMP P Tracking Table'!$AR266+726*'BMP P Tracking Table'!$AS266+996.798*'BMP P Tracking Table'!$AT266))))),MIN(2,IF('BMP P Tracking Table'!$AP266="Total Pervious",(-(3630*'BMP P Tracking Table'!$U266+20.691*'BMP P Tracking Table'!$AA266)+SQRT((3630*'BMP P Tracking Table'!$U266+20.691*'BMP P Tracking Table'!$AA266)^2-(4*(996.798*'BMP P Tracking Table'!$AA266)*-'BMP P Tracking Table'!$AW266)))/(2*(996.798*'BMP P Tracking Table'!$AA266)),IF(SUM('BMP P Tracking Table'!$W266:$Z266)=0,'BMP P Tracking Table'!$AW266/(-3630*'BMP P Tracking Table'!$U266),(-(3630*'BMP P Tracking Table'!$U266+20.691*'BMP P Tracking Table'!$Z266-216.711*'BMP P Tracking Table'!$Y266-83.853*'BMP P Tracking Table'!$X266-42.834*'BMP P Tracking Table'!$W266)+SQRT((3630*'BMP P Tracking Table'!$U266+20.691*'BMP P Tracking Table'!$Z266-216.711*'BMP P Tracking Table'!$Y266-83.853*'BMP P Tracking Table'!$X266-42.834*'BMP P Tracking Table'!$W266)^2-(4*(149.919*'BMP P Tracking Table'!$W266+236.676*'BMP P Tracking Table'!$X266+726*'BMP P Tracking Table'!$Y266+996.798*'BMP P Tracking Table'!$Z266)*-'BMP P Tracking Table'!$AW266)))/(2*(149.919*'BMP P Tracking Table'!$W266+236.676*'BMP P Tracking Table'!$X266+726*'BMP P Tracking Table'!$Y266+996.798*'BMP P Tracking Table'!$Z266)))))),"")</f>
        <v/>
      </c>
      <c r="BA266" s="105" t="str" cm="1">
        <f t="array" ref="BA266">IFERROR((VLOOKUP(CONCATENATE('BMP P Tracking Table'!$AV266," ",'BMP P Tracking Table'!$AX266),'Performance Curves'!$C$1:$L$45,_xlfn.SINGLE(MATCH('BMP P Tracking Table'!$AZ266,'Performance Curves'!$D$1:$L$1,1))+2,FALSE)-VLOOKUP(CONCATENATE('BMP P Tracking Table'!$AV266," ",'BMP P Tracking Table'!$AX266),'Performance Curves'!$C$1:$L$45,_xlfn.SINGLE(MATCH('BMP P Tracking Table'!$AZ266,'Performance Curves'!$D$1:$L$1,1))+1,FALSE)),"")</f>
        <v/>
      </c>
      <c r="BB266" s="107" t="str">
        <f>IFERROR(('BMP P Tracking Table'!$AZ266-INDEX('Performance Curves'!$E$1:$L$1,1,MATCH('BMP P Tracking Table'!$AZ266,'Performance Curves'!$E$1:$L$1,1)))/(INDEX('Performance Curves'!$E$1:$L$1,1,MATCH('BMP P Tracking Table'!$AZ266,'Performance Curves'!$E$1:$L$1,1)+1)-INDEX('Performance Curves'!$E$1:$L$1,1,MATCH('BMP P Tracking Table'!$AZ266,'Performance Curves'!$E$1:$L$1,1))),"")</f>
        <v/>
      </c>
      <c r="BC266" s="106" t="str" cm="1">
        <f t="array" ref="BC266">IFERROR(IF('BMP P Tracking Table'!$AZ266=2,VLOOKUP(CONCATENATE('BMP P Tracking Table'!$AV266," ",'BMP P Tracking Table'!$AX266),'Performance Curves'!$C$1:$L$44,_xlfn.SINGLE(MATCH('BMP P Tracking Table'!$AZ266,'Performance Curves'!$D$1:$L$1,1))+1,FALSE),'BMP P Tracking Table'!$BA266*'BMP P Tracking Table'!$BB266+VLOOKUP(CONCATENATE('BMP P Tracking Table'!$AV266," ",'BMP P Tracking Table'!$AX266),'Performance Curves'!$C$1:$L$44,_xlfn.SINGLE(MATCH('BMP P Tracking Table'!$AZ266,'Performance Curves'!$D$1:$L$1,1))+1,FALSE)),"")</f>
        <v/>
      </c>
      <c r="BD266" s="107" t="str">
        <f>IFERROR('BMP P Tracking Table'!$BC266*'BMP P Tracking Table'!$AY266,"")</f>
        <v/>
      </c>
      <c r="BE266" s="101"/>
      <c r="BF266" s="37">
        <f t="shared" si="10"/>
        <v>0</v>
      </c>
    </row>
    <row r="267" spans="1:58" x14ac:dyDescent="0.25">
      <c r="A267" s="65"/>
      <c r="B267" s="65"/>
      <c r="C267" s="65"/>
      <c r="D267" s="65"/>
      <c r="E267" s="97"/>
      <c r="F267" s="97"/>
      <c r="G267" s="65"/>
      <c r="H267" s="65"/>
      <c r="I267" s="65"/>
      <c r="J267" s="98"/>
      <c r="K267" s="65"/>
      <c r="L267" s="65"/>
      <c r="M267" s="65"/>
      <c r="N267" s="65"/>
      <c r="O267" s="65"/>
      <c r="P267" s="65"/>
      <c r="Q267" s="65" t="str">
        <f>IFERROR(VLOOKUP('BMP P Tracking Table'!$P267,Dropdowns!$C$2:$E$15,3,FALSE),"")</f>
        <v/>
      </c>
      <c r="R267" s="65" t="str">
        <f>IFERROR(VLOOKUP('BMP P Tracking Table'!$Q267,Dropdowns!$P$3:$Q$23,2,FALSE),"")</f>
        <v/>
      </c>
      <c r="S267" s="65"/>
      <c r="T267" s="65"/>
      <c r="U267" s="65"/>
      <c r="V267" s="65"/>
      <c r="W267" s="65"/>
      <c r="X267" s="65"/>
      <c r="Y267" s="65"/>
      <c r="Z267" s="65"/>
      <c r="AA267" s="65"/>
      <c r="AB267" s="100"/>
      <c r="AC267" s="65"/>
      <c r="AD267" s="107" t="str">
        <f>IFERROR('BMP P Tracking Table'!$U267*VLOOKUP('BMP P Tracking Table'!$Q267,'Loading Rates'!$B$1:$L$24,4,FALSE)+IF('BMP P Tracking Table'!$V267="By HSG",'BMP P Tracking Table'!$W267*VLOOKUP('BMP P Tracking Table'!$Q267,'Loading Rates'!$B$1:$L$24,6,FALSE)+'BMP P Tracking Table'!$X267*VLOOKUP('BMP P Tracking Table'!$Q267,'Loading Rates'!$B$1:$L$24,7,FALSE)+'BMP P Tracking Table'!$Y267*VLOOKUP('BMP P Tracking Table'!$Q267,'Loading Rates'!$B$1:$L$24,8,FALSE)+'BMP P Tracking Table'!$Z267*VLOOKUP('BMP P Tracking Table'!$Q267,'Loading Rates'!$B$1:$L$24,9,FALSE),'BMP P Tracking Table'!$AA267*VLOOKUP('BMP P Tracking Table'!$Q267,'Loading Rates'!$B$1:$L$24,10,FALSE)),"")</f>
        <v/>
      </c>
      <c r="AE267" s="107" t="str">
        <f>IFERROR(MIN(2,IF('BMP P Tracking Table'!$V267="Total Pervious",(-(3630*'BMP P Tracking Table'!$U267+20.691*'BMP P Tracking Table'!$AA267)+SQRT((3630*'BMP P Tracking Table'!$U267+20.691*'BMP P Tracking Table'!$AA267)^2-(4*(996.798*'BMP P Tracking Table'!$AA267)*-'BMP P Tracking Table'!$AB267)))/(2*(996.798*'BMP P Tracking Table'!$AA267)),IF(SUM('BMP P Tracking Table'!$W267:$Z267)=0,'BMP P Tracking Table'!$AB267/(-3630*'BMP P Tracking Table'!$U267),(-(3630*'BMP P Tracking Table'!$U267+20.691*'BMP P Tracking Table'!$Z267-216.711*'BMP P Tracking Table'!$Y267-83.853*'BMP P Tracking Table'!$X267-42.834*'BMP P Tracking Table'!$W267)+SQRT((3630*'BMP P Tracking Table'!$U267+20.691*'BMP P Tracking Table'!$Z267-216.711*'BMP P Tracking Table'!$Y267-83.853*'BMP P Tracking Table'!$X267-42.834*'BMP P Tracking Table'!$W267)^2-(4*(149.919*'BMP P Tracking Table'!$W267+236.676*'BMP P Tracking Table'!$X267+726*'BMP P Tracking Table'!$Y267+996.798*'BMP P Tracking Table'!$Z267)*-'BMP P Tracking Table'!$AB267)))/(2*(149.919*'BMP P Tracking Table'!$W267+236.676*'BMP P Tracking Table'!$X267+726*'BMP P Tracking Table'!$Y267+996.798*'BMP P Tracking Table'!$Z267))))),"")</f>
        <v/>
      </c>
      <c r="AF267" s="107" t="str" cm="1">
        <f t="array" ref="AF267">IFERROR((VLOOKUP(CONCATENATE('BMP P Tracking Table'!$T267," ",'BMP P Tracking Table'!$AC267),'Performance Curves'!$C$1:$L$45,_xlfn.SINGLE(MATCH('BMP P Tracking Table'!$AE267,'Performance Curves'!$D$1:$L$1,1))+2,FALSE)-VLOOKUP(CONCATENATE('BMP P Tracking Table'!$T267," ",'BMP P Tracking Table'!$AC267),'Performance Curves'!$C$1:$L$45,_xlfn.SINGLE(MATCH('BMP P Tracking Table'!$AE267,'Performance Curves'!$D$1:$L$1,1))+1,FALSE)),"")</f>
        <v/>
      </c>
      <c r="AG267" s="107" t="str">
        <f>IFERROR(('BMP P Tracking Table'!$AE267-INDEX('Performance Curves'!$E$1:$L$1,1,MATCH('BMP P Tracking Table'!$AE267,'Performance Curves'!$E$1:$L$1,1)))/(INDEX('Performance Curves'!$E$1:$L$1,1,MATCH('BMP P Tracking Table'!$AE267,'Performance Curves'!$E$1:$L$1,1)+1)-INDEX('Performance Curves'!$E$1:$L$1,1,MATCH('BMP P Tracking Table'!$AE267,'Performance Curves'!$E$1:$L$1,1))),"")</f>
        <v/>
      </c>
      <c r="AH267" s="106" t="str" cm="1">
        <f t="array" ref="AH267">IFERROR(IF('BMP P Tracking Table'!$AE267=2,VLOOKUP(CONCATENATE('BMP P Tracking Table'!$T267," ",'BMP P Tracking Table'!$AC267),'Performance Curves'!$C$1:$L$45,_xlfn.SINGLE(MATCH('BMP P Tracking Table'!$AE267,'Performance Curves'!$D$1:$L$1,1))+1,FALSE),'BMP P Tracking Table'!$AF267*'BMP P Tracking Table'!$AG267+VLOOKUP(CONCATENATE('BMP P Tracking Table'!$T267," ",'BMP P Tracking Table'!$AC267),'Performance Curves'!$C$1:$L$45,_xlfn.SINGLE(MATCH('BMP P Tracking Table'!$AE267,'Performance Curves'!$D$1:$L$1,1))+1,FALSE)),"")</f>
        <v/>
      </c>
      <c r="AI267" s="107" t="str">
        <f>IFERROR('BMP P Tracking Table'!$AH267*'BMP P Tracking Table'!$AD267,"")</f>
        <v/>
      </c>
      <c r="AJ267" s="65"/>
      <c r="AK267" s="101"/>
      <c r="AL267" s="101"/>
      <c r="AM267" s="64">
        <v>1</v>
      </c>
      <c r="AN267" s="105" t="str">
        <f t="shared" si="9"/>
        <v/>
      </c>
      <c r="AO267" s="101"/>
      <c r="AP267" s="101"/>
      <c r="AQ267" s="101"/>
      <c r="AR267" s="101"/>
      <c r="AS267" s="101"/>
      <c r="AT267" s="101"/>
      <c r="AU267" s="101"/>
      <c r="AV267" s="65"/>
      <c r="AW267" s="102"/>
      <c r="AX267" s="102"/>
      <c r="AY267" s="107" t="str">
        <f>IF('BMP P Tracking Table'!$AK267="Yes",IF('BMP P Tracking Table'!$AL267="No",'BMP P Tracking Table'!$U267*VLOOKUP('BMP P Tracking Table'!$Q267,'Loading Rates'!$B$1:$L$24,4,FALSE)+IF('BMP P Tracking Table'!$V267="By HSG",'BMP P Tracking Table'!$W267*VLOOKUP('BMP P Tracking Table'!$Q267,'Loading Rates'!$B$1:$L$24,6,FALSE)+'BMP P Tracking Table'!$X267*VLOOKUP('BMP P Tracking Table'!$Q267,'Loading Rates'!$B$1:$L$24,7,FALSE)+'BMP P Tracking Table'!$Y267*VLOOKUP('BMP P Tracking Table'!$Q267,'Loading Rates'!$B$1:$L$24,8,FALSE)+'BMP P Tracking Table'!$Z267*VLOOKUP('BMP P Tracking Table'!$Q267,'Loading Rates'!$B$1:$L$24,9,FALSE),'BMP P Tracking Table'!$AA267*VLOOKUP('BMP P Tracking Table'!$Q267,'Loading Rates'!$B$1:$L$24,10,FALSE)),'BMP P Tracking Table'!$AO267*VLOOKUP('BMP P Tracking Table'!$Q267,'Loading Rates'!$B$1:$L$24,4,FALSE)+IF('BMP P Tracking Table'!$AP267="By HSG",'BMP P Tracking Table'!$AQ267*VLOOKUP('BMP P Tracking Table'!$Q267,'Loading Rates'!$B$1:$L$24,6,FALSE)+'BMP P Tracking Table'!$AR267*VLOOKUP('BMP P Tracking Table'!$Q267,'Loading Rates'!$B$1:$L$24,7,FALSE)+'BMP P Tracking Table'!$AS267*VLOOKUP('BMP P Tracking Table'!$Q267,'Loading Rates'!$B$1:$L$24,8,FALSE)+'BMP P Tracking Table'!$AT267*VLOOKUP('BMP P Tracking Table'!$Q267,'Loading Rates'!$B$1:$L$24,9,FALSE),'BMP P Tracking Table'!$AU267*VLOOKUP('BMP P Tracking Table'!$Q267,'Loading Rates'!$B$1:$L$24,10,FALSE))),"")</f>
        <v/>
      </c>
      <c r="AZ267" s="107" t="str">
        <f>IFERROR(IF('BMP P Tracking Table'!$AL267="Yes",MIN(2,IF('BMP P Tracking Table'!$AP267="Total Pervious",(-(3630*'BMP P Tracking Table'!$AO267+20.691*'BMP P Tracking Table'!$AU267)+SQRT((3630*'BMP P Tracking Table'!$AO267+20.691*'BMP P Tracking Table'!$AU267)^2-(4*(996.798*'BMP P Tracking Table'!$AU267)*-'BMP P Tracking Table'!$AW267)))/(2*(996.798*'BMP P Tracking Table'!$AU267)),IF(SUM('BMP P Tracking Table'!$AQ267:$AT267)=0,'BMP P Tracking Table'!$AU267/(-3630*'BMP P Tracking Table'!$AO267),(-(3630*'BMP P Tracking Table'!$AO267+20.691*'BMP P Tracking Table'!$AT267-216.711*'BMP P Tracking Table'!$AS267-83.853*'BMP P Tracking Table'!$AR267-42.834*'BMP P Tracking Table'!$AQ267)+SQRT((3630*'BMP P Tracking Table'!$AO267+20.691*'BMP P Tracking Table'!$AT267-216.711*'BMP P Tracking Table'!$AS267-83.853*'BMP P Tracking Table'!$AR267-42.834*'BMP P Tracking Table'!$AQ267)^2-(4*(149.919*'BMP P Tracking Table'!$AQ267+236.676*'BMP P Tracking Table'!$AR267+726*'BMP P Tracking Table'!$AS267+996.798*'BMP P Tracking Table'!$AT267)*-'BMP P Tracking Table'!$AW267)))/(2*(149.919*'BMP P Tracking Table'!$AQ267+236.676*'BMP P Tracking Table'!$AR267+726*'BMP P Tracking Table'!$AS267+996.798*'BMP P Tracking Table'!$AT267))))),MIN(2,IF('BMP P Tracking Table'!$AP267="Total Pervious",(-(3630*'BMP P Tracking Table'!$U267+20.691*'BMP P Tracking Table'!$AA267)+SQRT((3630*'BMP P Tracking Table'!$U267+20.691*'BMP P Tracking Table'!$AA267)^2-(4*(996.798*'BMP P Tracking Table'!$AA267)*-'BMP P Tracking Table'!$AW267)))/(2*(996.798*'BMP P Tracking Table'!$AA267)),IF(SUM('BMP P Tracking Table'!$W267:$Z267)=0,'BMP P Tracking Table'!$AW267/(-3630*'BMP P Tracking Table'!$U267),(-(3630*'BMP P Tracking Table'!$U267+20.691*'BMP P Tracking Table'!$Z267-216.711*'BMP P Tracking Table'!$Y267-83.853*'BMP P Tracking Table'!$X267-42.834*'BMP P Tracking Table'!$W267)+SQRT((3630*'BMP P Tracking Table'!$U267+20.691*'BMP P Tracking Table'!$Z267-216.711*'BMP P Tracking Table'!$Y267-83.853*'BMP P Tracking Table'!$X267-42.834*'BMP P Tracking Table'!$W267)^2-(4*(149.919*'BMP P Tracking Table'!$W267+236.676*'BMP P Tracking Table'!$X267+726*'BMP P Tracking Table'!$Y267+996.798*'BMP P Tracking Table'!$Z267)*-'BMP P Tracking Table'!$AW267)))/(2*(149.919*'BMP P Tracking Table'!$W267+236.676*'BMP P Tracking Table'!$X267+726*'BMP P Tracking Table'!$Y267+996.798*'BMP P Tracking Table'!$Z267)))))),"")</f>
        <v/>
      </c>
      <c r="BA267" s="105" t="str" cm="1">
        <f t="array" ref="BA267">IFERROR((VLOOKUP(CONCATENATE('BMP P Tracking Table'!$AV267," ",'BMP P Tracking Table'!$AX267),'Performance Curves'!$C$1:$L$45,_xlfn.SINGLE(MATCH('BMP P Tracking Table'!$AZ267,'Performance Curves'!$D$1:$L$1,1))+2,FALSE)-VLOOKUP(CONCATENATE('BMP P Tracking Table'!$AV267," ",'BMP P Tracking Table'!$AX267),'Performance Curves'!$C$1:$L$45,_xlfn.SINGLE(MATCH('BMP P Tracking Table'!$AZ267,'Performance Curves'!$D$1:$L$1,1))+1,FALSE)),"")</f>
        <v/>
      </c>
      <c r="BB267" s="107" t="str">
        <f>IFERROR(('BMP P Tracking Table'!$AZ267-INDEX('Performance Curves'!$E$1:$L$1,1,MATCH('BMP P Tracking Table'!$AZ267,'Performance Curves'!$E$1:$L$1,1)))/(INDEX('Performance Curves'!$E$1:$L$1,1,MATCH('BMP P Tracking Table'!$AZ267,'Performance Curves'!$E$1:$L$1,1)+1)-INDEX('Performance Curves'!$E$1:$L$1,1,MATCH('BMP P Tracking Table'!$AZ267,'Performance Curves'!$E$1:$L$1,1))),"")</f>
        <v/>
      </c>
      <c r="BC267" s="106" t="str" cm="1">
        <f t="array" ref="BC267">IFERROR(IF('BMP P Tracking Table'!$AZ267=2,VLOOKUP(CONCATENATE('BMP P Tracking Table'!$AV267," ",'BMP P Tracking Table'!$AX267),'Performance Curves'!$C$1:$L$44,_xlfn.SINGLE(MATCH('BMP P Tracking Table'!$AZ267,'Performance Curves'!$D$1:$L$1,1))+1,FALSE),'BMP P Tracking Table'!$BA267*'BMP P Tracking Table'!$BB267+VLOOKUP(CONCATENATE('BMP P Tracking Table'!$AV267," ",'BMP P Tracking Table'!$AX267),'Performance Curves'!$C$1:$L$44,_xlfn.SINGLE(MATCH('BMP P Tracking Table'!$AZ267,'Performance Curves'!$D$1:$L$1,1))+1,FALSE)),"")</f>
        <v/>
      </c>
      <c r="BD267" s="107" t="str">
        <f>IFERROR('BMP P Tracking Table'!$BC267*'BMP P Tracking Table'!$AY267,"")</f>
        <v/>
      </c>
      <c r="BE267" s="101"/>
      <c r="BF267" s="37">
        <f t="shared" si="10"/>
        <v>0</v>
      </c>
    </row>
    <row r="268" spans="1:58" x14ac:dyDescent="0.25">
      <c r="A268" s="65"/>
      <c r="B268" s="65"/>
      <c r="C268" s="65"/>
      <c r="D268" s="65"/>
      <c r="E268" s="97"/>
      <c r="F268" s="97"/>
      <c r="G268" s="65"/>
      <c r="H268" s="65"/>
      <c r="I268" s="65"/>
      <c r="J268" s="98"/>
      <c r="K268" s="65"/>
      <c r="L268" s="65"/>
      <c r="M268" s="65"/>
      <c r="N268" s="65"/>
      <c r="O268" s="65"/>
      <c r="P268" s="65"/>
      <c r="Q268" s="65" t="str">
        <f>IFERROR(VLOOKUP('BMP P Tracking Table'!$P268,Dropdowns!$C$2:$E$15,3,FALSE),"")</f>
        <v/>
      </c>
      <c r="R268" s="65" t="str">
        <f>IFERROR(VLOOKUP('BMP P Tracking Table'!$Q268,Dropdowns!$P$3:$Q$23,2,FALSE),"")</f>
        <v/>
      </c>
      <c r="S268" s="65"/>
      <c r="T268" s="65"/>
      <c r="U268" s="65"/>
      <c r="V268" s="65"/>
      <c r="W268" s="65"/>
      <c r="X268" s="65"/>
      <c r="Y268" s="65"/>
      <c r="Z268" s="65"/>
      <c r="AA268" s="65"/>
      <c r="AB268" s="100"/>
      <c r="AC268" s="65"/>
      <c r="AD268" s="107" t="str">
        <f>IFERROR('BMP P Tracking Table'!$U268*VLOOKUP('BMP P Tracking Table'!$Q268,'Loading Rates'!$B$1:$L$24,4,FALSE)+IF('BMP P Tracking Table'!$V268="By HSG",'BMP P Tracking Table'!$W268*VLOOKUP('BMP P Tracking Table'!$Q268,'Loading Rates'!$B$1:$L$24,6,FALSE)+'BMP P Tracking Table'!$X268*VLOOKUP('BMP P Tracking Table'!$Q268,'Loading Rates'!$B$1:$L$24,7,FALSE)+'BMP P Tracking Table'!$Y268*VLOOKUP('BMP P Tracking Table'!$Q268,'Loading Rates'!$B$1:$L$24,8,FALSE)+'BMP P Tracking Table'!$Z268*VLOOKUP('BMP P Tracking Table'!$Q268,'Loading Rates'!$B$1:$L$24,9,FALSE),'BMP P Tracking Table'!$AA268*VLOOKUP('BMP P Tracking Table'!$Q268,'Loading Rates'!$B$1:$L$24,10,FALSE)),"")</f>
        <v/>
      </c>
      <c r="AE268" s="107" t="str">
        <f>IFERROR(MIN(2,IF('BMP P Tracking Table'!$V268="Total Pervious",(-(3630*'BMP P Tracking Table'!$U268+20.691*'BMP P Tracking Table'!$AA268)+SQRT((3630*'BMP P Tracking Table'!$U268+20.691*'BMP P Tracking Table'!$AA268)^2-(4*(996.798*'BMP P Tracking Table'!$AA268)*-'BMP P Tracking Table'!$AB268)))/(2*(996.798*'BMP P Tracking Table'!$AA268)),IF(SUM('BMP P Tracking Table'!$W268:$Z268)=0,'BMP P Tracking Table'!$AB268/(-3630*'BMP P Tracking Table'!$U268),(-(3630*'BMP P Tracking Table'!$U268+20.691*'BMP P Tracking Table'!$Z268-216.711*'BMP P Tracking Table'!$Y268-83.853*'BMP P Tracking Table'!$X268-42.834*'BMP P Tracking Table'!$W268)+SQRT((3630*'BMP P Tracking Table'!$U268+20.691*'BMP P Tracking Table'!$Z268-216.711*'BMP P Tracking Table'!$Y268-83.853*'BMP P Tracking Table'!$X268-42.834*'BMP P Tracking Table'!$W268)^2-(4*(149.919*'BMP P Tracking Table'!$W268+236.676*'BMP P Tracking Table'!$X268+726*'BMP P Tracking Table'!$Y268+996.798*'BMP P Tracking Table'!$Z268)*-'BMP P Tracking Table'!$AB268)))/(2*(149.919*'BMP P Tracking Table'!$W268+236.676*'BMP P Tracking Table'!$X268+726*'BMP P Tracking Table'!$Y268+996.798*'BMP P Tracking Table'!$Z268))))),"")</f>
        <v/>
      </c>
      <c r="AF268" s="107" t="str" cm="1">
        <f t="array" ref="AF268">IFERROR((VLOOKUP(CONCATENATE('BMP P Tracking Table'!$T268," ",'BMP P Tracking Table'!$AC268),'Performance Curves'!$C$1:$L$45,_xlfn.SINGLE(MATCH('BMP P Tracking Table'!$AE268,'Performance Curves'!$D$1:$L$1,1))+2,FALSE)-VLOOKUP(CONCATENATE('BMP P Tracking Table'!$T268," ",'BMP P Tracking Table'!$AC268),'Performance Curves'!$C$1:$L$45,_xlfn.SINGLE(MATCH('BMP P Tracking Table'!$AE268,'Performance Curves'!$D$1:$L$1,1))+1,FALSE)),"")</f>
        <v/>
      </c>
      <c r="AG268" s="107" t="str">
        <f>IFERROR(('BMP P Tracking Table'!$AE268-INDEX('Performance Curves'!$E$1:$L$1,1,MATCH('BMP P Tracking Table'!$AE268,'Performance Curves'!$E$1:$L$1,1)))/(INDEX('Performance Curves'!$E$1:$L$1,1,MATCH('BMP P Tracking Table'!$AE268,'Performance Curves'!$E$1:$L$1,1)+1)-INDEX('Performance Curves'!$E$1:$L$1,1,MATCH('BMP P Tracking Table'!$AE268,'Performance Curves'!$E$1:$L$1,1))),"")</f>
        <v/>
      </c>
      <c r="AH268" s="106" t="str" cm="1">
        <f t="array" ref="AH268">IFERROR(IF('BMP P Tracking Table'!$AE268=2,VLOOKUP(CONCATENATE('BMP P Tracking Table'!$T268," ",'BMP P Tracking Table'!$AC268),'Performance Curves'!$C$1:$L$45,_xlfn.SINGLE(MATCH('BMP P Tracking Table'!$AE268,'Performance Curves'!$D$1:$L$1,1))+1,FALSE),'BMP P Tracking Table'!$AF268*'BMP P Tracking Table'!$AG268+VLOOKUP(CONCATENATE('BMP P Tracking Table'!$T268," ",'BMP P Tracking Table'!$AC268),'Performance Curves'!$C$1:$L$45,_xlfn.SINGLE(MATCH('BMP P Tracking Table'!$AE268,'Performance Curves'!$D$1:$L$1,1))+1,FALSE)),"")</f>
        <v/>
      </c>
      <c r="AI268" s="107" t="str">
        <f>IFERROR('BMP P Tracking Table'!$AH268*'BMP P Tracking Table'!$AD268,"")</f>
        <v/>
      </c>
      <c r="AJ268" s="65"/>
      <c r="AK268" s="101"/>
      <c r="AL268" s="101"/>
      <c r="AM268" s="64">
        <v>1</v>
      </c>
      <c r="AN268" s="105" t="str">
        <f t="shared" si="9"/>
        <v/>
      </c>
      <c r="AO268" s="101"/>
      <c r="AP268" s="101"/>
      <c r="AQ268" s="101"/>
      <c r="AR268" s="101"/>
      <c r="AS268" s="101"/>
      <c r="AT268" s="101"/>
      <c r="AU268" s="101"/>
      <c r="AV268" s="65"/>
      <c r="AW268" s="102"/>
      <c r="AX268" s="102"/>
      <c r="AY268" s="107" t="str">
        <f>IF('BMP P Tracking Table'!$AK268="Yes",IF('BMP P Tracking Table'!$AL268="No",'BMP P Tracking Table'!$U268*VLOOKUP('BMP P Tracking Table'!$Q268,'Loading Rates'!$B$1:$L$24,4,FALSE)+IF('BMP P Tracking Table'!$V268="By HSG",'BMP P Tracking Table'!$W268*VLOOKUP('BMP P Tracking Table'!$Q268,'Loading Rates'!$B$1:$L$24,6,FALSE)+'BMP P Tracking Table'!$X268*VLOOKUP('BMP P Tracking Table'!$Q268,'Loading Rates'!$B$1:$L$24,7,FALSE)+'BMP P Tracking Table'!$Y268*VLOOKUP('BMP P Tracking Table'!$Q268,'Loading Rates'!$B$1:$L$24,8,FALSE)+'BMP P Tracking Table'!$Z268*VLOOKUP('BMP P Tracking Table'!$Q268,'Loading Rates'!$B$1:$L$24,9,FALSE),'BMP P Tracking Table'!$AA268*VLOOKUP('BMP P Tracking Table'!$Q268,'Loading Rates'!$B$1:$L$24,10,FALSE)),'BMP P Tracking Table'!$AO268*VLOOKUP('BMP P Tracking Table'!$Q268,'Loading Rates'!$B$1:$L$24,4,FALSE)+IF('BMP P Tracking Table'!$AP268="By HSG",'BMP P Tracking Table'!$AQ268*VLOOKUP('BMP P Tracking Table'!$Q268,'Loading Rates'!$B$1:$L$24,6,FALSE)+'BMP P Tracking Table'!$AR268*VLOOKUP('BMP P Tracking Table'!$Q268,'Loading Rates'!$B$1:$L$24,7,FALSE)+'BMP P Tracking Table'!$AS268*VLOOKUP('BMP P Tracking Table'!$Q268,'Loading Rates'!$B$1:$L$24,8,FALSE)+'BMP P Tracking Table'!$AT268*VLOOKUP('BMP P Tracking Table'!$Q268,'Loading Rates'!$B$1:$L$24,9,FALSE),'BMP P Tracking Table'!$AU268*VLOOKUP('BMP P Tracking Table'!$Q268,'Loading Rates'!$B$1:$L$24,10,FALSE))),"")</f>
        <v/>
      </c>
      <c r="AZ268" s="107" t="str">
        <f>IFERROR(IF('BMP P Tracking Table'!$AL268="Yes",MIN(2,IF('BMP P Tracking Table'!$AP268="Total Pervious",(-(3630*'BMP P Tracking Table'!$AO268+20.691*'BMP P Tracking Table'!$AU268)+SQRT((3630*'BMP P Tracking Table'!$AO268+20.691*'BMP P Tracking Table'!$AU268)^2-(4*(996.798*'BMP P Tracking Table'!$AU268)*-'BMP P Tracking Table'!$AW268)))/(2*(996.798*'BMP P Tracking Table'!$AU268)),IF(SUM('BMP P Tracking Table'!$AQ268:$AT268)=0,'BMP P Tracking Table'!$AU268/(-3630*'BMP P Tracking Table'!$AO268),(-(3630*'BMP P Tracking Table'!$AO268+20.691*'BMP P Tracking Table'!$AT268-216.711*'BMP P Tracking Table'!$AS268-83.853*'BMP P Tracking Table'!$AR268-42.834*'BMP P Tracking Table'!$AQ268)+SQRT((3630*'BMP P Tracking Table'!$AO268+20.691*'BMP P Tracking Table'!$AT268-216.711*'BMP P Tracking Table'!$AS268-83.853*'BMP P Tracking Table'!$AR268-42.834*'BMP P Tracking Table'!$AQ268)^2-(4*(149.919*'BMP P Tracking Table'!$AQ268+236.676*'BMP P Tracking Table'!$AR268+726*'BMP P Tracking Table'!$AS268+996.798*'BMP P Tracking Table'!$AT268)*-'BMP P Tracking Table'!$AW268)))/(2*(149.919*'BMP P Tracking Table'!$AQ268+236.676*'BMP P Tracking Table'!$AR268+726*'BMP P Tracking Table'!$AS268+996.798*'BMP P Tracking Table'!$AT268))))),MIN(2,IF('BMP P Tracking Table'!$AP268="Total Pervious",(-(3630*'BMP P Tracking Table'!$U268+20.691*'BMP P Tracking Table'!$AA268)+SQRT((3630*'BMP P Tracking Table'!$U268+20.691*'BMP P Tracking Table'!$AA268)^2-(4*(996.798*'BMP P Tracking Table'!$AA268)*-'BMP P Tracking Table'!$AW268)))/(2*(996.798*'BMP P Tracking Table'!$AA268)),IF(SUM('BMP P Tracking Table'!$W268:$Z268)=0,'BMP P Tracking Table'!$AW268/(-3630*'BMP P Tracking Table'!$U268),(-(3630*'BMP P Tracking Table'!$U268+20.691*'BMP P Tracking Table'!$Z268-216.711*'BMP P Tracking Table'!$Y268-83.853*'BMP P Tracking Table'!$X268-42.834*'BMP P Tracking Table'!$W268)+SQRT((3630*'BMP P Tracking Table'!$U268+20.691*'BMP P Tracking Table'!$Z268-216.711*'BMP P Tracking Table'!$Y268-83.853*'BMP P Tracking Table'!$X268-42.834*'BMP P Tracking Table'!$W268)^2-(4*(149.919*'BMP P Tracking Table'!$W268+236.676*'BMP P Tracking Table'!$X268+726*'BMP P Tracking Table'!$Y268+996.798*'BMP P Tracking Table'!$Z268)*-'BMP P Tracking Table'!$AW268)))/(2*(149.919*'BMP P Tracking Table'!$W268+236.676*'BMP P Tracking Table'!$X268+726*'BMP P Tracking Table'!$Y268+996.798*'BMP P Tracking Table'!$Z268)))))),"")</f>
        <v/>
      </c>
      <c r="BA268" s="105" t="str" cm="1">
        <f t="array" ref="BA268">IFERROR((VLOOKUP(CONCATENATE('BMP P Tracking Table'!$AV268," ",'BMP P Tracking Table'!$AX268),'Performance Curves'!$C$1:$L$45,_xlfn.SINGLE(MATCH('BMP P Tracking Table'!$AZ268,'Performance Curves'!$D$1:$L$1,1))+2,FALSE)-VLOOKUP(CONCATENATE('BMP P Tracking Table'!$AV268," ",'BMP P Tracking Table'!$AX268),'Performance Curves'!$C$1:$L$45,_xlfn.SINGLE(MATCH('BMP P Tracking Table'!$AZ268,'Performance Curves'!$D$1:$L$1,1))+1,FALSE)),"")</f>
        <v/>
      </c>
      <c r="BB268" s="107" t="str">
        <f>IFERROR(('BMP P Tracking Table'!$AZ268-INDEX('Performance Curves'!$E$1:$L$1,1,MATCH('BMP P Tracking Table'!$AZ268,'Performance Curves'!$E$1:$L$1,1)))/(INDEX('Performance Curves'!$E$1:$L$1,1,MATCH('BMP P Tracking Table'!$AZ268,'Performance Curves'!$E$1:$L$1,1)+1)-INDEX('Performance Curves'!$E$1:$L$1,1,MATCH('BMP P Tracking Table'!$AZ268,'Performance Curves'!$E$1:$L$1,1))),"")</f>
        <v/>
      </c>
      <c r="BC268" s="106" t="str" cm="1">
        <f t="array" ref="BC268">IFERROR(IF('BMP P Tracking Table'!$AZ268=2,VLOOKUP(CONCATENATE('BMP P Tracking Table'!$AV268," ",'BMP P Tracking Table'!$AX268),'Performance Curves'!$C$1:$L$44,_xlfn.SINGLE(MATCH('BMP P Tracking Table'!$AZ268,'Performance Curves'!$D$1:$L$1,1))+1,FALSE),'BMP P Tracking Table'!$BA268*'BMP P Tracking Table'!$BB268+VLOOKUP(CONCATENATE('BMP P Tracking Table'!$AV268," ",'BMP P Tracking Table'!$AX268),'Performance Curves'!$C$1:$L$44,_xlfn.SINGLE(MATCH('BMP P Tracking Table'!$AZ268,'Performance Curves'!$D$1:$L$1,1))+1,FALSE)),"")</f>
        <v/>
      </c>
      <c r="BD268" s="107" t="str">
        <f>IFERROR('BMP P Tracking Table'!$BC268*'BMP P Tracking Table'!$AY268,"")</f>
        <v/>
      </c>
      <c r="BE268" s="101"/>
      <c r="BF268" s="37">
        <f t="shared" si="10"/>
        <v>0</v>
      </c>
    </row>
    <row r="269" spans="1:58" x14ac:dyDescent="0.25">
      <c r="A269" s="65"/>
      <c r="B269" s="65"/>
      <c r="C269" s="65"/>
      <c r="D269" s="65"/>
      <c r="E269" s="97"/>
      <c r="F269" s="97"/>
      <c r="G269" s="65"/>
      <c r="H269" s="65"/>
      <c r="I269" s="65"/>
      <c r="J269" s="98"/>
      <c r="K269" s="65"/>
      <c r="L269" s="65"/>
      <c r="M269" s="65"/>
      <c r="N269" s="65"/>
      <c r="O269" s="65"/>
      <c r="P269" s="65"/>
      <c r="Q269" s="65" t="str">
        <f>IFERROR(VLOOKUP('BMP P Tracking Table'!$P269,Dropdowns!$C$2:$E$15,3,FALSE),"")</f>
        <v/>
      </c>
      <c r="R269" s="65" t="str">
        <f>IFERROR(VLOOKUP('BMP P Tracking Table'!$Q269,Dropdowns!$P$3:$Q$23,2,FALSE),"")</f>
        <v/>
      </c>
      <c r="S269" s="65"/>
      <c r="T269" s="65"/>
      <c r="U269" s="65"/>
      <c r="V269" s="65"/>
      <c r="W269" s="65"/>
      <c r="X269" s="65"/>
      <c r="Y269" s="65"/>
      <c r="Z269" s="65"/>
      <c r="AA269" s="65"/>
      <c r="AB269" s="100"/>
      <c r="AC269" s="65"/>
      <c r="AD269" s="107" t="str">
        <f>IFERROR('BMP P Tracking Table'!$U269*VLOOKUP('BMP P Tracking Table'!$Q269,'Loading Rates'!$B$1:$L$24,4,FALSE)+IF('BMP P Tracking Table'!$V269="By HSG",'BMP P Tracking Table'!$W269*VLOOKUP('BMP P Tracking Table'!$Q269,'Loading Rates'!$B$1:$L$24,6,FALSE)+'BMP P Tracking Table'!$X269*VLOOKUP('BMP P Tracking Table'!$Q269,'Loading Rates'!$B$1:$L$24,7,FALSE)+'BMP P Tracking Table'!$Y269*VLOOKUP('BMP P Tracking Table'!$Q269,'Loading Rates'!$B$1:$L$24,8,FALSE)+'BMP P Tracking Table'!$Z269*VLOOKUP('BMP P Tracking Table'!$Q269,'Loading Rates'!$B$1:$L$24,9,FALSE),'BMP P Tracking Table'!$AA269*VLOOKUP('BMP P Tracking Table'!$Q269,'Loading Rates'!$B$1:$L$24,10,FALSE)),"")</f>
        <v/>
      </c>
      <c r="AE269" s="107" t="str">
        <f>IFERROR(MIN(2,IF('BMP P Tracking Table'!$V269="Total Pervious",(-(3630*'BMP P Tracking Table'!$U269+20.691*'BMP P Tracking Table'!$AA269)+SQRT((3630*'BMP P Tracking Table'!$U269+20.691*'BMP P Tracking Table'!$AA269)^2-(4*(996.798*'BMP P Tracking Table'!$AA269)*-'BMP P Tracking Table'!$AB269)))/(2*(996.798*'BMP P Tracking Table'!$AA269)),IF(SUM('BMP P Tracking Table'!$W269:$Z269)=0,'BMP P Tracking Table'!$AB269/(-3630*'BMP P Tracking Table'!$U269),(-(3630*'BMP P Tracking Table'!$U269+20.691*'BMP P Tracking Table'!$Z269-216.711*'BMP P Tracking Table'!$Y269-83.853*'BMP P Tracking Table'!$X269-42.834*'BMP P Tracking Table'!$W269)+SQRT((3630*'BMP P Tracking Table'!$U269+20.691*'BMP P Tracking Table'!$Z269-216.711*'BMP P Tracking Table'!$Y269-83.853*'BMP P Tracking Table'!$X269-42.834*'BMP P Tracking Table'!$W269)^2-(4*(149.919*'BMP P Tracking Table'!$W269+236.676*'BMP P Tracking Table'!$X269+726*'BMP P Tracking Table'!$Y269+996.798*'BMP P Tracking Table'!$Z269)*-'BMP P Tracking Table'!$AB269)))/(2*(149.919*'BMP P Tracking Table'!$W269+236.676*'BMP P Tracking Table'!$X269+726*'BMP P Tracking Table'!$Y269+996.798*'BMP P Tracking Table'!$Z269))))),"")</f>
        <v/>
      </c>
      <c r="AF269" s="107" t="str" cm="1">
        <f t="array" ref="AF269">IFERROR((VLOOKUP(CONCATENATE('BMP P Tracking Table'!$T269," ",'BMP P Tracking Table'!$AC269),'Performance Curves'!$C$1:$L$45,_xlfn.SINGLE(MATCH('BMP P Tracking Table'!$AE269,'Performance Curves'!$D$1:$L$1,1))+2,FALSE)-VLOOKUP(CONCATENATE('BMP P Tracking Table'!$T269," ",'BMP P Tracking Table'!$AC269),'Performance Curves'!$C$1:$L$45,_xlfn.SINGLE(MATCH('BMP P Tracking Table'!$AE269,'Performance Curves'!$D$1:$L$1,1))+1,FALSE)),"")</f>
        <v/>
      </c>
      <c r="AG269" s="107" t="str">
        <f>IFERROR(('BMP P Tracking Table'!$AE269-INDEX('Performance Curves'!$E$1:$L$1,1,MATCH('BMP P Tracking Table'!$AE269,'Performance Curves'!$E$1:$L$1,1)))/(INDEX('Performance Curves'!$E$1:$L$1,1,MATCH('BMP P Tracking Table'!$AE269,'Performance Curves'!$E$1:$L$1,1)+1)-INDEX('Performance Curves'!$E$1:$L$1,1,MATCH('BMP P Tracking Table'!$AE269,'Performance Curves'!$E$1:$L$1,1))),"")</f>
        <v/>
      </c>
      <c r="AH269" s="106" t="str" cm="1">
        <f t="array" ref="AH269">IFERROR(IF('BMP P Tracking Table'!$AE269=2,VLOOKUP(CONCATENATE('BMP P Tracking Table'!$T269," ",'BMP P Tracking Table'!$AC269),'Performance Curves'!$C$1:$L$45,_xlfn.SINGLE(MATCH('BMP P Tracking Table'!$AE269,'Performance Curves'!$D$1:$L$1,1))+1,FALSE),'BMP P Tracking Table'!$AF269*'BMP P Tracking Table'!$AG269+VLOOKUP(CONCATENATE('BMP P Tracking Table'!$T269," ",'BMP P Tracking Table'!$AC269),'Performance Curves'!$C$1:$L$45,_xlfn.SINGLE(MATCH('BMP P Tracking Table'!$AE269,'Performance Curves'!$D$1:$L$1,1))+1,FALSE)),"")</f>
        <v/>
      </c>
      <c r="AI269" s="107" t="str">
        <f>IFERROR('BMP P Tracking Table'!$AH269*'BMP P Tracking Table'!$AD269,"")</f>
        <v/>
      </c>
      <c r="AJ269" s="65"/>
      <c r="AK269" s="101"/>
      <c r="AL269" s="101"/>
      <c r="AM269" s="64">
        <v>1</v>
      </c>
      <c r="AN269" s="105" t="str">
        <f t="shared" si="9"/>
        <v/>
      </c>
      <c r="AO269" s="101"/>
      <c r="AP269" s="101"/>
      <c r="AQ269" s="101"/>
      <c r="AR269" s="101"/>
      <c r="AS269" s="101"/>
      <c r="AT269" s="101"/>
      <c r="AU269" s="101"/>
      <c r="AV269" s="65"/>
      <c r="AW269" s="102"/>
      <c r="AX269" s="102"/>
      <c r="AY269" s="107" t="str">
        <f>IF('BMP P Tracking Table'!$AK269="Yes",IF('BMP P Tracking Table'!$AL269="No",'BMP P Tracking Table'!$U269*VLOOKUP('BMP P Tracking Table'!$Q269,'Loading Rates'!$B$1:$L$24,4,FALSE)+IF('BMP P Tracking Table'!$V269="By HSG",'BMP P Tracking Table'!$W269*VLOOKUP('BMP P Tracking Table'!$Q269,'Loading Rates'!$B$1:$L$24,6,FALSE)+'BMP P Tracking Table'!$X269*VLOOKUP('BMP P Tracking Table'!$Q269,'Loading Rates'!$B$1:$L$24,7,FALSE)+'BMP P Tracking Table'!$Y269*VLOOKUP('BMP P Tracking Table'!$Q269,'Loading Rates'!$B$1:$L$24,8,FALSE)+'BMP P Tracking Table'!$Z269*VLOOKUP('BMP P Tracking Table'!$Q269,'Loading Rates'!$B$1:$L$24,9,FALSE),'BMP P Tracking Table'!$AA269*VLOOKUP('BMP P Tracking Table'!$Q269,'Loading Rates'!$B$1:$L$24,10,FALSE)),'BMP P Tracking Table'!$AO269*VLOOKUP('BMP P Tracking Table'!$Q269,'Loading Rates'!$B$1:$L$24,4,FALSE)+IF('BMP P Tracking Table'!$AP269="By HSG",'BMP P Tracking Table'!$AQ269*VLOOKUP('BMP P Tracking Table'!$Q269,'Loading Rates'!$B$1:$L$24,6,FALSE)+'BMP P Tracking Table'!$AR269*VLOOKUP('BMP P Tracking Table'!$Q269,'Loading Rates'!$B$1:$L$24,7,FALSE)+'BMP P Tracking Table'!$AS269*VLOOKUP('BMP P Tracking Table'!$Q269,'Loading Rates'!$B$1:$L$24,8,FALSE)+'BMP P Tracking Table'!$AT269*VLOOKUP('BMP P Tracking Table'!$Q269,'Loading Rates'!$B$1:$L$24,9,FALSE),'BMP P Tracking Table'!$AU269*VLOOKUP('BMP P Tracking Table'!$Q269,'Loading Rates'!$B$1:$L$24,10,FALSE))),"")</f>
        <v/>
      </c>
      <c r="AZ269" s="107" t="str">
        <f>IFERROR(IF('BMP P Tracking Table'!$AL269="Yes",MIN(2,IF('BMP P Tracking Table'!$AP269="Total Pervious",(-(3630*'BMP P Tracking Table'!$AO269+20.691*'BMP P Tracking Table'!$AU269)+SQRT((3630*'BMP P Tracking Table'!$AO269+20.691*'BMP P Tracking Table'!$AU269)^2-(4*(996.798*'BMP P Tracking Table'!$AU269)*-'BMP P Tracking Table'!$AW269)))/(2*(996.798*'BMP P Tracking Table'!$AU269)),IF(SUM('BMP P Tracking Table'!$AQ269:$AT269)=0,'BMP P Tracking Table'!$AU269/(-3630*'BMP P Tracking Table'!$AO269),(-(3630*'BMP P Tracking Table'!$AO269+20.691*'BMP P Tracking Table'!$AT269-216.711*'BMP P Tracking Table'!$AS269-83.853*'BMP P Tracking Table'!$AR269-42.834*'BMP P Tracking Table'!$AQ269)+SQRT((3630*'BMP P Tracking Table'!$AO269+20.691*'BMP P Tracking Table'!$AT269-216.711*'BMP P Tracking Table'!$AS269-83.853*'BMP P Tracking Table'!$AR269-42.834*'BMP P Tracking Table'!$AQ269)^2-(4*(149.919*'BMP P Tracking Table'!$AQ269+236.676*'BMP P Tracking Table'!$AR269+726*'BMP P Tracking Table'!$AS269+996.798*'BMP P Tracking Table'!$AT269)*-'BMP P Tracking Table'!$AW269)))/(2*(149.919*'BMP P Tracking Table'!$AQ269+236.676*'BMP P Tracking Table'!$AR269+726*'BMP P Tracking Table'!$AS269+996.798*'BMP P Tracking Table'!$AT269))))),MIN(2,IF('BMP P Tracking Table'!$AP269="Total Pervious",(-(3630*'BMP P Tracking Table'!$U269+20.691*'BMP P Tracking Table'!$AA269)+SQRT((3630*'BMP P Tracking Table'!$U269+20.691*'BMP P Tracking Table'!$AA269)^2-(4*(996.798*'BMP P Tracking Table'!$AA269)*-'BMP P Tracking Table'!$AW269)))/(2*(996.798*'BMP P Tracking Table'!$AA269)),IF(SUM('BMP P Tracking Table'!$W269:$Z269)=0,'BMP P Tracking Table'!$AW269/(-3630*'BMP P Tracking Table'!$U269),(-(3630*'BMP P Tracking Table'!$U269+20.691*'BMP P Tracking Table'!$Z269-216.711*'BMP P Tracking Table'!$Y269-83.853*'BMP P Tracking Table'!$X269-42.834*'BMP P Tracking Table'!$W269)+SQRT((3630*'BMP P Tracking Table'!$U269+20.691*'BMP P Tracking Table'!$Z269-216.711*'BMP P Tracking Table'!$Y269-83.853*'BMP P Tracking Table'!$X269-42.834*'BMP P Tracking Table'!$W269)^2-(4*(149.919*'BMP P Tracking Table'!$W269+236.676*'BMP P Tracking Table'!$X269+726*'BMP P Tracking Table'!$Y269+996.798*'BMP P Tracking Table'!$Z269)*-'BMP P Tracking Table'!$AW269)))/(2*(149.919*'BMP P Tracking Table'!$W269+236.676*'BMP P Tracking Table'!$X269+726*'BMP P Tracking Table'!$Y269+996.798*'BMP P Tracking Table'!$Z269)))))),"")</f>
        <v/>
      </c>
      <c r="BA269" s="105" t="str" cm="1">
        <f t="array" ref="BA269">IFERROR((VLOOKUP(CONCATENATE('BMP P Tracking Table'!$AV269," ",'BMP P Tracking Table'!$AX269),'Performance Curves'!$C$1:$L$45,_xlfn.SINGLE(MATCH('BMP P Tracking Table'!$AZ269,'Performance Curves'!$D$1:$L$1,1))+2,FALSE)-VLOOKUP(CONCATENATE('BMP P Tracking Table'!$AV269," ",'BMP P Tracking Table'!$AX269),'Performance Curves'!$C$1:$L$45,_xlfn.SINGLE(MATCH('BMP P Tracking Table'!$AZ269,'Performance Curves'!$D$1:$L$1,1))+1,FALSE)),"")</f>
        <v/>
      </c>
      <c r="BB269" s="107" t="str">
        <f>IFERROR(('BMP P Tracking Table'!$AZ269-INDEX('Performance Curves'!$E$1:$L$1,1,MATCH('BMP P Tracking Table'!$AZ269,'Performance Curves'!$E$1:$L$1,1)))/(INDEX('Performance Curves'!$E$1:$L$1,1,MATCH('BMP P Tracking Table'!$AZ269,'Performance Curves'!$E$1:$L$1,1)+1)-INDEX('Performance Curves'!$E$1:$L$1,1,MATCH('BMP P Tracking Table'!$AZ269,'Performance Curves'!$E$1:$L$1,1))),"")</f>
        <v/>
      </c>
      <c r="BC269" s="106" t="str" cm="1">
        <f t="array" ref="BC269">IFERROR(IF('BMP P Tracking Table'!$AZ269=2,VLOOKUP(CONCATENATE('BMP P Tracking Table'!$AV269," ",'BMP P Tracking Table'!$AX269),'Performance Curves'!$C$1:$L$44,_xlfn.SINGLE(MATCH('BMP P Tracking Table'!$AZ269,'Performance Curves'!$D$1:$L$1,1))+1,FALSE),'BMP P Tracking Table'!$BA269*'BMP P Tracking Table'!$BB269+VLOOKUP(CONCATENATE('BMP P Tracking Table'!$AV269," ",'BMP P Tracking Table'!$AX269),'Performance Curves'!$C$1:$L$44,_xlfn.SINGLE(MATCH('BMP P Tracking Table'!$AZ269,'Performance Curves'!$D$1:$L$1,1))+1,FALSE)),"")</f>
        <v/>
      </c>
      <c r="BD269" s="107" t="str">
        <f>IFERROR('BMP P Tracking Table'!$BC269*'BMP P Tracking Table'!$AY269,"")</f>
        <v/>
      </c>
      <c r="BE269" s="101"/>
      <c r="BF269" s="37">
        <f t="shared" si="10"/>
        <v>0</v>
      </c>
    </row>
    <row r="270" spans="1:58" x14ac:dyDescent="0.25">
      <c r="A270" s="65"/>
      <c r="B270" s="65"/>
      <c r="C270" s="65"/>
      <c r="D270" s="65"/>
      <c r="E270" s="97"/>
      <c r="F270" s="97"/>
      <c r="G270" s="65"/>
      <c r="H270" s="65"/>
      <c r="I270" s="65"/>
      <c r="J270" s="98"/>
      <c r="K270" s="65"/>
      <c r="L270" s="65"/>
      <c r="M270" s="65"/>
      <c r="N270" s="65"/>
      <c r="O270" s="65"/>
      <c r="P270" s="65"/>
      <c r="Q270" s="65" t="str">
        <f>IFERROR(VLOOKUP('BMP P Tracking Table'!$P270,Dropdowns!$C$2:$E$15,3,FALSE),"")</f>
        <v/>
      </c>
      <c r="R270" s="65" t="str">
        <f>IFERROR(VLOOKUP('BMP P Tracking Table'!$Q270,Dropdowns!$P$3:$Q$23,2,FALSE),"")</f>
        <v/>
      </c>
      <c r="S270" s="65"/>
      <c r="T270" s="65"/>
      <c r="U270" s="65"/>
      <c r="V270" s="65"/>
      <c r="W270" s="65"/>
      <c r="X270" s="65"/>
      <c r="Y270" s="65"/>
      <c r="Z270" s="65"/>
      <c r="AA270" s="65"/>
      <c r="AB270" s="100"/>
      <c r="AC270" s="65"/>
      <c r="AD270" s="107" t="str">
        <f>IFERROR('BMP P Tracking Table'!$U270*VLOOKUP('BMP P Tracking Table'!$Q270,'Loading Rates'!$B$1:$L$24,4,FALSE)+IF('BMP P Tracking Table'!$V270="By HSG",'BMP P Tracking Table'!$W270*VLOOKUP('BMP P Tracking Table'!$Q270,'Loading Rates'!$B$1:$L$24,6,FALSE)+'BMP P Tracking Table'!$X270*VLOOKUP('BMP P Tracking Table'!$Q270,'Loading Rates'!$B$1:$L$24,7,FALSE)+'BMP P Tracking Table'!$Y270*VLOOKUP('BMP P Tracking Table'!$Q270,'Loading Rates'!$B$1:$L$24,8,FALSE)+'BMP P Tracking Table'!$Z270*VLOOKUP('BMP P Tracking Table'!$Q270,'Loading Rates'!$B$1:$L$24,9,FALSE),'BMP P Tracking Table'!$AA270*VLOOKUP('BMP P Tracking Table'!$Q270,'Loading Rates'!$B$1:$L$24,10,FALSE)),"")</f>
        <v/>
      </c>
      <c r="AE270" s="107" t="str">
        <f>IFERROR(MIN(2,IF('BMP P Tracking Table'!$V270="Total Pervious",(-(3630*'BMP P Tracking Table'!$U270+20.691*'BMP P Tracking Table'!$AA270)+SQRT((3630*'BMP P Tracking Table'!$U270+20.691*'BMP P Tracking Table'!$AA270)^2-(4*(996.798*'BMP P Tracking Table'!$AA270)*-'BMP P Tracking Table'!$AB270)))/(2*(996.798*'BMP P Tracking Table'!$AA270)),IF(SUM('BMP P Tracking Table'!$W270:$Z270)=0,'BMP P Tracking Table'!$AB270/(-3630*'BMP P Tracking Table'!$U270),(-(3630*'BMP P Tracking Table'!$U270+20.691*'BMP P Tracking Table'!$Z270-216.711*'BMP P Tracking Table'!$Y270-83.853*'BMP P Tracking Table'!$X270-42.834*'BMP P Tracking Table'!$W270)+SQRT((3630*'BMP P Tracking Table'!$U270+20.691*'BMP P Tracking Table'!$Z270-216.711*'BMP P Tracking Table'!$Y270-83.853*'BMP P Tracking Table'!$X270-42.834*'BMP P Tracking Table'!$W270)^2-(4*(149.919*'BMP P Tracking Table'!$W270+236.676*'BMP P Tracking Table'!$X270+726*'BMP P Tracking Table'!$Y270+996.798*'BMP P Tracking Table'!$Z270)*-'BMP P Tracking Table'!$AB270)))/(2*(149.919*'BMP P Tracking Table'!$W270+236.676*'BMP P Tracking Table'!$X270+726*'BMP P Tracking Table'!$Y270+996.798*'BMP P Tracking Table'!$Z270))))),"")</f>
        <v/>
      </c>
      <c r="AF270" s="107" t="str" cm="1">
        <f t="array" ref="AF270">IFERROR((VLOOKUP(CONCATENATE('BMP P Tracking Table'!$T270," ",'BMP P Tracking Table'!$AC270),'Performance Curves'!$C$1:$L$45,_xlfn.SINGLE(MATCH('BMP P Tracking Table'!$AE270,'Performance Curves'!$D$1:$L$1,1))+2,FALSE)-VLOOKUP(CONCATENATE('BMP P Tracking Table'!$T270," ",'BMP P Tracking Table'!$AC270),'Performance Curves'!$C$1:$L$45,_xlfn.SINGLE(MATCH('BMP P Tracking Table'!$AE270,'Performance Curves'!$D$1:$L$1,1))+1,FALSE)),"")</f>
        <v/>
      </c>
      <c r="AG270" s="107" t="str">
        <f>IFERROR(('BMP P Tracking Table'!$AE270-INDEX('Performance Curves'!$E$1:$L$1,1,MATCH('BMP P Tracking Table'!$AE270,'Performance Curves'!$E$1:$L$1,1)))/(INDEX('Performance Curves'!$E$1:$L$1,1,MATCH('BMP P Tracking Table'!$AE270,'Performance Curves'!$E$1:$L$1,1)+1)-INDEX('Performance Curves'!$E$1:$L$1,1,MATCH('BMP P Tracking Table'!$AE270,'Performance Curves'!$E$1:$L$1,1))),"")</f>
        <v/>
      </c>
      <c r="AH270" s="106" t="str" cm="1">
        <f t="array" ref="AH270">IFERROR(IF('BMP P Tracking Table'!$AE270=2,VLOOKUP(CONCATENATE('BMP P Tracking Table'!$T270," ",'BMP P Tracking Table'!$AC270),'Performance Curves'!$C$1:$L$45,_xlfn.SINGLE(MATCH('BMP P Tracking Table'!$AE270,'Performance Curves'!$D$1:$L$1,1))+1,FALSE),'BMP P Tracking Table'!$AF270*'BMP P Tracking Table'!$AG270+VLOOKUP(CONCATENATE('BMP P Tracking Table'!$T270," ",'BMP P Tracking Table'!$AC270),'Performance Curves'!$C$1:$L$45,_xlfn.SINGLE(MATCH('BMP P Tracking Table'!$AE270,'Performance Curves'!$D$1:$L$1,1))+1,FALSE)),"")</f>
        <v/>
      </c>
      <c r="AI270" s="107" t="str">
        <f>IFERROR('BMP P Tracking Table'!$AH270*'BMP P Tracking Table'!$AD270,"")</f>
        <v/>
      </c>
      <c r="AJ270" s="65"/>
      <c r="AK270" s="101"/>
      <c r="AL270" s="101"/>
      <c r="AM270" s="64">
        <v>1</v>
      </c>
      <c r="AN270" s="105" t="str">
        <f t="shared" si="9"/>
        <v/>
      </c>
      <c r="AO270" s="101"/>
      <c r="AP270" s="101"/>
      <c r="AQ270" s="101"/>
      <c r="AR270" s="101"/>
      <c r="AS270" s="101"/>
      <c r="AT270" s="101"/>
      <c r="AU270" s="101"/>
      <c r="AV270" s="65"/>
      <c r="AW270" s="102"/>
      <c r="AX270" s="102"/>
      <c r="AY270" s="107" t="str">
        <f>IF('BMP P Tracking Table'!$AK270="Yes",IF('BMP P Tracking Table'!$AL270="No",'BMP P Tracking Table'!$U270*VLOOKUP('BMP P Tracking Table'!$Q270,'Loading Rates'!$B$1:$L$24,4,FALSE)+IF('BMP P Tracking Table'!$V270="By HSG",'BMP P Tracking Table'!$W270*VLOOKUP('BMP P Tracking Table'!$Q270,'Loading Rates'!$B$1:$L$24,6,FALSE)+'BMP P Tracking Table'!$X270*VLOOKUP('BMP P Tracking Table'!$Q270,'Loading Rates'!$B$1:$L$24,7,FALSE)+'BMP P Tracking Table'!$Y270*VLOOKUP('BMP P Tracking Table'!$Q270,'Loading Rates'!$B$1:$L$24,8,FALSE)+'BMP P Tracking Table'!$Z270*VLOOKUP('BMP P Tracking Table'!$Q270,'Loading Rates'!$B$1:$L$24,9,FALSE),'BMP P Tracking Table'!$AA270*VLOOKUP('BMP P Tracking Table'!$Q270,'Loading Rates'!$B$1:$L$24,10,FALSE)),'BMP P Tracking Table'!$AO270*VLOOKUP('BMP P Tracking Table'!$Q270,'Loading Rates'!$B$1:$L$24,4,FALSE)+IF('BMP P Tracking Table'!$AP270="By HSG",'BMP P Tracking Table'!$AQ270*VLOOKUP('BMP P Tracking Table'!$Q270,'Loading Rates'!$B$1:$L$24,6,FALSE)+'BMP P Tracking Table'!$AR270*VLOOKUP('BMP P Tracking Table'!$Q270,'Loading Rates'!$B$1:$L$24,7,FALSE)+'BMP P Tracking Table'!$AS270*VLOOKUP('BMP P Tracking Table'!$Q270,'Loading Rates'!$B$1:$L$24,8,FALSE)+'BMP P Tracking Table'!$AT270*VLOOKUP('BMP P Tracking Table'!$Q270,'Loading Rates'!$B$1:$L$24,9,FALSE),'BMP P Tracking Table'!$AU270*VLOOKUP('BMP P Tracking Table'!$Q270,'Loading Rates'!$B$1:$L$24,10,FALSE))),"")</f>
        <v/>
      </c>
      <c r="AZ270" s="107" t="str">
        <f>IFERROR(IF('BMP P Tracking Table'!$AL270="Yes",MIN(2,IF('BMP P Tracking Table'!$AP270="Total Pervious",(-(3630*'BMP P Tracking Table'!$AO270+20.691*'BMP P Tracking Table'!$AU270)+SQRT((3630*'BMP P Tracking Table'!$AO270+20.691*'BMP P Tracking Table'!$AU270)^2-(4*(996.798*'BMP P Tracking Table'!$AU270)*-'BMP P Tracking Table'!$AW270)))/(2*(996.798*'BMP P Tracking Table'!$AU270)),IF(SUM('BMP P Tracking Table'!$AQ270:$AT270)=0,'BMP P Tracking Table'!$AU270/(-3630*'BMP P Tracking Table'!$AO270),(-(3630*'BMP P Tracking Table'!$AO270+20.691*'BMP P Tracking Table'!$AT270-216.711*'BMP P Tracking Table'!$AS270-83.853*'BMP P Tracking Table'!$AR270-42.834*'BMP P Tracking Table'!$AQ270)+SQRT((3630*'BMP P Tracking Table'!$AO270+20.691*'BMP P Tracking Table'!$AT270-216.711*'BMP P Tracking Table'!$AS270-83.853*'BMP P Tracking Table'!$AR270-42.834*'BMP P Tracking Table'!$AQ270)^2-(4*(149.919*'BMP P Tracking Table'!$AQ270+236.676*'BMP P Tracking Table'!$AR270+726*'BMP P Tracking Table'!$AS270+996.798*'BMP P Tracking Table'!$AT270)*-'BMP P Tracking Table'!$AW270)))/(2*(149.919*'BMP P Tracking Table'!$AQ270+236.676*'BMP P Tracking Table'!$AR270+726*'BMP P Tracking Table'!$AS270+996.798*'BMP P Tracking Table'!$AT270))))),MIN(2,IF('BMP P Tracking Table'!$AP270="Total Pervious",(-(3630*'BMP P Tracking Table'!$U270+20.691*'BMP P Tracking Table'!$AA270)+SQRT((3630*'BMP P Tracking Table'!$U270+20.691*'BMP P Tracking Table'!$AA270)^2-(4*(996.798*'BMP P Tracking Table'!$AA270)*-'BMP P Tracking Table'!$AW270)))/(2*(996.798*'BMP P Tracking Table'!$AA270)),IF(SUM('BMP P Tracking Table'!$W270:$Z270)=0,'BMP P Tracking Table'!$AW270/(-3630*'BMP P Tracking Table'!$U270),(-(3630*'BMP P Tracking Table'!$U270+20.691*'BMP P Tracking Table'!$Z270-216.711*'BMP P Tracking Table'!$Y270-83.853*'BMP P Tracking Table'!$X270-42.834*'BMP P Tracking Table'!$W270)+SQRT((3630*'BMP P Tracking Table'!$U270+20.691*'BMP P Tracking Table'!$Z270-216.711*'BMP P Tracking Table'!$Y270-83.853*'BMP P Tracking Table'!$X270-42.834*'BMP P Tracking Table'!$W270)^2-(4*(149.919*'BMP P Tracking Table'!$W270+236.676*'BMP P Tracking Table'!$X270+726*'BMP P Tracking Table'!$Y270+996.798*'BMP P Tracking Table'!$Z270)*-'BMP P Tracking Table'!$AW270)))/(2*(149.919*'BMP P Tracking Table'!$W270+236.676*'BMP P Tracking Table'!$X270+726*'BMP P Tracking Table'!$Y270+996.798*'BMP P Tracking Table'!$Z270)))))),"")</f>
        <v/>
      </c>
      <c r="BA270" s="105" t="str" cm="1">
        <f t="array" ref="BA270">IFERROR((VLOOKUP(CONCATENATE('BMP P Tracking Table'!$AV270," ",'BMP P Tracking Table'!$AX270),'Performance Curves'!$C$1:$L$45,_xlfn.SINGLE(MATCH('BMP P Tracking Table'!$AZ270,'Performance Curves'!$D$1:$L$1,1))+2,FALSE)-VLOOKUP(CONCATENATE('BMP P Tracking Table'!$AV270," ",'BMP P Tracking Table'!$AX270),'Performance Curves'!$C$1:$L$45,_xlfn.SINGLE(MATCH('BMP P Tracking Table'!$AZ270,'Performance Curves'!$D$1:$L$1,1))+1,FALSE)),"")</f>
        <v/>
      </c>
      <c r="BB270" s="107" t="str">
        <f>IFERROR(('BMP P Tracking Table'!$AZ270-INDEX('Performance Curves'!$E$1:$L$1,1,MATCH('BMP P Tracking Table'!$AZ270,'Performance Curves'!$E$1:$L$1,1)))/(INDEX('Performance Curves'!$E$1:$L$1,1,MATCH('BMP P Tracking Table'!$AZ270,'Performance Curves'!$E$1:$L$1,1)+1)-INDEX('Performance Curves'!$E$1:$L$1,1,MATCH('BMP P Tracking Table'!$AZ270,'Performance Curves'!$E$1:$L$1,1))),"")</f>
        <v/>
      </c>
      <c r="BC270" s="106" t="str" cm="1">
        <f t="array" ref="BC270">IFERROR(IF('BMP P Tracking Table'!$AZ270=2,VLOOKUP(CONCATENATE('BMP P Tracking Table'!$AV270," ",'BMP P Tracking Table'!$AX270),'Performance Curves'!$C$1:$L$44,_xlfn.SINGLE(MATCH('BMP P Tracking Table'!$AZ270,'Performance Curves'!$D$1:$L$1,1))+1,FALSE),'BMP P Tracking Table'!$BA270*'BMP P Tracking Table'!$BB270+VLOOKUP(CONCATENATE('BMP P Tracking Table'!$AV270," ",'BMP P Tracking Table'!$AX270),'Performance Curves'!$C$1:$L$44,_xlfn.SINGLE(MATCH('BMP P Tracking Table'!$AZ270,'Performance Curves'!$D$1:$L$1,1))+1,FALSE)),"")</f>
        <v/>
      </c>
      <c r="BD270" s="107" t="str">
        <f>IFERROR('BMP P Tracking Table'!$BC270*'BMP P Tracking Table'!$AY270,"")</f>
        <v/>
      </c>
      <c r="BE270" s="101"/>
      <c r="BF270" s="37">
        <f t="shared" si="10"/>
        <v>0</v>
      </c>
    </row>
    <row r="271" spans="1:58" x14ac:dyDescent="0.25">
      <c r="A271" s="65"/>
      <c r="B271" s="65"/>
      <c r="C271" s="65"/>
      <c r="D271" s="65"/>
      <c r="E271" s="97"/>
      <c r="F271" s="97"/>
      <c r="G271" s="65"/>
      <c r="H271" s="65"/>
      <c r="I271" s="65"/>
      <c r="J271" s="98"/>
      <c r="K271" s="65"/>
      <c r="L271" s="65"/>
      <c r="M271" s="65"/>
      <c r="N271" s="65"/>
      <c r="O271" s="65"/>
      <c r="P271" s="65"/>
      <c r="Q271" s="65" t="str">
        <f>IFERROR(VLOOKUP('BMP P Tracking Table'!$P271,Dropdowns!$C$2:$E$15,3,FALSE),"")</f>
        <v/>
      </c>
      <c r="R271" s="65" t="str">
        <f>IFERROR(VLOOKUP('BMP P Tracking Table'!$Q271,Dropdowns!$P$3:$Q$23,2,FALSE),"")</f>
        <v/>
      </c>
      <c r="S271" s="65"/>
      <c r="T271" s="65"/>
      <c r="U271" s="65"/>
      <c r="V271" s="65"/>
      <c r="W271" s="65"/>
      <c r="X271" s="65"/>
      <c r="Y271" s="65"/>
      <c r="Z271" s="65"/>
      <c r="AA271" s="65"/>
      <c r="AB271" s="100"/>
      <c r="AC271" s="65"/>
      <c r="AD271" s="107" t="str">
        <f>IFERROR('BMP P Tracking Table'!$U271*VLOOKUP('BMP P Tracking Table'!$Q271,'Loading Rates'!$B$1:$L$24,4,FALSE)+IF('BMP P Tracking Table'!$V271="By HSG",'BMP P Tracking Table'!$W271*VLOOKUP('BMP P Tracking Table'!$Q271,'Loading Rates'!$B$1:$L$24,6,FALSE)+'BMP P Tracking Table'!$X271*VLOOKUP('BMP P Tracking Table'!$Q271,'Loading Rates'!$B$1:$L$24,7,FALSE)+'BMP P Tracking Table'!$Y271*VLOOKUP('BMP P Tracking Table'!$Q271,'Loading Rates'!$B$1:$L$24,8,FALSE)+'BMP P Tracking Table'!$Z271*VLOOKUP('BMP P Tracking Table'!$Q271,'Loading Rates'!$B$1:$L$24,9,FALSE),'BMP P Tracking Table'!$AA271*VLOOKUP('BMP P Tracking Table'!$Q271,'Loading Rates'!$B$1:$L$24,10,FALSE)),"")</f>
        <v/>
      </c>
      <c r="AE271" s="107" t="str">
        <f>IFERROR(MIN(2,IF('BMP P Tracking Table'!$V271="Total Pervious",(-(3630*'BMP P Tracking Table'!$U271+20.691*'BMP P Tracking Table'!$AA271)+SQRT((3630*'BMP P Tracking Table'!$U271+20.691*'BMP P Tracking Table'!$AA271)^2-(4*(996.798*'BMP P Tracking Table'!$AA271)*-'BMP P Tracking Table'!$AB271)))/(2*(996.798*'BMP P Tracking Table'!$AA271)),IF(SUM('BMP P Tracking Table'!$W271:$Z271)=0,'BMP P Tracking Table'!$AB271/(-3630*'BMP P Tracking Table'!$U271),(-(3630*'BMP P Tracking Table'!$U271+20.691*'BMP P Tracking Table'!$Z271-216.711*'BMP P Tracking Table'!$Y271-83.853*'BMP P Tracking Table'!$X271-42.834*'BMP P Tracking Table'!$W271)+SQRT((3630*'BMP P Tracking Table'!$U271+20.691*'BMP P Tracking Table'!$Z271-216.711*'BMP P Tracking Table'!$Y271-83.853*'BMP P Tracking Table'!$X271-42.834*'BMP P Tracking Table'!$W271)^2-(4*(149.919*'BMP P Tracking Table'!$W271+236.676*'BMP P Tracking Table'!$X271+726*'BMP P Tracking Table'!$Y271+996.798*'BMP P Tracking Table'!$Z271)*-'BMP P Tracking Table'!$AB271)))/(2*(149.919*'BMP P Tracking Table'!$W271+236.676*'BMP P Tracking Table'!$X271+726*'BMP P Tracking Table'!$Y271+996.798*'BMP P Tracking Table'!$Z271))))),"")</f>
        <v/>
      </c>
      <c r="AF271" s="107" t="str" cm="1">
        <f t="array" ref="AF271">IFERROR((VLOOKUP(CONCATENATE('BMP P Tracking Table'!$T271," ",'BMP P Tracking Table'!$AC271),'Performance Curves'!$C$1:$L$45,_xlfn.SINGLE(MATCH('BMP P Tracking Table'!$AE271,'Performance Curves'!$D$1:$L$1,1))+2,FALSE)-VLOOKUP(CONCATENATE('BMP P Tracking Table'!$T271," ",'BMP P Tracking Table'!$AC271),'Performance Curves'!$C$1:$L$45,_xlfn.SINGLE(MATCH('BMP P Tracking Table'!$AE271,'Performance Curves'!$D$1:$L$1,1))+1,FALSE)),"")</f>
        <v/>
      </c>
      <c r="AG271" s="107" t="str">
        <f>IFERROR(('BMP P Tracking Table'!$AE271-INDEX('Performance Curves'!$E$1:$L$1,1,MATCH('BMP P Tracking Table'!$AE271,'Performance Curves'!$E$1:$L$1,1)))/(INDEX('Performance Curves'!$E$1:$L$1,1,MATCH('BMP P Tracking Table'!$AE271,'Performance Curves'!$E$1:$L$1,1)+1)-INDEX('Performance Curves'!$E$1:$L$1,1,MATCH('BMP P Tracking Table'!$AE271,'Performance Curves'!$E$1:$L$1,1))),"")</f>
        <v/>
      </c>
      <c r="AH271" s="106" t="str" cm="1">
        <f t="array" ref="AH271">IFERROR(IF('BMP P Tracking Table'!$AE271=2,VLOOKUP(CONCATENATE('BMP P Tracking Table'!$T271," ",'BMP P Tracking Table'!$AC271),'Performance Curves'!$C$1:$L$45,_xlfn.SINGLE(MATCH('BMP P Tracking Table'!$AE271,'Performance Curves'!$D$1:$L$1,1))+1,FALSE),'BMP P Tracking Table'!$AF271*'BMP P Tracking Table'!$AG271+VLOOKUP(CONCATENATE('BMP P Tracking Table'!$T271," ",'BMP P Tracking Table'!$AC271),'Performance Curves'!$C$1:$L$45,_xlfn.SINGLE(MATCH('BMP P Tracking Table'!$AE271,'Performance Curves'!$D$1:$L$1,1))+1,FALSE)),"")</f>
        <v/>
      </c>
      <c r="AI271" s="107" t="str">
        <f>IFERROR('BMP P Tracking Table'!$AH271*'BMP P Tracking Table'!$AD271,"")</f>
        <v/>
      </c>
      <c r="AJ271" s="65"/>
      <c r="AK271" s="101"/>
      <c r="AL271" s="101"/>
      <c r="AM271" s="64">
        <v>1</v>
      </c>
      <c r="AN271" s="105" t="str">
        <f t="shared" si="9"/>
        <v/>
      </c>
      <c r="AO271" s="101"/>
      <c r="AP271" s="101"/>
      <c r="AQ271" s="101"/>
      <c r="AR271" s="101"/>
      <c r="AS271" s="101"/>
      <c r="AT271" s="101"/>
      <c r="AU271" s="101"/>
      <c r="AV271" s="65"/>
      <c r="AW271" s="102"/>
      <c r="AX271" s="102"/>
      <c r="AY271" s="107" t="str">
        <f>IF('BMP P Tracking Table'!$AK271="Yes",IF('BMP P Tracking Table'!$AL271="No",'BMP P Tracking Table'!$U271*VLOOKUP('BMP P Tracking Table'!$Q271,'Loading Rates'!$B$1:$L$24,4,FALSE)+IF('BMP P Tracking Table'!$V271="By HSG",'BMP P Tracking Table'!$W271*VLOOKUP('BMP P Tracking Table'!$Q271,'Loading Rates'!$B$1:$L$24,6,FALSE)+'BMP P Tracking Table'!$X271*VLOOKUP('BMP P Tracking Table'!$Q271,'Loading Rates'!$B$1:$L$24,7,FALSE)+'BMP P Tracking Table'!$Y271*VLOOKUP('BMP P Tracking Table'!$Q271,'Loading Rates'!$B$1:$L$24,8,FALSE)+'BMP P Tracking Table'!$Z271*VLOOKUP('BMP P Tracking Table'!$Q271,'Loading Rates'!$B$1:$L$24,9,FALSE),'BMP P Tracking Table'!$AA271*VLOOKUP('BMP P Tracking Table'!$Q271,'Loading Rates'!$B$1:$L$24,10,FALSE)),'BMP P Tracking Table'!$AO271*VLOOKUP('BMP P Tracking Table'!$Q271,'Loading Rates'!$B$1:$L$24,4,FALSE)+IF('BMP P Tracking Table'!$AP271="By HSG",'BMP P Tracking Table'!$AQ271*VLOOKUP('BMP P Tracking Table'!$Q271,'Loading Rates'!$B$1:$L$24,6,FALSE)+'BMP P Tracking Table'!$AR271*VLOOKUP('BMP P Tracking Table'!$Q271,'Loading Rates'!$B$1:$L$24,7,FALSE)+'BMP P Tracking Table'!$AS271*VLOOKUP('BMP P Tracking Table'!$Q271,'Loading Rates'!$B$1:$L$24,8,FALSE)+'BMP P Tracking Table'!$AT271*VLOOKUP('BMP P Tracking Table'!$Q271,'Loading Rates'!$B$1:$L$24,9,FALSE),'BMP P Tracking Table'!$AU271*VLOOKUP('BMP P Tracking Table'!$Q271,'Loading Rates'!$B$1:$L$24,10,FALSE))),"")</f>
        <v/>
      </c>
      <c r="AZ271" s="107" t="str">
        <f>IFERROR(IF('BMP P Tracking Table'!$AL271="Yes",MIN(2,IF('BMP P Tracking Table'!$AP271="Total Pervious",(-(3630*'BMP P Tracking Table'!$AO271+20.691*'BMP P Tracking Table'!$AU271)+SQRT((3630*'BMP P Tracking Table'!$AO271+20.691*'BMP P Tracking Table'!$AU271)^2-(4*(996.798*'BMP P Tracking Table'!$AU271)*-'BMP P Tracking Table'!$AW271)))/(2*(996.798*'BMP P Tracking Table'!$AU271)),IF(SUM('BMP P Tracking Table'!$AQ271:$AT271)=0,'BMP P Tracking Table'!$AU271/(-3630*'BMP P Tracking Table'!$AO271),(-(3630*'BMP P Tracking Table'!$AO271+20.691*'BMP P Tracking Table'!$AT271-216.711*'BMP P Tracking Table'!$AS271-83.853*'BMP P Tracking Table'!$AR271-42.834*'BMP P Tracking Table'!$AQ271)+SQRT((3630*'BMP P Tracking Table'!$AO271+20.691*'BMP P Tracking Table'!$AT271-216.711*'BMP P Tracking Table'!$AS271-83.853*'BMP P Tracking Table'!$AR271-42.834*'BMP P Tracking Table'!$AQ271)^2-(4*(149.919*'BMP P Tracking Table'!$AQ271+236.676*'BMP P Tracking Table'!$AR271+726*'BMP P Tracking Table'!$AS271+996.798*'BMP P Tracking Table'!$AT271)*-'BMP P Tracking Table'!$AW271)))/(2*(149.919*'BMP P Tracking Table'!$AQ271+236.676*'BMP P Tracking Table'!$AR271+726*'BMP P Tracking Table'!$AS271+996.798*'BMP P Tracking Table'!$AT271))))),MIN(2,IF('BMP P Tracking Table'!$AP271="Total Pervious",(-(3630*'BMP P Tracking Table'!$U271+20.691*'BMP P Tracking Table'!$AA271)+SQRT((3630*'BMP P Tracking Table'!$U271+20.691*'BMP P Tracking Table'!$AA271)^2-(4*(996.798*'BMP P Tracking Table'!$AA271)*-'BMP P Tracking Table'!$AW271)))/(2*(996.798*'BMP P Tracking Table'!$AA271)),IF(SUM('BMP P Tracking Table'!$W271:$Z271)=0,'BMP P Tracking Table'!$AW271/(-3630*'BMP P Tracking Table'!$U271),(-(3630*'BMP P Tracking Table'!$U271+20.691*'BMP P Tracking Table'!$Z271-216.711*'BMP P Tracking Table'!$Y271-83.853*'BMP P Tracking Table'!$X271-42.834*'BMP P Tracking Table'!$W271)+SQRT((3630*'BMP P Tracking Table'!$U271+20.691*'BMP P Tracking Table'!$Z271-216.711*'BMP P Tracking Table'!$Y271-83.853*'BMP P Tracking Table'!$X271-42.834*'BMP P Tracking Table'!$W271)^2-(4*(149.919*'BMP P Tracking Table'!$W271+236.676*'BMP P Tracking Table'!$X271+726*'BMP P Tracking Table'!$Y271+996.798*'BMP P Tracking Table'!$Z271)*-'BMP P Tracking Table'!$AW271)))/(2*(149.919*'BMP P Tracking Table'!$W271+236.676*'BMP P Tracking Table'!$X271+726*'BMP P Tracking Table'!$Y271+996.798*'BMP P Tracking Table'!$Z271)))))),"")</f>
        <v/>
      </c>
      <c r="BA271" s="105" t="str" cm="1">
        <f t="array" ref="BA271">IFERROR((VLOOKUP(CONCATENATE('BMP P Tracking Table'!$AV271," ",'BMP P Tracking Table'!$AX271),'Performance Curves'!$C$1:$L$45,_xlfn.SINGLE(MATCH('BMP P Tracking Table'!$AZ271,'Performance Curves'!$D$1:$L$1,1))+2,FALSE)-VLOOKUP(CONCATENATE('BMP P Tracking Table'!$AV271," ",'BMP P Tracking Table'!$AX271),'Performance Curves'!$C$1:$L$45,_xlfn.SINGLE(MATCH('BMP P Tracking Table'!$AZ271,'Performance Curves'!$D$1:$L$1,1))+1,FALSE)),"")</f>
        <v/>
      </c>
      <c r="BB271" s="107" t="str">
        <f>IFERROR(('BMP P Tracking Table'!$AZ271-INDEX('Performance Curves'!$E$1:$L$1,1,MATCH('BMP P Tracking Table'!$AZ271,'Performance Curves'!$E$1:$L$1,1)))/(INDEX('Performance Curves'!$E$1:$L$1,1,MATCH('BMP P Tracking Table'!$AZ271,'Performance Curves'!$E$1:$L$1,1)+1)-INDEX('Performance Curves'!$E$1:$L$1,1,MATCH('BMP P Tracking Table'!$AZ271,'Performance Curves'!$E$1:$L$1,1))),"")</f>
        <v/>
      </c>
      <c r="BC271" s="106" t="str" cm="1">
        <f t="array" ref="BC271">IFERROR(IF('BMP P Tracking Table'!$AZ271=2,VLOOKUP(CONCATENATE('BMP P Tracking Table'!$AV271," ",'BMP P Tracking Table'!$AX271),'Performance Curves'!$C$1:$L$44,_xlfn.SINGLE(MATCH('BMP P Tracking Table'!$AZ271,'Performance Curves'!$D$1:$L$1,1))+1,FALSE),'BMP P Tracking Table'!$BA271*'BMP P Tracking Table'!$BB271+VLOOKUP(CONCATENATE('BMP P Tracking Table'!$AV271," ",'BMP P Tracking Table'!$AX271),'Performance Curves'!$C$1:$L$44,_xlfn.SINGLE(MATCH('BMP P Tracking Table'!$AZ271,'Performance Curves'!$D$1:$L$1,1))+1,FALSE)),"")</f>
        <v/>
      </c>
      <c r="BD271" s="107" t="str">
        <f>IFERROR('BMP P Tracking Table'!$BC271*'BMP P Tracking Table'!$AY271,"")</f>
        <v/>
      </c>
      <c r="BE271" s="101"/>
      <c r="BF271" s="37">
        <f t="shared" si="10"/>
        <v>0</v>
      </c>
    </row>
    <row r="272" spans="1:58" x14ac:dyDescent="0.25">
      <c r="A272" s="65"/>
      <c r="B272" s="65"/>
      <c r="C272" s="65"/>
      <c r="D272" s="65"/>
      <c r="E272" s="97"/>
      <c r="F272" s="97"/>
      <c r="G272" s="65"/>
      <c r="H272" s="65"/>
      <c r="I272" s="65"/>
      <c r="J272" s="98"/>
      <c r="K272" s="65"/>
      <c r="L272" s="65"/>
      <c r="M272" s="65"/>
      <c r="N272" s="65"/>
      <c r="O272" s="65"/>
      <c r="P272" s="65"/>
      <c r="Q272" s="65" t="str">
        <f>IFERROR(VLOOKUP('BMP P Tracking Table'!$P272,Dropdowns!$C$2:$E$15,3,FALSE),"")</f>
        <v/>
      </c>
      <c r="R272" s="65" t="str">
        <f>IFERROR(VLOOKUP('BMP P Tracking Table'!$Q272,Dropdowns!$P$3:$Q$23,2,FALSE),"")</f>
        <v/>
      </c>
      <c r="S272" s="65"/>
      <c r="T272" s="65"/>
      <c r="U272" s="65"/>
      <c r="V272" s="65"/>
      <c r="W272" s="65"/>
      <c r="X272" s="65"/>
      <c r="Y272" s="65"/>
      <c r="Z272" s="65"/>
      <c r="AA272" s="65"/>
      <c r="AB272" s="100"/>
      <c r="AC272" s="65"/>
      <c r="AD272" s="107" t="str">
        <f>IFERROR('BMP P Tracking Table'!$U272*VLOOKUP('BMP P Tracking Table'!$Q272,'Loading Rates'!$B$1:$L$24,4,FALSE)+IF('BMP P Tracking Table'!$V272="By HSG",'BMP P Tracking Table'!$W272*VLOOKUP('BMP P Tracking Table'!$Q272,'Loading Rates'!$B$1:$L$24,6,FALSE)+'BMP P Tracking Table'!$X272*VLOOKUP('BMP P Tracking Table'!$Q272,'Loading Rates'!$B$1:$L$24,7,FALSE)+'BMP P Tracking Table'!$Y272*VLOOKUP('BMP P Tracking Table'!$Q272,'Loading Rates'!$B$1:$L$24,8,FALSE)+'BMP P Tracking Table'!$Z272*VLOOKUP('BMP P Tracking Table'!$Q272,'Loading Rates'!$B$1:$L$24,9,FALSE),'BMP P Tracking Table'!$AA272*VLOOKUP('BMP P Tracking Table'!$Q272,'Loading Rates'!$B$1:$L$24,10,FALSE)),"")</f>
        <v/>
      </c>
      <c r="AE272" s="107" t="str">
        <f>IFERROR(MIN(2,IF('BMP P Tracking Table'!$V272="Total Pervious",(-(3630*'BMP P Tracking Table'!$U272+20.691*'BMP P Tracking Table'!$AA272)+SQRT((3630*'BMP P Tracking Table'!$U272+20.691*'BMP P Tracking Table'!$AA272)^2-(4*(996.798*'BMP P Tracking Table'!$AA272)*-'BMP P Tracking Table'!$AB272)))/(2*(996.798*'BMP P Tracking Table'!$AA272)),IF(SUM('BMP P Tracking Table'!$W272:$Z272)=0,'BMP P Tracking Table'!$AB272/(-3630*'BMP P Tracking Table'!$U272),(-(3630*'BMP P Tracking Table'!$U272+20.691*'BMP P Tracking Table'!$Z272-216.711*'BMP P Tracking Table'!$Y272-83.853*'BMP P Tracking Table'!$X272-42.834*'BMP P Tracking Table'!$W272)+SQRT((3630*'BMP P Tracking Table'!$U272+20.691*'BMP P Tracking Table'!$Z272-216.711*'BMP P Tracking Table'!$Y272-83.853*'BMP P Tracking Table'!$X272-42.834*'BMP P Tracking Table'!$W272)^2-(4*(149.919*'BMP P Tracking Table'!$W272+236.676*'BMP P Tracking Table'!$X272+726*'BMP P Tracking Table'!$Y272+996.798*'BMP P Tracking Table'!$Z272)*-'BMP P Tracking Table'!$AB272)))/(2*(149.919*'BMP P Tracking Table'!$W272+236.676*'BMP P Tracking Table'!$X272+726*'BMP P Tracking Table'!$Y272+996.798*'BMP P Tracking Table'!$Z272))))),"")</f>
        <v/>
      </c>
      <c r="AF272" s="107" t="str" cm="1">
        <f t="array" ref="AF272">IFERROR((VLOOKUP(CONCATENATE('BMP P Tracking Table'!$T272," ",'BMP P Tracking Table'!$AC272),'Performance Curves'!$C$1:$L$45,_xlfn.SINGLE(MATCH('BMP P Tracking Table'!$AE272,'Performance Curves'!$D$1:$L$1,1))+2,FALSE)-VLOOKUP(CONCATENATE('BMP P Tracking Table'!$T272," ",'BMP P Tracking Table'!$AC272),'Performance Curves'!$C$1:$L$45,_xlfn.SINGLE(MATCH('BMP P Tracking Table'!$AE272,'Performance Curves'!$D$1:$L$1,1))+1,FALSE)),"")</f>
        <v/>
      </c>
      <c r="AG272" s="107" t="str">
        <f>IFERROR(('BMP P Tracking Table'!$AE272-INDEX('Performance Curves'!$E$1:$L$1,1,MATCH('BMP P Tracking Table'!$AE272,'Performance Curves'!$E$1:$L$1,1)))/(INDEX('Performance Curves'!$E$1:$L$1,1,MATCH('BMP P Tracking Table'!$AE272,'Performance Curves'!$E$1:$L$1,1)+1)-INDEX('Performance Curves'!$E$1:$L$1,1,MATCH('BMP P Tracking Table'!$AE272,'Performance Curves'!$E$1:$L$1,1))),"")</f>
        <v/>
      </c>
      <c r="AH272" s="106" t="str" cm="1">
        <f t="array" ref="AH272">IFERROR(IF('BMP P Tracking Table'!$AE272=2,VLOOKUP(CONCATENATE('BMP P Tracking Table'!$T272," ",'BMP P Tracking Table'!$AC272),'Performance Curves'!$C$1:$L$45,_xlfn.SINGLE(MATCH('BMP P Tracking Table'!$AE272,'Performance Curves'!$D$1:$L$1,1))+1,FALSE),'BMP P Tracking Table'!$AF272*'BMP P Tracking Table'!$AG272+VLOOKUP(CONCATENATE('BMP P Tracking Table'!$T272," ",'BMP P Tracking Table'!$AC272),'Performance Curves'!$C$1:$L$45,_xlfn.SINGLE(MATCH('BMP P Tracking Table'!$AE272,'Performance Curves'!$D$1:$L$1,1))+1,FALSE)),"")</f>
        <v/>
      </c>
      <c r="AI272" s="107" t="str">
        <f>IFERROR('BMP P Tracking Table'!$AH272*'BMP P Tracking Table'!$AD272,"")</f>
        <v/>
      </c>
      <c r="AJ272" s="65"/>
      <c r="AK272" s="101"/>
      <c r="AL272" s="101"/>
      <c r="AM272" s="64">
        <v>1</v>
      </c>
      <c r="AN272" s="105" t="str">
        <f t="shared" si="9"/>
        <v/>
      </c>
      <c r="AO272" s="101"/>
      <c r="AP272" s="101"/>
      <c r="AQ272" s="101"/>
      <c r="AR272" s="101"/>
      <c r="AS272" s="101"/>
      <c r="AT272" s="101"/>
      <c r="AU272" s="101"/>
      <c r="AV272" s="65"/>
      <c r="AW272" s="102"/>
      <c r="AX272" s="102"/>
      <c r="AY272" s="107" t="str">
        <f>IF('BMP P Tracking Table'!$AK272="Yes",IF('BMP P Tracking Table'!$AL272="No",'BMP P Tracking Table'!$U272*VLOOKUP('BMP P Tracking Table'!$Q272,'Loading Rates'!$B$1:$L$24,4,FALSE)+IF('BMP P Tracking Table'!$V272="By HSG",'BMP P Tracking Table'!$W272*VLOOKUP('BMP P Tracking Table'!$Q272,'Loading Rates'!$B$1:$L$24,6,FALSE)+'BMP P Tracking Table'!$X272*VLOOKUP('BMP P Tracking Table'!$Q272,'Loading Rates'!$B$1:$L$24,7,FALSE)+'BMP P Tracking Table'!$Y272*VLOOKUP('BMP P Tracking Table'!$Q272,'Loading Rates'!$B$1:$L$24,8,FALSE)+'BMP P Tracking Table'!$Z272*VLOOKUP('BMP P Tracking Table'!$Q272,'Loading Rates'!$B$1:$L$24,9,FALSE),'BMP P Tracking Table'!$AA272*VLOOKUP('BMP P Tracking Table'!$Q272,'Loading Rates'!$B$1:$L$24,10,FALSE)),'BMP P Tracking Table'!$AO272*VLOOKUP('BMP P Tracking Table'!$Q272,'Loading Rates'!$B$1:$L$24,4,FALSE)+IF('BMP P Tracking Table'!$AP272="By HSG",'BMP P Tracking Table'!$AQ272*VLOOKUP('BMP P Tracking Table'!$Q272,'Loading Rates'!$B$1:$L$24,6,FALSE)+'BMP P Tracking Table'!$AR272*VLOOKUP('BMP P Tracking Table'!$Q272,'Loading Rates'!$B$1:$L$24,7,FALSE)+'BMP P Tracking Table'!$AS272*VLOOKUP('BMP P Tracking Table'!$Q272,'Loading Rates'!$B$1:$L$24,8,FALSE)+'BMP P Tracking Table'!$AT272*VLOOKUP('BMP P Tracking Table'!$Q272,'Loading Rates'!$B$1:$L$24,9,FALSE),'BMP P Tracking Table'!$AU272*VLOOKUP('BMP P Tracking Table'!$Q272,'Loading Rates'!$B$1:$L$24,10,FALSE))),"")</f>
        <v/>
      </c>
      <c r="AZ272" s="107" t="str">
        <f>IFERROR(IF('BMP P Tracking Table'!$AL272="Yes",MIN(2,IF('BMP P Tracking Table'!$AP272="Total Pervious",(-(3630*'BMP P Tracking Table'!$AO272+20.691*'BMP P Tracking Table'!$AU272)+SQRT((3630*'BMP P Tracking Table'!$AO272+20.691*'BMP P Tracking Table'!$AU272)^2-(4*(996.798*'BMP P Tracking Table'!$AU272)*-'BMP P Tracking Table'!$AW272)))/(2*(996.798*'BMP P Tracking Table'!$AU272)),IF(SUM('BMP P Tracking Table'!$AQ272:$AT272)=0,'BMP P Tracking Table'!$AU272/(-3630*'BMP P Tracking Table'!$AO272),(-(3630*'BMP P Tracking Table'!$AO272+20.691*'BMP P Tracking Table'!$AT272-216.711*'BMP P Tracking Table'!$AS272-83.853*'BMP P Tracking Table'!$AR272-42.834*'BMP P Tracking Table'!$AQ272)+SQRT((3630*'BMP P Tracking Table'!$AO272+20.691*'BMP P Tracking Table'!$AT272-216.711*'BMP P Tracking Table'!$AS272-83.853*'BMP P Tracking Table'!$AR272-42.834*'BMP P Tracking Table'!$AQ272)^2-(4*(149.919*'BMP P Tracking Table'!$AQ272+236.676*'BMP P Tracking Table'!$AR272+726*'BMP P Tracking Table'!$AS272+996.798*'BMP P Tracking Table'!$AT272)*-'BMP P Tracking Table'!$AW272)))/(2*(149.919*'BMP P Tracking Table'!$AQ272+236.676*'BMP P Tracking Table'!$AR272+726*'BMP P Tracking Table'!$AS272+996.798*'BMP P Tracking Table'!$AT272))))),MIN(2,IF('BMP P Tracking Table'!$AP272="Total Pervious",(-(3630*'BMP P Tracking Table'!$U272+20.691*'BMP P Tracking Table'!$AA272)+SQRT((3630*'BMP P Tracking Table'!$U272+20.691*'BMP P Tracking Table'!$AA272)^2-(4*(996.798*'BMP P Tracking Table'!$AA272)*-'BMP P Tracking Table'!$AW272)))/(2*(996.798*'BMP P Tracking Table'!$AA272)),IF(SUM('BMP P Tracking Table'!$W272:$Z272)=0,'BMP P Tracking Table'!$AW272/(-3630*'BMP P Tracking Table'!$U272),(-(3630*'BMP P Tracking Table'!$U272+20.691*'BMP P Tracking Table'!$Z272-216.711*'BMP P Tracking Table'!$Y272-83.853*'BMP P Tracking Table'!$X272-42.834*'BMP P Tracking Table'!$W272)+SQRT((3630*'BMP P Tracking Table'!$U272+20.691*'BMP P Tracking Table'!$Z272-216.711*'BMP P Tracking Table'!$Y272-83.853*'BMP P Tracking Table'!$X272-42.834*'BMP P Tracking Table'!$W272)^2-(4*(149.919*'BMP P Tracking Table'!$W272+236.676*'BMP P Tracking Table'!$X272+726*'BMP P Tracking Table'!$Y272+996.798*'BMP P Tracking Table'!$Z272)*-'BMP P Tracking Table'!$AW272)))/(2*(149.919*'BMP P Tracking Table'!$W272+236.676*'BMP P Tracking Table'!$X272+726*'BMP P Tracking Table'!$Y272+996.798*'BMP P Tracking Table'!$Z272)))))),"")</f>
        <v/>
      </c>
      <c r="BA272" s="105" t="str" cm="1">
        <f t="array" ref="BA272">IFERROR((VLOOKUP(CONCATENATE('BMP P Tracking Table'!$AV272," ",'BMP P Tracking Table'!$AX272),'Performance Curves'!$C$1:$L$45,_xlfn.SINGLE(MATCH('BMP P Tracking Table'!$AZ272,'Performance Curves'!$D$1:$L$1,1))+2,FALSE)-VLOOKUP(CONCATENATE('BMP P Tracking Table'!$AV272," ",'BMP P Tracking Table'!$AX272),'Performance Curves'!$C$1:$L$45,_xlfn.SINGLE(MATCH('BMP P Tracking Table'!$AZ272,'Performance Curves'!$D$1:$L$1,1))+1,FALSE)),"")</f>
        <v/>
      </c>
      <c r="BB272" s="107" t="str">
        <f>IFERROR(('BMP P Tracking Table'!$AZ272-INDEX('Performance Curves'!$E$1:$L$1,1,MATCH('BMP P Tracking Table'!$AZ272,'Performance Curves'!$E$1:$L$1,1)))/(INDEX('Performance Curves'!$E$1:$L$1,1,MATCH('BMP P Tracking Table'!$AZ272,'Performance Curves'!$E$1:$L$1,1)+1)-INDEX('Performance Curves'!$E$1:$L$1,1,MATCH('BMP P Tracking Table'!$AZ272,'Performance Curves'!$E$1:$L$1,1))),"")</f>
        <v/>
      </c>
      <c r="BC272" s="106" t="str" cm="1">
        <f t="array" ref="BC272">IFERROR(IF('BMP P Tracking Table'!$AZ272=2,VLOOKUP(CONCATENATE('BMP P Tracking Table'!$AV272," ",'BMP P Tracking Table'!$AX272),'Performance Curves'!$C$1:$L$44,_xlfn.SINGLE(MATCH('BMP P Tracking Table'!$AZ272,'Performance Curves'!$D$1:$L$1,1))+1,FALSE),'BMP P Tracking Table'!$BA272*'BMP P Tracking Table'!$BB272+VLOOKUP(CONCATENATE('BMP P Tracking Table'!$AV272," ",'BMP P Tracking Table'!$AX272),'Performance Curves'!$C$1:$L$44,_xlfn.SINGLE(MATCH('BMP P Tracking Table'!$AZ272,'Performance Curves'!$D$1:$L$1,1))+1,FALSE)),"")</f>
        <v/>
      </c>
      <c r="BD272" s="107" t="str">
        <f>IFERROR('BMP P Tracking Table'!$BC272*'BMP P Tracking Table'!$AY272,"")</f>
        <v/>
      </c>
      <c r="BE272" s="101"/>
      <c r="BF272" s="37">
        <f t="shared" si="10"/>
        <v>0</v>
      </c>
    </row>
    <row r="273" spans="1:58" x14ac:dyDescent="0.25">
      <c r="A273" s="65"/>
      <c r="B273" s="65"/>
      <c r="C273" s="65"/>
      <c r="D273" s="65"/>
      <c r="E273" s="97"/>
      <c r="F273" s="97"/>
      <c r="G273" s="65"/>
      <c r="H273" s="65"/>
      <c r="I273" s="65"/>
      <c r="J273" s="98"/>
      <c r="K273" s="65"/>
      <c r="L273" s="65"/>
      <c r="M273" s="65"/>
      <c r="N273" s="65"/>
      <c r="O273" s="65"/>
      <c r="P273" s="65"/>
      <c r="Q273" s="65" t="str">
        <f>IFERROR(VLOOKUP('BMP P Tracking Table'!$P273,Dropdowns!$C$2:$E$15,3,FALSE),"")</f>
        <v/>
      </c>
      <c r="R273" s="65" t="str">
        <f>IFERROR(VLOOKUP('BMP P Tracking Table'!$Q273,Dropdowns!$P$3:$Q$23,2,FALSE),"")</f>
        <v/>
      </c>
      <c r="S273" s="65"/>
      <c r="T273" s="65"/>
      <c r="U273" s="65"/>
      <c r="V273" s="65"/>
      <c r="W273" s="65"/>
      <c r="X273" s="65"/>
      <c r="Y273" s="65"/>
      <c r="Z273" s="65"/>
      <c r="AA273" s="65"/>
      <c r="AB273" s="100"/>
      <c r="AC273" s="65"/>
      <c r="AD273" s="107" t="str">
        <f>IFERROR('BMP P Tracking Table'!$U273*VLOOKUP('BMP P Tracking Table'!$Q273,'Loading Rates'!$B$1:$L$24,4,FALSE)+IF('BMP P Tracking Table'!$V273="By HSG",'BMP P Tracking Table'!$W273*VLOOKUP('BMP P Tracking Table'!$Q273,'Loading Rates'!$B$1:$L$24,6,FALSE)+'BMP P Tracking Table'!$X273*VLOOKUP('BMP P Tracking Table'!$Q273,'Loading Rates'!$B$1:$L$24,7,FALSE)+'BMP P Tracking Table'!$Y273*VLOOKUP('BMP P Tracking Table'!$Q273,'Loading Rates'!$B$1:$L$24,8,FALSE)+'BMP P Tracking Table'!$Z273*VLOOKUP('BMP P Tracking Table'!$Q273,'Loading Rates'!$B$1:$L$24,9,FALSE),'BMP P Tracking Table'!$AA273*VLOOKUP('BMP P Tracking Table'!$Q273,'Loading Rates'!$B$1:$L$24,10,FALSE)),"")</f>
        <v/>
      </c>
      <c r="AE273" s="107" t="str">
        <f>IFERROR(MIN(2,IF('BMP P Tracking Table'!$V273="Total Pervious",(-(3630*'BMP P Tracking Table'!$U273+20.691*'BMP P Tracking Table'!$AA273)+SQRT((3630*'BMP P Tracking Table'!$U273+20.691*'BMP P Tracking Table'!$AA273)^2-(4*(996.798*'BMP P Tracking Table'!$AA273)*-'BMP P Tracking Table'!$AB273)))/(2*(996.798*'BMP P Tracking Table'!$AA273)),IF(SUM('BMP P Tracking Table'!$W273:$Z273)=0,'BMP P Tracking Table'!$AB273/(-3630*'BMP P Tracking Table'!$U273),(-(3630*'BMP P Tracking Table'!$U273+20.691*'BMP P Tracking Table'!$Z273-216.711*'BMP P Tracking Table'!$Y273-83.853*'BMP P Tracking Table'!$X273-42.834*'BMP P Tracking Table'!$W273)+SQRT((3630*'BMP P Tracking Table'!$U273+20.691*'BMP P Tracking Table'!$Z273-216.711*'BMP P Tracking Table'!$Y273-83.853*'BMP P Tracking Table'!$X273-42.834*'BMP P Tracking Table'!$W273)^2-(4*(149.919*'BMP P Tracking Table'!$W273+236.676*'BMP P Tracking Table'!$X273+726*'BMP P Tracking Table'!$Y273+996.798*'BMP P Tracking Table'!$Z273)*-'BMP P Tracking Table'!$AB273)))/(2*(149.919*'BMP P Tracking Table'!$W273+236.676*'BMP P Tracking Table'!$X273+726*'BMP P Tracking Table'!$Y273+996.798*'BMP P Tracking Table'!$Z273))))),"")</f>
        <v/>
      </c>
      <c r="AF273" s="107" t="str" cm="1">
        <f t="array" ref="AF273">IFERROR((VLOOKUP(CONCATENATE('BMP P Tracking Table'!$T273," ",'BMP P Tracking Table'!$AC273),'Performance Curves'!$C$1:$L$45,_xlfn.SINGLE(MATCH('BMP P Tracking Table'!$AE273,'Performance Curves'!$D$1:$L$1,1))+2,FALSE)-VLOOKUP(CONCATENATE('BMP P Tracking Table'!$T273," ",'BMP P Tracking Table'!$AC273),'Performance Curves'!$C$1:$L$45,_xlfn.SINGLE(MATCH('BMP P Tracking Table'!$AE273,'Performance Curves'!$D$1:$L$1,1))+1,FALSE)),"")</f>
        <v/>
      </c>
      <c r="AG273" s="107" t="str">
        <f>IFERROR(('BMP P Tracking Table'!$AE273-INDEX('Performance Curves'!$E$1:$L$1,1,MATCH('BMP P Tracking Table'!$AE273,'Performance Curves'!$E$1:$L$1,1)))/(INDEX('Performance Curves'!$E$1:$L$1,1,MATCH('BMP P Tracking Table'!$AE273,'Performance Curves'!$E$1:$L$1,1)+1)-INDEX('Performance Curves'!$E$1:$L$1,1,MATCH('BMP P Tracking Table'!$AE273,'Performance Curves'!$E$1:$L$1,1))),"")</f>
        <v/>
      </c>
      <c r="AH273" s="106" t="str" cm="1">
        <f t="array" ref="AH273">IFERROR(IF('BMP P Tracking Table'!$AE273=2,VLOOKUP(CONCATENATE('BMP P Tracking Table'!$T273," ",'BMP P Tracking Table'!$AC273),'Performance Curves'!$C$1:$L$45,_xlfn.SINGLE(MATCH('BMP P Tracking Table'!$AE273,'Performance Curves'!$D$1:$L$1,1))+1,FALSE),'BMP P Tracking Table'!$AF273*'BMP P Tracking Table'!$AG273+VLOOKUP(CONCATENATE('BMP P Tracking Table'!$T273," ",'BMP P Tracking Table'!$AC273),'Performance Curves'!$C$1:$L$45,_xlfn.SINGLE(MATCH('BMP P Tracking Table'!$AE273,'Performance Curves'!$D$1:$L$1,1))+1,FALSE)),"")</f>
        <v/>
      </c>
      <c r="AI273" s="107" t="str">
        <f>IFERROR('BMP P Tracking Table'!$AH273*'BMP P Tracking Table'!$AD273,"")</f>
        <v/>
      </c>
      <c r="AJ273" s="65"/>
      <c r="AK273" s="101"/>
      <c r="AL273" s="101"/>
      <c r="AM273" s="64">
        <v>1</v>
      </c>
      <c r="AN273" s="105" t="str">
        <f t="shared" si="9"/>
        <v/>
      </c>
      <c r="AO273" s="101"/>
      <c r="AP273" s="101"/>
      <c r="AQ273" s="101"/>
      <c r="AR273" s="101"/>
      <c r="AS273" s="101"/>
      <c r="AT273" s="101"/>
      <c r="AU273" s="101"/>
      <c r="AV273" s="65"/>
      <c r="AW273" s="102"/>
      <c r="AX273" s="102"/>
      <c r="AY273" s="107" t="str">
        <f>IF('BMP P Tracking Table'!$AK273="Yes",IF('BMP P Tracking Table'!$AL273="No",'BMP P Tracking Table'!$U273*VLOOKUP('BMP P Tracking Table'!$Q273,'Loading Rates'!$B$1:$L$24,4,FALSE)+IF('BMP P Tracking Table'!$V273="By HSG",'BMP P Tracking Table'!$W273*VLOOKUP('BMP P Tracking Table'!$Q273,'Loading Rates'!$B$1:$L$24,6,FALSE)+'BMP P Tracking Table'!$X273*VLOOKUP('BMP P Tracking Table'!$Q273,'Loading Rates'!$B$1:$L$24,7,FALSE)+'BMP P Tracking Table'!$Y273*VLOOKUP('BMP P Tracking Table'!$Q273,'Loading Rates'!$B$1:$L$24,8,FALSE)+'BMP P Tracking Table'!$Z273*VLOOKUP('BMP P Tracking Table'!$Q273,'Loading Rates'!$B$1:$L$24,9,FALSE),'BMP P Tracking Table'!$AA273*VLOOKUP('BMP P Tracking Table'!$Q273,'Loading Rates'!$B$1:$L$24,10,FALSE)),'BMP P Tracking Table'!$AO273*VLOOKUP('BMP P Tracking Table'!$Q273,'Loading Rates'!$B$1:$L$24,4,FALSE)+IF('BMP P Tracking Table'!$AP273="By HSG",'BMP P Tracking Table'!$AQ273*VLOOKUP('BMP P Tracking Table'!$Q273,'Loading Rates'!$B$1:$L$24,6,FALSE)+'BMP P Tracking Table'!$AR273*VLOOKUP('BMP P Tracking Table'!$Q273,'Loading Rates'!$B$1:$L$24,7,FALSE)+'BMP P Tracking Table'!$AS273*VLOOKUP('BMP P Tracking Table'!$Q273,'Loading Rates'!$B$1:$L$24,8,FALSE)+'BMP P Tracking Table'!$AT273*VLOOKUP('BMP P Tracking Table'!$Q273,'Loading Rates'!$B$1:$L$24,9,FALSE),'BMP P Tracking Table'!$AU273*VLOOKUP('BMP P Tracking Table'!$Q273,'Loading Rates'!$B$1:$L$24,10,FALSE))),"")</f>
        <v/>
      </c>
      <c r="AZ273" s="107" t="str">
        <f>IFERROR(IF('BMP P Tracking Table'!$AL273="Yes",MIN(2,IF('BMP P Tracking Table'!$AP273="Total Pervious",(-(3630*'BMP P Tracking Table'!$AO273+20.691*'BMP P Tracking Table'!$AU273)+SQRT((3630*'BMP P Tracking Table'!$AO273+20.691*'BMP P Tracking Table'!$AU273)^2-(4*(996.798*'BMP P Tracking Table'!$AU273)*-'BMP P Tracking Table'!$AW273)))/(2*(996.798*'BMP P Tracking Table'!$AU273)),IF(SUM('BMP P Tracking Table'!$AQ273:$AT273)=0,'BMP P Tracking Table'!$AU273/(-3630*'BMP P Tracking Table'!$AO273),(-(3630*'BMP P Tracking Table'!$AO273+20.691*'BMP P Tracking Table'!$AT273-216.711*'BMP P Tracking Table'!$AS273-83.853*'BMP P Tracking Table'!$AR273-42.834*'BMP P Tracking Table'!$AQ273)+SQRT((3630*'BMP P Tracking Table'!$AO273+20.691*'BMP P Tracking Table'!$AT273-216.711*'BMP P Tracking Table'!$AS273-83.853*'BMP P Tracking Table'!$AR273-42.834*'BMP P Tracking Table'!$AQ273)^2-(4*(149.919*'BMP P Tracking Table'!$AQ273+236.676*'BMP P Tracking Table'!$AR273+726*'BMP P Tracking Table'!$AS273+996.798*'BMP P Tracking Table'!$AT273)*-'BMP P Tracking Table'!$AW273)))/(2*(149.919*'BMP P Tracking Table'!$AQ273+236.676*'BMP P Tracking Table'!$AR273+726*'BMP P Tracking Table'!$AS273+996.798*'BMP P Tracking Table'!$AT273))))),MIN(2,IF('BMP P Tracking Table'!$AP273="Total Pervious",(-(3630*'BMP P Tracking Table'!$U273+20.691*'BMP P Tracking Table'!$AA273)+SQRT((3630*'BMP P Tracking Table'!$U273+20.691*'BMP P Tracking Table'!$AA273)^2-(4*(996.798*'BMP P Tracking Table'!$AA273)*-'BMP P Tracking Table'!$AW273)))/(2*(996.798*'BMP P Tracking Table'!$AA273)),IF(SUM('BMP P Tracking Table'!$W273:$Z273)=0,'BMP P Tracking Table'!$AW273/(-3630*'BMP P Tracking Table'!$U273),(-(3630*'BMP P Tracking Table'!$U273+20.691*'BMP P Tracking Table'!$Z273-216.711*'BMP P Tracking Table'!$Y273-83.853*'BMP P Tracking Table'!$X273-42.834*'BMP P Tracking Table'!$W273)+SQRT((3630*'BMP P Tracking Table'!$U273+20.691*'BMP P Tracking Table'!$Z273-216.711*'BMP P Tracking Table'!$Y273-83.853*'BMP P Tracking Table'!$X273-42.834*'BMP P Tracking Table'!$W273)^2-(4*(149.919*'BMP P Tracking Table'!$W273+236.676*'BMP P Tracking Table'!$X273+726*'BMP P Tracking Table'!$Y273+996.798*'BMP P Tracking Table'!$Z273)*-'BMP P Tracking Table'!$AW273)))/(2*(149.919*'BMP P Tracking Table'!$W273+236.676*'BMP P Tracking Table'!$X273+726*'BMP P Tracking Table'!$Y273+996.798*'BMP P Tracking Table'!$Z273)))))),"")</f>
        <v/>
      </c>
      <c r="BA273" s="105" t="str" cm="1">
        <f t="array" ref="BA273">IFERROR((VLOOKUP(CONCATENATE('BMP P Tracking Table'!$AV273," ",'BMP P Tracking Table'!$AX273),'Performance Curves'!$C$1:$L$45,_xlfn.SINGLE(MATCH('BMP P Tracking Table'!$AZ273,'Performance Curves'!$D$1:$L$1,1))+2,FALSE)-VLOOKUP(CONCATENATE('BMP P Tracking Table'!$AV273," ",'BMP P Tracking Table'!$AX273),'Performance Curves'!$C$1:$L$45,_xlfn.SINGLE(MATCH('BMP P Tracking Table'!$AZ273,'Performance Curves'!$D$1:$L$1,1))+1,FALSE)),"")</f>
        <v/>
      </c>
      <c r="BB273" s="107" t="str">
        <f>IFERROR(('BMP P Tracking Table'!$AZ273-INDEX('Performance Curves'!$E$1:$L$1,1,MATCH('BMP P Tracking Table'!$AZ273,'Performance Curves'!$E$1:$L$1,1)))/(INDEX('Performance Curves'!$E$1:$L$1,1,MATCH('BMP P Tracking Table'!$AZ273,'Performance Curves'!$E$1:$L$1,1)+1)-INDEX('Performance Curves'!$E$1:$L$1,1,MATCH('BMP P Tracking Table'!$AZ273,'Performance Curves'!$E$1:$L$1,1))),"")</f>
        <v/>
      </c>
      <c r="BC273" s="106" t="str" cm="1">
        <f t="array" ref="BC273">IFERROR(IF('BMP P Tracking Table'!$AZ273=2,VLOOKUP(CONCATENATE('BMP P Tracking Table'!$AV273," ",'BMP P Tracking Table'!$AX273),'Performance Curves'!$C$1:$L$44,_xlfn.SINGLE(MATCH('BMP P Tracking Table'!$AZ273,'Performance Curves'!$D$1:$L$1,1))+1,FALSE),'BMP P Tracking Table'!$BA273*'BMP P Tracking Table'!$BB273+VLOOKUP(CONCATENATE('BMP P Tracking Table'!$AV273," ",'BMP P Tracking Table'!$AX273),'Performance Curves'!$C$1:$L$44,_xlfn.SINGLE(MATCH('BMP P Tracking Table'!$AZ273,'Performance Curves'!$D$1:$L$1,1))+1,FALSE)),"")</f>
        <v/>
      </c>
      <c r="BD273" s="107" t="str">
        <f>IFERROR('BMP P Tracking Table'!$BC273*'BMP P Tracking Table'!$AY273,"")</f>
        <v/>
      </c>
      <c r="BE273" s="95"/>
      <c r="BF273" s="37">
        <f t="shared" si="10"/>
        <v>0</v>
      </c>
    </row>
    <row r="274" spans="1:58" x14ac:dyDescent="0.25">
      <c r="A274" s="65"/>
      <c r="B274" s="65"/>
      <c r="C274" s="65"/>
      <c r="D274" s="65"/>
      <c r="E274" s="97"/>
      <c r="F274" s="97"/>
      <c r="G274" s="65"/>
      <c r="H274" s="65"/>
      <c r="I274" s="65"/>
      <c r="J274" s="98"/>
      <c r="K274" s="65"/>
      <c r="L274" s="65"/>
      <c r="M274" s="65"/>
      <c r="N274" s="65"/>
      <c r="O274" s="65"/>
      <c r="P274" s="65"/>
      <c r="Q274" s="65" t="str">
        <f>IFERROR(VLOOKUP('BMP P Tracking Table'!$P274,Dropdowns!$C$2:$E$15,3,FALSE),"")</f>
        <v/>
      </c>
      <c r="R274" s="65" t="str">
        <f>IFERROR(VLOOKUP('BMP P Tracking Table'!$Q274,Dropdowns!$P$3:$Q$23,2,FALSE),"")</f>
        <v/>
      </c>
      <c r="S274" s="65"/>
      <c r="T274" s="65"/>
      <c r="U274" s="65"/>
      <c r="V274" s="65"/>
      <c r="W274" s="65"/>
      <c r="X274" s="65"/>
      <c r="Y274" s="65"/>
      <c r="Z274" s="65"/>
      <c r="AA274" s="65"/>
      <c r="AB274" s="100"/>
      <c r="AC274" s="65"/>
      <c r="AD274" s="107" t="str">
        <f>IFERROR('BMP P Tracking Table'!$U274*VLOOKUP('BMP P Tracking Table'!$Q274,'Loading Rates'!$B$1:$L$24,4,FALSE)+IF('BMP P Tracking Table'!$V274="By HSG",'BMP P Tracking Table'!$W274*VLOOKUP('BMP P Tracking Table'!$Q274,'Loading Rates'!$B$1:$L$24,6,FALSE)+'BMP P Tracking Table'!$X274*VLOOKUP('BMP P Tracking Table'!$Q274,'Loading Rates'!$B$1:$L$24,7,FALSE)+'BMP P Tracking Table'!$Y274*VLOOKUP('BMP P Tracking Table'!$Q274,'Loading Rates'!$B$1:$L$24,8,FALSE)+'BMP P Tracking Table'!$Z274*VLOOKUP('BMP P Tracking Table'!$Q274,'Loading Rates'!$B$1:$L$24,9,FALSE),'BMP P Tracking Table'!$AA274*VLOOKUP('BMP P Tracking Table'!$Q274,'Loading Rates'!$B$1:$L$24,10,FALSE)),"")</f>
        <v/>
      </c>
      <c r="AE274" s="107" t="str">
        <f>IFERROR(MIN(2,IF('BMP P Tracking Table'!$V274="Total Pervious",(-(3630*'BMP P Tracking Table'!$U274+20.691*'BMP P Tracking Table'!$AA274)+SQRT((3630*'BMP P Tracking Table'!$U274+20.691*'BMP P Tracking Table'!$AA274)^2-(4*(996.798*'BMP P Tracking Table'!$AA274)*-'BMP P Tracking Table'!$AB274)))/(2*(996.798*'BMP P Tracking Table'!$AA274)),IF(SUM('BMP P Tracking Table'!$W274:$Z274)=0,'BMP P Tracking Table'!$AB274/(-3630*'BMP P Tracking Table'!$U274),(-(3630*'BMP P Tracking Table'!$U274+20.691*'BMP P Tracking Table'!$Z274-216.711*'BMP P Tracking Table'!$Y274-83.853*'BMP P Tracking Table'!$X274-42.834*'BMP P Tracking Table'!$W274)+SQRT((3630*'BMP P Tracking Table'!$U274+20.691*'BMP P Tracking Table'!$Z274-216.711*'BMP P Tracking Table'!$Y274-83.853*'BMP P Tracking Table'!$X274-42.834*'BMP P Tracking Table'!$W274)^2-(4*(149.919*'BMP P Tracking Table'!$W274+236.676*'BMP P Tracking Table'!$X274+726*'BMP P Tracking Table'!$Y274+996.798*'BMP P Tracking Table'!$Z274)*-'BMP P Tracking Table'!$AB274)))/(2*(149.919*'BMP P Tracking Table'!$W274+236.676*'BMP P Tracking Table'!$X274+726*'BMP P Tracking Table'!$Y274+996.798*'BMP P Tracking Table'!$Z274))))),"")</f>
        <v/>
      </c>
      <c r="AF274" s="107" t="str" cm="1">
        <f t="array" ref="AF274">IFERROR((VLOOKUP(CONCATENATE('BMP P Tracking Table'!$T274," ",'BMP P Tracking Table'!$AC274),'Performance Curves'!$C$1:$L$45,_xlfn.SINGLE(MATCH('BMP P Tracking Table'!$AE274,'Performance Curves'!$D$1:$L$1,1))+2,FALSE)-VLOOKUP(CONCATENATE('BMP P Tracking Table'!$T274," ",'BMP P Tracking Table'!$AC274),'Performance Curves'!$C$1:$L$45,_xlfn.SINGLE(MATCH('BMP P Tracking Table'!$AE274,'Performance Curves'!$D$1:$L$1,1))+1,FALSE)),"")</f>
        <v/>
      </c>
      <c r="AG274" s="107" t="str">
        <f>IFERROR(('BMP P Tracking Table'!$AE274-INDEX('Performance Curves'!$E$1:$L$1,1,MATCH('BMP P Tracking Table'!$AE274,'Performance Curves'!$E$1:$L$1,1)))/(INDEX('Performance Curves'!$E$1:$L$1,1,MATCH('BMP P Tracking Table'!$AE274,'Performance Curves'!$E$1:$L$1,1)+1)-INDEX('Performance Curves'!$E$1:$L$1,1,MATCH('BMP P Tracking Table'!$AE274,'Performance Curves'!$E$1:$L$1,1))),"")</f>
        <v/>
      </c>
      <c r="AH274" s="106" t="str" cm="1">
        <f t="array" ref="AH274">IFERROR(IF('BMP P Tracking Table'!$AE274=2,VLOOKUP(CONCATENATE('BMP P Tracking Table'!$T274," ",'BMP P Tracking Table'!$AC274),'Performance Curves'!$C$1:$L$45,_xlfn.SINGLE(MATCH('BMP P Tracking Table'!$AE274,'Performance Curves'!$D$1:$L$1,1))+1,FALSE),'BMP P Tracking Table'!$AF274*'BMP P Tracking Table'!$AG274+VLOOKUP(CONCATENATE('BMP P Tracking Table'!$T274," ",'BMP P Tracking Table'!$AC274),'Performance Curves'!$C$1:$L$45,_xlfn.SINGLE(MATCH('BMP P Tracking Table'!$AE274,'Performance Curves'!$D$1:$L$1,1))+1,FALSE)),"")</f>
        <v/>
      </c>
      <c r="AI274" s="107" t="str">
        <f>IFERROR('BMP P Tracking Table'!$AH274*'BMP P Tracking Table'!$AD274,"")</f>
        <v/>
      </c>
      <c r="AJ274" s="65"/>
      <c r="AK274" s="101"/>
      <c r="AL274" s="101"/>
      <c r="AM274" s="64">
        <v>1</v>
      </c>
      <c r="AN274" s="105" t="str">
        <f t="shared" si="9"/>
        <v/>
      </c>
      <c r="AO274" s="101"/>
      <c r="AP274" s="101"/>
      <c r="AQ274" s="101"/>
      <c r="AR274" s="101"/>
      <c r="AS274" s="101"/>
      <c r="AT274" s="101"/>
      <c r="AU274" s="101"/>
      <c r="AV274" s="65"/>
      <c r="AW274" s="102"/>
      <c r="AX274" s="102"/>
      <c r="AY274" s="107" t="str">
        <f>IF('BMP P Tracking Table'!$AK274="Yes",IF('BMP P Tracking Table'!$AL274="No",'BMP P Tracking Table'!$U274*VLOOKUP('BMP P Tracking Table'!$Q274,'Loading Rates'!$B$1:$L$24,4,FALSE)+IF('BMP P Tracking Table'!$V274="By HSG",'BMP P Tracking Table'!$W274*VLOOKUP('BMP P Tracking Table'!$Q274,'Loading Rates'!$B$1:$L$24,6,FALSE)+'BMP P Tracking Table'!$X274*VLOOKUP('BMP P Tracking Table'!$Q274,'Loading Rates'!$B$1:$L$24,7,FALSE)+'BMP P Tracking Table'!$Y274*VLOOKUP('BMP P Tracking Table'!$Q274,'Loading Rates'!$B$1:$L$24,8,FALSE)+'BMP P Tracking Table'!$Z274*VLOOKUP('BMP P Tracking Table'!$Q274,'Loading Rates'!$B$1:$L$24,9,FALSE),'BMP P Tracking Table'!$AA274*VLOOKUP('BMP P Tracking Table'!$Q274,'Loading Rates'!$B$1:$L$24,10,FALSE)),'BMP P Tracking Table'!$AO274*VLOOKUP('BMP P Tracking Table'!$Q274,'Loading Rates'!$B$1:$L$24,4,FALSE)+IF('BMP P Tracking Table'!$AP274="By HSG",'BMP P Tracking Table'!$AQ274*VLOOKUP('BMP P Tracking Table'!$Q274,'Loading Rates'!$B$1:$L$24,6,FALSE)+'BMP P Tracking Table'!$AR274*VLOOKUP('BMP P Tracking Table'!$Q274,'Loading Rates'!$B$1:$L$24,7,FALSE)+'BMP P Tracking Table'!$AS274*VLOOKUP('BMP P Tracking Table'!$Q274,'Loading Rates'!$B$1:$L$24,8,FALSE)+'BMP P Tracking Table'!$AT274*VLOOKUP('BMP P Tracking Table'!$Q274,'Loading Rates'!$B$1:$L$24,9,FALSE),'BMP P Tracking Table'!$AU274*VLOOKUP('BMP P Tracking Table'!$Q274,'Loading Rates'!$B$1:$L$24,10,FALSE))),"")</f>
        <v/>
      </c>
      <c r="AZ274" s="107" t="str">
        <f>IFERROR(IF('BMP P Tracking Table'!$AL274="Yes",MIN(2,IF('BMP P Tracking Table'!$AP274="Total Pervious",(-(3630*'BMP P Tracking Table'!$AO274+20.691*'BMP P Tracking Table'!$AU274)+SQRT((3630*'BMP P Tracking Table'!$AO274+20.691*'BMP P Tracking Table'!$AU274)^2-(4*(996.798*'BMP P Tracking Table'!$AU274)*-'BMP P Tracking Table'!$AW274)))/(2*(996.798*'BMP P Tracking Table'!$AU274)),IF(SUM('BMP P Tracking Table'!$AQ274:$AT274)=0,'BMP P Tracking Table'!$AU274/(-3630*'BMP P Tracking Table'!$AO274),(-(3630*'BMP P Tracking Table'!$AO274+20.691*'BMP P Tracking Table'!$AT274-216.711*'BMP P Tracking Table'!$AS274-83.853*'BMP P Tracking Table'!$AR274-42.834*'BMP P Tracking Table'!$AQ274)+SQRT((3630*'BMP P Tracking Table'!$AO274+20.691*'BMP P Tracking Table'!$AT274-216.711*'BMP P Tracking Table'!$AS274-83.853*'BMP P Tracking Table'!$AR274-42.834*'BMP P Tracking Table'!$AQ274)^2-(4*(149.919*'BMP P Tracking Table'!$AQ274+236.676*'BMP P Tracking Table'!$AR274+726*'BMP P Tracking Table'!$AS274+996.798*'BMP P Tracking Table'!$AT274)*-'BMP P Tracking Table'!$AW274)))/(2*(149.919*'BMP P Tracking Table'!$AQ274+236.676*'BMP P Tracking Table'!$AR274+726*'BMP P Tracking Table'!$AS274+996.798*'BMP P Tracking Table'!$AT274))))),MIN(2,IF('BMP P Tracking Table'!$AP274="Total Pervious",(-(3630*'BMP P Tracking Table'!$U274+20.691*'BMP P Tracking Table'!$AA274)+SQRT((3630*'BMP P Tracking Table'!$U274+20.691*'BMP P Tracking Table'!$AA274)^2-(4*(996.798*'BMP P Tracking Table'!$AA274)*-'BMP P Tracking Table'!$AW274)))/(2*(996.798*'BMP P Tracking Table'!$AA274)),IF(SUM('BMP P Tracking Table'!$W274:$Z274)=0,'BMP P Tracking Table'!$AW274/(-3630*'BMP P Tracking Table'!$U274),(-(3630*'BMP P Tracking Table'!$U274+20.691*'BMP P Tracking Table'!$Z274-216.711*'BMP P Tracking Table'!$Y274-83.853*'BMP P Tracking Table'!$X274-42.834*'BMP P Tracking Table'!$W274)+SQRT((3630*'BMP P Tracking Table'!$U274+20.691*'BMP P Tracking Table'!$Z274-216.711*'BMP P Tracking Table'!$Y274-83.853*'BMP P Tracking Table'!$X274-42.834*'BMP P Tracking Table'!$W274)^2-(4*(149.919*'BMP P Tracking Table'!$W274+236.676*'BMP P Tracking Table'!$X274+726*'BMP P Tracking Table'!$Y274+996.798*'BMP P Tracking Table'!$Z274)*-'BMP P Tracking Table'!$AW274)))/(2*(149.919*'BMP P Tracking Table'!$W274+236.676*'BMP P Tracking Table'!$X274+726*'BMP P Tracking Table'!$Y274+996.798*'BMP P Tracking Table'!$Z274)))))),"")</f>
        <v/>
      </c>
      <c r="BA274" s="105" t="str" cm="1">
        <f t="array" ref="BA274">IFERROR((VLOOKUP(CONCATENATE('BMP P Tracking Table'!$AV274," ",'BMP P Tracking Table'!$AX274),'Performance Curves'!$C$1:$L$45,_xlfn.SINGLE(MATCH('BMP P Tracking Table'!$AZ274,'Performance Curves'!$D$1:$L$1,1))+2,FALSE)-VLOOKUP(CONCATENATE('BMP P Tracking Table'!$AV274," ",'BMP P Tracking Table'!$AX274),'Performance Curves'!$C$1:$L$45,_xlfn.SINGLE(MATCH('BMP P Tracking Table'!$AZ274,'Performance Curves'!$D$1:$L$1,1))+1,FALSE)),"")</f>
        <v/>
      </c>
      <c r="BB274" s="107" t="str">
        <f>IFERROR(('BMP P Tracking Table'!$AZ274-INDEX('Performance Curves'!$E$1:$L$1,1,MATCH('BMP P Tracking Table'!$AZ274,'Performance Curves'!$E$1:$L$1,1)))/(INDEX('Performance Curves'!$E$1:$L$1,1,MATCH('BMP P Tracking Table'!$AZ274,'Performance Curves'!$E$1:$L$1,1)+1)-INDEX('Performance Curves'!$E$1:$L$1,1,MATCH('BMP P Tracking Table'!$AZ274,'Performance Curves'!$E$1:$L$1,1))),"")</f>
        <v/>
      </c>
      <c r="BC274" s="106" t="str" cm="1">
        <f t="array" ref="BC274">IFERROR(IF('BMP P Tracking Table'!$AZ274=2,VLOOKUP(CONCATENATE('BMP P Tracking Table'!$AV274," ",'BMP P Tracking Table'!$AX274),'Performance Curves'!$C$1:$L$44,_xlfn.SINGLE(MATCH('BMP P Tracking Table'!$AZ274,'Performance Curves'!$D$1:$L$1,1))+1,FALSE),'BMP P Tracking Table'!$BA274*'BMP P Tracking Table'!$BB274+VLOOKUP(CONCATENATE('BMP P Tracking Table'!$AV274," ",'BMP P Tracking Table'!$AX274),'Performance Curves'!$C$1:$L$44,_xlfn.SINGLE(MATCH('BMP P Tracking Table'!$AZ274,'Performance Curves'!$D$1:$L$1,1))+1,FALSE)),"")</f>
        <v/>
      </c>
      <c r="BD274" s="107" t="str">
        <f>IFERROR('BMP P Tracking Table'!$BC274*'BMP P Tracking Table'!$AY274,"")</f>
        <v/>
      </c>
      <c r="BE274" s="101"/>
      <c r="BF274" s="37">
        <f t="shared" si="10"/>
        <v>0</v>
      </c>
    </row>
    <row r="275" spans="1:58" x14ac:dyDescent="0.25">
      <c r="A275" s="65"/>
      <c r="B275" s="65"/>
      <c r="C275" s="65"/>
      <c r="D275" s="65"/>
      <c r="E275" s="97"/>
      <c r="F275" s="97"/>
      <c r="G275" s="65"/>
      <c r="H275" s="65"/>
      <c r="I275" s="65"/>
      <c r="J275" s="98"/>
      <c r="K275" s="65"/>
      <c r="L275" s="65"/>
      <c r="M275" s="65"/>
      <c r="N275" s="65"/>
      <c r="O275" s="65"/>
      <c r="P275" s="65"/>
      <c r="Q275" s="65" t="str">
        <f>IFERROR(VLOOKUP('BMP P Tracking Table'!$P275,Dropdowns!$C$2:$E$15,3,FALSE),"")</f>
        <v/>
      </c>
      <c r="R275" s="65" t="str">
        <f>IFERROR(VLOOKUP('BMP P Tracking Table'!$Q275,Dropdowns!$P$3:$Q$23,2,FALSE),"")</f>
        <v/>
      </c>
      <c r="S275" s="65"/>
      <c r="T275" s="65"/>
      <c r="U275" s="65"/>
      <c r="V275" s="65"/>
      <c r="W275" s="65"/>
      <c r="X275" s="65"/>
      <c r="Y275" s="65"/>
      <c r="Z275" s="65"/>
      <c r="AA275" s="65"/>
      <c r="AB275" s="100"/>
      <c r="AC275" s="65"/>
      <c r="AD275" s="107" t="str">
        <f>IFERROR('BMP P Tracking Table'!$U275*VLOOKUP('BMP P Tracking Table'!$Q275,'Loading Rates'!$B$1:$L$24,4,FALSE)+IF('BMP P Tracking Table'!$V275="By HSG",'BMP P Tracking Table'!$W275*VLOOKUP('BMP P Tracking Table'!$Q275,'Loading Rates'!$B$1:$L$24,6,FALSE)+'BMP P Tracking Table'!$X275*VLOOKUP('BMP P Tracking Table'!$Q275,'Loading Rates'!$B$1:$L$24,7,FALSE)+'BMP P Tracking Table'!$Y275*VLOOKUP('BMP P Tracking Table'!$Q275,'Loading Rates'!$B$1:$L$24,8,FALSE)+'BMP P Tracking Table'!$Z275*VLOOKUP('BMP P Tracking Table'!$Q275,'Loading Rates'!$B$1:$L$24,9,FALSE),'BMP P Tracking Table'!$AA275*VLOOKUP('BMP P Tracking Table'!$Q275,'Loading Rates'!$B$1:$L$24,10,FALSE)),"")</f>
        <v/>
      </c>
      <c r="AE275" s="107" t="str">
        <f>IFERROR(MIN(2,IF('BMP P Tracking Table'!$V275="Total Pervious",(-(3630*'BMP P Tracking Table'!$U275+20.691*'BMP P Tracking Table'!$AA275)+SQRT((3630*'BMP P Tracking Table'!$U275+20.691*'BMP P Tracking Table'!$AA275)^2-(4*(996.798*'BMP P Tracking Table'!$AA275)*-'BMP P Tracking Table'!$AB275)))/(2*(996.798*'BMP P Tracking Table'!$AA275)),IF(SUM('BMP P Tracking Table'!$W275:$Z275)=0,'BMP P Tracking Table'!$AB275/(-3630*'BMP P Tracking Table'!$U275),(-(3630*'BMP P Tracking Table'!$U275+20.691*'BMP P Tracking Table'!$Z275-216.711*'BMP P Tracking Table'!$Y275-83.853*'BMP P Tracking Table'!$X275-42.834*'BMP P Tracking Table'!$W275)+SQRT((3630*'BMP P Tracking Table'!$U275+20.691*'BMP P Tracking Table'!$Z275-216.711*'BMP P Tracking Table'!$Y275-83.853*'BMP P Tracking Table'!$X275-42.834*'BMP P Tracking Table'!$W275)^2-(4*(149.919*'BMP P Tracking Table'!$W275+236.676*'BMP P Tracking Table'!$X275+726*'BMP P Tracking Table'!$Y275+996.798*'BMP P Tracking Table'!$Z275)*-'BMP P Tracking Table'!$AB275)))/(2*(149.919*'BMP P Tracking Table'!$W275+236.676*'BMP P Tracking Table'!$X275+726*'BMP P Tracking Table'!$Y275+996.798*'BMP P Tracking Table'!$Z275))))),"")</f>
        <v/>
      </c>
      <c r="AF275" s="107" t="str" cm="1">
        <f t="array" ref="AF275">IFERROR((VLOOKUP(CONCATENATE('BMP P Tracking Table'!$T275," ",'BMP P Tracking Table'!$AC275),'Performance Curves'!$C$1:$L$45,_xlfn.SINGLE(MATCH('BMP P Tracking Table'!$AE275,'Performance Curves'!$D$1:$L$1,1))+2,FALSE)-VLOOKUP(CONCATENATE('BMP P Tracking Table'!$T275," ",'BMP P Tracking Table'!$AC275),'Performance Curves'!$C$1:$L$45,_xlfn.SINGLE(MATCH('BMP P Tracking Table'!$AE275,'Performance Curves'!$D$1:$L$1,1))+1,FALSE)),"")</f>
        <v/>
      </c>
      <c r="AG275" s="107" t="str">
        <f>IFERROR(('BMP P Tracking Table'!$AE275-INDEX('Performance Curves'!$E$1:$L$1,1,MATCH('BMP P Tracking Table'!$AE275,'Performance Curves'!$E$1:$L$1,1)))/(INDEX('Performance Curves'!$E$1:$L$1,1,MATCH('BMP P Tracking Table'!$AE275,'Performance Curves'!$E$1:$L$1,1)+1)-INDEX('Performance Curves'!$E$1:$L$1,1,MATCH('BMP P Tracking Table'!$AE275,'Performance Curves'!$E$1:$L$1,1))),"")</f>
        <v/>
      </c>
      <c r="AH275" s="106" t="str" cm="1">
        <f t="array" ref="AH275">IFERROR(IF('BMP P Tracking Table'!$AE275=2,VLOOKUP(CONCATENATE('BMP P Tracking Table'!$T275," ",'BMP P Tracking Table'!$AC275),'Performance Curves'!$C$1:$L$45,_xlfn.SINGLE(MATCH('BMP P Tracking Table'!$AE275,'Performance Curves'!$D$1:$L$1,1))+1,FALSE),'BMP P Tracking Table'!$AF275*'BMP P Tracking Table'!$AG275+VLOOKUP(CONCATENATE('BMP P Tracking Table'!$T275," ",'BMP P Tracking Table'!$AC275),'Performance Curves'!$C$1:$L$45,_xlfn.SINGLE(MATCH('BMP P Tracking Table'!$AE275,'Performance Curves'!$D$1:$L$1,1))+1,FALSE)),"")</f>
        <v/>
      </c>
      <c r="AI275" s="107" t="str">
        <f>IFERROR('BMP P Tracking Table'!$AH275*'BMP P Tracking Table'!$AD275,"")</f>
        <v/>
      </c>
      <c r="AJ275" s="65"/>
      <c r="AK275" s="101"/>
      <c r="AL275" s="101"/>
      <c r="AM275" s="64">
        <v>1</v>
      </c>
      <c r="AN275" s="105" t="str">
        <f t="shared" si="9"/>
        <v/>
      </c>
      <c r="AO275" s="101"/>
      <c r="AP275" s="101"/>
      <c r="AQ275" s="101"/>
      <c r="AR275" s="101"/>
      <c r="AS275" s="101"/>
      <c r="AT275" s="101"/>
      <c r="AU275" s="101"/>
      <c r="AV275" s="65"/>
      <c r="AW275" s="102"/>
      <c r="AX275" s="102"/>
      <c r="AY275" s="107" t="str">
        <f>IF('BMP P Tracking Table'!$AK275="Yes",IF('BMP P Tracking Table'!$AL275="No",'BMP P Tracking Table'!$U275*VLOOKUP('BMP P Tracking Table'!$Q275,'Loading Rates'!$B$1:$L$24,4,FALSE)+IF('BMP P Tracking Table'!$V275="By HSG",'BMP P Tracking Table'!$W275*VLOOKUP('BMP P Tracking Table'!$Q275,'Loading Rates'!$B$1:$L$24,6,FALSE)+'BMP P Tracking Table'!$X275*VLOOKUP('BMP P Tracking Table'!$Q275,'Loading Rates'!$B$1:$L$24,7,FALSE)+'BMP P Tracking Table'!$Y275*VLOOKUP('BMP P Tracking Table'!$Q275,'Loading Rates'!$B$1:$L$24,8,FALSE)+'BMP P Tracking Table'!$Z275*VLOOKUP('BMP P Tracking Table'!$Q275,'Loading Rates'!$B$1:$L$24,9,FALSE),'BMP P Tracking Table'!$AA275*VLOOKUP('BMP P Tracking Table'!$Q275,'Loading Rates'!$B$1:$L$24,10,FALSE)),'BMP P Tracking Table'!$AO275*VLOOKUP('BMP P Tracking Table'!$Q275,'Loading Rates'!$B$1:$L$24,4,FALSE)+IF('BMP P Tracking Table'!$AP275="By HSG",'BMP P Tracking Table'!$AQ275*VLOOKUP('BMP P Tracking Table'!$Q275,'Loading Rates'!$B$1:$L$24,6,FALSE)+'BMP P Tracking Table'!$AR275*VLOOKUP('BMP P Tracking Table'!$Q275,'Loading Rates'!$B$1:$L$24,7,FALSE)+'BMP P Tracking Table'!$AS275*VLOOKUP('BMP P Tracking Table'!$Q275,'Loading Rates'!$B$1:$L$24,8,FALSE)+'BMP P Tracking Table'!$AT275*VLOOKUP('BMP P Tracking Table'!$Q275,'Loading Rates'!$B$1:$L$24,9,FALSE),'BMP P Tracking Table'!$AU275*VLOOKUP('BMP P Tracking Table'!$Q275,'Loading Rates'!$B$1:$L$24,10,FALSE))),"")</f>
        <v/>
      </c>
      <c r="AZ275" s="107" t="str">
        <f>IFERROR(IF('BMP P Tracking Table'!$AL275="Yes",MIN(2,IF('BMP P Tracking Table'!$AP275="Total Pervious",(-(3630*'BMP P Tracking Table'!$AO275+20.691*'BMP P Tracking Table'!$AU275)+SQRT((3630*'BMP P Tracking Table'!$AO275+20.691*'BMP P Tracking Table'!$AU275)^2-(4*(996.798*'BMP P Tracking Table'!$AU275)*-'BMP P Tracking Table'!$AW275)))/(2*(996.798*'BMP P Tracking Table'!$AU275)),IF(SUM('BMP P Tracking Table'!$AQ275:$AT275)=0,'BMP P Tracking Table'!$AU275/(-3630*'BMP P Tracking Table'!$AO275),(-(3630*'BMP P Tracking Table'!$AO275+20.691*'BMP P Tracking Table'!$AT275-216.711*'BMP P Tracking Table'!$AS275-83.853*'BMP P Tracking Table'!$AR275-42.834*'BMP P Tracking Table'!$AQ275)+SQRT((3630*'BMP P Tracking Table'!$AO275+20.691*'BMP P Tracking Table'!$AT275-216.711*'BMP P Tracking Table'!$AS275-83.853*'BMP P Tracking Table'!$AR275-42.834*'BMP P Tracking Table'!$AQ275)^2-(4*(149.919*'BMP P Tracking Table'!$AQ275+236.676*'BMP P Tracking Table'!$AR275+726*'BMP P Tracking Table'!$AS275+996.798*'BMP P Tracking Table'!$AT275)*-'BMP P Tracking Table'!$AW275)))/(2*(149.919*'BMP P Tracking Table'!$AQ275+236.676*'BMP P Tracking Table'!$AR275+726*'BMP P Tracking Table'!$AS275+996.798*'BMP P Tracking Table'!$AT275))))),MIN(2,IF('BMP P Tracking Table'!$AP275="Total Pervious",(-(3630*'BMP P Tracking Table'!$U275+20.691*'BMP P Tracking Table'!$AA275)+SQRT((3630*'BMP P Tracking Table'!$U275+20.691*'BMP P Tracking Table'!$AA275)^2-(4*(996.798*'BMP P Tracking Table'!$AA275)*-'BMP P Tracking Table'!$AW275)))/(2*(996.798*'BMP P Tracking Table'!$AA275)),IF(SUM('BMP P Tracking Table'!$W275:$Z275)=0,'BMP P Tracking Table'!$AW275/(-3630*'BMP P Tracking Table'!$U275),(-(3630*'BMP P Tracking Table'!$U275+20.691*'BMP P Tracking Table'!$Z275-216.711*'BMP P Tracking Table'!$Y275-83.853*'BMP P Tracking Table'!$X275-42.834*'BMP P Tracking Table'!$W275)+SQRT((3630*'BMP P Tracking Table'!$U275+20.691*'BMP P Tracking Table'!$Z275-216.711*'BMP P Tracking Table'!$Y275-83.853*'BMP P Tracking Table'!$X275-42.834*'BMP P Tracking Table'!$W275)^2-(4*(149.919*'BMP P Tracking Table'!$W275+236.676*'BMP P Tracking Table'!$X275+726*'BMP P Tracking Table'!$Y275+996.798*'BMP P Tracking Table'!$Z275)*-'BMP P Tracking Table'!$AW275)))/(2*(149.919*'BMP P Tracking Table'!$W275+236.676*'BMP P Tracking Table'!$X275+726*'BMP P Tracking Table'!$Y275+996.798*'BMP P Tracking Table'!$Z275)))))),"")</f>
        <v/>
      </c>
      <c r="BA275" s="105" t="str" cm="1">
        <f t="array" ref="BA275">IFERROR((VLOOKUP(CONCATENATE('BMP P Tracking Table'!$AV275," ",'BMP P Tracking Table'!$AX275),'Performance Curves'!$C$1:$L$45,_xlfn.SINGLE(MATCH('BMP P Tracking Table'!$AZ275,'Performance Curves'!$D$1:$L$1,1))+2,FALSE)-VLOOKUP(CONCATENATE('BMP P Tracking Table'!$AV275," ",'BMP P Tracking Table'!$AX275),'Performance Curves'!$C$1:$L$45,_xlfn.SINGLE(MATCH('BMP P Tracking Table'!$AZ275,'Performance Curves'!$D$1:$L$1,1))+1,FALSE)),"")</f>
        <v/>
      </c>
      <c r="BB275" s="107" t="str">
        <f>IFERROR(('BMP P Tracking Table'!$AZ275-INDEX('Performance Curves'!$E$1:$L$1,1,MATCH('BMP P Tracking Table'!$AZ275,'Performance Curves'!$E$1:$L$1,1)))/(INDEX('Performance Curves'!$E$1:$L$1,1,MATCH('BMP P Tracking Table'!$AZ275,'Performance Curves'!$E$1:$L$1,1)+1)-INDEX('Performance Curves'!$E$1:$L$1,1,MATCH('BMP P Tracking Table'!$AZ275,'Performance Curves'!$E$1:$L$1,1))),"")</f>
        <v/>
      </c>
      <c r="BC275" s="106" t="str" cm="1">
        <f t="array" ref="BC275">IFERROR(IF('BMP P Tracking Table'!$AZ275=2,VLOOKUP(CONCATENATE('BMP P Tracking Table'!$AV275," ",'BMP P Tracking Table'!$AX275),'Performance Curves'!$C$1:$L$44,_xlfn.SINGLE(MATCH('BMP P Tracking Table'!$AZ275,'Performance Curves'!$D$1:$L$1,1))+1,FALSE),'BMP P Tracking Table'!$BA275*'BMP P Tracking Table'!$BB275+VLOOKUP(CONCATENATE('BMP P Tracking Table'!$AV275," ",'BMP P Tracking Table'!$AX275),'Performance Curves'!$C$1:$L$44,_xlfn.SINGLE(MATCH('BMP P Tracking Table'!$AZ275,'Performance Curves'!$D$1:$L$1,1))+1,FALSE)),"")</f>
        <v/>
      </c>
      <c r="BD275" s="107" t="str">
        <f>IFERROR('BMP P Tracking Table'!$BC275*'BMP P Tracking Table'!$AY275,"")</f>
        <v/>
      </c>
      <c r="BE275" s="101"/>
      <c r="BF275" s="37">
        <f t="shared" si="10"/>
        <v>0</v>
      </c>
    </row>
    <row r="276" spans="1:58" x14ac:dyDescent="0.25">
      <c r="A276" s="65"/>
      <c r="B276" s="65"/>
      <c r="C276" s="65"/>
      <c r="D276" s="65"/>
      <c r="E276" s="97"/>
      <c r="F276" s="97"/>
      <c r="G276" s="65"/>
      <c r="H276" s="65"/>
      <c r="I276" s="65"/>
      <c r="J276" s="98"/>
      <c r="K276" s="65"/>
      <c r="L276" s="65"/>
      <c r="M276" s="65"/>
      <c r="N276" s="65"/>
      <c r="O276" s="65"/>
      <c r="P276" s="65"/>
      <c r="Q276" s="65" t="str">
        <f>IFERROR(VLOOKUP('BMP P Tracking Table'!$P276,Dropdowns!$C$2:$E$15,3,FALSE),"")</f>
        <v/>
      </c>
      <c r="R276" s="65" t="str">
        <f>IFERROR(VLOOKUP('BMP P Tracking Table'!$Q276,Dropdowns!$P$3:$Q$23,2,FALSE),"")</f>
        <v/>
      </c>
      <c r="S276" s="65"/>
      <c r="T276" s="65"/>
      <c r="U276" s="65"/>
      <c r="V276" s="65"/>
      <c r="W276" s="65"/>
      <c r="X276" s="65"/>
      <c r="Y276" s="65"/>
      <c r="Z276" s="65"/>
      <c r="AA276" s="65"/>
      <c r="AB276" s="100"/>
      <c r="AC276" s="65"/>
      <c r="AD276" s="107" t="str">
        <f>IFERROR('BMP P Tracking Table'!$U276*VLOOKUP('BMP P Tracking Table'!$Q276,'Loading Rates'!$B$1:$L$24,4,FALSE)+IF('BMP P Tracking Table'!$V276="By HSG",'BMP P Tracking Table'!$W276*VLOOKUP('BMP P Tracking Table'!$Q276,'Loading Rates'!$B$1:$L$24,6,FALSE)+'BMP P Tracking Table'!$X276*VLOOKUP('BMP P Tracking Table'!$Q276,'Loading Rates'!$B$1:$L$24,7,FALSE)+'BMP P Tracking Table'!$Y276*VLOOKUP('BMP P Tracking Table'!$Q276,'Loading Rates'!$B$1:$L$24,8,FALSE)+'BMP P Tracking Table'!$Z276*VLOOKUP('BMP P Tracking Table'!$Q276,'Loading Rates'!$B$1:$L$24,9,FALSE),'BMP P Tracking Table'!$AA276*VLOOKUP('BMP P Tracking Table'!$Q276,'Loading Rates'!$B$1:$L$24,10,FALSE)),"")</f>
        <v/>
      </c>
      <c r="AE276" s="107" t="str">
        <f>IFERROR(MIN(2,IF('BMP P Tracking Table'!$V276="Total Pervious",(-(3630*'BMP P Tracking Table'!$U276+20.691*'BMP P Tracking Table'!$AA276)+SQRT((3630*'BMP P Tracking Table'!$U276+20.691*'BMP P Tracking Table'!$AA276)^2-(4*(996.798*'BMP P Tracking Table'!$AA276)*-'BMP P Tracking Table'!$AB276)))/(2*(996.798*'BMP P Tracking Table'!$AA276)),IF(SUM('BMP P Tracking Table'!$W276:$Z276)=0,'BMP P Tracking Table'!$AB276/(-3630*'BMP P Tracking Table'!$U276),(-(3630*'BMP P Tracking Table'!$U276+20.691*'BMP P Tracking Table'!$Z276-216.711*'BMP P Tracking Table'!$Y276-83.853*'BMP P Tracking Table'!$X276-42.834*'BMP P Tracking Table'!$W276)+SQRT((3630*'BMP P Tracking Table'!$U276+20.691*'BMP P Tracking Table'!$Z276-216.711*'BMP P Tracking Table'!$Y276-83.853*'BMP P Tracking Table'!$X276-42.834*'BMP P Tracking Table'!$W276)^2-(4*(149.919*'BMP P Tracking Table'!$W276+236.676*'BMP P Tracking Table'!$X276+726*'BMP P Tracking Table'!$Y276+996.798*'BMP P Tracking Table'!$Z276)*-'BMP P Tracking Table'!$AB276)))/(2*(149.919*'BMP P Tracking Table'!$W276+236.676*'BMP P Tracking Table'!$X276+726*'BMP P Tracking Table'!$Y276+996.798*'BMP P Tracking Table'!$Z276))))),"")</f>
        <v/>
      </c>
      <c r="AF276" s="107" t="str" cm="1">
        <f t="array" ref="AF276">IFERROR((VLOOKUP(CONCATENATE('BMP P Tracking Table'!$T276," ",'BMP P Tracking Table'!$AC276),'Performance Curves'!$C$1:$L$45,_xlfn.SINGLE(MATCH('BMP P Tracking Table'!$AE276,'Performance Curves'!$D$1:$L$1,1))+2,FALSE)-VLOOKUP(CONCATENATE('BMP P Tracking Table'!$T276," ",'BMP P Tracking Table'!$AC276),'Performance Curves'!$C$1:$L$45,_xlfn.SINGLE(MATCH('BMP P Tracking Table'!$AE276,'Performance Curves'!$D$1:$L$1,1))+1,FALSE)),"")</f>
        <v/>
      </c>
      <c r="AG276" s="107" t="str">
        <f>IFERROR(('BMP P Tracking Table'!$AE276-INDEX('Performance Curves'!$E$1:$L$1,1,MATCH('BMP P Tracking Table'!$AE276,'Performance Curves'!$E$1:$L$1,1)))/(INDEX('Performance Curves'!$E$1:$L$1,1,MATCH('BMP P Tracking Table'!$AE276,'Performance Curves'!$E$1:$L$1,1)+1)-INDEX('Performance Curves'!$E$1:$L$1,1,MATCH('BMP P Tracking Table'!$AE276,'Performance Curves'!$E$1:$L$1,1))),"")</f>
        <v/>
      </c>
      <c r="AH276" s="106" t="str" cm="1">
        <f t="array" ref="AH276">IFERROR(IF('BMP P Tracking Table'!$AE276=2,VLOOKUP(CONCATENATE('BMP P Tracking Table'!$T276," ",'BMP P Tracking Table'!$AC276),'Performance Curves'!$C$1:$L$45,_xlfn.SINGLE(MATCH('BMP P Tracking Table'!$AE276,'Performance Curves'!$D$1:$L$1,1))+1,FALSE),'BMP P Tracking Table'!$AF276*'BMP P Tracking Table'!$AG276+VLOOKUP(CONCATENATE('BMP P Tracking Table'!$T276," ",'BMP P Tracking Table'!$AC276),'Performance Curves'!$C$1:$L$45,_xlfn.SINGLE(MATCH('BMP P Tracking Table'!$AE276,'Performance Curves'!$D$1:$L$1,1))+1,FALSE)),"")</f>
        <v/>
      </c>
      <c r="AI276" s="107" t="str">
        <f>IFERROR('BMP P Tracking Table'!$AH276*'BMP P Tracking Table'!$AD276,"")</f>
        <v/>
      </c>
      <c r="AJ276" s="65"/>
      <c r="AK276" s="101"/>
      <c r="AL276" s="101"/>
      <c r="AM276" s="64">
        <v>1</v>
      </c>
      <c r="AN276" s="105" t="str">
        <f t="shared" si="9"/>
        <v/>
      </c>
      <c r="AO276" s="101"/>
      <c r="AP276" s="101"/>
      <c r="AQ276" s="101"/>
      <c r="AR276" s="101"/>
      <c r="AS276" s="101"/>
      <c r="AT276" s="101"/>
      <c r="AU276" s="101"/>
      <c r="AV276" s="65"/>
      <c r="AW276" s="102"/>
      <c r="AX276" s="102"/>
      <c r="AY276" s="107" t="str">
        <f>IF('BMP P Tracking Table'!$AK276="Yes",IF('BMP P Tracking Table'!$AL276="No",'BMP P Tracking Table'!$U276*VLOOKUP('BMP P Tracking Table'!$Q276,'Loading Rates'!$B$1:$L$24,4,FALSE)+IF('BMP P Tracking Table'!$V276="By HSG",'BMP P Tracking Table'!$W276*VLOOKUP('BMP P Tracking Table'!$Q276,'Loading Rates'!$B$1:$L$24,6,FALSE)+'BMP P Tracking Table'!$X276*VLOOKUP('BMP P Tracking Table'!$Q276,'Loading Rates'!$B$1:$L$24,7,FALSE)+'BMP P Tracking Table'!$Y276*VLOOKUP('BMP P Tracking Table'!$Q276,'Loading Rates'!$B$1:$L$24,8,FALSE)+'BMP P Tracking Table'!$Z276*VLOOKUP('BMP P Tracking Table'!$Q276,'Loading Rates'!$B$1:$L$24,9,FALSE),'BMP P Tracking Table'!$AA276*VLOOKUP('BMP P Tracking Table'!$Q276,'Loading Rates'!$B$1:$L$24,10,FALSE)),'BMP P Tracking Table'!$AO276*VLOOKUP('BMP P Tracking Table'!$Q276,'Loading Rates'!$B$1:$L$24,4,FALSE)+IF('BMP P Tracking Table'!$AP276="By HSG",'BMP P Tracking Table'!$AQ276*VLOOKUP('BMP P Tracking Table'!$Q276,'Loading Rates'!$B$1:$L$24,6,FALSE)+'BMP P Tracking Table'!$AR276*VLOOKUP('BMP P Tracking Table'!$Q276,'Loading Rates'!$B$1:$L$24,7,FALSE)+'BMP P Tracking Table'!$AS276*VLOOKUP('BMP P Tracking Table'!$Q276,'Loading Rates'!$B$1:$L$24,8,FALSE)+'BMP P Tracking Table'!$AT276*VLOOKUP('BMP P Tracking Table'!$Q276,'Loading Rates'!$B$1:$L$24,9,FALSE),'BMP P Tracking Table'!$AU276*VLOOKUP('BMP P Tracking Table'!$Q276,'Loading Rates'!$B$1:$L$24,10,FALSE))),"")</f>
        <v/>
      </c>
      <c r="AZ276" s="107" t="str">
        <f>IFERROR(IF('BMP P Tracking Table'!$AL276="Yes",MIN(2,IF('BMP P Tracking Table'!$AP276="Total Pervious",(-(3630*'BMP P Tracking Table'!$AO276+20.691*'BMP P Tracking Table'!$AU276)+SQRT((3630*'BMP P Tracking Table'!$AO276+20.691*'BMP P Tracking Table'!$AU276)^2-(4*(996.798*'BMP P Tracking Table'!$AU276)*-'BMP P Tracking Table'!$AW276)))/(2*(996.798*'BMP P Tracking Table'!$AU276)),IF(SUM('BMP P Tracking Table'!$AQ276:$AT276)=0,'BMP P Tracking Table'!$AU276/(-3630*'BMP P Tracking Table'!$AO276),(-(3630*'BMP P Tracking Table'!$AO276+20.691*'BMP P Tracking Table'!$AT276-216.711*'BMP P Tracking Table'!$AS276-83.853*'BMP P Tracking Table'!$AR276-42.834*'BMP P Tracking Table'!$AQ276)+SQRT((3630*'BMP P Tracking Table'!$AO276+20.691*'BMP P Tracking Table'!$AT276-216.711*'BMP P Tracking Table'!$AS276-83.853*'BMP P Tracking Table'!$AR276-42.834*'BMP P Tracking Table'!$AQ276)^2-(4*(149.919*'BMP P Tracking Table'!$AQ276+236.676*'BMP P Tracking Table'!$AR276+726*'BMP P Tracking Table'!$AS276+996.798*'BMP P Tracking Table'!$AT276)*-'BMP P Tracking Table'!$AW276)))/(2*(149.919*'BMP P Tracking Table'!$AQ276+236.676*'BMP P Tracking Table'!$AR276+726*'BMP P Tracking Table'!$AS276+996.798*'BMP P Tracking Table'!$AT276))))),MIN(2,IF('BMP P Tracking Table'!$AP276="Total Pervious",(-(3630*'BMP P Tracking Table'!$U276+20.691*'BMP P Tracking Table'!$AA276)+SQRT((3630*'BMP P Tracking Table'!$U276+20.691*'BMP P Tracking Table'!$AA276)^2-(4*(996.798*'BMP P Tracking Table'!$AA276)*-'BMP P Tracking Table'!$AW276)))/(2*(996.798*'BMP P Tracking Table'!$AA276)),IF(SUM('BMP P Tracking Table'!$W276:$Z276)=0,'BMP P Tracking Table'!$AW276/(-3630*'BMP P Tracking Table'!$U276),(-(3630*'BMP P Tracking Table'!$U276+20.691*'BMP P Tracking Table'!$Z276-216.711*'BMP P Tracking Table'!$Y276-83.853*'BMP P Tracking Table'!$X276-42.834*'BMP P Tracking Table'!$W276)+SQRT((3630*'BMP P Tracking Table'!$U276+20.691*'BMP P Tracking Table'!$Z276-216.711*'BMP P Tracking Table'!$Y276-83.853*'BMP P Tracking Table'!$X276-42.834*'BMP P Tracking Table'!$W276)^2-(4*(149.919*'BMP P Tracking Table'!$W276+236.676*'BMP P Tracking Table'!$X276+726*'BMP P Tracking Table'!$Y276+996.798*'BMP P Tracking Table'!$Z276)*-'BMP P Tracking Table'!$AW276)))/(2*(149.919*'BMP P Tracking Table'!$W276+236.676*'BMP P Tracking Table'!$X276+726*'BMP P Tracking Table'!$Y276+996.798*'BMP P Tracking Table'!$Z276)))))),"")</f>
        <v/>
      </c>
      <c r="BA276" s="105" t="str" cm="1">
        <f t="array" ref="BA276">IFERROR((VLOOKUP(CONCATENATE('BMP P Tracking Table'!$AV276," ",'BMP P Tracking Table'!$AX276),'Performance Curves'!$C$1:$L$45,_xlfn.SINGLE(MATCH('BMP P Tracking Table'!$AZ276,'Performance Curves'!$D$1:$L$1,1))+2,FALSE)-VLOOKUP(CONCATENATE('BMP P Tracking Table'!$AV276," ",'BMP P Tracking Table'!$AX276),'Performance Curves'!$C$1:$L$45,_xlfn.SINGLE(MATCH('BMP P Tracking Table'!$AZ276,'Performance Curves'!$D$1:$L$1,1))+1,FALSE)),"")</f>
        <v/>
      </c>
      <c r="BB276" s="107" t="str">
        <f>IFERROR(('BMP P Tracking Table'!$AZ276-INDEX('Performance Curves'!$E$1:$L$1,1,MATCH('BMP P Tracking Table'!$AZ276,'Performance Curves'!$E$1:$L$1,1)))/(INDEX('Performance Curves'!$E$1:$L$1,1,MATCH('BMP P Tracking Table'!$AZ276,'Performance Curves'!$E$1:$L$1,1)+1)-INDEX('Performance Curves'!$E$1:$L$1,1,MATCH('BMP P Tracking Table'!$AZ276,'Performance Curves'!$E$1:$L$1,1))),"")</f>
        <v/>
      </c>
      <c r="BC276" s="106" t="str" cm="1">
        <f t="array" ref="BC276">IFERROR(IF('BMP P Tracking Table'!$AZ276=2,VLOOKUP(CONCATENATE('BMP P Tracking Table'!$AV276," ",'BMP P Tracking Table'!$AX276),'Performance Curves'!$C$1:$L$44,_xlfn.SINGLE(MATCH('BMP P Tracking Table'!$AZ276,'Performance Curves'!$D$1:$L$1,1))+1,FALSE),'BMP P Tracking Table'!$BA276*'BMP P Tracking Table'!$BB276+VLOOKUP(CONCATENATE('BMP P Tracking Table'!$AV276," ",'BMP P Tracking Table'!$AX276),'Performance Curves'!$C$1:$L$44,_xlfn.SINGLE(MATCH('BMP P Tracking Table'!$AZ276,'Performance Curves'!$D$1:$L$1,1))+1,FALSE)),"")</f>
        <v/>
      </c>
      <c r="BD276" s="107" t="str">
        <f>IFERROR('BMP P Tracking Table'!$BC276*'BMP P Tracking Table'!$AY276,"")</f>
        <v/>
      </c>
      <c r="BE276" s="101"/>
      <c r="BF276" s="37">
        <f t="shared" si="10"/>
        <v>0</v>
      </c>
    </row>
    <row r="277" spans="1:58" x14ac:dyDescent="0.25">
      <c r="A277" s="65"/>
      <c r="B277" s="65"/>
      <c r="C277" s="65"/>
      <c r="D277" s="65"/>
      <c r="E277" s="97"/>
      <c r="F277" s="97"/>
      <c r="G277" s="65"/>
      <c r="H277" s="65"/>
      <c r="I277" s="65"/>
      <c r="J277" s="98"/>
      <c r="K277" s="65"/>
      <c r="L277" s="65"/>
      <c r="M277" s="65"/>
      <c r="N277" s="65"/>
      <c r="O277" s="65"/>
      <c r="P277" s="65"/>
      <c r="Q277" s="65" t="str">
        <f>IFERROR(VLOOKUP('BMP P Tracking Table'!$P277,Dropdowns!$C$2:$E$15,3,FALSE),"")</f>
        <v/>
      </c>
      <c r="R277" s="65" t="str">
        <f>IFERROR(VLOOKUP('BMP P Tracking Table'!$Q277,Dropdowns!$P$3:$Q$23,2,FALSE),"")</f>
        <v/>
      </c>
      <c r="S277" s="65"/>
      <c r="T277" s="65"/>
      <c r="U277" s="65"/>
      <c r="V277" s="65"/>
      <c r="W277" s="65"/>
      <c r="X277" s="65"/>
      <c r="Y277" s="65"/>
      <c r="Z277" s="65"/>
      <c r="AA277" s="65"/>
      <c r="AB277" s="100"/>
      <c r="AC277" s="65"/>
      <c r="AD277" s="107" t="str">
        <f>IFERROR('BMP P Tracking Table'!$U277*VLOOKUP('BMP P Tracking Table'!$Q277,'Loading Rates'!$B$1:$L$24,4,FALSE)+IF('BMP P Tracking Table'!$V277="By HSG",'BMP P Tracking Table'!$W277*VLOOKUP('BMP P Tracking Table'!$Q277,'Loading Rates'!$B$1:$L$24,6,FALSE)+'BMP P Tracking Table'!$X277*VLOOKUP('BMP P Tracking Table'!$Q277,'Loading Rates'!$B$1:$L$24,7,FALSE)+'BMP P Tracking Table'!$Y277*VLOOKUP('BMP P Tracking Table'!$Q277,'Loading Rates'!$B$1:$L$24,8,FALSE)+'BMP P Tracking Table'!$Z277*VLOOKUP('BMP P Tracking Table'!$Q277,'Loading Rates'!$B$1:$L$24,9,FALSE),'BMP P Tracking Table'!$AA277*VLOOKUP('BMP P Tracking Table'!$Q277,'Loading Rates'!$B$1:$L$24,10,FALSE)),"")</f>
        <v/>
      </c>
      <c r="AE277" s="107" t="str">
        <f>IFERROR(MIN(2,IF('BMP P Tracking Table'!$V277="Total Pervious",(-(3630*'BMP P Tracking Table'!$U277+20.691*'BMP P Tracking Table'!$AA277)+SQRT((3630*'BMP P Tracking Table'!$U277+20.691*'BMP P Tracking Table'!$AA277)^2-(4*(996.798*'BMP P Tracking Table'!$AA277)*-'BMP P Tracking Table'!$AB277)))/(2*(996.798*'BMP P Tracking Table'!$AA277)),IF(SUM('BMP P Tracking Table'!$W277:$Z277)=0,'BMP P Tracking Table'!$AB277/(-3630*'BMP P Tracking Table'!$U277),(-(3630*'BMP P Tracking Table'!$U277+20.691*'BMP P Tracking Table'!$Z277-216.711*'BMP P Tracking Table'!$Y277-83.853*'BMP P Tracking Table'!$X277-42.834*'BMP P Tracking Table'!$W277)+SQRT((3630*'BMP P Tracking Table'!$U277+20.691*'BMP P Tracking Table'!$Z277-216.711*'BMP P Tracking Table'!$Y277-83.853*'BMP P Tracking Table'!$X277-42.834*'BMP P Tracking Table'!$W277)^2-(4*(149.919*'BMP P Tracking Table'!$W277+236.676*'BMP P Tracking Table'!$X277+726*'BMP P Tracking Table'!$Y277+996.798*'BMP P Tracking Table'!$Z277)*-'BMP P Tracking Table'!$AB277)))/(2*(149.919*'BMP P Tracking Table'!$W277+236.676*'BMP P Tracking Table'!$X277+726*'BMP P Tracking Table'!$Y277+996.798*'BMP P Tracking Table'!$Z277))))),"")</f>
        <v/>
      </c>
      <c r="AF277" s="107" t="str" cm="1">
        <f t="array" ref="AF277">IFERROR((VLOOKUP(CONCATENATE('BMP P Tracking Table'!$T277," ",'BMP P Tracking Table'!$AC277),'Performance Curves'!$C$1:$L$45,_xlfn.SINGLE(MATCH('BMP P Tracking Table'!$AE277,'Performance Curves'!$D$1:$L$1,1))+2,FALSE)-VLOOKUP(CONCATENATE('BMP P Tracking Table'!$T277," ",'BMP P Tracking Table'!$AC277),'Performance Curves'!$C$1:$L$45,_xlfn.SINGLE(MATCH('BMP P Tracking Table'!$AE277,'Performance Curves'!$D$1:$L$1,1))+1,FALSE)),"")</f>
        <v/>
      </c>
      <c r="AG277" s="107" t="str">
        <f>IFERROR(('BMP P Tracking Table'!$AE277-INDEX('Performance Curves'!$E$1:$L$1,1,MATCH('BMP P Tracking Table'!$AE277,'Performance Curves'!$E$1:$L$1,1)))/(INDEX('Performance Curves'!$E$1:$L$1,1,MATCH('BMP P Tracking Table'!$AE277,'Performance Curves'!$E$1:$L$1,1)+1)-INDEX('Performance Curves'!$E$1:$L$1,1,MATCH('BMP P Tracking Table'!$AE277,'Performance Curves'!$E$1:$L$1,1))),"")</f>
        <v/>
      </c>
      <c r="AH277" s="106" t="str" cm="1">
        <f t="array" ref="AH277">IFERROR(IF('BMP P Tracking Table'!$AE277=2,VLOOKUP(CONCATENATE('BMP P Tracking Table'!$T277," ",'BMP P Tracking Table'!$AC277),'Performance Curves'!$C$1:$L$45,_xlfn.SINGLE(MATCH('BMP P Tracking Table'!$AE277,'Performance Curves'!$D$1:$L$1,1))+1,FALSE),'BMP P Tracking Table'!$AF277*'BMP P Tracking Table'!$AG277+VLOOKUP(CONCATENATE('BMP P Tracking Table'!$T277," ",'BMP P Tracking Table'!$AC277),'Performance Curves'!$C$1:$L$45,_xlfn.SINGLE(MATCH('BMP P Tracking Table'!$AE277,'Performance Curves'!$D$1:$L$1,1))+1,FALSE)),"")</f>
        <v/>
      </c>
      <c r="AI277" s="107" t="str">
        <f>IFERROR('BMP P Tracking Table'!$AH277*'BMP P Tracking Table'!$AD277,"")</f>
        <v/>
      </c>
      <c r="AJ277" s="65"/>
      <c r="AK277" s="101"/>
      <c r="AL277" s="101"/>
      <c r="AM277" s="64">
        <v>1</v>
      </c>
      <c r="AN277" s="105" t="str">
        <f t="shared" si="9"/>
        <v/>
      </c>
      <c r="AO277" s="101"/>
      <c r="AP277" s="101"/>
      <c r="AQ277" s="101"/>
      <c r="AR277" s="101"/>
      <c r="AS277" s="101"/>
      <c r="AT277" s="101"/>
      <c r="AU277" s="101"/>
      <c r="AV277" s="65"/>
      <c r="AW277" s="102"/>
      <c r="AX277" s="102"/>
      <c r="AY277" s="107" t="str">
        <f>IF('BMP P Tracking Table'!$AK277="Yes",IF('BMP P Tracking Table'!$AL277="No",'BMP P Tracking Table'!$U277*VLOOKUP('BMP P Tracking Table'!$Q277,'Loading Rates'!$B$1:$L$24,4,FALSE)+IF('BMP P Tracking Table'!$V277="By HSG",'BMP P Tracking Table'!$W277*VLOOKUP('BMP P Tracking Table'!$Q277,'Loading Rates'!$B$1:$L$24,6,FALSE)+'BMP P Tracking Table'!$X277*VLOOKUP('BMP P Tracking Table'!$Q277,'Loading Rates'!$B$1:$L$24,7,FALSE)+'BMP P Tracking Table'!$Y277*VLOOKUP('BMP P Tracking Table'!$Q277,'Loading Rates'!$B$1:$L$24,8,FALSE)+'BMP P Tracking Table'!$Z277*VLOOKUP('BMP P Tracking Table'!$Q277,'Loading Rates'!$B$1:$L$24,9,FALSE),'BMP P Tracking Table'!$AA277*VLOOKUP('BMP P Tracking Table'!$Q277,'Loading Rates'!$B$1:$L$24,10,FALSE)),'BMP P Tracking Table'!$AO277*VLOOKUP('BMP P Tracking Table'!$Q277,'Loading Rates'!$B$1:$L$24,4,FALSE)+IF('BMP P Tracking Table'!$AP277="By HSG",'BMP P Tracking Table'!$AQ277*VLOOKUP('BMP P Tracking Table'!$Q277,'Loading Rates'!$B$1:$L$24,6,FALSE)+'BMP P Tracking Table'!$AR277*VLOOKUP('BMP P Tracking Table'!$Q277,'Loading Rates'!$B$1:$L$24,7,FALSE)+'BMP P Tracking Table'!$AS277*VLOOKUP('BMP P Tracking Table'!$Q277,'Loading Rates'!$B$1:$L$24,8,FALSE)+'BMP P Tracking Table'!$AT277*VLOOKUP('BMP P Tracking Table'!$Q277,'Loading Rates'!$B$1:$L$24,9,FALSE),'BMP P Tracking Table'!$AU277*VLOOKUP('BMP P Tracking Table'!$Q277,'Loading Rates'!$B$1:$L$24,10,FALSE))),"")</f>
        <v/>
      </c>
      <c r="AZ277" s="107" t="str">
        <f>IFERROR(IF('BMP P Tracking Table'!$AL277="Yes",MIN(2,IF('BMP P Tracking Table'!$AP277="Total Pervious",(-(3630*'BMP P Tracking Table'!$AO277+20.691*'BMP P Tracking Table'!$AU277)+SQRT((3630*'BMP P Tracking Table'!$AO277+20.691*'BMP P Tracking Table'!$AU277)^2-(4*(996.798*'BMP P Tracking Table'!$AU277)*-'BMP P Tracking Table'!$AW277)))/(2*(996.798*'BMP P Tracking Table'!$AU277)),IF(SUM('BMP P Tracking Table'!$AQ277:$AT277)=0,'BMP P Tracking Table'!$AU277/(-3630*'BMP P Tracking Table'!$AO277),(-(3630*'BMP P Tracking Table'!$AO277+20.691*'BMP P Tracking Table'!$AT277-216.711*'BMP P Tracking Table'!$AS277-83.853*'BMP P Tracking Table'!$AR277-42.834*'BMP P Tracking Table'!$AQ277)+SQRT((3630*'BMP P Tracking Table'!$AO277+20.691*'BMP P Tracking Table'!$AT277-216.711*'BMP P Tracking Table'!$AS277-83.853*'BMP P Tracking Table'!$AR277-42.834*'BMP P Tracking Table'!$AQ277)^2-(4*(149.919*'BMP P Tracking Table'!$AQ277+236.676*'BMP P Tracking Table'!$AR277+726*'BMP P Tracking Table'!$AS277+996.798*'BMP P Tracking Table'!$AT277)*-'BMP P Tracking Table'!$AW277)))/(2*(149.919*'BMP P Tracking Table'!$AQ277+236.676*'BMP P Tracking Table'!$AR277+726*'BMP P Tracking Table'!$AS277+996.798*'BMP P Tracking Table'!$AT277))))),MIN(2,IF('BMP P Tracking Table'!$AP277="Total Pervious",(-(3630*'BMP P Tracking Table'!$U277+20.691*'BMP P Tracking Table'!$AA277)+SQRT((3630*'BMP P Tracking Table'!$U277+20.691*'BMP P Tracking Table'!$AA277)^2-(4*(996.798*'BMP P Tracking Table'!$AA277)*-'BMP P Tracking Table'!$AW277)))/(2*(996.798*'BMP P Tracking Table'!$AA277)),IF(SUM('BMP P Tracking Table'!$W277:$Z277)=0,'BMP P Tracking Table'!$AW277/(-3630*'BMP P Tracking Table'!$U277),(-(3630*'BMP P Tracking Table'!$U277+20.691*'BMP P Tracking Table'!$Z277-216.711*'BMP P Tracking Table'!$Y277-83.853*'BMP P Tracking Table'!$X277-42.834*'BMP P Tracking Table'!$W277)+SQRT((3630*'BMP P Tracking Table'!$U277+20.691*'BMP P Tracking Table'!$Z277-216.711*'BMP P Tracking Table'!$Y277-83.853*'BMP P Tracking Table'!$X277-42.834*'BMP P Tracking Table'!$W277)^2-(4*(149.919*'BMP P Tracking Table'!$W277+236.676*'BMP P Tracking Table'!$X277+726*'BMP P Tracking Table'!$Y277+996.798*'BMP P Tracking Table'!$Z277)*-'BMP P Tracking Table'!$AW277)))/(2*(149.919*'BMP P Tracking Table'!$W277+236.676*'BMP P Tracking Table'!$X277+726*'BMP P Tracking Table'!$Y277+996.798*'BMP P Tracking Table'!$Z277)))))),"")</f>
        <v/>
      </c>
      <c r="BA277" s="105" t="str" cm="1">
        <f t="array" ref="BA277">IFERROR((VLOOKUP(CONCATENATE('BMP P Tracking Table'!$AV277," ",'BMP P Tracking Table'!$AX277),'Performance Curves'!$C$1:$L$45,_xlfn.SINGLE(MATCH('BMP P Tracking Table'!$AZ277,'Performance Curves'!$D$1:$L$1,1))+2,FALSE)-VLOOKUP(CONCATENATE('BMP P Tracking Table'!$AV277," ",'BMP P Tracking Table'!$AX277),'Performance Curves'!$C$1:$L$45,_xlfn.SINGLE(MATCH('BMP P Tracking Table'!$AZ277,'Performance Curves'!$D$1:$L$1,1))+1,FALSE)),"")</f>
        <v/>
      </c>
      <c r="BB277" s="107" t="str">
        <f>IFERROR(('BMP P Tracking Table'!$AZ277-INDEX('Performance Curves'!$E$1:$L$1,1,MATCH('BMP P Tracking Table'!$AZ277,'Performance Curves'!$E$1:$L$1,1)))/(INDEX('Performance Curves'!$E$1:$L$1,1,MATCH('BMP P Tracking Table'!$AZ277,'Performance Curves'!$E$1:$L$1,1)+1)-INDEX('Performance Curves'!$E$1:$L$1,1,MATCH('BMP P Tracking Table'!$AZ277,'Performance Curves'!$E$1:$L$1,1))),"")</f>
        <v/>
      </c>
      <c r="BC277" s="106" t="str" cm="1">
        <f t="array" ref="BC277">IFERROR(IF('BMP P Tracking Table'!$AZ277=2,VLOOKUP(CONCATENATE('BMP P Tracking Table'!$AV277," ",'BMP P Tracking Table'!$AX277),'Performance Curves'!$C$1:$L$44,_xlfn.SINGLE(MATCH('BMP P Tracking Table'!$AZ277,'Performance Curves'!$D$1:$L$1,1))+1,FALSE),'BMP P Tracking Table'!$BA277*'BMP P Tracking Table'!$BB277+VLOOKUP(CONCATENATE('BMP P Tracking Table'!$AV277," ",'BMP P Tracking Table'!$AX277),'Performance Curves'!$C$1:$L$44,_xlfn.SINGLE(MATCH('BMP P Tracking Table'!$AZ277,'Performance Curves'!$D$1:$L$1,1))+1,FALSE)),"")</f>
        <v/>
      </c>
      <c r="BD277" s="107" t="str">
        <f>IFERROR('BMP P Tracking Table'!$BC277*'BMP P Tracking Table'!$AY277,"")</f>
        <v/>
      </c>
      <c r="BE277" s="101"/>
      <c r="BF277" s="37">
        <f t="shared" si="10"/>
        <v>0</v>
      </c>
    </row>
    <row r="278" spans="1:58" x14ac:dyDescent="0.25">
      <c r="A278" s="65"/>
      <c r="B278" s="65"/>
      <c r="C278" s="65"/>
      <c r="D278" s="65"/>
      <c r="E278" s="97"/>
      <c r="F278" s="97"/>
      <c r="G278" s="65"/>
      <c r="H278" s="65"/>
      <c r="I278" s="65"/>
      <c r="J278" s="98"/>
      <c r="K278" s="65"/>
      <c r="L278" s="65"/>
      <c r="M278" s="65"/>
      <c r="N278" s="65"/>
      <c r="O278" s="65"/>
      <c r="P278" s="65"/>
      <c r="Q278" s="65" t="str">
        <f>IFERROR(VLOOKUP('BMP P Tracking Table'!$P278,Dropdowns!$C$2:$E$15,3,FALSE),"")</f>
        <v/>
      </c>
      <c r="R278" s="65" t="str">
        <f>IFERROR(VLOOKUP('BMP P Tracking Table'!$Q278,Dropdowns!$P$3:$Q$23,2,FALSE),"")</f>
        <v/>
      </c>
      <c r="S278" s="65"/>
      <c r="T278" s="65"/>
      <c r="U278" s="65"/>
      <c r="V278" s="65"/>
      <c r="W278" s="65"/>
      <c r="X278" s="65"/>
      <c r="Y278" s="65"/>
      <c r="Z278" s="65"/>
      <c r="AA278" s="65"/>
      <c r="AB278" s="100"/>
      <c r="AC278" s="65"/>
      <c r="AD278" s="107" t="str">
        <f>IFERROR('BMP P Tracking Table'!$U278*VLOOKUP('BMP P Tracking Table'!$Q278,'Loading Rates'!$B$1:$L$24,4,FALSE)+IF('BMP P Tracking Table'!$V278="By HSG",'BMP P Tracking Table'!$W278*VLOOKUP('BMP P Tracking Table'!$Q278,'Loading Rates'!$B$1:$L$24,6,FALSE)+'BMP P Tracking Table'!$X278*VLOOKUP('BMP P Tracking Table'!$Q278,'Loading Rates'!$B$1:$L$24,7,FALSE)+'BMP P Tracking Table'!$Y278*VLOOKUP('BMP P Tracking Table'!$Q278,'Loading Rates'!$B$1:$L$24,8,FALSE)+'BMP P Tracking Table'!$Z278*VLOOKUP('BMP P Tracking Table'!$Q278,'Loading Rates'!$B$1:$L$24,9,FALSE),'BMP P Tracking Table'!$AA278*VLOOKUP('BMP P Tracking Table'!$Q278,'Loading Rates'!$B$1:$L$24,10,FALSE)),"")</f>
        <v/>
      </c>
      <c r="AE278" s="107" t="str">
        <f>IFERROR(MIN(2,IF('BMP P Tracking Table'!$V278="Total Pervious",(-(3630*'BMP P Tracking Table'!$U278+20.691*'BMP P Tracking Table'!$AA278)+SQRT((3630*'BMP P Tracking Table'!$U278+20.691*'BMP P Tracking Table'!$AA278)^2-(4*(996.798*'BMP P Tracking Table'!$AA278)*-'BMP P Tracking Table'!$AB278)))/(2*(996.798*'BMP P Tracking Table'!$AA278)),IF(SUM('BMP P Tracking Table'!$W278:$Z278)=0,'BMP P Tracking Table'!$AB278/(-3630*'BMP P Tracking Table'!$U278),(-(3630*'BMP P Tracking Table'!$U278+20.691*'BMP P Tracking Table'!$Z278-216.711*'BMP P Tracking Table'!$Y278-83.853*'BMP P Tracking Table'!$X278-42.834*'BMP P Tracking Table'!$W278)+SQRT((3630*'BMP P Tracking Table'!$U278+20.691*'BMP P Tracking Table'!$Z278-216.711*'BMP P Tracking Table'!$Y278-83.853*'BMP P Tracking Table'!$X278-42.834*'BMP P Tracking Table'!$W278)^2-(4*(149.919*'BMP P Tracking Table'!$W278+236.676*'BMP P Tracking Table'!$X278+726*'BMP P Tracking Table'!$Y278+996.798*'BMP P Tracking Table'!$Z278)*-'BMP P Tracking Table'!$AB278)))/(2*(149.919*'BMP P Tracking Table'!$W278+236.676*'BMP P Tracking Table'!$X278+726*'BMP P Tracking Table'!$Y278+996.798*'BMP P Tracking Table'!$Z278))))),"")</f>
        <v/>
      </c>
      <c r="AF278" s="107" t="str" cm="1">
        <f t="array" ref="AF278">IFERROR((VLOOKUP(CONCATENATE('BMP P Tracking Table'!$T278," ",'BMP P Tracking Table'!$AC278),'Performance Curves'!$C$1:$L$45,_xlfn.SINGLE(MATCH('BMP P Tracking Table'!$AE278,'Performance Curves'!$D$1:$L$1,1))+2,FALSE)-VLOOKUP(CONCATENATE('BMP P Tracking Table'!$T278," ",'BMP P Tracking Table'!$AC278),'Performance Curves'!$C$1:$L$45,_xlfn.SINGLE(MATCH('BMP P Tracking Table'!$AE278,'Performance Curves'!$D$1:$L$1,1))+1,FALSE)),"")</f>
        <v/>
      </c>
      <c r="AG278" s="107" t="str">
        <f>IFERROR(('BMP P Tracking Table'!$AE278-INDEX('Performance Curves'!$E$1:$L$1,1,MATCH('BMP P Tracking Table'!$AE278,'Performance Curves'!$E$1:$L$1,1)))/(INDEX('Performance Curves'!$E$1:$L$1,1,MATCH('BMP P Tracking Table'!$AE278,'Performance Curves'!$E$1:$L$1,1)+1)-INDEX('Performance Curves'!$E$1:$L$1,1,MATCH('BMP P Tracking Table'!$AE278,'Performance Curves'!$E$1:$L$1,1))),"")</f>
        <v/>
      </c>
      <c r="AH278" s="106" t="str" cm="1">
        <f t="array" ref="AH278">IFERROR(IF('BMP P Tracking Table'!$AE278=2,VLOOKUP(CONCATENATE('BMP P Tracking Table'!$T278," ",'BMP P Tracking Table'!$AC278),'Performance Curves'!$C$1:$L$45,_xlfn.SINGLE(MATCH('BMP P Tracking Table'!$AE278,'Performance Curves'!$D$1:$L$1,1))+1,FALSE),'BMP P Tracking Table'!$AF278*'BMP P Tracking Table'!$AG278+VLOOKUP(CONCATENATE('BMP P Tracking Table'!$T278," ",'BMP P Tracking Table'!$AC278),'Performance Curves'!$C$1:$L$45,_xlfn.SINGLE(MATCH('BMP P Tracking Table'!$AE278,'Performance Curves'!$D$1:$L$1,1))+1,FALSE)),"")</f>
        <v/>
      </c>
      <c r="AI278" s="107" t="str">
        <f>IFERROR('BMP P Tracking Table'!$AH278*'BMP P Tracking Table'!$AD278,"")</f>
        <v/>
      </c>
      <c r="AJ278" s="65"/>
      <c r="AK278" s="101"/>
      <c r="AL278" s="101"/>
      <c r="AM278" s="64">
        <v>1</v>
      </c>
      <c r="AN278" s="105" t="str">
        <f t="shared" si="9"/>
        <v/>
      </c>
      <c r="AO278" s="101"/>
      <c r="AP278" s="101"/>
      <c r="AQ278" s="101"/>
      <c r="AR278" s="101"/>
      <c r="AS278" s="101"/>
      <c r="AT278" s="101"/>
      <c r="AU278" s="101"/>
      <c r="AV278" s="65"/>
      <c r="AW278" s="102"/>
      <c r="AX278" s="102"/>
      <c r="AY278" s="107" t="str">
        <f>IF('BMP P Tracking Table'!$AK278="Yes",IF('BMP P Tracking Table'!$AL278="No",'BMP P Tracking Table'!$U278*VLOOKUP('BMP P Tracking Table'!$Q278,'Loading Rates'!$B$1:$L$24,4,FALSE)+IF('BMP P Tracking Table'!$V278="By HSG",'BMP P Tracking Table'!$W278*VLOOKUP('BMP P Tracking Table'!$Q278,'Loading Rates'!$B$1:$L$24,6,FALSE)+'BMP P Tracking Table'!$X278*VLOOKUP('BMP P Tracking Table'!$Q278,'Loading Rates'!$B$1:$L$24,7,FALSE)+'BMP P Tracking Table'!$Y278*VLOOKUP('BMP P Tracking Table'!$Q278,'Loading Rates'!$B$1:$L$24,8,FALSE)+'BMP P Tracking Table'!$Z278*VLOOKUP('BMP P Tracking Table'!$Q278,'Loading Rates'!$B$1:$L$24,9,FALSE),'BMP P Tracking Table'!$AA278*VLOOKUP('BMP P Tracking Table'!$Q278,'Loading Rates'!$B$1:$L$24,10,FALSE)),'BMP P Tracking Table'!$AO278*VLOOKUP('BMP P Tracking Table'!$Q278,'Loading Rates'!$B$1:$L$24,4,FALSE)+IF('BMP P Tracking Table'!$AP278="By HSG",'BMP P Tracking Table'!$AQ278*VLOOKUP('BMP P Tracking Table'!$Q278,'Loading Rates'!$B$1:$L$24,6,FALSE)+'BMP P Tracking Table'!$AR278*VLOOKUP('BMP P Tracking Table'!$Q278,'Loading Rates'!$B$1:$L$24,7,FALSE)+'BMP P Tracking Table'!$AS278*VLOOKUP('BMP P Tracking Table'!$Q278,'Loading Rates'!$B$1:$L$24,8,FALSE)+'BMP P Tracking Table'!$AT278*VLOOKUP('BMP P Tracking Table'!$Q278,'Loading Rates'!$B$1:$L$24,9,FALSE),'BMP P Tracking Table'!$AU278*VLOOKUP('BMP P Tracking Table'!$Q278,'Loading Rates'!$B$1:$L$24,10,FALSE))),"")</f>
        <v/>
      </c>
      <c r="AZ278" s="107" t="str">
        <f>IFERROR(IF('BMP P Tracking Table'!$AL278="Yes",MIN(2,IF('BMP P Tracking Table'!$AP278="Total Pervious",(-(3630*'BMP P Tracking Table'!$AO278+20.691*'BMP P Tracking Table'!$AU278)+SQRT((3630*'BMP P Tracking Table'!$AO278+20.691*'BMP P Tracking Table'!$AU278)^2-(4*(996.798*'BMP P Tracking Table'!$AU278)*-'BMP P Tracking Table'!$AW278)))/(2*(996.798*'BMP P Tracking Table'!$AU278)),IF(SUM('BMP P Tracking Table'!$AQ278:$AT278)=0,'BMP P Tracking Table'!$AU278/(-3630*'BMP P Tracking Table'!$AO278),(-(3630*'BMP P Tracking Table'!$AO278+20.691*'BMP P Tracking Table'!$AT278-216.711*'BMP P Tracking Table'!$AS278-83.853*'BMP P Tracking Table'!$AR278-42.834*'BMP P Tracking Table'!$AQ278)+SQRT((3630*'BMP P Tracking Table'!$AO278+20.691*'BMP P Tracking Table'!$AT278-216.711*'BMP P Tracking Table'!$AS278-83.853*'BMP P Tracking Table'!$AR278-42.834*'BMP P Tracking Table'!$AQ278)^2-(4*(149.919*'BMP P Tracking Table'!$AQ278+236.676*'BMP P Tracking Table'!$AR278+726*'BMP P Tracking Table'!$AS278+996.798*'BMP P Tracking Table'!$AT278)*-'BMP P Tracking Table'!$AW278)))/(2*(149.919*'BMP P Tracking Table'!$AQ278+236.676*'BMP P Tracking Table'!$AR278+726*'BMP P Tracking Table'!$AS278+996.798*'BMP P Tracking Table'!$AT278))))),MIN(2,IF('BMP P Tracking Table'!$AP278="Total Pervious",(-(3630*'BMP P Tracking Table'!$U278+20.691*'BMP P Tracking Table'!$AA278)+SQRT((3630*'BMP P Tracking Table'!$U278+20.691*'BMP P Tracking Table'!$AA278)^2-(4*(996.798*'BMP P Tracking Table'!$AA278)*-'BMP P Tracking Table'!$AW278)))/(2*(996.798*'BMP P Tracking Table'!$AA278)),IF(SUM('BMP P Tracking Table'!$W278:$Z278)=0,'BMP P Tracking Table'!$AW278/(-3630*'BMP P Tracking Table'!$U278),(-(3630*'BMP P Tracking Table'!$U278+20.691*'BMP P Tracking Table'!$Z278-216.711*'BMP P Tracking Table'!$Y278-83.853*'BMP P Tracking Table'!$X278-42.834*'BMP P Tracking Table'!$W278)+SQRT((3630*'BMP P Tracking Table'!$U278+20.691*'BMP P Tracking Table'!$Z278-216.711*'BMP P Tracking Table'!$Y278-83.853*'BMP P Tracking Table'!$X278-42.834*'BMP P Tracking Table'!$W278)^2-(4*(149.919*'BMP P Tracking Table'!$W278+236.676*'BMP P Tracking Table'!$X278+726*'BMP P Tracking Table'!$Y278+996.798*'BMP P Tracking Table'!$Z278)*-'BMP P Tracking Table'!$AW278)))/(2*(149.919*'BMP P Tracking Table'!$W278+236.676*'BMP P Tracking Table'!$X278+726*'BMP P Tracking Table'!$Y278+996.798*'BMP P Tracking Table'!$Z278)))))),"")</f>
        <v/>
      </c>
      <c r="BA278" s="105" t="str" cm="1">
        <f t="array" ref="BA278">IFERROR((VLOOKUP(CONCATENATE('BMP P Tracking Table'!$AV278," ",'BMP P Tracking Table'!$AX278),'Performance Curves'!$C$1:$L$45,_xlfn.SINGLE(MATCH('BMP P Tracking Table'!$AZ278,'Performance Curves'!$D$1:$L$1,1))+2,FALSE)-VLOOKUP(CONCATENATE('BMP P Tracking Table'!$AV278," ",'BMP P Tracking Table'!$AX278),'Performance Curves'!$C$1:$L$45,_xlfn.SINGLE(MATCH('BMP P Tracking Table'!$AZ278,'Performance Curves'!$D$1:$L$1,1))+1,FALSE)),"")</f>
        <v/>
      </c>
      <c r="BB278" s="107" t="str">
        <f>IFERROR(('BMP P Tracking Table'!$AZ278-INDEX('Performance Curves'!$E$1:$L$1,1,MATCH('BMP P Tracking Table'!$AZ278,'Performance Curves'!$E$1:$L$1,1)))/(INDEX('Performance Curves'!$E$1:$L$1,1,MATCH('BMP P Tracking Table'!$AZ278,'Performance Curves'!$E$1:$L$1,1)+1)-INDEX('Performance Curves'!$E$1:$L$1,1,MATCH('BMP P Tracking Table'!$AZ278,'Performance Curves'!$E$1:$L$1,1))),"")</f>
        <v/>
      </c>
      <c r="BC278" s="106" t="str" cm="1">
        <f t="array" ref="BC278">IFERROR(IF('BMP P Tracking Table'!$AZ278=2,VLOOKUP(CONCATENATE('BMP P Tracking Table'!$AV278," ",'BMP P Tracking Table'!$AX278),'Performance Curves'!$C$1:$L$44,_xlfn.SINGLE(MATCH('BMP P Tracking Table'!$AZ278,'Performance Curves'!$D$1:$L$1,1))+1,FALSE),'BMP P Tracking Table'!$BA278*'BMP P Tracking Table'!$BB278+VLOOKUP(CONCATENATE('BMP P Tracking Table'!$AV278," ",'BMP P Tracking Table'!$AX278),'Performance Curves'!$C$1:$L$44,_xlfn.SINGLE(MATCH('BMP P Tracking Table'!$AZ278,'Performance Curves'!$D$1:$L$1,1))+1,FALSE)),"")</f>
        <v/>
      </c>
      <c r="BD278" s="107" t="str">
        <f>IFERROR('BMP P Tracking Table'!$BC278*'BMP P Tracking Table'!$AY278,"")</f>
        <v/>
      </c>
      <c r="BE278" s="101"/>
      <c r="BF278" s="37">
        <f t="shared" si="10"/>
        <v>0</v>
      </c>
    </row>
    <row r="279" spans="1:58" x14ac:dyDescent="0.25">
      <c r="A279" s="65"/>
      <c r="B279" s="65"/>
      <c r="C279" s="65"/>
      <c r="D279" s="65"/>
      <c r="E279" s="97"/>
      <c r="F279" s="97"/>
      <c r="G279" s="65"/>
      <c r="H279" s="65"/>
      <c r="I279" s="65"/>
      <c r="J279" s="98"/>
      <c r="K279" s="65"/>
      <c r="L279" s="65"/>
      <c r="M279" s="65"/>
      <c r="N279" s="65"/>
      <c r="O279" s="65"/>
      <c r="P279" s="65"/>
      <c r="Q279" s="65" t="str">
        <f>IFERROR(VLOOKUP('BMP P Tracking Table'!$P279,Dropdowns!$C$2:$E$15,3,FALSE),"")</f>
        <v/>
      </c>
      <c r="R279" s="65" t="str">
        <f>IFERROR(VLOOKUP('BMP P Tracking Table'!$Q279,Dropdowns!$P$3:$Q$23,2,FALSE),"")</f>
        <v/>
      </c>
      <c r="S279" s="65"/>
      <c r="T279" s="65"/>
      <c r="U279" s="65"/>
      <c r="V279" s="65"/>
      <c r="W279" s="65"/>
      <c r="X279" s="65"/>
      <c r="Y279" s="65"/>
      <c r="Z279" s="65"/>
      <c r="AA279" s="65"/>
      <c r="AB279" s="100"/>
      <c r="AC279" s="65"/>
      <c r="AD279" s="107" t="str">
        <f>IFERROR('BMP P Tracking Table'!$U279*VLOOKUP('BMP P Tracking Table'!$Q279,'Loading Rates'!$B$1:$L$24,4,FALSE)+IF('BMP P Tracking Table'!$V279="By HSG",'BMP P Tracking Table'!$W279*VLOOKUP('BMP P Tracking Table'!$Q279,'Loading Rates'!$B$1:$L$24,6,FALSE)+'BMP P Tracking Table'!$X279*VLOOKUP('BMP P Tracking Table'!$Q279,'Loading Rates'!$B$1:$L$24,7,FALSE)+'BMP P Tracking Table'!$Y279*VLOOKUP('BMP P Tracking Table'!$Q279,'Loading Rates'!$B$1:$L$24,8,FALSE)+'BMP P Tracking Table'!$Z279*VLOOKUP('BMP P Tracking Table'!$Q279,'Loading Rates'!$B$1:$L$24,9,FALSE),'BMP P Tracking Table'!$AA279*VLOOKUP('BMP P Tracking Table'!$Q279,'Loading Rates'!$B$1:$L$24,10,FALSE)),"")</f>
        <v/>
      </c>
      <c r="AE279" s="107" t="str">
        <f>IFERROR(MIN(2,IF('BMP P Tracking Table'!$V279="Total Pervious",(-(3630*'BMP P Tracking Table'!$U279+20.691*'BMP P Tracking Table'!$AA279)+SQRT((3630*'BMP P Tracking Table'!$U279+20.691*'BMP P Tracking Table'!$AA279)^2-(4*(996.798*'BMP P Tracking Table'!$AA279)*-'BMP P Tracking Table'!$AB279)))/(2*(996.798*'BMP P Tracking Table'!$AA279)),IF(SUM('BMP P Tracking Table'!$W279:$Z279)=0,'BMP P Tracking Table'!$AB279/(-3630*'BMP P Tracking Table'!$U279),(-(3630*'BMP P Tracking Table'!$U279+20.691*'BMP P Tracking Table'!$Z279-216.711*'BMP P Tracking Table'!$Y279-83.853*'BMP P Tracking Table'!$X279-42.834*'BMP P Tracking Table'!$W279)+SQRT((3630*'BMP P Tracking Table'!$U279+20.691*'BMP P Tracking Table'!$Z279-216.711*'BMP P Tracking Table'!$Y279-83.853*'BMP P Tracking Table'!$X279-42.834*'BMP P Tracking Table'!$W279)^2-(4*(149.919*'BMP P Tracking Table'!$W279+236.676*'BMP P Tracking Table'!$X279+726*'BMP P Tracking Table'!$Y279+996.798*'BMP P Tracking Table'!$Z279)*-'BMP P Tracking Table'!$AB279)))/(2*(149.919*'BMP P Tracking Table'!$W279+236.676*'BMP P Tracking Table'!$X279+726*'BMP P Tracking Table'!$Y279+996.798*'BMP P Tracking Table'!$Z279))))),"")</f>
        <v/>
      </c>
      <c r="AF279" s="107" t="str" cm="1">
        <f t="array" ref="AF279">IFERROR((VLOOKUP(CONCATENATE('BMP P Tracking Table'!$T279," ",'BMP P Tracking Table'!$AC279),'Performance Curves'!$C$1:$L$45,_xlfn.SINGLE(MATCH('BMP P Tracking Table'!$AE279,'Performance Curves'!$D$1:$L$1,1))+2,FALSE)-VLOOKUP(CONCATENATE('BMP P Tracking Table'!$T279," ",'BMP P Tracking Table'!$AC279),'Performance Curves'!$C$1:$L$45,_xlfn.SINGLE(MATCH('BMP P Tracking Table'!$AE279,'Performance Curves'!$D$1:$L$1,1))+1,FALSE)),"")</f>
        <v/>
      </c>
      <c r="AG279" s="107" t="str">
        <f>IFERROR(('BMP P Tracking Table'!$AE279-INDEX('Performance Curves'!$E$1:$L$1,1,MATCH('BMP P Tracking Table'!$AE279,'Performance Curves'!$E$1:$L$1,1)))/(INDEX('Performance Curves'!$E$1:$L$1,1,MATCH('BMP P Tracking Table'!$AE279,'Performance Curves'!$E$1:$L$1,1)+1)-INDEX('Performance Curves'!$E$1:$L$1,1,MATCH('BMP P Tracking Table'!$AE279,'Performance Curves'!$E$1:$L$1,1))),"")</f>
        <v/>
      </c>
      <c r="AH279" s="106" t="str" cm="1">
        <f t="array" ref="AH279">IFERROR(IF('BMP P Tracking Table'!$AE279=2,VLOOKUP(CONCATENATE('BMP P Tracking Table'!$T279," ",'BMP P Tracking Table'!$AC279),'Performance Curves'!$C$1:$L$45,_xlfn.SINGLE(MATCH('BMP P Tracking Table'!$AE279,'Performance Curves'!$D$1:$L$1,1))+1,FALSE),'BMP P Tracking Table'!$AF279*'BMP P Tracking Table'!$AG279+VLOOKUP(CONCATENATE('BMP P Tracking Table'!$T279," ",'BMP P Tracking Table'!$AC279),'Performance Curves'!$C$1:$L$45,_xlfn.SINGLE(MATCH('BMP P Tracking Table'!$AE279,'Performance Curves'!$D$1:$L$1,1))+1,FALSE)),"")</f>
        <v/>
      </c>
      <c r="AI279" s="107" t="str">
        <f>IFERROR('BMP P Tracking Table'!$AH279*'BMP P Tracking Table'!$AD279,"")</f>
        <v/>
      </c>
      <c r="AJ279" s="65"/>
      <c r="AK279" s="101"/>
      <c r="AL279" s="101"/>
      <c r="AM279" s="64">
        <v>1</v>
      </c>
      <c r="AN279" s="105" t="str">
        <f t="shared" si="9"/>
        <v/>
      </c>
      <c r="AO279" s="101"/>
      <c r="AP279" s="101"/>
      <c r="AQ279" s="101"/>
      <c r="AR279" s="101"/>
      <c r="AS279" s="101"/>
      <c r="AT279" s="101"/>
      <c r="AU279" s="101"/>
      <c r="AV279" s="65"/>
      <c r="AW279" s="102"/>
      <c r="AX279" s="102"/>
      <c r="AY279" s="107" t="str">
        <f>IF('BMP P Tracking Table'!$AK279="Yes",IF('BMP P Tracking Table'!$AL279="No",'BMP P Tracking Table'!$U279*VLOOKUP('BMP P Tracking Table'!$Q279,'Loading Rates'!$B$1:$L$24,4,FALSE)+IF('BMP P Tracking Table'!$V279="By HSG",'BMP P Tracking Table'!$W279*VLOOKUP('BMP P Tracking Table'!$Q279,'Loading Rates'!$B$1:$L$24,6,FALSE)+'BMP P Tracking Table'!$X279*VLOOKUP('BMP P Tracking Table'!$Q279,'Loading Rates'!$B$1:$L$24,7,FALSE)+'BMP P Tracking Table'!$Y279*VLOOKUP('BMP P Tracking Table'!$Q279,'Loading Rates'!$B$1:$L$24,8,FALSE)+'BMP P Tracking Table'!$Z279*VLOOKUP('BMP P Tracking Table'!$Q279,'Loading Rates'!$B$1:$L$24,9,FALSE),'BMP P Tracking Table'!$AA279*VLOOKUP('BMP P Tracking Table'!$Q279,'Loading Rates'!$B$1:$L$24,10,FALSE)),'BMP P Tracking Table'!$AO279*VLOOKUP('BMP P Tracking Table'!$Q279,'Loading Rates'!$B$1:$L$24,4,FALSE)+IF('BMP P Tracking Table'!$AP279="By HSG",'BMP P Tracking Table'!$AQ279*VLOOKUP('BMP P Tracking Table'!$Q279,'Loading Rates'!$B$1:$L$24,6,FALSE)+'BMP P Tracking Table'!$AR279*VLOOKUP('BMP P Tracking Table'!$Q279,'Loading Rates'!$B$1:$L$24,7,FALSE)+'BMP P Tracking Table'!$AS279*VLOOKUP('BMP P Tracking Table'!$Q279,'Loading Rates'!$B$1:$L$24,8,FALSE)+'BMP P Tracking Table'!$AT279*VLOOKUP('BMP P Tracking Table'!$Q279,'Loading Rates'!$B$1:$L$24,9,FALSE),'BMP P Tracking Table'!$AU279*VLOOKUP('BMP P Tracking Table'!$Q279,'Loading Rates'!$B$1:$L$24,10,FALSE))),"")</f>
        <v/>
      </c>
      <c r="AZ279" s="107" t="str">
        <f>IFERROR(IF('BMP P Tracking Table'!$AL279="Yes",MIN(2,IF('BMP P Tracking Table'!$AP279="Total Pervious",(-(3630*'BMP P Tracking Table'!$AO279+20.691*'BMP P Tracking Table'!$AU279)+SQRT((3630*'BMP P Tracking Table'!$AO279+20.691*'BMP P Tracking Table'!$AU279)^2-(4*(996.798*'BMP P Tracking Table'!$AU279)*-'BMP P Tracking Table'!$AW279)))/(2*(996.798*'BMP P Tracking Table'!$AU279)),IF(SUM('BMP P Tracking Table'!$AQ279:$AT279)=0,'BMP P Tracking Table'!$AU279/(-3630*'BMP P Tracking Table'!$AO279),(-(3630*'BMP P Tracking Table'!$AO279+20.691*'BMP P Tracking Table'!$AT279-216.711*'BMP P Tracking Table'!$AS279-83.853*'BMP P Tracking Table'!$AR279-42.834*'BMP P Tracking Table'!$AQ279)+SQRT((3630*'BMP P Tracking Table'!$AO279+20.691*'BMP P Tracking Table'!$AT279-216.711*'BMP P Tracking Table'!$AS279-83.853*'BMP P Tracking Table'!$AR279-42.834*'BMP P Tracking Table'!$AQ279)^2-(4*(149.919*'BMP P Tracking Table'!$AQ279+236.676*'BMP P Tracking Table'!$AR279+726*'BMP P Tracking Table'!$AS279+996.798*'BMP P Tracking Table'!$AT279)*-'BMP P Tracking Table'!$AW279)))/(2*(149.919*'BMP P Tracking Table'!$AQ279+236.676*'BMP P Tracking Table'!$AR279+726*'BMP P Tracking Table'!$AS279+996.798*'BMP P Tracking Table'!$AT279))))),MIN(2,IF('BMP P Tracking Table'!$AP279="Total Pervious",(-(3630*'BMP P Tracking Table'!$U279+20.691*'BMP P Tracking Table'!$AA279)+SQRT((3630*'BMP P Tracking Table'!$U279+20.691*'BMP P Tracking Table'!$AA279)^2-(4*(996.798*'BMP P Tracking Table'!$AA279)*-'BMP P Tracking Table'!$AW279)))/(2*(996.798*'BMP P Tracking Table'!$AA279)),IF(SUM('BMP P Tracking Table'!$W279:$Z279)=0,'BMP P Tracking Table'!$AW279/(-3630*'BMP P Tracking Table'!$U279),(-(3630*'BMP P Tracking Table'!$U279+20.691*'BMP P Tracking Table'!$Z279-216.711*'BMP P Tracking Table'!$Y279-83.853*'BMP P Tracking Table'!$X279-42.834*'BMP P Tracking Table'!$W279)+SQRT((3630*'BMP P Tracking Table'!$U279+20.691*'BMP P Tracking Table'!$Z279-216.711*'BMP P Tracking Table'!$Y279-83.853*'BMP P Tracking Table'!$X279-42.834*'BMP P Tracking Table'!$W279)^2-(4*(149.919*'BMP P Tracking Table'!$W279+236.676*'BMP P Tracking Table'!$X279+726*'BMP P Tracking Table'!$Y279+996.798*'BMP P Tracking Table'!$Z279)*-'BMP P Tracking Table'!$AW279)))/(2*(149.919*'BMP P Tracking Table'!$W279+236.676*'BMP P Tracking Table'!$X279+726*'BMP P Tracking Table'!$Y279+996.798*'BMP P Tracking Table'!$Z279)))))),"")</f>
        <v/>
      </c>
      <c r="BA279" s="105" t="str" cm="1">
        <f t="array" ref="BA279">IFERROR((VLOOKUP(CONCATENATE('BMP P Tracking Table'!$AV279," ",'BMP P Tracking Table'!$AX279),'Performance Curves'!$C$1:$L$45,_xlfn.SINGLE(MATCH('BMP P Tracking Table'!$AZ279,'Performance Curves'!$D$1:$L$1,1))+2,FALSE)-VLOOKUP(CONCATENATE('BMP P Tracking Table'!$AV279," ",'BMP P Tracking Table'!$AX279),'Performance Curves'!$C$1:$L$45,_xlfn.SINGLE(MATCH('BMP P Tracking Table'!$AZ279,'Performance Curves'!$D$1:$L$1,1))+1,FALSE)),"")</f>
        <v/>
      </c>
      <c r="BB279" s="107" t="str">
        <f>IFERROR(('BMP P Tracking Table'!$AZ279-INDEX('Performance Curves'!$E$1:$L$1,1,MATCH('BMP P Tracking Table'!$AZ279,'Performance Curves'!$E$1:$L$1,1)))/(INDEX('Performance Curves'!$E$1:$L$1,1,MATCH('BMP P Tracking Table'!$AZ279,'Performance Curves'!$E$1:$L$1,1)+1)-INDEX('Performance Curves'!$E$1:$L$1,1,MATCH('BMP P Tracking Table'!$AZ279,'Performance Curves'!$E$1:$L$1,1))),"")</f>
        <v/>
      </c>
      <c r="BC279" s="106" t="str" cm="1">
        <f t="array" ref="BC279">IFERROR(IF('BMP P Tracking Table'!$AZ279=2,VLOOKUP(CONCATENATE('BMP P Tracking Table'!$AV279," ",'BMP P Tracking Table'!$AX279),'Performance Curves'!$C$1:$L$44,_xlfn.SINGLE(MATCH('BMP P Tracking Table'!$AZ279,'Performance Curves'!$D$1:$L$1,1))+1,FALSE),'BMP P Tracking Table'!$BA279*'BMP P Tracking Table'!$BB279+VLOOKUP(CONCATENATE('BMP P Tracking Table'!$AV279," ",'BMP P Tracking Table'!$AX279),'Performance Curves'!$C$1:$L$44,_xlfn.SINGLE(MATCH('BMP P Tracking Table'!$AZ279,'Performance Curves'!$D$1:$L$1,1))+1,FALSE)),"")</f>
        <v/>
      </c>
      <c r="BD279" s="107" t="str">
        <f>IFERROR('BMP P Tracking Table'!$BC279*'BMP P Tracking Table'!$AY279,"")</f>
        <v/>
      </c>
      <c r="BE279" s="101"/>
      <c r="BF279" s="37">
        <f t="shared" si="10"/>
        <v>0</v>
      </c>
    </row>
    <row r="280" spans="1:58" x14ac:dyDescent="0.25">
      <c r="A280" s="65"/>
      <c r="B280" s="65"/>
      <c r="C280" s="65"/>
      <c r="D280" s="65"/>
      <c r="E280" s="97"/>
      <c r="F280" s="97"/>
      <c r="G280" s="65"/>
      <c r="H280" s="65"/>
      <c r="I280" s="65"/>
      <c r="J280" s="98"/>
      <c r="K280" s="65"/>
      <c r="L280" s="65"/>
      <c r="M280" s="65"/>
      <c r="N280" s="65"/>
      <c r="O280" s="65"/>
      <c r="P280" s="65"/>
      <c r="Q280" s="65" t="str">
        <f>IFERROR(VLOOKUP('BMP P Tracking Table'!$P280,Dropdowns!$C$2:$E$15,3,FALSE),"")</f>
        <v/>
      </c>
      <c r="R280" s="65" t="str">
        <f>IFERROR(VLOOKUP('BMP P Tracking Table'!$Q280,Dropdowns!$P$3:$Q$23,2,FALSE),"")</f>
        <v/>
      </c>
      <c r="S280" s="65"/>
      <c r="T280" s="65"/>
      <c r="U280" s="65"/>
      <c r="V280" s="65"/>
      <c r="W280" s="65"/>
      <c r="X280" s="65"/>
      <c r="Y280" s="65"/>
      <c r="Z280" s="65"/>
      <c r="AA280" s="65"/>
      <c r="AB280" s="100"/>
      <c r="AC280" s="65"/>
      <c r="AD280" s="107" t="str">
        <f>IFERROR('BMP P Tracking Table'!$U280*VLOOKUP('BMP P Tracking Table'!$Q280,'Loading Rates'!$B$1:$L$24,4,FALSE)+IF('BMP P Tracking Table'!$V280="By HSG",'BMP P Tracking Table'!$W280*VLOOKUP('BMP P Tracking Table'!$Q280,'Loading Rates'!$B$1:$L$24,6,FALSE)+'BMP P Tracking Table'!$X280*VLOOKUP('BMP P Tracking Table'!$Q280,'Loading Rates'!$B$1:$L$24,7,FALSE)+'BMP P Tracking Table'!$Y280*VLOOKUP('BMP P Tracking Table'!$Q280,'Loading Rates'!$B$1:$L$24,8,FALSE)+'BMP P Tracking Table'!$Z280*VLOOKUP('BMP P Tracking Table'!$Q280,'Loading Rates'!$B$1:$L$24,9,FALSE),'BMP P Tracking Table'!$AA280*VLOOKUP('BMP P Tracking Table'!$Q280,'Loading Rates'!$B$1:$L$24,10,FALSE)),"")</f>
        <v/>
      </c>
      <c r="AE280" s="107" t="str">
        <f>IFERROR(MIN(2,IF('BMP P Tracking Table'!$V280="Total Pervious",(-(3630*'BMP P Tracking Table'!$U280+20.691*'BMP P Tracking Table'!$AA280)+SQRT((3630*'BMP P Tracking Table'!$U280+20.691*'BMP P Tracking Table'!$AA280)^2-(4*(996.798*'BMP P Tracking Table'!$AA280)*-'BMP P Tracking Table'!$AB280)))/(2*(996.798*'BMP P Tracking Table'!$AA280)),IF(SUM('BMP P Tracking Table'!$W280:$Z280)=0,'BMP P Tracking Table'!$AB280/(-3630*'BMP P Tracking Table'!$U280),(-(3630*'BMP P Tracking Table'!$U280+20.691*'BMP P Tracking Table'!$Z280-216.711*'BMP P Tracking Table'!$Y280-83.853*'BMP P Tracking Table'!$X280-42.834*'BMP P Tracking Table'!$W280)+SQRT((3630*'BMP P Tracking Table'!$U280+20.691*'BMP P Tracking Table'!$Z280-216.711*'BMP P Tracking Table'!$Y280-83.853*'BMP P Tracking Table'!$X280-42.834*'BMP P Tracking Table'!$W280)^2-(4*(149.919*'BMP P Tracking Table'!$W280+236.676*'BMP P Tracking Table'!$X280+726*'BMP P Tracking Table'!$Y280+996.798*'BMP P Tracking Table'!$Z280)*-'BMP P Tracking Table'!$AB280)))/(2*(149.919*'BMP P Tracking Table'!$W280+236.676*'BMP P Tracking Table'!$X280+726*'BMP P Tracking Table'!$Y280+996.798*'BMP P Tracking Table'!$Z280))))),"")</f>
        <v/>
      </c>
      <c r="AF280" s="107" t="str" cm="1">
        <f t="array" ref="AF280">IFERROR((VLOOKUP(CONCATENATE('BMP P Tracking Table'!$T280," ",'BMP P Tracking Table'!$AC280),'Performance Curves'!$C$1:$L$45,_xlfn.SINGLE(MATCH('BMP P Tracking Table'!$AE280,'Performance Curves'!$D$1:$L$1,1))+2,FALSE)-VLOOKUP(CONCATENATE('BMP P Tracking Table'!$T280," ",'BMP P Tracking Table'!$AC280),'Performance Curves'!$C$1:$L$45,_xlfn.SINGLE(MATCH('BMP P Tracking Table'!$AE280,'Performance Curves'!$D$1:$L$1,1))+1,FALSE)),"")</f>
        <v/>
      </c>
      <c r="AG280" s="107" t="str">
        <f>IFERROR(('BMP P Tracking Table'!$AE280-INDEX('Performance Curves'!$E$1:$L$1,1,MATCH('BMP P Tracking Table'!$AE280,'Performance Curves'!$E$1:$L$1,1)))/(INDEX('Performance Curves'!$E$1:$L$1,1,MATCH('BMP P Tracking Table'!$AE280,'Performance Curves'!$E$1:$L$1,1)+1)-INDEX('Performance Curves'!$E$1:$L$1,1,MATCH('BMP P Tracking Table'!$AE280,'Performance Curves'!$E$1:$L$1,1))),"")</f>
        <v/>
      </c>
      <c r="AH280" s="106" t="str" cm="1">
        <f t="array" ref="AH280">IFERROR(IF('BMP P Tracking Table'!$AE280=2,VLOOKUP(CONCATENATE('BMP P Tracking Table'!$T280," ",'BMP P Tracking Table'!$AC280),'Performance Curves'!$C$1:$L$45,_xlfn.SINGLE(MATCH('BMP P Tracking Table'!$AE280,'Performance Curves'!$D$1:$L$1,1))+1,FALSE),'BMP P Tracking Table'!$AF280*'BMP P Tracking Table'!$AG280+VLOOKUP(CONCATENATE('BMP P Tracking Table'!$T280," ",'BMP P Tracking Table'!$AC280),'Performance Curves'!$C$1:$L$45,_xlfn.SINGLE(MATCH('BMP P Tracking Table'!$AE280,'Performance Curves'!$D$1:$L$1,1))+1,FALSE)),"")</f>
        <v/>
      </c>
      <c r="AI280" s="107" t="str">
        <f>IFERROR('BMP P Tracking Table'!$AH280*'BMP P Tracking Table'!$AD280,"")</f>
        <v/>
      </c>
      <c r="AJ280" s="65"/>
      <c r="AK280" s="101"/>
      <c r="AL280" s="101"/>
      <c r="AM280" s="64">
        <v>1</v>
      </c>
      <c r="AN280" s="105" t="str">
        <f t="shared" si="9"/>
        <v/>
      </c>
      <c r="AO280" s="101"/>
      <c r="AP280" s="101"/>
      <c r="AQ280" s="101"/>
      <c r="AR280" s="101"/>
      <c r="AS280" s="101"/>
      <c r="AT280" s="101"/>
      <c r="AU280" s="101"/>
      <c r="AV280" s="65"/>
      <c r="AW280" s="102"/>
      <c r="AX280" s="102"/>
      <c r="AY280" s="107" t="str">
        <f>IF('BMP P Tracking Table'!$AK280="Yes",IF('BMP P Tracking Table'!$AL280="No",'BMP P Tracking Table'!$U280*VLOOKUP('BMP P Tracking Table'!$Q280,'Loading Rates'!$B$1:$L$24,4,FALSE)+IF('BMP P Tracking Table'!$V280="By HSG",'BMP P Tracking Table'!$W280*VLOOKUP('BMP P Tracking Table'!$Q280,'Loading Rates'!$B$1:$L$24,6,FALSE)+'BMP P Tracking Table'!$X280*VLOOKUP('BMP P Tracking Table'!$Q280,'Loading Rates'!$B$1:$L$24,7,FALSE)+'BMP P Tracking Table'!$Y280*VLOOKUP('BMP P Tracking Table'!$Q280,'Loading Rates'!$B$1:$L$24,8,FALSE)+'BMP P Tracking Table'!$Z280*VLOOKUP('BMP P Tracking Table'!$Q280,'Loading Rates'!$B$1:$L$24,9,FALSE),'BMP P Tracking Table'!$AA280*VLOOKUP('BMP P Tracking Table'!$Q280,'Loading Rates'!$B$1:$L$24,10,FALSE)),'BMP P Tracking Table'!$AO280*VLOOKUP('BMP P Tracking Table'!$Q280,'Loading Rates'!$B$1:$L$24,4,FALSE)+IF('BMP P Tracking Table'!$AP280="By HSG",'BMP P Tracking Table'!$AQ280*VLOOKUP('BMP P Tracking Table'!$Q280,'Loading Rates'!$B$1:$L$24,6,FALSE)+'BMP P Tracking Table'!$AR280*VLOOKUP('BMP P Tracking Table'!$Q280,'Loading Rates'!$B$1:$L$24,7,FALSE)+'BMP P Tracking Table'!$AS280*VLOOKUP('BMP P Tracking Table'!$Q280,'Loading Rates'!$B$1:$L$24,8,FALSE)+'BMP P Tracking Table'!$AT280*VLOOKUP('BMP P Tracking Table'!$Q280,'Loading Rates'!$B$1:$L$24,9,FALSE),'BMP P Tracking Table'!$AU280*VLOOKUP('BMP P Tracking Table'!$Q280,'Loading Rates'!$B$1:$L$24,10,FALSE))),"")</f>
        <v/>
      </c>
      <c r="AZ280" s="107" t="str">
        <f>IFERROR(IF('BMP P Tracking Table'!$AL280="Yes",MIN(2,IF('BMP P Tracking Table'!$AP280="Total Pervious",(-(3630*'BMP P Tracking Table'!$AO280+20.691*'BMP P Tracking Table'!$AU280)+SQRT((3630*'BMP P Tracking Table'!$AO280+20.691*'BMP P Tracking Table'!$AU280)^2-(4*(996.798*'BMP P Tracking Table'!$AU280)*-'BMP P Tracking Table'!$AW280)))/(2*(996.798*'BMP P Tracking Table'!$AU280)),IF(SUM('BMP P Tracking Table'!$AQ280:$AT280)=0,'BMP P Tracking Table'!$AU280/(-3630*'BMP P Tracking Table'!$AO280),(-(3630*'BMP P Tracking Table'!$AO280+20.691*'BMP P Tracking Table'!$AT280-216.711*'BMP P Tracking Table'!$AS280-83.853*'BMP P Tracking Table'!$AR280-42.834*'BMP P Tracking Table'!$AQ280)+SQRT((3630*'BMP P Tracking Table'!$AO280+20.691*'BMP P Tracking Table'!$AT280-216.711*'BMP P Tracking Table'!$AS280-83.853*'BMP P Tracking Table'!$AR280-42.834*'BMP P Tracking Table'!$AQ280)^2-(4*(149.919*'BMP P Tracking Table'!$AQ280+236.676*'BMP P Tracking Table'!$AR280+726*'BMP P Tracking Table'!$AS280+996.798*'BMP P Tracking Table'!$AT280)*-'BMP P Tracking Table'!$AW280)))/(2*(149.919*'BMP P Tracking Table'!$AQ280+236.676*'BMP P Tracking Table'!$AR280+726*'BMP P Tracking Table'!$AS280+996.798*'BMP P Tracking Table'!$AT280))))),MIN(2,IF('BMP P Tracking Table'!$AP280="Total Pervious",(-(3630*'BMP P Tracking Table'!$U280+20.691*'BMP P Tracking Table'!$AA280)+SQRT((3630*'BMP P Tracking Table'!$U280+20.691*'BMP P Tracking Table'!$AA280)^2-(4*(996.798*'BMP P Tracking Table'!$AA280)*-'BMP P Tracking Table'!$AW280)))/(2*(996.798*'BMP P Tracking Table'!$AA280)),IF(SUM('BMP P Tracking Table'!$W280:$Z280)=0,'BMP P Tracking Table'!$AW280/(-3630*'BMP P Tracking Table'!$U280),(-(3630*'BMP P Tracking Table'!$U280+20.691*'BMP P Tracking Table'!$Z280-216.711*'BMP P Tracking Table'!$Y280-83.853*'BMP P Tracking Table'!$X280-42.834*'BMP P Tracking Table'!$W280)+SQRT((3630*'BMP P Tracking Table'!$U280+20.691*'BMP P Tracking Table'!$Z280-216.711*'BMP P Tracking Table'!$Y280-83.853*'BMP P Tracking Table'!$X280-42.834*'BMP P Tracking Table'!$W280)^2-(4*(149.919*'BMP P Tracking Table'!$W280+236.676*'BMP P Tracking Table'!$X280+726*'BMP P Tracking Table'!$Y280+996.798*'BMP P Tracking Table'!$Z280)*-'BMP P Tracking Table'!$AW280)))/(2*(149.919*'BMP P Tracking Table'!$W280+236.676*'BMP P Tracking Table'!$X280+726*'BMP P Tracking Table'!$Y280+996.798*'BMP P Tracking Table'!$Z280)))))),"")</f>
        <v/>
      </c>
      <c r="BA280" s="105" t="str" cm="1">
        <f t="array" ref="BA280">IFERROR((VLOOKUP(CONCATENATE('BMP P Tracking Table'!$AV280," ",'BMP P Tracking Table'!$AX280),'Performance Curves'!$C$1:$L$45,_xlfn.SINGLE(MATCH('BMP P Tracking Table'!$AZ280,'Performance Curves'!$D$1:$L$1,1))+2,FALSE)-VLOOKUP(CONCATENATE('BMP P Tracking Table'!$AV280," ",'BMP P Tracking Table'!$AX280),'Performance Curves'!$C$1:$L$45,_xlfn.SINGLE(MATCH('BMP P Tracking Table'!$AZ280,'Performance Curves'!$D$1:$L$1,1))+1,FALSE)),"")</f>
        <v/>
      </c>
      <c r="BB280" s="107" t="str">
        <f>IFERROR(('BMP P Tracking Table'!$AZ280-INDEX('Performance Curves'!$E$1:$L$1,1,MATCH('BMP P Tracking Table'!$AZ280,'Performance Curves'!$E$1:$L$1,1)))/(INDEX('Performance Curves'!$E$1:$L$1,1,MATCH('BMP P Tracking Table'!$AZ280,'Performance Curves'!$E$1:$L$1,1)+1)-INDEX('Performance Curves'!$E$1:$L$1,1,MATCH('BMP P Tracking Table'!$AZ280,'Performance Curves'!$E$1:$L$1,1))),"")</f>
        <v/>
      </c>
      <c r="BC280" s="106" t="str" cm="1">
        <f t="array" ref="BC280">IFERROR(IF('BMP P Tracking Table'!$AZ280=2,VLOOKUP(CONCATENATE('BMP P Tracking Table'!$AV280," ",'BMP P Tracking Table'!$AX280),'Performance Curves'!$C$1:$L$44,_xlfn.SINGLE(MATCH('BMP P Tracking Table'!$AZ280,'Performance Curves'!$D$1:$L$1,1))+1,FALSE),'BMP P Tracking Table'!$BA280*'BMP P Tracking Table'!$BB280+VLOOKUP(CONCATENATE('BMP P Tracking Table'!$AV280," ",'BMP P Tracking Table'!$AX280),'Performance Curves'!$C$1:$L$44,_xlfn.SINGLE(MATCH('BMP P Tracking Table'!$AZ280,'Performance Curves'!$D$1:$L$1,1))+1,FALSE)),"")</f>
        <v/>
      </c>
      <c r="BD280" s="107" t="str">
        <f>IFERROR('BMP P Tracking Table'!$BC280*'BMP P Tracking Table'!$AY280,"")</f>
        <v/>
      </c>
      <c r="BE280" s="101"/>
      <c r="BF280" s="37">
        <f t="shared" si="10"/>
        <v>0</v>
      </c>
    </row>
    <row r="281" spans="1:58" x14ac:dyDescent="0.25">
      <c r="A281" s="65"/>
      <c r="B281" s="65"/>
      <c r="C281" s="65"/>
      <c r="D281" s="65"/>
      <c r="E281" s="97"/>
      <c r="F281" s="97"/>
      <c r="G281" s="65"/>
      <c r="H281" s="65"/>
      <c r="I281" s="65"/>
      <c r="J281" s="98"/>
      <c r="K281" s="65"/>
      <c r="L281" s="65"/>
      <c r="M281" s="65"/>
      <c r="N281" s="65"/>
      <c r="O281" s="65"/>
      <c r="P281" s="65"/>
      <c r="Q281" s="65" t="str">
        <f>IFERROR(VLOOKUP('BMP P Tracking Table'!$P281,Dropdowns!$C$2:$E$15,3,FALSE),"")</f>
        <v/>
      </c>
      <c r="R281" s="65" t="str">
        <f>IFERROR(VLOOKUP('BMP P Tracking Table'!$Q281,Dropdowns!$P$3:$Q$23,2,FALSE),"")</f>
        <v/>
      </c>
      <c r="S281" s="65"/>
      <c r="T281" s="65"/>
      <c r="U281" s="65"/>
      <c r="V281" s="65"/>
      <c r="W281" s="65"/>
      <c r="X281" s="65"/>
      <c r="Y281" s="65"/>
      <c r="Z281" s="65"/>
      <c r="AA281" s="65"/>
      <c r="AB281" s="100"/>
      <c r="AC281" s="65"/>
      <c r="AD281" s="107" t="str">
        <f>IFERROR('BMP P Tracking Table'!$U281*VLOOKUP('BMP P Tracking Table'!$Q281,'Loading Rates'!$B$1:$L$24,4,FALSE)+IF('BMP P Tracking Table'!$V281="By HSG",'BMP P Tracking Table'!$W281*VLOOKUP('BMP P Tracking Table'!$Q281,'Loading Rates'!$B$1:$L$24,6,FALSE)+'BMP P Tracking Table'!$X281*VLOOKUP('BMP P Tracking Table'!$Q281,'Loading Rates'!$B$1:$L$24,7,FALSE)+'BMP P Tracking Table'!$Y281*VLOOKUP('BMP P Tracking Table'!$Q281,'Loading Rates'!$B$1:$L$24,8,FALSE)+'BMP P Tracking Table'!$Z281*VLOOKUP('BMP P Tracking Table'!$Q281,'Loading Rates'!$B$1:$L$24,9,FALSE),'BMP P Tracking Table'!$AA281*VLOOKUP('BMP P Tracking Table'!$Q281,'Loading Rates'!$B$1:$L$24,10,FALSE)),"")</f>
        <v/>
      </c>
      <c r="AE281" s="107" t="str">
        <f>IFERROR(MIN(2,IF('BMP P Tracking Table'!$V281="Total Pervious",(-(3630*'BMP P Tracking Table'!$U281+20.691*'BMP P Tracking Table'!$AA281)+SQRT((3630*'BMP P Tracking Table'!$U281+20.691*'BMP P Tracking Table'!$AA281)^2-(4*(996.798*'BMP P Tracking Table'!$AA281)*-'BMP P Tracking Table'!$AB281)))/(2*(996.798*'BMP P Tracking Table'!$AA281)),IF(SUM('BMP P Tracking Table'!$W281:$Z281)=0,'BMP P Tracking Table'!$AB281/(-3630*'BMP P Tracking Table'!$U281),(-(3630*'BMP P Tracking Table'!$U281+20.691*'BMP P Tracking Table'!$Z281-216.711*'BMP P Tracking Table'!$Y281-83.853*'BMP P Tracking Table'!$X281-42.834*'BMP P Tracking Table'!$W281)+SQRT((3630*'BMP P Tracking Table'!$U281+20.691*'BMP P Tracking Table'!$Z281-216.711*'BMP P Tracking Table'!$Y281-83.853*'BMP P Tracking Table'!$X281-42.834*'BMP P Tracking Table'!$W281)^2-(4*(149.919*'BMP P Tracking Table'!$W281+236.676*'BMP P Tracking Table'!$X281+726*'BMP P Tracking Table'!$Y281+996.798*'BMP P Tracking Table'!$Z281)*-'BMP P Tracking Table'!$AB281)))/(2*(149.919*'BMP P Tracking Table'!$W281+236.676*'BMP P Tracking Table'!$X281+726*'BMP P Tracking Table'!$Y281+996.798*'BMP P Tracking Table'!$Z281))))),"")</f>
        <v/>
      </c>
      <c r="AF281" s="107" t="str" cm="1">
        <f t="array" ref="AF281">IFERROR((VLOOKUP(CONCATENATE('BMP P Tracking Table'!$T281," ",'BMP P Tracking Table'!$AC281),'Performance Curves'!$C$1:$L$45,_xlfn.SINGLE(MATCH('BMP P Tracking Table'!$AE281,'Performance Curves'!$D$1:$L$1,1))+2,FALSE)-VLOOKUP(CONCATENATE('BMP P Tracking Table'!$T281," ",'BMP P Tracking Table'!$AC281),'Performance Curves'!$C$1:$L$45,_xlfn.SINGLE(MATCH('BMP P Tracking Table'!$AE281,'Performance Curves'!$D$1:$L$1,1))+1,FALSE)),"")</f>
        <v/>
      </c>
      <c r="AG281" s="107" t="str">
        <f>IFERROR(('BMP P Tracking Table'!$AE281-INDEX('Performance Curves'!$E$1:$L$1,1,MATCH('BMP P Tracking Table'!$AE281,'Performance Curves'!$E$1:$L$1,1)))/(INDEX('Performance Curves'!$E$1:$L$1,1,MATCH('BMP P Tracking Table'!$AE281,'Performance Curves'!$E$1:$L$1,1)+1)-INDEX('Performance Curves'!$E$1:$L$1,1,MATCH('BMP P Tracking Table'!$AE281,'Performance Curves'!$E$1:$L$1,1))),"")</f>
        <v/>
      </c>
      <c r="AH281" s="106" t="str" cm="1">
        <f t="array" ref="AH281">IFERROR(IF('BMP P Tracking Table'!$AE281=2,VLOOKUP(CONCATENATE('BMP P Tracking Table'!$T281," ",'BMP P Tracking Table'!$AC281),'Performance Curves'!$C$1:$L$45,_xlfn.SINGLE(MATCH('BMP P Tracking Table'!$AE281,'Performance Curves'!$D$1:$L$1,1))+1,FALSE),'BMP P Tracking Table'!$AF281*'BMP P Tracking Table'!$AG281+VLOOKUP(CONCATENATE('BMP P Tracking Table'!$T281," ",'BMP P Tracking Table'!$AC281),'Performance Curves'!$C$1:$L$45,_xlfn.SINGLE(MATCH('BMP P Tracking Table'!$AE281,'Performance Curves'!$D$1:$L$1,1))+1,FALSE)),"")</f>
        <v/>
      </c>
      <c r="AI281" s="107" t="str">
        <f>IFERROR('BMP P Tracking Table'!$AH281*'BMP P Tracking Table'!$AD281,"")</f>
        <v/>
      </c>
      <c r="AJ281" s="65"/>
      <c r="AK281" s="101"/>
      <c r="AL281" s="101"/>
      <c r="AM281" s="64">
        <v>1</v>
      </c>
      <c r="AN281" s="105" t="str">
        <f t="shared" si="9"/>
        <v/>
      </c>
      <c r="AO281" s="101"/>
      <c r="AP281" s="101"/>
      <c r="AQ281" s="101"/>
      <c r="AR281" s="101"/>
      <c r="AS281" s="101"/>
      <c r="AT281" s="101"/>
      <c r="AU281" s="101"/>
      <c r="AV281" s="65"/>
      <c r="AW281" s="102"/>
      <c r="AX281" s="102"/>
      <c r="AY281" s="107" t="str">
        <f>IF('BMP P Tracking Table'!$AK281="Yes",IF('BMP P Tracking Table'!$AL281="No",'BMP P Tracking Table'!$U281*VLOOKUP('BMP P Tracking Table'!$Q281,'Loading Rates'!$B$1:$L$24,4,FALSE)+IF('BMP P Tracking Table'!$V281="By HSG",'BMP P Tracking Table'!$W281*VLOOKUP('BMP P Tracking Table'!$Q281,'Loading Rates'!$B$1:$L$24,6,FALSE)+'BMP P Tracking Table'!$X281*VLOOKUP('BMP P Tracking Table'!$Q281,'Loading Rates'!$B$1:$L$24,7,FALSE)+'BMP P Tracking Table'!$Y281*VLOOKUP('BMP P Tracking Table'!$Q281,'Loading Rates'!$B$1:$L$24,8,FALSE)+'BMP P Tracking Table'!$Z281*VLOOKUP('BMP P Tracking Table'!$Q281,'Loading Rates'!$B$1:$L$24,9,FALSE),'BMP P Tracking Table'!$AA281*VLOOKUP('BMP P Tracking Table'!$Q281,'Loading Rates'!$B$1:$L$24,10,FALSE)),'BMP P Tracking Table'!$AO281*VLOOKUP('BMP P Tracking Table'!$Q281,'Loading Rates'!$B$1:$L$24,4,FALSE)+IF('BMP P Tracking Table'!$AP281="By HSG",'BMP P Tracking Table'!$AQ281*VLOOKUP('BMP P Tracking Table'!$Q281,'Loading Rates'!$B$1:$L$24,6,FALSE)+'BMP P Tracking Table'!$AR281*VLOOKUP('BMP P Tracking Table'!$Q281,'Loading Rates'!$B$1:$L$24,7,FALSE)+'BMP P Tracking Table'!$AS281*VLOOKUP('BMP P Tracking Table'!$Q281,'Loading Rates'!$B$1:$L$24,8,FALSE)+'BMP P Tracking Table'!$AT281*VLOOKUP('BMP P Tracking Table'!$Q281,'Loading Rates'!$B$1:$L$24,9,FALSE),'BMP P Tracking Table'!$AU281*VLOOKUP('BMP P Tracking Table'!$Q281,'Loading Rates'!$B$1:$L$24,10,FALSE))),"")</f>
        <v/>
      </c>
      <c r="AZ281" s="107" t="str">
        <f>IFERROR(IF('BMP P Tracking Table'!$AL281="Yes",MIN(2,IF('BMP P Tracking Table'!$AP281="Total Pervious",(-(3630*'BMP P Tracking Table'!$AO281+20.691*'BMP P Tracking Table'!$AU281)+SQRT((3630*'BMP P Tracking Table'!$AO281+20.691*'BMP P Tracking Table'!$AU281)^2-(4*(996.798*'BMP P Tracking Table'!$AU281)*-'BMP P Tracking Table'!$AW281)))/(2*(996.798*'BMP P Tracking Table'!$AU281)),IF(SUM('BMP P Tracking Table'!$AQ281:$AT281)=0,'BMP P Tracking Table'!$AU281/(-3630*'BMP P Tracking Table'!$AO281),(-(3630*'BMP P Tracking Table'!$AO281+20.691*'BMP P Tracking Table'!$AT281-216.711*'BMP P Tracking Table'!$AS281-83.853*'BMP P Tracking Table'!$AR281-42.834*'BMP P Tracking Table'!$AQ281)+SQRT((3630*'BMP P Tracking Table'!$AO281+20.691*'BMP P Tracking Table'!$AT281-216.711*'BMP P Tracking Table'!$AS281-83.853*'BMP P Tracking Table'!$AR281-42.834*'BMP P Tracking Table'!$AQ281)^2-(4*(149.919*'BMP P Tracking Table'!$AQ281+236.676*'BMP P Tracking Table'!$AR281+726*'BMP P Tracking Table'!$AS281+996.798*'BMP P Tracking Table'!$AT281)*-'BMP P Tracking Table'!$AW281)))/(2*(149.919*'BMP P Tracking Table'!$AQ281+236.676*'BMP P Tracking Table'!$AR281+726*'BMP P Tracking Table'!$AS281+996.798*'BMP P Tracking Table'!$AT281))))),MIN(2,IF('BMP P Tracking Table'!$AP281="Total Pervious",(-(3630*'BMP P Tracking Table'!$U281+20.691*'BMP P Tracking Table'!$AA281)+SQRT((3630*'BMP P Tracking Table'!$U281+20.691*'BMP P Tracking Table'!$AA281)^2-(4*(996.798*'BMP P Tracking Table'!$AA281)*-'BMP P Tracking Table'!$AW281)))/(2*(996.798*'BMP P Tracking Table'!$AA281)),IF(SUM('BMP P Tracking Table'!$W281:$Z281)=0,'BMP P Tracking Table'!$AW281/(-3630*'BMP P Tracking Table'!$U281),(-(3630*'BMP P Tracking Table'!$U281+20.691*'BMP P Tracking Table'!$Z281-216.711*'BMP P Tracking Table'!$Y281-83.853*'BMP P Tracking Table'!$X281-42.834*'BMP P Tracking Table'!$W281)+SQRT((3630*'BMP P Tracking Table'!$U281+20.691*'BMP P Tracking Table'!$Z281-216.711*'BMP P Tracking Table'!$Y281-83.853*'BMP P Tracking Table'!$X281-42.834*'BMP P Tracking Table'!$W281)^2-(4*(149.919*'BMP P Tracking Table'!$W281+236.676*'BMP P Tracking Table'!$X281+726*'BMP P Tracking Table'!$Y281+996.798*'BMP P Tracking Table'!$Z281)*-'BMP P Tracking Table'!$AW281)))/(2*(149.919*'BMP P Tracking Table'!$W281+236.676*'BMP P Tracking Table'!$X281+726*'BMP P Tracking Table'!$Y281+996.798*'BMP P Tracking Table'!$Z281)))))),"")</f>
        <v/>
      </c>
      <c r="BA281" s="105" t="str" cm="1">
        <f t="array" ref="BA281">IFERROR((VLOOKUP(CONCATENATE('BMP P Tracking Table'!$AV281," ",'BMP P Tracking Table'!$AX281),'Performance Curves'!$C$1:$L$45,_xlfn.SINGLE(MATCH('BMP P Tracking Table'!$AZ281,'Performance Curves'!$D$1:$L$1,1))+2,FALSE)-VLOOKUP(CONCATENATE('BMP P Tracking Table'!$AV281," ",'BMP P Tracking Table'!$AX281),'Performance Curves'!$C$1:$L$45,_xlfn.SINGLE(MATCH('BMP P Tracking Table'!$AZ281,'Performance Curves'!$D$1:$L$1,1))+1,FALSE)),"")</f>
        <v/>
      </c>
      <c r="BB281" s="107" t="str">
        <f>IFERROR(('BMP P Tracking Table'!$AZ281-INDEX('Performance Curves'!$E$1:$L$1,1,MATCH('BMP P Tracking Table'!$AZ281,'Performance Curves'!$E$1:$L$1,1)))/(INDEX('Performance Curves'!$E$1:$L$1,1,MATCH('BMP P Tracking Table'!$AZ281,'Performance Curves'!$E$1:$L$1,1)+1)-INDEX('Performance Curves'!$E$1:$L$1,1,MATCH('BMP P Tracking Table'!$AZ281,'Performance Curves'!$E$1:$L$1,1))),"")</f>
        <v/>
      </c>
      <c r="BC281" s="106" t="str" cm="1">
        <f t="array" ref="BC281">IFERROR(IF('BMP P Tracking Table'!$AZ281=2,VLOOKUP(CONCATENATE('BMP P Tracking Table'!$AV281," ",'BMP P Tracking Table'!$AX281),'Performance Curves'!$C$1:$L$44,_xlfn.SINGLE(MATCH('BMP P Tracking Table'!$AZ281,'Performance Curves'!$D$1:$L$1,1))+1,FALSE),'BMP P Tracking Table'!$BA281*'BMP P Tracking Table'!$BB281+VLOOKUP(CONCATENATE('BMP P Tracking Table'!$AV281," ",'BMP P Tracking Table'!$AX281),'Performance Curves'!$C$1:$L$44,_xlfn.SINGLE(MATCH('BMP P Tracking Table'!$AZ281,'Performance Curves'!$D$1:$L$1,1))+1,FALSE)),"")</f>
        <v/>
      </c>
      <c r="BD281" s="107" t="str">
        <f>IFERROR('BMP P Tracking Table'!$BC281*'BMP P Tracking Table'!$AY281,"")</f>
        <v/>
      </c>
      <c r="BE281" s="101"/>
      <c r="BF281" s="37">
        <f t="shared" si="10"/>
        <v>0</v>
      </c>
    </row>
    <row r="282" spans="1:58" x14ac:dyDescent="0.25">
      <c r="A282" s="65"/>
      <c r="B282" s="65"/>
      <c r="C282" s="65"/>
      <c r="D282" s="65"/>
      <c r="E282" s="97"/>
      <c r="F282" s="97"/>
      <c r="G282" s="65"/>
      <c r="H282" s="65"/>
      <c r="I282" s="65"/>
      <c r="J282" s="98"/>
      <c r="K282" s="65"/>
      <c r="L282" s="65"/>
      <c r="M282" s="65"/>
      <c r="N282" s="65"/>
      <c r="O282" s="65"/>
      <c r="P282" s="65"/>
      <c r="Q282" s="65" t="str">
        <f>IFERROR(VLOOKUP('BMP P Tracking Table'!$P282,Dropdowns!$C$2:$E$15,3,FALSE),"")</f>
        <v/>
      </c>
      <c r="R282" s="65" t="str">
        <f>IFERROR(VLOOKUP('BMP P Tracking Table'!$Q282,Dropdowns!$P$3:$Q$23,2,FALSE),"")</f>
        <v/>
      </c>
      <c r="S282" s="65"/>
      <c r="T282" s="65"/>
      <c r="U282" s="65"/>
      <c r="V282" s="65"/>
      <c r="W282" s="65"/>
      <c r="X282" s="65"/>
      <c r="Y282" s="65"/>
      <c r="Z282" s="65"/>
      <c r="AA282" s="65"/>
      <c r="AB282" s="100"/>
      <c r="AC282" s="65"/>
      <c r="AD282" s="107" t="str">
        <f>IFERROR('BMP P Tracking Table'!$U282*VLOOKUP('BMP P Tracking Table'!$Q282,'Loading Rates'!$B$1:$L$24,4,FALSE)+IF('BMP P Tracking Table'!$V282="By HSG",'BMP P Tracking Table'!$W282*VLOOKUP('BMP P Tracking Table'!$Q282,'Loading Rates'!$B$1:$L$24,6,FALSE)+'BMP P Tracking Table'!$X282*VLOOKUP('BMP P Tracking Table'!$Q282,'Loading Rates'!$B$1:$L$24,7,FALSE)+'BMP P Tracking Table'!$Y282*VLOOKUP('BMP P Tracking Table'!$Q282,'Loading Rates'!$B$1:$L$24,8,FALSE)+'BMP P Tracking Table'!$Z282*VLOOKUP('BMP P Tracking Table'!$Q282,'Loading Rates'!$B$1:$L$24,9,FALSE),'BMP P Tracking Table'!$AA282*VLOOKUP('BMP P Tracking Table'!$Q282,'Loading Rates'!$B$1:$L$24,10,FALSE)),"")</f>
        <v/>
      </c>
      <c r="AE282" s="107" t="str">
        <f>IFERROR(MIN(2,IF('BMP P Tracking Table'!$V282="Total Pervious",(-(3630*'BMP P Tracking Table'!$U282+20.691*'BMP P Tracking Table'!$AA282)+SQRT((3630*'BMP P Tracking Table'!$U282+20.691*'BMP P Tracking Table'!$AA282)^2-(4*(996.798*'BMP P Tracking Table'!$AA282)*-'BMP P Tracking Table'!$AB282)))/(2*(996.798*'BMP P Tracking Table'!$AA282)),IF(SUM('BMP P Tracking Table'!$W282:$Z282)=0,'BMP P Tracking Table'!$AB282/(-3630*'BMP P Tracking Table'!$U282),(-(3630*'BMP P Tracking Table'!$U282+20.691*'BMP P Tracking Table'!$Z282-216.711*'BMP P Tracking Table'!$Y282-83.853*'BMP P Tracking Table'!$X282-42.834*'BMP P Tracking Table'!$W282)+SQRT((3630*'BMP P Tracking Table'!$U282+20.691*'BMP P Tracking Table'!$Z282-216.711*'BMP P Tracking Table'!$Y282-83.853*'BMP P Tracking Table'!$X282-42.834*'BMP P Tracking Table'!$W282)^2-(4*(149.919*'BMP P Tracking Table'!$W282+236.676*'BMP P Tracking Table'!$X282+726*'BMP P Tracking Table'!$Y282+996.798*'BMP P Tracking Table'!$Z282)*-'BMP P Tracking Table'!$AB282)))/(2*(149.919*'BMP P Tracking Table'!$W282+236.676*'BMP P Tracking Table'!$X282+726*'BMP P Tracking Table'!$Y282+996.798*'BMP P Tracking Table'!$Z282))))),"")</f>
        <v/>
      </c>
      <c r="AF282" s="107" t="str" cm="1">
        <f t="array" ref="AF282">IFERROR((VLOOKUP(CONCATENATE('BMP P Tracking Table'!$T282," ",'BMP P Tracking Table'!$AC282),'Performance Curves'!$C$1:$L$45,_xlfn.SINGLE(MATCH('BMP P Tracking Table'!$AE282,'Performance Curves'!$D$1:$L$1,1))+2,FALSE)-VLOOKUP(CONCATENATE('BMP P Tracking Table'!$T282," ",'BMP P Tracking Table'!$AC282),'Performance Curves'!$C$1:$L$45,_xlfn.SINGLE(MATCH('BMP P Tracking Table'!$AE282,'Performance Curves'!$D$1:$L$1,1))+1,FALSE)),"")</f>
        <v/>
      </c>
      <c r="AG282" s="107" t="str">
        <f>IFERROR(('BMP P Tracking Table'!$AE282-INDEX('Performance Curves'!$E$1:$L$1,1,MATCH('BMP P Tracking Table'!$AE282,'Performance Curves'!$E$1:$L$1,1)))/(INDEX('Performance Curves'!$E$1:$L$1,1,MATCH('BMP P Tracking Table'!$AE282,'Performance Curves'!$E$1:$L$1,1)+1)-INDEX('Performance Curves'!$E$1:$L$1,1,MATCH('BMP P Tracking Table'!$AE282,'Performance Curves'!$E$1:$L$1,1))),"")</f>
        <v/>
      </c>
      <c r="AH282" s="106" t="str" cm="1">
        <f t="array" ref="AH282">IFERROR(IF('BMP P Tracking Table'!$AE282=2,VLOOKUP(CONCATENATE('BMP P Tracking Table'!$T282," ",'BMP P Tracking Table'!$AC282),'Performance Curves'!$C$1:$L$45,_xlfn.SINGLE(MATCH('BMP P Tracking Table'!$AE282,'Performance Curves'!$D$1:$L$1,1))+1,FALSE),'BMP P Tracking Table'!$AF282*'BMP P Tracking Table'!$AG282+VLOOKUP(CONCATENATE('BMP P Tracking Table'!$T282," ",'BMP P Tracking Table'!$AC282),'Performance Curves'!$C$1:$L$45,_xlfn.SINGLE(MATCH('BMP P Tracking Table'!$AE282,'Performance Curves'!$D$1:$L$1,1))+1,FALSE)),"")</f>
        <v/>
      </c>
      <c r="AI282" s="107" t="str">
        <f>IFERROR('BMP P Tracking Table'!$AH282*'BMP P Tracking Table'!$AD282,"")</f>
        <v/>
      </c>
      <c r="AJ282" s="65"/>
      <c r="AK282" s="101"/>
      <c r="AL282" s="101"/>
      <c r="AM282" s="64">
        <v>1</v>
      </c>
      <c r="AN282" s="105" t="str">
        <f t="shared" si="9"/>
        <v/>
      </c>
      <c r="AO282" s="101"/>
      <c r="AP282" s="101"/>
      <c r="AQ282" s="101"/>
      <c r="AR282" s="101"/>
      <c r="AS282" s="101"/>
      <c r="AT282" s="101"/>
      <c r="AU282" s="101"/>
      <c r="AV282" s="65"/>
      <c r="AW282" s="102"/>
      <c r="AX282" s="102"/>
      <c r="AY282" s="107" t="str">
        <f>IF('BMP P Tracking Table'!$AK282="Yes",IF('BMP P Tracking Table'!$AL282="No",'BMP P Tracking Table'!$U282*VLOOKUP('BMP P Tracking Table'!$Q282,'Loading Rates'!$B$1:$L$24,4,FALSE)+IF('BMP P Tracking Table'!$V282="By HSG",'BMP P Tracking Table'!$W282*VLOOKUP('BMP P Tracking Table'!$Q282,'Loading Rates'!$B$1:$L$24,6,FALSE)+'BMP P Tracking Table'!$X282*VLOOKUP('BMP P Tracking Table'!$Q282,'Loading Rates'!$B$1:$L$24,7,FALSE)+'BMP P Tracking Table'!$Y282*VLOOKUP('BMP P Tracking Table'!$Q282,'Loading Rates'!$B$1:$L$24,8,FALSE)+'BMP P Tracking Table'!$Z282*VLOOKUP('BMP P Tracking Table'!$Q282,'Loading Rates'!$B$1:$L$24,9,FALSE),'BMP P Tracking Table'!$AA282*VLOOKUP('BMP P Tracking Table'!$Q282,'Loading Rates'!$B$1:$L$24,10,FALSE)),'BMP P Tracking Table'!$AO282*VLOOKUP('BMP P Tracking Table'!$Q282,'Loading Rates'!$B$1:$L$24,4,FALSE)+IF('BMP P Tracking Table'!$AP282="By HSG",'BMP P Tracking Table'!$AQ282*VLOOKUP('BMP P Tracking Table'!$Q282,'Loading Rates'!$B$1:$L$24,6,FALSE)+'BMP P Tracking Table'!$AR282*VLOOKUP('BMP P Tracking Table'!$Q282,'Loading Rates'!$B$1:$L$24,7,FALSE)+'BMP P Tracking Table'!$AS282*VLOOKUP('BMP P Tracking Table'!$Q282,'Loading Rates'!$B$1:$L$24,8,FALSE)+'BMP P Tracking Table'!$AT282*VLOOKUP('BMP P Tracking Table'!$Q282,'Loading Rates'!$B$1:$L$24,9,FALSE),'BMP P Tracking Table'!$AU282*VLOOKUP('BMP P Tracking Table'!$Q282,'Loading Rates'!$B$1:$L$24,10,FALSE))),"")</f>
        <v/>
      </c>
      <c r="AZ282" s="107" t="str">
        <f>IFERROR(IF('BMP P Tracking Table'!$AL282="Yes",MIN(2,IF('BMP P Tracking Table'!$AP282="Total Pervious",(-(3630*'BMP P Tracking Table'!$AO282+20.691*'BMP P Tracking Table'!$AU282)+SQRT((3630*'BMP P Tracking Table'!$AO282+20.691*'BMP P Tracking Table'!$AU282)^2-(4*(996.798*'BMP P Tracking Table'!$AU282)*-'BMP P Tracking Table'!$AW282)))/(2*(996.798*'BMP P Tracking Table'!$AU282)),IF(SUM('BMP P Tracking Table'!$AQ282:$AT282)=0,'BMP P Tracking Table'!$AU282/(-3630*'BMP P Tracking Table'!$AO282),(-(3630*'BMP P Tracking Table'!$AO282+20.691*'BMP P Tracking Table'!$AT282-216.711*'BMP P Tracking Table'!$AS282-83.853*'BMP P Tracking Table'!$AR282-42.834*'BMP P Tracking Table'!$AQ282)+SQRT((3630*'BMP P Tracking Table'!$AO282+20.691*'BMP P Tracking Table'!$AT282-216.711*'BMP P Tracking Table'!$AS282-83.853*'BMP P Tracking Table'!$AR282-42.834*'BMP P Tracking Table'!$AQ282)^2-(4*(149.919*'BMP P Tracking Table'!$AQ282+236.676*'BMP P Tracking Table'!$AR282+726*'BMP P Tracking Table'!$AS282+996.798*'BMP P Tracking Table'!$AT282)*-'BMP P Tracking Table'!$AW282)))/(2*(149.919*'BMP P Tracking Table'!$AQ282+236.676*'BMP P Tracking Table'!$AR282+726*'BMP P Tracking Table'!$AS282+996.798*'BMP P Tracking Table'!$AT282))))),MIN(2,IF('BMP P Tracking Table'!$AP282="Total Pervious",(-(3630*'BMP P Tracking Table'!$U282+20.691*'BMP P Tracking Table'!$AA282)+SQRT((3630*'BMP P Tracking Table'!$U282+20.691*'BMP P Tracking Table'!$AA282)^2-(4*(996.798*'BMP P Tracking Table'!$AA282)*-'BMP P Tracking Table'!$AW282)))/(2*(996.798*'BMP P Tracking Table'!$AA282)),IF(SUM('BMP P Tracking Table'!$W282:$Z282)=0,'BMP P Tracking Table'!$AW282/(-3630*'BMP P Tracking Table'!$U282),(-(3630*'BMP P Tracking Table'!$U282+20.691*'BMP P Tracking Table'!$Z282-216.711*'BMP P Tracking Table'!$Y282-83.853*'BMP P Tracking Table'!$X282-42.834*'BMP P Tracking Table'!$W282)+SQRT((3630*'BMP P Tracking Table'!$U282+20.691*'BMP P Tracking Table'!$Z282-216.711*'BMP P Tracking Table'!$Y282-83.853*'BMP P Tracking Table'!$X282-42.834*'BMP P Tracking Table'!$W282)^2-(4*(149.919*'BMP P Tracking Table'!$W282+236.676*'BMP P Tracking Table'!$X282+726*'BMP P Tracking Table'!$Y282+996.798*'BMP P Tracking Table'!$Z282)*-'BMP P Tracking Table'!$AW282)))/(2*(149.919*'BMP P Tracking Table'!$W282+236.676*'BMP P Tracking Table'!$X282+726*'BMP P Tracking Table'!$Y282+996.798*'BMP P Tracking Table'!$Z282)))))),"")</f>
        <v/>
      </c>
      <c r="BA282" s="105" t="str" cm="1">
        <f t="array" ref="BA282">IFERROR((VLOOKUP(CONCATENATE('BMP P Tracking Table'!$AV282," ",'BMP P Tracking Table'!$AX282),'Performance Curves'!$C$1:$L$45,_xlfn.SINGLE(MATCH('BMP P Tracking Table'!$AZ282,'Performance Curves'!$D$1:$L$1,1))+2,FALSE)-VLOOKUP(CONCATENATE('BMP P Tracking Table'!$AV282," ",'BMP P Tracking Table'!$AX282),'Performance Curves'!$C$1:$L$45,_xlfn.SINGLE(MATCH('BMP P Tracking Table'!$AZ282,'Performance Curves'!$D$1:$L$1,1))+1,FALSE)),"")</f>
        <v/>
      </c>
      <c r="BB282" s="107" t="str">
        <f>IFERROR(('BMP P Tracking Table'!$AZ282-INDEX('Performance Curves'!$E$1:$L$1,1,MATCH('BMP P Tracking Table'!$AZ282,'Performance Curves'!$E$1:$L$1,1)))/(INDEX('Performance Curves'!$E$1:$L$1,1,MATCH('BMP P Tracking Table'!$AZ282,'Performance Curves'!$E$1:$L$1,1)+1)-INDEX('Performance Curves'!$E$1:$L$1,1,MATCH('BMP P Tracking Table'!$AZ282,'Performance Curves'!$E$1:$L$1,1))),"")</f>
        <v/>
      </c>
      <c r="BC282" s="106" t="str" cm="1">
        <f t="array" ref="BC282">IFERROR(IF('BMP P Tracking Table'!$AZ282=2,VLOOKUP(CONCATENATE('BMP P Tracking Table'!$AV282," ",'BMP P Tracking Table'!$AX282),'Performance Curves'!$C$1:$L$44,_xlfn.SINGLE(MATCH('BMP P Tracking Table'!$AZ282,'Performance Curves'!$D$1:$L$1,1))+1,FALSE),'BMP P Tracking Table'!$BA282*'BMP P Tracking Table'!$BB282+VLOOKUP(CONCATENATE('BMP P Tracking Table'!$AV282," ",'BMP P Tracking Table'!$AX282),'Performance Curves'!$C$1:$L$44,_xlfn.SINGLE(MATCH('BMP P Tracking Table'!$AZ282,'Performance Curves'!$D$1:$L$1,1))+1,FALSE)),"")</f>
        <v/>
      </c>
      <c r="BD282" s="107" t="str">
        <f>IFERROR('BMP P Tracking Table'!$BC282*'BMP P Tracking Table'!$AY282,"")</f>
        <v/>
      </c>
      <c r="BE282" s="101"/>
      <c r="BF282" s="37">
        <f t="shared" si="10"/>
        <v>0</v>
      </c>
    </row>
    <row r="283" spans="1:58" x14ac:dyDescent="0.25">
      <c r="A283" s="65"/>
      <c r="B283" s="65"/>
      <c r="C283" s="65"/>
      <c r="D283" s="65"/>
      <c r="E283" s="97"/>
      <c r="F283" s="97"/>
      <c r="G283" s="65"/>
      <c r="H283" s="65"/>
      <c r="I283" s="65"/>
      <c r="J283" s="98"/>
      <c r="K283" s="65"/>
      <c r="L283" s="65"/>
      <c r="M283" s="65"/>
      <c r="N283" s="65"/>
      <c r="O283" s="65"/>
      <c r="P283" s="65"/>
      <c r="Q283" s="65" t="str">
        <f>IFERROR(VLOOKUP('BMP P Tracking Table'!$P283,Dropdowns!$C$2:$E$15,3,FALSE),"")</f>
        <v/>
      </c>
      <c r="R283" s="65" t="str">
        <f>IFERROR(VLOOKUP('BMP P Tracking Table'!$Q283,Dropdowns!$P$3:$Q$23,2,FALSE),"")</f>
        <v/>
      </c>
      <c r="S283" s="65"/>
      <c r="T283" s="65"/>
      <c r="U283" s="65"/>
      <c r="V283" s="65"/>
      <c r="W283" s="65"/>
      <c r="X283" s="65"/>
      <c r="Y283" s="65"/>
      <c r="Z283" s="65"/>
      <c r="AA283" s="65"/>
      <c r="AB283" s="100"/>
      <c r="AC283" s="65"/>
      <c r="AD283" s="107" t="str">
        <f>IFERROR('BMP P Tracking Table'!$U283*VLOOKUP('BMP P Tracking Table'!$Q283,'Loading Rates'!$B$1:$L$24,4,FALSE)+IF('BMP P Tracking Table'!$V283="By HSG",'BMP P Tracking Table'!$W283*VLOOKUP('BMP P Tracking Table'!$Q283,'Loading Rates'!$B$1:$L$24,6,FALSE)+'BMP P Tracking Table'!$X283*VLOOKUP('BMP P Tracking Table'!$Q283,'Loading Rates'!$B$1:$L$24,7,FALSE)+'BMP P Tracking Table'!$Y283*VLOOKUP('BMP P Tracking Table'!$Q283,'Loading Rates'!$B$1:$L$24,8,FALSE)+'BMP P Tracking Table'!$Z283*VLOOKUP('BMP P Tracking Table'!$Q283,'Loading Rates'!$B$1:$L$24,9,FALSE),'BMP P Tracking Table'!$AA283*VLOOKUP('BMP P Tracking Table'!$Q283,'Loading Rates'!$B$1:$L$24,10,FALSE)),"")</f>
        <v/>
      </c>
      <c r="AE283" s="107" t="str">
        <f>IFERROR(MIN(2,IF('BMP P Tracking Table'!$V283="Total Pervious",(-(3630*'BMP P Tracking Table'!$U283+20.691*'BMP P Tracking Table'!$AA283)+SQRT((3630*'BMP P Tracking Table'!$U283+20.691*'BMP P Tracking Table'!$AA283)^2-(4*(996.798*'BMP P Tracking Table'!$AA283)*-'BMP P Tracking Table'!$AB283)))/(2*(996.798*'BMP P Tracking Table'!$AA283)),IF(SUM('BMP P Tracking Table'!$W283:$Z283)=0,'BMP P Tracking Table'!$AB283/(-3630*'BMP P Tracking Table'!$U283),(-(3630*'BMP P Tracking Table'!$U283+20.691*'BMP P Tracking Table'!$Z283-216.711*'BMP P Tracking Table'!$Y283-83.853*'BMP P Tracking Table'!$X283-42.834*'BMP P Tracking Table'!$W283)+SQRT((3630*'BMP P Tracking Table'!$U283+20.691*'BMP P Tracking Table'!$Z283-216.711*'BMP P Tracking Table'!$Y283-83.853*'BMP P Tracking Table'!$X283-42.834*'BMP P Tracking Table'!$W283)^2-(4*(149.919*'BMP P Tracking Table'!$W283+236.676*'BMP P Tracking Table'!$X283+726*'BMP P Tracking Table'!$Y283+996.798*'BMP P Tracking Table'!$Z283)*-'BMP P Tracking Table'!$AB283)))/(2*(149.919*'BMP P Tracking Table'!$W283+236.676*'BMP P Tracking Table'!$X283+726*'BMP P Tracking Table'!$Y283+996.798*'BMP P Tracking Table'!$Z283))))),"")</f>
        <v/>
      </c>
      <c r="AF283" s="107" t="str" cm="1">
        <f t="array" ref="AF283">IFERROR((VLOOKUP(CONCATENATE('BMP P Tracking Table'!$T283," ",'BMP P Tracking Table'!$AC283),'Performance Curves'!$C$1:$L$45,_xlfn.SINGLE(MATCH('BMP P Tracking Table'!$AE283,'Performance Curves'!$D$1:$L$1,1))+2,FALSE)-VLOOKUP(CONCATENATE('BMP P Tracking Table'!$T283," ",'BMP P Tracking Table'!$AC283),'Performance Curves'!$C$1:$L$45,_xlfn.SINGLE(MATCH('BMP P Tracking Table'!$AE283,'Performance Curves'!$D$1:$L$1,1))+1,FALSE)),"")</f>
        <v/>
      </c>
      <c r="AG283" s="107" t="str">
        <f>IFERROR(('BMP P Tracking Table'!$AE283-INDEX('Performance Curves'!$E$1:$L$1,1,MATCH('BMP P Tracking Table'!$AE283,'Performance Curves'!$E$1:$L$1,1)))/(INDEX('Performance Curves'!$E$1:$L$1,1,MATCH('BMP P Tracking Table'!$AE283,'Performance Curves'!$E$1:$L$1,1)+1)-INDEX('Performance Curves'!$E$1:$L$1,1,MATCH('BMP P Tracking Table'!$AE283,'Performance Curves'!$E$1:$L$1,1))),"")</f>
        <v/>
      </c>
      <c r="AH283" s="106" t="str" cm="1">
        <f t="array" ref="AH283">IFERROR(IF('BMP P Tracking Table'!$AE283=2,VLOOKUP(CONCATENATE('BMP P Tracking Table'!$T283," ",'BMP P Tracking Table'!$AC283),'Performance Curves'!$C$1:$L$45,_xlfn.SINGLE(MATCH('BMP P Tracking Table'!$AE283,'Performance Curves'!$D$1:$L$1,1))+1,FALSE),'BMP P Tracking Table'!$AF283*'BMP P Tracking Table'!$AG283+VLOOKUP(CONCATENATE('BMP P Tracking Table'!$T283," ",'BMP P Tracking Table'!$AC283),'Performance Curves'!$C$1:$L$45,_xlfn.SINGLE(MATCH('BMP P Tracking Table'!$AE283,'Performance Curves'!$D$1:$L$1,1))+1,FALSE)),"")</f>
        <v/>
      </c>
      <c r="AI283" s="107" t="str">
        <f>IFERROR('BMP P Tracking Table'!$AH283*'BMP P Tracking Table'!$AD283,"")</f>
        <v/>
      </c>
      <c r="AJ283" s="65"/>
      <c r="AK283" s="101"/>
      <c r="AL283" s="101"/>
      <c r="AM283" s="64">
        <v>1</v>
      </c>
      <c r="AN283" s="105" t="str">
        <f t="shared" si="9"/>
        <v/>
      </c>
      <c r="AO283" s="101"/>
      <c r="AP283" s="101"/>
      <c r="AQ283" s="101"/>
      <c r="AR283" s="101"/>
      <c r="AS283" s="101"/>
      <c r="AT283" s="101"/>
      <c r="AU283" s="101"/>
      <c r="AV283" s="65"/>
      <c r="AW283" s="102"/>
      <c r="AX283" s="102"/>
      <c r="AY283" s="107" t="str">
        <f>IF('BMP P Tracking Table'!$AK283="Yes",IF('BMP P Tracking Table'!$AL283="No",'BMP P Tracking Table'!$U283*VLOOKUP('BMP P Tracking Table'!$Q283,'Loading Rates'!$B$1:$L$24,4,FALSE)+IF('BMP P Tracking Table'!$V283="By HSG",'BMP P Tracking Table'!$W283*VLOOKUP('BMP P Tracking Table'!$Q283,'Loading Rates'!$B$1:$L$24,6,FALSE)+'BMP P Tracking Table'!$X283*VLOOKUP('BMP P Tracking Table'!$Q283,'Loading Rates'!$B$1:$L$24,7,FALSE)+'BMP P Tracking Table'!$Y283*VLOOKUP('BMP P Tracking Table'!$Q283,'Loading Rates'!$B$1:$L$24,8,FALSE)+'BMP P Tracking Table'!$Z283*VLOOKUP('BMP P Tracking Table'!$Q283,'Loading Rates'!$B$1:$L$24,9,FALSE),'BMP P Tracking Table'!$AA283*VLOOKUP('BMP P Tracking Table'!$Q283,'Loading Rates'!$B$1:$L$24,10,FALSE)),'BMP P Tracking Table'!$AO283*VLOOKUP('BMP P Tracking Table'!$Q283,'Loading Rates'!$B$1:$L$24,4,FALSE)+IF('BMP P Tracking Table'!$AP283="By HSG",'BMP P Tracking Table'!$AQ283*VLOOKUP('BMP P Tracking Table'!$Q283,'Loading Rates'!$B$1:$L$24,6,FALSE)+'BMP P Tracking Table'!$AR283*VLOOKUP('BMP P Tracking Table'!$Q283,'Loading Rates'!$B$1:$L$24,7,FALSE)+'BMP P Tracking Table'!$AS283*VLOOKUP('BMP P Tracking Table'!$Q283,'Loading Rates'!$B$1:$L$24,8,FALSE)+'BMP P Tracking Table'!$AT283*VLOOKUP('BMP P Tracking Table'!$Q283,'Loading Rates'!$B$1:$L$24,9,FALSE),'BMP P Tracking Table'!$AU283*VLOOKUP('BMP P Tracking Table'!$Q283,'Loading Rates'!$B$1:$L$24,10,FALSE))),"")</f>
        <v/>
      </c>
      <c r="AZ283" s="107" t="str">
        <f>IFERROR(IF('BMP P Tracking Table'!$AL283="Yes",MIN(2,IF('BMP P Tracking Table'!$AP283="Total Pervious",(-(3630*'BMP P Tracking Table'!$AO283+20.691*'BMP P Tracking Table'!$AU283)+SQRT((3630*'BMP P Tracking Table'!$AO283+20.691*'BMP P Tracking Table'!$AU283)^2-(4*(996.798*'BMP P Tracking Table'!$AU283)*-'BMP P Tracking Table'!$AW283)))/(2*(996.798*'BMP P Tracking Table'!$AU283)),IF(SUM('BMP P Tracking Table'!$AQ283:$AT283)=0,'BMP P Tracking Table'!$AU283/(-3630*'BMP P Tracking Table'!$AO283),(-(3630*'BMP P Tracking Table'!$AO283+20.691*'BMP P Tracking Table'!$AT283-216.711*'BMP P Tracking Table'!$AS283-83.853*'BMP P Tracking Table'!$AR283-42.834*'BMP P Tracking Table'!$AQ283)+SQRT((3630*'BMP P Tracking Table'!$AO283+20.691*'BMP P Tracking Table'!$AT283-216.711*'BMP P Tracking Table'!$AS283-83.853*'BMP P Tracking Table'!$AR283-42.834*'BMP P Tracking Table'!$AQ283)^2-(4*(149.919*'BMP P Tracking Table'!$AQ283+236.676*'BMP P Tracking Table'!$AR283+726*'BMP P Tracking Table'!$AS283+996.798*'BMP P Tracking Table'!$AT283)*-'BMP P Tracking Table'!$AW283)))/(2*(149.919*'BMP P Tracking Table'!$AQ283+236.676*'BMP P Tracking Table'!$AR283+726*'BMP P Tracking Table'!$AS283+996.798*'BMP P Tracking Table'!$AT283))))),MIN(2,IF('BMP P Tracking Table'!$AP283="Total Pervious",(-(3630*'BMP P Tracking Table'!$U283+20.691*'BMP P Tracking Table'!$AA283)+SQRT((3630*'BMP P Tracking Table'!$U283+20.691*'BMP P Tracking Table'!$AA283)^2-(4*(996.798*'BMP P Tracking Table'!$AA283)*-'BMP P Tracking Table'!$AW283)))/(2*(996.798*'BMP P Tracking Table'!$AA283)),IF(SUM('BMP P Tracking Table'!$W283:$Z283)=0,'BMP P Tracking Table'!$AW283/(-3630*'BMP P Tracking Table'!$U283),(-(3630*'BMP P Tracking Table'!$U283+20.691*'BMP P Tracking Table'!$Z283-216.711*'BMP P Tracking Table'!$Y283-83.853*'BMP P Tracking Table'!$X283-42.834*'BMP P Tracking Table'!$W283)+SQRT((3630*'BMP P Tracking Table'!$U283+20.691*'BMP P Tracking Table'!$Z283-216.711*'BMP P Tracking Table'!$Y283-83.853*'BMP P Tracking Table'!$X283-42.834*'BMP P Tracking Table'!$W283)^2-(4*(149.919*'BMP P Tracking Table'!$W283+236.676*'BMP P Tracking Table'!$X283+726*'BMP P Tracking Table'!$Y283+996.798*'BMP P Tracking Table'!$Z283)*-'BMP P Tracking Table'!$AW283)))/(2*(149.919*'BMP P Tracking Table'!$W283+236.676*'BMP P Tracking Table'!$X283+726*'BMP P Tracking Table'!$Y283+996.798*'BMP P Tracking Table'!$Z283)))))),"")</f>
        <v/>
      </c>
      <c r="BA283" s="105" t="str" cm="1">
        <f t="array" ref="BA283">IFERROR((VLOOKUP(CONCATENATE('BMP P Tracking Table'!$AV283," ",'BMP P Tracking Table'!$AX283),'Performance Curves'!$C$1:$L$45,_xlfn.SINGLE(MATCH('BMP P Tracking Table'!$AZ283,'Performance Curves'!$D$1:$L$1,1))+2,FALSE)-VLOOKUP(CONCATENATE('BMP P Tracking Table'!$AV283," ",'BMP P Tracking Table'!$AX283),'Performance Curves'!$C$1:$L$45,_xlfn.SINGLE(MATCH('BMP P Tracking Table'!$AZ283,'Performance Curves'!$D$1:$L$1,1))+1,FALSE)),"")</f>
        <v/>
      </c>
      <c r="BB283" s="107" t="str">
        <f>IFERROR(('BMP P Tracking Table'!$AZ283-INDEX('Performance Curves'!$E$1:$L$1,1,MATCH('BMP P Tracking Table'!$AZ283,'Performance Curves'!$E$1:$L$1,1)))/(INDEX('Performance Curves'!$E$1:$L$1,1,MATCH('BMP P Tracking Table'!$AZ283,'Performance Curves'!$E$1:$L$1,1)+1)-INDEX('Performance Curves'!$E$1:$L$1,1,MATCH('BMP P Tracking Table'!$AZ283,'Performance Curves'!$E$1:$L$1,1))),"")</f>
        <v/>
      </c>
      <c r="BC283" s="106" t="str" cm="1">
        <f t="array" ref="BC283">IFERROR(IF('BMP P Tracking Table'!$AZ283=2,VLOOKUP(CONCATENATE('BMP P Tracking Table'!$AV283," ",'BMP P Tracking Table'!$AX283),'Performance Curves'!$C$1:$L$44,_xlfn.SINGLE(MATCH('BMP P Tracking Table'!$AZ283,'Performance Curves'!$D$1:$L$1,1))+1,FALSE),'BMP P Tracking Table'!$BA283*'BMP P Tracking Table'!$BB283+VLOOKUP(CONCATENATE('BMP P Tracking Table'!$AV283," ",'BMP P Tracking Table'!$AX283),'Performance Curves'!$C$1:$L$44,_xlfn.SINGLE(MATCH('BMP P Tracking Table'!$AZ283,'Performance Curves'!$D$1:$L$1,1))+1,FALSE)),"")</f>
        <v/>
      </c>
      <c r="BD283" s="107" t="str">
        <f>IFERROR('BMP P Tracking Table'!$BC283*'BMP P Tracking Table'!$AY283,"")</f>
        <v/>
      </c>
      <c r="BE283" s="101"/>
      <c r="BF283" s="37">
        <f t="shared" si="10"/>
        <v>0</v>
      </c>
    </row>
    <row r="284" spans="1:58" x14ac:dyDescent="0.25">
      <c r="A284" s="65"/>
      <c r="B284" s="65"/>
      <c r="C284" s="65"/>
      <c r="D284" s="65"/>
      <c r="E284" s="97"/>
      <c r="F284" s="97"/>
      <c r="G284" s="65"/>
      <c r="H284" s="65"/>
      <c r="I284" s="65"/>
      <c r="J284" s="98"/>
      <c r="K284" s="65"/>
      <c r="L284" s="65"/>
      <c r="M284" s="65"/>
      <c r="N284" s="65"/>
      <c r="O284" s="65"/>
      <c r="P284" s="65"/>
      <c r="Q284" s="65" t="str">
        <f>IFERROR(VLOOKUP('BMP P Tracking Table'!$P284,Dropdowns!$C$2:$E$15,3,FALSE),"")</f>
        <v/>
      </c>
      <c r="R284" s="65" t="str">
        <f>IFERROR(VLOOKUP('BMP P Tracking Table'!$Q284,Dropdowns!$P$3:$Q$23,2,FALSE),"")</f>
        <v/>
      </c>
      <c r="S284" s="65"/>
      <c r="T284" s="65"/>
      <c r="U284" s="65"/>
      <c r="V284" s="65"/>
      <c r="W284" s="65"/>
      <c r="X284" s="65"/>
      <c r="Y284" s="65"/>
      <c r="Z284" s="65"/>
      <c r="AA284" s="65"/>
      <c r="AB284" s="100"/>
      <c r="AC284" s="65"/>
      <c r="AD284" s="107" t="str">
        <f>IFERROR('BMP P Tracking Table'!$U284*VLOOKUP('BMP P Tracking Table'!$Q284,'Loading Rates'!$B$1:$L$24,4,FALSE)+IF('BMP P Tracking Table'!$V284="By HSG",'BMP P Tracking Table'!$W284*VLOOKUP('BMP P Tracking Table'!$Q284,'Loading Rates'!$B$1:$L$24,6,FALSE)+'BMP P Tracking Table'!$X284*VLOOKUP('BMP P Tracking Table'!$Q284,'Loading Rates'!$B$1:$L$24,7,FALSE)+'BMP P Tracking Table'!$Y284*VLOOKUP('BMP P Tracking Table'!$Q284,'Loading Rates'!$B$1:$L$24,8,FALSE)+'BMP P Tracking Table'!$Z284*VLOOKUP('BMP P Tracking Table'!$Q284,'Loading Rates'!$B$1:$L$24,9,FALSE),'BMP P Tracking Table'!$AA284*VLOOKUP('BMP P Tracking Table'!$Q284,'Loading Rates'!$B$1:$L$24,10,FALSE)),"")</f>
        <v/>
      </c>
      <c r="AE284" s="107" t="str">
        <f>IFERROR(MIN(2,IF('BMP P Tracking Table'!$V284="Total Pervious",(-(3630*'BMP P Tracking Table'!$U284+20.691*'BMP P Tracking Table'!$AA284)+SQRT((3630*'BMP P Tracking Table'!$U284+20.691*'BMP P Tracking Table'!$AA284)^2-(4*(996.798*'BMP P Tracking Table'!$AA284)*-'BMP P Tracking Table'!$AB284)))/(2*(996.798*'BMP P Tracking Table'!$AA284)),IF(SUM('BMP P Tracking Table'!$W284:$Z284)=0,'BMP P Tracking Table'!$AB284/(-3630*'BMP P Tracking Table'!$U284),(-(3630*'BMP P Tracking Table'!$U284+20.691*'BMP P Tracking Table'!$Z284-216.711*'BMP P Tracking Table'!$Y284-83.853*'BMP P Tracking Table'!$X284-42.834*'BMP P Tracking Table'!$W284)+SQRT((3630*'BMP P Tracking Table'!$U284+20.691*'BMP P Tracking Table'!$Z284-216.711*'BMP P Tracking Table'!$Y284-83.853*'BMP P Tracking Table'!$X284-42.834*'BMP P Tracking Table'!$W284)^2-(4*(149.919*'BMP P Tracking Table'!$W284+236.676*'BMP P Tracking Table'!$X284+726*'BMP P Tracking Table'!$Y284+996.798*'BMP P Tracking Table'!$Z284)*-'BMP P Tracking Table'!$AB284)))/(2*(149.919*'BMP P Tracking Table'!$W284+236.676*'BMP P Tracking Table'!$X284+726*'BMP P Tracking Table'!$Y284+996.798*'BMP P Tracking Table'!$Z284))))),"")</f>
        <v/>
      </c>
      <c r="AF284" s="107" t="str" cm="1">
        <f t="array" ref="AF284">IFERROR((VLOOKUP(CONCATENATE('BMP P Tracking Table'!$T284," ",'BMP P Tracking Table'!$AC284),'Performance Curves'!$C$1:$L$45,_xlfn.SINGLE(MATCH('BMP P Tracking Table'!$AE284,'Performance Curves'!$D$1:$L$1,1))+2,FALSE)-VLOOKUP(CONCATENATE('BMP P Tracking Table'!$T284," ",'BMP P Tracking Table'!$AC284),'Performance Curves'!$C$1:$L$45,_xlfn.SINGLE(MATCH('BMP P Tracking Table'!$AE284,'Performance Curves'!$D$1:$L$1,1))+1,FALSE)),"")</f>
        <v/>
      </c>
      <c r="AG284" s="107" t="str">
        <f>IFERROR(('BMP P Tracking Table'!$AE284-INDEX('Performance Curves'!$E$1:$L$1,1,MATCH('BMP P Tracking Table'!$AE284,'Performance Curves'!$E$1:$L$1,1)))/(INDEX('Performance Curves'!$E$1:$L$1,1,MATCH('BMP P Tracking Table'!$AE284,'Performance Curves'!$E$1:$L$1,1)+1)-INDEX('Performance Curves'!$E$1:$L$1,1,MATCH('BMP P Tracking Table'!$AE284,'Performance Curves'!$E$1:$L$1,1))),"")</f>
        <v/>
      </c>
      <c r="AH284" s="106" t="str" cm="1">
        <f t="array" ref="AH284">IFERROR(IF('BMP P Tracking Table'!$AE284=2,VLOOKUP(CONCATENATE('BMP P Tracking Table'!$T284," ",'BMP P Tracking Table'!$AC284),'Performance Curves'!$C$1:$L$45,_xlfn.SINGLE(MATCH('BMP P Tracking Table'!$AE284,'Performance Curves'!$D$1:$L$1,1))+1,FALSE),'BMP P Tracking Table'!$AF284*'BMP P Tracking Table'!$AG284+VLOOKUP(CONCATENATE('BMP P Tracking Table'!$T284," ",'BMP P Tracking Table'!$AC284),'Performance Curves'!$C$1:$L$45,_xlfn.SINGLE(MATCH('BMP P Tracking Table'!$AE284,'Performance Curves'!$D$1:$L$1,1))+1,FALSE)),"")</f>
        <v/>
      </c>
      <c r="AI284" s="107" t="str">
        <f>IFERROR('BMP P Tracking Table'!$AH284*'BMP P Tracking Table'!$AD284,"")</f>
        <v/>
      </c>
      <c r="AJ284" s="65"/>
      <c r="AK284" s="101"/>
      <c r="AL284" s="101"/>
      <c r="AM284" s="64">
        <v>1</v>
      </c>
      <c r="AN284" s="105" t="str">
        <f t="shared" si="9"/>
        <v/>
      </c>
      <c r="AO284" s="101"/>
      <c r="AP284" s="101"/>
      <c r="AQ284" s="101"/>
      <c r="AR284" s="101"/>
      <c r="AS284" s="101"/>
      <c r="AT284" s="101"/>
      <c r="AU284" s="101"/>
      <c r="AV284" s="65"/>
      <c r="AW284" s="102"/>
      <c r="AX284" s="102"/>
      <c r="AY284" s="107" t="str">
        <f>IF('BMP P Tracking Table'!$AK284="Yes",IF('BMP P Tracking Table'!$AL284="No",'BMP P Tracking Table'!$U284*VLOOKUP('BMP P Tracking Table'!$Q284,'Loading Rates'!$B$1:$L$24,4,FALSE)+IF('BMP P Tracking Table'!$V284="By HSG",'BMP P Tracking Table'!$W284*VLOOKUP('BMP P Tracking Table'!$Q284,'Loading Rates'!$B$1:$L$24,6,FALSE)+'BMP P Tracking Table'!$X284*VLOOKUP('BMP P Tracking Table'!$Q284,'Loading Rates'!$B$1:$L$24,7,FALSE)+'BMP P Tracking Table'!$Y284*VLOOKUP('BMP P Tracking Table'!$Q284,'Loading Rates'!$B$1:$L$24,8,FALSE)+'BMP P Tracking Table'!$Z284*VLOOKUP('BMP P Tracking Table'!$Q284,'Loading Rates'!$B$1:$L$24,9,FALSE),'BMP P Tracking Table'!$AA284*VLOOKUP('BMP P Tracking Table'!$Q284,'Loading Rates'!$B$1:$L$24,10,FALSE)),'BMP P Tracking Table'!$AO284*VLOOKUP('BMP P Tracking Table'!$Q284,'Loading Rates'!$B$1:$L$24,4,FALSE)+IF('BMP P Tracking Table'!$AP284="By HSG",'BMP P Tracking Table'!$AQ284*VLOOKUP('BMP P Tracking Table'!$Q284,'Loading Rates'!$B$1:$L$24,6,FALSE)+'BMP P Tracking Table'!$AR284*VLOOKUP('BMP P Tracking Table'!$Q284,'Loading Rates'!$B$1:$L$24,7,FALSE)+'BMP P Tracking Table'!$AS284*VLOOKUP('BMP P Tracking Table'!$Q284,'Loading Rates'!$B$1:$L$24,8,FALSE)+'BMP P Tracking Table'!$AT284*VLOOKUP('BMP P Tracking Table'!$Q284,'Loading Rates'!$B$1:$L$24,9,FALSE),'BMP P Tracking Table'!$AU284*VLOOKUP('BMP P Tracking Table'!$Q284,'Loading Rates'!$B$1:$L$24,10,FALSE))),"")</f>
        <v/>
      </c>
      <c r="AZ284" s="107" t="str">
        <f>IFERROR(IF('BMP P Tracking Table'!$AL284="Yes",MIN(2,IF('BMP P Tracking Table'!$AP284="Total Pervious",(-(3630*'BMP P Tracking Table'!$AO284+20.691*'BMP P Tracking Table'!$AU284)+SQRT((3630*'BMP P Tracking Table'!$AO284+20.691*'BMP P Tracking Table'!$AU284)^2-(4*(996.798*'BMP P Tracking Table'!$AU284)*-'BMP P Tracking Table'!$AW284)))/(2*(996.798*'BMP P Tracking Table'!$AU284)),IF(SUM('BMP P Tracking Table'!$AQ284:$AT284)=0,'BMP P Tracking Table'!$AU284/(-3630*'BMP P Tracking Table'!$AO284),(-(3630*'BMP P Tracking Table'!$AO284+20.691*'BMP P Tracking Table'!$AT284-216.711*'BMP P Tracking Table'!$AS284-83.853*'BMP P Tracking Table'!$AR284-42.834*'BMP P Tracking Table'!$AQ284)+SQRT((3630*'BMP P Tracking Table'!$AO284+20.691*'BMP P Tracking Table'!$AT284-216.711*'BMP P Tracking Table'!$AS284-83.853*'BMP P Tracking Table'!$AR284-42.834*'BMP P Tracking Table'!$AQ284)^2-(4*(149.919*'BMP P Tracking Table'!$AQ284+236.676*'BMP P Tracking Table'!$AR284+726*'BMP P Tracking Table'!$AS284+996.798*'BMP P Tracking Table'!$AT284)*-'BMP P Tracking Table'!$AW284)))/(2*(149.919*'BMP P Tracking Table'!$AQ284+236.676*'BMP P Tracking Table'!$AR284+726*'BMP P Tracking Table'!$AS284+996.798*'BMP P Tracking Table'!$AT284))))),MIN(2,IF('BMP P Tracking Table'!$AP284="Total Pervious",(-(3630*'BMP P Tracking Table'!$U284+20.691*'BMP P Tracking Table'!$AA284)+SQRT((3630*'BMP P Tracking Table'!$U284+20.691*'BMP P Tracking Table'!$AA284)^2-(4*(996.798*'BMP P Tracking Table'!$AA284)*-'BMP P Tracking Table'!$AW284)))/(2*(996.798*'BMP P Tracking Table'!$AA284)),IF(SUM('BMP P Tracking Table'!$W284:$Z284)=0,'BMP P Tracking Table'!$AW284/(-3630*'BMP P Tracking Table'!$U284),(-(3630*'BMP P Tracking Table'!$U284+20.691*'BMP P Tracking Table'!$Z284-216.711*'BMP P Tracking Table'!$Y284-83.853*'BMP P Tracking Table'!$X284-42.834*'BMP P Tracking Table'!$W284)+SQRT((3630*'BMP P Tracking Table'!$U284+20.691*'BMP P Tracking Table'!$Z284-216.711*'BMP P Tracking Table'!$Y284-83.853*'BMP P Tracking Table'!$X284-42.834*'BMP P Tracking Table'!$W284)^2-(4*(149.919*'BMP P Tracking Table'!$W284+236.676*'BMP P Tracking Table'!$X284+726*'BMP P Tracking Table'!$Y284+996.798*'BMP P Tracking Table'!$Z284)*-'BMP P Tracking Table'!$AW284)))/(2*(149.919*'BMP P Tracking Table'!$W284+236.676*'BMP P Tracking Table'!$X284+726*'BMP P Tracking Table'!$Y284+996.798*'BMP P Tracking Table'!$Z284)))))),"")</f>
        <v/>
      </c>
      <c r="BA284" s="105" t="str" cm="1">
        <f t="array" ref="BA284">IFERROR((VLOOKUP(CONCATENATE('BMP P Tracking Table'!$AV284," ",'BMP P Tracking Table'!$AX284),'Performance Curves'!$C$1:$L$45,_xlfn.SINGLE(MATCH('BMP P Tracking Table'!$AZ284,'Performance Curves'!$D$1:$L$1,1))+2,FALSE)-VLOOKUP(CONCATENATE('BMP P Tracking Table'!$AV284," ",'BMP P Tracking Table'!$AX284),'Performance Curves'!$C$1:$L$45,_xlfn.SINGLE(MATCH('BMP P Tracking Table'!$AZ284,'Performance Curves'!$D$1:$L$1,1))+1,FALSE)),"")</f>
        <v/>
      </c>
      <c r="BB284" s="107" t="str">
        <f>IFERROR(('BMP P Tracking Table'!$AZ284-INDEX('Performance Curves'!$E$1:$L$1,1,MATCH('BMP P Tracking Table'!$AZ284,'Performance Curves'!$E$1:$L$1,1)))/(INDEX('Performance Curves'!$E$1:$L$1,1,MATCH('BMP P Tracking Table'!$AZ284,'Performance Curves'!$E$1:$L$1,1)+1)-INDEX('Performance Curves'!$E$1:$L$1,1,MATCH('BMP P Tracking Table'!$AZ284,'Performance Curves'!$E$1:$L$1,1))),"")</f>
        <v/>
      </c>
      <c r="BC284" s="106" t="str" cm="1">
        <f t="array" ref="BC284">IFERROR(IF('BMP P Tracking Table'!$AZ284=2,VLOOKUP(CONCATENATE('BMP P Tracking Table'!$AV284," ",'BMP P Tracking Table'!$AX284),'Performance Curves'!$C$1:$L$44,_xlfn.SINGLE(MATCH('BMP P Tracking Table'!$AZ284,'Performance Curves'!$D$1:$L$1,1))+1,FALSE),'BMP P Tracking Table'!$BA284*'BMP P Tracking Table'!$BB284+VLOOKUP(CONCATENATE('BMP P Tracking Table'!$AV284," ",'BMP P Tracking Table'!$AX284),'Performance Curves'!$C$1:$L$44,_xlfn.SINGLE(MATCH('BMP P Tracking Table'!$AZ284,'Performance Curves'!$D$1:$L$1,1))+1,FALSE)),"")</f>
        <v/>
      </c>
      <c r="BD284" s="107" t="str">
        <f>IFERROR('BMP P Tracking Table'!$BC284*'BMP P Tracking Table'!$AY284,"")</f>
        <v/>
      </c>
      <c r="BE284" s="101"/>
      <c r="BF284" s="37">
        <f t="shared" si="10"/>
        <v>0</v>
      </c>
    </row>
    <row r="285" spans="1:58" x14ac:dyDescent="0.25">
      <c r="A285" s="65"/>
      <c r="B285" s="65"/>
      <c r="C285" s="65"/>
      <c r="D285" s="65"/>
      <c r="E285" s="97"/>
      <c r="F285" s="97"/>
      <c r="G285" s="65"/>
      <c r="H285" s="65"/>
      <c r="I285" s="65"/>
      <c r="J285" s="98"/>
      <c r="K285" s="65"/>
      <c r="L285" s="65"/>
      <c r="M285" s="65"/>
      <c r="N285" s="65"/>
      <c r="O285" s="65"/>
      <c r="P285" s="65"/>
      <c r="Q285" s="65" t="str">
        <f>IFERROR(VLOOKUP('BMP P Tracking Table'!$P285,Dropdowns!$C$2:$E$15,3,FALSE),"")</f>
        <v/>
      </c>
      <c r="R285" s="65" t="str">
        <f>IFERROR(VLOOKUP('BMP P Tracking Table'!$Q285,Dropdowns!$P$3:$Q$23,2,FALSE),"")</f>
        <v/>
      </c>
      <c r="S285" s="65"/>
      <c r="T285" s="65"/>
      <c r="U285" s="65"/>
      <c r="V285" s="65"/>
      <c r="W285" s="65"/>
      <c r="X285" s="65"/>
      <c r="Y285" s="65"/>
      <c r="Z285" s="65"/>
      <c r="AA285" s="65"/>
      <c r="AB285" s="100"/>
      <c r="AC285" s="65"/>
      <c r="AD285" s="107" t="str">
        <f>IFERROR('BMP P Tracking Table'!$U285*VLOOKUP('BMP P Tracking Table'!$Q285,'Loading Rates'!$B$1:$L$24,4,FALSE)+IF('BMP P Tracking Table'!$V285="By HSG",'BMP P Tracking Table'!$W285*VLOOKUP('BMP P Tracking Table'!$Q285,'Loading Rates'!$B$1:$L$24,6,FALSE)+'BMP P Tracking Table'!$X285*VLOOKUP('BMP P Tracking Table'!$Q285,'Loading Rates'!$B$1:$L$24,7,FALSE)+'BMP P Tracking Table'!$Y285*VLOOKUP('BMP P Tracking Table'!$Q285,'Loading Rates'!$B$1:$L$24,8,FALSE)+'BMP P Tracking Table'!$Z285*VLOOKUP('BMP P Tracking Table'!$Q285,'Loading Rates'!$B$1:$L$24,9,FALSE),'BMP P Tracking Table'!$AA285*VLOOKUP('BMP P Tracking Table'!$Q285,'Loading Rates'!$B$1:$L$24,10,FALSE)),"")</f>
        <v/>
      </c>
      <c r="AE285" s="107" t="str">
        <f>IFERROR(MIN(2,IF('BMP P Tracking Table'!$V285="Total Pervious",(-(3630*'BMP P Tracking Table'!$U285+20.691*'BMP P Tracking Table'!$AA285)+SQRT((3630*'BMP P Tracking Table'!$U285+20.691*'BMP P Tracking Table'!$AA285)^2-(4*(996.798*'BMP P Tracking Table'!$AA285)*-'BMP P Tracking Table'!$AB285)))/(2*(996.798*'BMP P Tracking Table'!$AA285)),IF(SUM('BMP P Tracking Table'!$W285:$Z285)=0,'BMP P Tracking Table'!$AB285/(-3630*'BMP P Tracking Table'!$U285),(-(3630*'BMP P Tracking Table'!$U285+20.691*'BMP P Tracking Table'!$Z285-216.711*'BMP P Tracking Table'!$Y285-83.853*'BMP P Tracking Table'!$X285-42.834*'BMP P Tracking Table'!$W285)+SQRT((3630*'BMP P Tracking Table'!$U285+20.691*'BMP P Tracking Table'!$Z285-216.711*'BMP P Tracking Table'!$Y285-83.853*'BMP P Tracking Table'!$X285-42.834*'BMP P Tracking Table'!$W285)^2-(4*(149.919*'BMP P Tracking Table'!$W285+236.676*'BMP P Tracking Table'!$X285+726*'BMP P Tracking Table'!$Y285+996.798*'BMP P Tracking Table'!$Z285)*-'BMP P Tracking Table'!$AB285)))/(2*(149.919*'BMP P Tracking Table'!$W285+236.676*'BMP P Tracking Table'!$X285+726*'BMP P Tracking Table'!$Y285+996.798*'BMP P Tracking Table'!$Z285))))),"")</f>
        <v/>
      </c>
      <c r="AF285" s="107" t="str" cm="1">
        <f t="array" ref="AF285">IFERROR((VLOOKUP(CONCATENATE('BMP P Tracking Table'!$T285," ",'BMP P Tracking Table'!$AC285),'Performance Curves'!$C$1:$L$45,_xlfn.SINGLE(MATCH('BMP P Tracking Table'!$AE285,'Performance Curves'!$D$1:$L$1,1))+2,FALSE)-VLOOKUP(CONCATENATE('BMP P Tracking Table'!$T285," ",'BMP P Tracking Table'!$AC285),'Performance Curves'!$C$1:$L$45,_xlfn.SINGLE(MATCH('BMP P Tracking Table'!$AE285,'Performance Curves'!$D$1:$L$1,1))+1,FALSE)),"")</f>
        <v/>
      </c>
      <c r="AG285" s="107" t="str">
        <f>IFERROR(('BMP P Tracking Table'!$AE285-INDEX('Performance Curves'!$E$1:$L$1,1,MATCH('BMP P Tracking Table'!$AE285,'Performance Curves'!$E$1:$L$1,1)))/(INDEX('Performance Curves'!$E$1:$L$1,1,MATCH('BMP P Tracking Table'!$AE285,'Performance Curves'!$E$1:$L$1,1)+1)-INDEX('Performance Curves'!$E$1:$L$1,1,MATCH('BMP P Tracking Table'!$AE285,'Performance Curves'!$E$1:$L$1,1))),"")</f>
        <v/>
      </c>
      <c r="AH285" s="106" t="str" cm="1">
        <f t="array" ref="AH285">IFERROR(IF('BMP P Tracking Table'!$AE285=2,VLOOKUP(CONCATENATE('BMP P Tracking Table'!$T285," ",'BMP P Tracking Table'!$AC285),'Performance Curves'!$C$1:$L$45,_xlfn.SINGLE(MATCH('BMP P Tracking Table'!$AE285,'Performance Curves'!$D$1:$L$1,1))+1,FALSE),'BMP P Tracking Table'!$AF285*'BMP P Tracking Table'!$AG285+VLOOKUP(CONCATENATE('BMP P Tracking Table'!$T285," ",'BMP P Tracking Table'!$AC285),'Performance Curves'!$C$1:$L$45,_xlfn.SINGLE(MATCH('BMP P Tracking Table'!$AE285,'Performance Curves'!$D$1:$L$1,1))+1,FALSE)),"")</f>
        <v/>
      </c>
      <c r="AI285" s="107" t="str">
        <f>IFERROR('BMP P Tracking Table'!$AH285*'BMP P Tracking Table'!$AD285,"")</f>
        <v/>
      </c>
      <c r="AJ285" s="65"/>
      <c r="AK285" s="101"/>
      <c r="AL285" s="101"/>
      <c r="AM285" s="64">
        <v>1</v>
      </c>
      <c r="AN285" s="105" t="str">
        <f t="shared" si="9"/>
        <v/>
      </c>
      <c r="AO285" s="101"/>
      <c r="AP285" s="101"/>
      <c r="AQ285" s="101"/>
      <c r="AR285" s="101"/>
      <c r="AS285" s="101"/>
      <c r="AT285" s="101"/>
      <c r="AU285" s="101"/>
      <c r="AV285" s="65"/>
      <c r="AW285" s="102"/>
      <c r="AX285" s="102"/>
      <c r="AY285" s="107" t="str">
        <f>IF('BMP P Tracking Table'!$AK285="Yes",IF('BMP P Tracking Table'!$AL285="No",'BMP P Tracking Table'!$U285*VLOOKUP('BMP P Tracking Table'!$Q285,'Loading Rates'!$B$1:$L$24,4,FALSE)+IF('BMP P Tracking Table'!$V285="By HSG",'BMP P Tracking Table'!$W285*VLOOKUP('BMP P Tracking Table'!$Q285,'Loading Rates'!$B$1:$L$24,6,FALSE)+'BMP P Tracking Table'!$X285*VLOOKUP('BMP P Tracking Table'!$Q285,'Loading Rates'!$B$1:$L$24,7,FALSE)+'BMP P Tracking Table'!$Y285*VLOOKUP('BMP P Tracking Table'!$Q285,'Loading Rates'!$B$1:$L$24,8,FALSE)+'BMP P Tracking Table'!$Z285*VLOOKUP('BMP P Tracking Table'!$Q285,'Loading Rates'!$B$1:$L$24,9,FALSE),'BMP P Tracking Table'!$AA285*VLOOKUP('BMP P Tracking Table'!$Q285,'Loading Rates'!$B$1:$L$24,10,FALSE)),'BMP P Tracking Table'!$AO285*VLOOKUP('BMP P Tracking Table'!$Q285,'Loading Rates'!$B$1:$L$24,4,FALSE)+IF('BMP P Tracking Table'!$AP285="By HSG",'BMP P Tracking Table'!$AQ285*VLOOKUP('BMP P Tracking Table'!$Q285,'Loading Rates'!$B$1:$L$24,6,FALSE)+'BMP P Tracking Table'!$AR285*VLOOKUP('BMP P Tracking Table'!$Q285,'Loading Rates'!$B$1:$L$24,7,FALSE)+'BMP P Tracking Table'!$AS285*VLOOKUP('BMP P Tracking Table'!$Q285,'Loading Rates'!$B$1:$L$24,8,FALSE)+'BMP P Tracking Table'!$AT285*VLOOKUP('BMP P Tracking Table'!$Q285,'Loading Rates'!$B$1:$L$24,9,FALSE),'BMP P Tracking Table'!$AU285*VLOOKUP('BMP P Tracking Table'!$Q285,'Loading Rates'!$B$1:$L$24,10,FALSE))),"")</f>
        <v/>
      </c>
      <c r="AZ285" s="107" t="str">
        <f>IFERROR(IF('BMP P Tracking Table'!$AL285="Yes",MIN(2,IF('BMP P Tracking Table'!$AP285="Total Pervious",(-(3630*'BMP P Tracking Table'!$AO285+20.691*'BMP P Tracking Table'!$AU285)+SQRT((3630*'BMP P Tracking Table'!$AO285+20.691*'BMP P Tracking Table'!$AU285)^2-(4*(996.798*'BMP P Tracking Table'!$AU285)*-'BMP P Tracking Table'!$AW285)))/(2*(996.798*'BMP P Tracking Table'!$AU285)),IF(SUM('BMP P Tracking Table'!$AQ285:$AT285)=0,'BMP P Tracking Table'!$AU285/(-3630*'BMP P Tracking Table'!$AO285),(-(3630*'BMP P Tracking Table'!$AO285+20.691*'BMP P Tracking Table'!$AT285-216.711*'BMP P Tracking Table'!$AS285-83.853*'BMP P Tracking Table'!$AR285-42.834*'BMP P Tracking Table'!$AQ285)+SQRT((3630*'BMP P Tracking Table'!$AO285+20.691*'BMP P Tracking Table'!$AT285-216.711*'BMP P Tracking Table'!$AS285-83.853*'BMP P Tracking Table'!$AR285-42.834*'BMP P Tracking Table'!$AQ285)^2-(4*(149.919*'BMP P Tracking Table'!$AQ285+236.676*'BMP P Tracking Table'!$AR285+726*'BMP P Tracking Table'!$AS285+996.798*'BMP P Tracking Table'!$AT285)*-'BMP P Tracking Table'!$AW285)))/(2*(149.919*'BMP P Tracking Table'!$AQ285+236.676*'BMP P Tracking Table'!$AR285+726*'BMP P Tracking Table'!$AS285+996.798*'BMP P Tracking Table'!$AT285))))),MIN(2,IF('BMP P Tracking Table'!$AP285="Total Pervious",(-(3630*'BMP P Tracking Table'!$U285+20.691*'BMP P Tracking Table'!$AA285)+SQRT((3630*'BMP P Tracking Table'!$U285+20.691*'BMP P Tracking Table'!$AA285)^2-(4*(996.798*'BMP P Tracking Table'!$AA285)*-'BMP P Tracking Table'!$AW285)))/(2*(996.798*'BMP P Tracking Table'!$AA285)),IF(SUM('BMP P Tracking Table'!$W285:$Z285)=0,'BMP P Tracking Table'!$AW285/(-3630*'BMP P Tracking Table'!$U285),(-(3630*'BMP P Tracking Table'!$U285+20.691*'BMP P Tracking Table'!$Z285-216.711*'BMP P Tracking Table'!$Y285-83.853*'BMP P Tracking Table'!$X285-42.834*'BMP P Tracking Table'!$W285)+SQRT((3630*'BMP P Tracking Table'!$U285+20.691*'BMP P Tracking Table'!$Z285-216.711*'BMP P Tracking Table'!$Y285-83.853*'BMP P Tracking Table'!$X285-42.834*'BMP P Tracking Table'!$W285)^2-(4*(149.919*'BMP P Tracking Table'!$W285+236.676*'BMP P Tracking Table'!$X285+726*'BMP P Tracking Table'!$Y285+996.798*'BMP P Tracking Table'!$Z285)*-'BMP P Tracking Table'!$AW285)))/(2*(149.919*'BMP P Tracking Table'!$W285+236.676*'BMP P Tracking Table'!$X285+726*'BMP P Tracking Table'!$Y285+996.798*'BMP P Tracking Table'!$Z285)))))),"")</f>
        <v/>
      </c>
      <c r="BA285" s="105" t="str" cm="1">
        <f t="array" ref="BA285">IFERROR((VLOOKUP(CONCATENATE('BMP P Tracking Table'!$AV285," ",'BMP P Tracking Table'!$AX285),'Performance Curves'!$C$1:$L$45,_xlfn.SINGLE(MATCH('BMP P Tracking Table'!$AZ285,'Performance Curves'!$D$1:$L$1,1))+2,FALSE)-VLOOKUP(CONCATENATE('BMP P Tracking Table'!$AV285," ",'BMP P Tracking Table'!$AX285),'Performance Curves'!$C$1:$L$45,_xlfn.SINGLE(MATCH('BMP P Tracking Table'!$AZ285,'Performance Curves'!$D$1:$L$1,1))+1,FALSE)),"")</f>
        <v/>
      </c>
      <c r="BB285" s="107" t="str">
        <f>IFERROR(('BMP P Tracking Table'!$AZ285-INDEX('Performance Curves'!$E$1:$L$1,1,MATCH('BMP P Tracking Table'!$AZ285,'Performance Curves'!$E$1:$L$1,1)))/(INDEX('Performance Curves'!$E$1:$L$1,1,MATCH('BMP P Tracking Table'!$AZ285,'Performance Curves'!$E$1:$L$1,1)+1)-INDEX('Performance Curves'!$E$1:$L$1,1,MATCH('BMP P Tracking Table'!$AZ285,'Performance Curves'!$E$1:$L$1,1))),"")</f>
        <v/>
      </c>
      <c r="BC285" s="106" t="str" cm="1">
        <f t="array" ref="BC285">IFERROR(IF('BMP P Tracking Table'!$AZ285=2,VLOOKUP(CONCATENATE('BMP P Tracking Table'!$AV285," ",'BMP P Tracking Table'!$AX285),'Performance Curves'!$C$1:$L$44,_xlfn.SINGLE(MATCH('BMP P Tracking Table'!$AZ285,'Performance Curves'!$D$1:$L$1,1))+1,FALSE),'BMP P Tracking Table'!$BA285*'BMP P Tracking Table'!$BB285+VLOOKUP(CONCATENATE('BMP P Tracking Table'!$AV285," ",'BMP P Tracking Table'!$AX285),'Performance Curves'!$C$1:$L$44,_xlfn.SINGLE(MATCH('BMP P Tracking Table'!$AZ285,'Performance Curves'!$D$1:$L$1,1))+1,FALSE)),"")</f>
        <v/>
      </c>
      <c r="BD285" s="107" t="str">
        <f>IFERROR('BMP P Tracking Table'!$BC285*'BMP P Tracking Table'!$AY285,"")</f>
        <v/>
      </c>
      <c r="BE285" s="101"/>
      <c r="BF285" s="37">
        <f t="shared" si="10"/>
        <v>0</v>
      </c>
    </row>
    <row r="286" spans="1:58" x14ac:dyDescent="0.25">
      <c r="A286" s="65"/>
      <c r="B286" s="65"/>
      <c r="C286" s="65"/>
      <c r="D286" s="65"/>
      <c r="E286" s="97"/>
      <c r="F286" s="97"/>
      <c r="G286" s="65"/>
      <c r="H286" s="65"/>
      <c r="I286" s="65"/>
      <c r="J286" s="98"/>
      <c r="K286" s="65"/>
      <c r="L286" s="65"/>
      <c r="M286" s="65"/>
      <c r="N286" s="65"/>
      <c r="O286" s="65"/>
      <c r="P286" s="65"/>
      <c r="Q286" s="65" t="str">
        <f>IFERROR(VLOOKUP('BMP P Tracking Table'!$P286,Dropdowns!$C$2:$E$15,3,FALSE),"")</f>
        <v/>
      </c>
      <c r="R286" s="65" t="str">
        <f>IFERROR(VLOOKUP('BMP P Tracking Table'!$Q286,Dropdowns!$P$3:$Q$23,2,FALSE),"")</f>
        <v/>
      </c>
      <c r="S286" s="65"/>
      <c r="T286" s="65"/>
      <c r="U286" s="65"/>
      <c r="V286" s="65"/>
      <c r="W286" s="65"/>
      <c r="X286" s="65"/>
      <c r="Y286" s="65"/>
      <c r="Z286" s="65"/>
      <c r="AA286" s="65"/>
      <c r="AB286" s="100"/>
      <c r="AC286" s="65"/>
      <c r="AD286" s="107" t="str">
        <f>IFERROR('BMP P Tracking Table'!$U286*VLOOKUP('BMP P Tracking Table'!$Q286,'Loading Rates'!$B$1:$L$24,4,FALSE)+IF('BMP P Tracking Table'!$V286="By HSG",'BMP P Tracking Table'!$W286*VLOOKUP('BMP P Tracking Table'!$Q286,'Loading Rates'!$B$1:$L$24,6,FALSE)+'BMP P Tracking Table'!$X286*VLOOKUP('BMP P Tracking Table'!$Q286,'Loading Rates'!$B$1:$L$24,7,FALSE)+'BMP P Tracking Table'!$Y286*VLOOKUP('BMP P Tracking Table'!$Q286,'Loading Rates'!$B$1:$L$24,8,FALSE)+'BMP P Tracking Table'!$Z286*VLOOKUP('BMP P Tracking Table'!$Q286,'Loading Rates'!$B$1:$L$24,9,FALSE),'BMP P Tracking Table'!$AA286*VLOOKUP('BMP P Tracking Table'!$Q286,'Loading Rates'!$B$1:$L$24,10,FALSE)),"")</f>
        <v/>
      </c>
      <c r="AE286" s="107" t="str">
        <f>IFERROR(MIN(2,IF('BMP P Tracking Table'!$V286="Total Pervious",(-(3630*'BMP P Tracking Table'!$U286+20.691*'BMP P Tracking Table'!$AA286)+SQRT((3630*'BMP P Tracking Table'!$U286+20.691*'BMP P Tracking Table'!$AA286)^2-(4*(996.798*'BMP P Tracking Table'!$AA286)*-'BMP P Tracking Table'!$AB286)))/(2*(996.798*'BMP P Tracking Table'!$AA286)),IF(SUM('BMP P Tracking Table'!$W286:$Z286)=0,'BMP P Tracking Table'!$AB286/(-3630*'BMP P Tracking Table'!$U286),(-(3630*'BMP P Tracking Table'!$U286+20.691*'BMP P Tracking Table'!$Z286-216.711*'BMP P Tracking Table'!$Y286-83.853*'BMP P Tracking Table'!$X286-42.834*'BMP P Tracking Table'!$W286)+SQRT((3630*'BMP P Tracking Table'!$U286+20.691*'BMP P Tracking Table'!$Z286-216.711*'BMP P Tracking Table'!$Y286-83.853*'BMP P Tracking Table'!$X286-42.834*'BMP P Tracking Table'!$W286)^2-(4*(149.919*'BMP P Tracking Table'!$W286+236.676*'BMP P Tracking Table'!$X286+726*'BMP P Tracking Table'!$Y286+996.798*'BMP P Tracking Table'!$Z286)*-'BMP P Tracking Table'!$AB286)))/(2*(149.919*'BMP P Tracking Table'!$W286+236.676*'BMP P Tracking Table'!$X286+726*'BMP P Tracking Table'!$Y286+996.798*'BMP P Tracking Table'!$Z286))))),"")</f>
        <v/>
      </c>
      <c r="AF286" s="107" t="str" cm="1">
        <f t="array" ref="AF286">IFERROR((VLOOKUP(CONCATENATE('BMP P Tracking Table'!$T286," ",'BMP P Tracking Table'!$AC286),'Performance Curves'!$C$1:$L$45,_xlfn.SINGLE(MATCH('BMP P Tracking Table'!$AE286,'Performance Curves'!$D$1:$L$1,1))+2,FALSE)-VLOOKUP(CONCATENATE('BMP P Tracking Table'!$T286," ",'BMP P Tracking Table'!$AC286),'Performance Curves'!$C$1:$L$45,_xlfn.SINGLE(MATCH('BMP P Tracking Table'!$AE286,'Performance Curves'!$D$1:$L$1,1))+1,FALSE)),"")</f>
        <v/>
      </c>
      <c r="AG286" s="107" t="str">
        <f>IFERROR(('BMP P Tracking Table'!$AE286-INDEX('Performance Curves'!$E$1:$L$1,1,MATCH('BMP P Tracking Table'!$AE286,'Performance Curves'!$E$1:$L$1,1)))/(INDEX('Performance Curves'!$E$1:$L$1,1,MATCH('BMP P Tracking Table'!$AE286,'Performance Curves'!$E$1:$L$1,1)+1)-INDEX('Performance Curves'!$E$1:$L$1,1,MATCH('BMP P Tracking Table'!$AE286,'Performance Curves'!$E$1:$L$1,1))),"")</f>
        <v/>
      </c>
      <c r="AH286" s="106" t="str" cm="1">
        <f t="array" ref="AH286">IFERROR(IF('BMP P Tracking Table'!$AE286=2,VLOOKUP(CONCATENATE('BMP P Tracking Table'!$T286," ",'BMP P Tracking Table'!$AC286),'Performance Curves'!$C$1:$L$45,_xlfn.SINGLE(MATCH('BMP P Tracking Table'!$AE286,'Performance Curves'!$D$1:$L$1,1))+1,FALSE),'BMP P Tracking Table'!$AF286*'BMP P Tracking Table'!$AG286+VLOOKUP(CONCATENATE('BMP P Tracking Table'!$T286," ",'BMP P Tracking Table'!$AC286),'Performance Curves'!$C$1:$L$45,_xlfn.SINGLE(MATCH('BMP P Tracking Table'!$AE286,'Performance Curves'!$D$1:$L$1,1))+1,FALSE)),"")</f>
        <v/>
      </c>
      <c r="AI286" s="107" t="str">
        <f>IFERROR('BMP P Tracking Table'!$AH286*'BMP P Tracking Table'!$AD286,"")</f>
        <v/>
      </c>
      <c r="AJ286" s="65"/>
      <c r="AK286" s="101"/>
      <c r="AL286" s="101"/>
      <c r="AM286" s="64">
        <v>1</v>
      </c>
      <c r="AN286" s="105" t="str">
        <f t="shared" si="9"/>
        <v/>
      </c>
      <c r="AO286" s="101"/>
      <c r="AP286" s="101"/>
      <c r="AQ286" s="101"/>
      <c r="AR286" s="101"/>
      <c r="AS286" s="101"/>
      <c r="AT286" s="101"/>
      <c r="AU286" s="101"/>
      <c r="AV286" s="65"/>
      <c r="AW286" s="102"/>
      <c r="AX286" s="102"/>
      <c r="AY286" s="107" t="str">
        <f>IF('BMP P Tracking Table'!$AK286="Yes",IF('BMP P Tracking Table'!$AL286="No",'BMP P Tracking Table'!$U286*VLOOKUP('BMP P Tracking Table'!$Q286,'Loading Rates'!$B$1:$L$24,4,FALSE)+IF('BMP P Tracking Table'!$V286="By HSG",'BMP P Tracking Table'!$W286*VLOOKUP('BMP P Tracking Table'!$Q286,'Loading Rates'!$B$1:$L$24,6,FALSE)+'BMP P Tracking Table'!$X286*VLOOKUP('BMP P Tracking Table'!$Q286,'Loading Rates'!$B$1:$L$24,7,FALSE)+'BMP P Tracking Table'!$Y286*VLOOKUP('BMP P Tracking Table'!$Q286,'Loading Rates'!$B$1:$L$24,8,FALSE)+'BMP P Tracking Table'!$Z286*VLOOKUP('BMP P Tracking Table'!$Q286,'Loading Rates'!$B$1:$L$24,9,FALSE),'BMP P Tracking Table'!$AA286*VLOOKUP('BMP P Tracking Table'!$Q286,'Loading Rates'!$B$1:$L$24,10,FALSE)),'BMP P Tracking Table'!$AO286*VLOOKUP('BMP P Tracking Table'!$Q286,'Loading Rates'!$B$1:$L$24,4,FALSE)+IF('BMP P Tracking Table'!$AP286="By HSG",'BMP P Tracking Table'!$AQ286*VLOOKUP('BMP P Tracking Table'!$Q286,'Loading Rates'!$B$1:$L$24,6,FALSE)+'BMP P Tracking Table'!$AR286*VLOOKUP('BMP P Tracking Table'!$Q286,'Loading Rates'!$B$1:$L$24,7,FALSE)+'BMP P Tracking Table'!$AS286*VLOOKUP('BMP P Tracking Table'!$Q286,'Loading Rates'!$B$1:$L$24,8,FALSE)+'BMP P Tracking Table'!$AT286*VLOOKUP('BMP P Tracking Table'!$Q286,'Loading Rates'!$B$1:$L$24,9,FALSE),'BMP P Tracking Table'!$AU286*VLOOKUP('BMP P Tracking Table'!$Q286,'Loading Rates'!$B$1:$L$24,10,FALSE))),"")</f>
        <v/>
      </c>
      <c r="AZ286" s="107" t="str">
        <f>IFERROR(IF('BMP P Tracking Table'!$AL286="Yes",MIN(2,IF('BMP P Tracking Table'!$AP286="Total Pervious",(-(3630*'BMP P Tracking Table'!$AO286+20.691*'BMP P Tracking Table'!$AU286)+SQRT((3630*'BMP P Tracking Table'!$AO286+20.691*'BMP P Tracking Table'!$AU286)^2-(4*(996.798*'BMP P Tracking Table'!$AU286)*-'BMP P Tracking Table'!$AW286)))/(2*(996.798*'BMP P Tracking Table'!$AU286)),IF(SUM('BMP P Tracking Table'!$AQ286:$AT286)=0,'BMP P Tracking Table'!$AU286/(-3630*'BMP P Tracking Table'!$AO286),(-(3630*'BMP P Tracking Table'!$AO286+20.691*'BMP P Tracking Table'!$AT286-216.711*'BMP P Tracking Table'!$AS286-83.853*'BMP P Tracking Table'!$AR286-42.834*'BMP P Tracking Table'!$AQ286)+SQRT((3630*'BMP P Tracking Table'!$AO286+20.691*'BMP P Tracking Table'!$AT286-216.711*'BMP P Tracking Table'!$AS286-83.853*'BMP P Tracking Table'!$AR286-42.834*'BMP P Tracking Table'!$AQ286)^2-(4*(149.919*'BMP P Tracking Table'!$AQ286+236.676*'BMP P Tracking Table'!$AR286+726*'BMP P Tracking Table'!$AS286+996.798*'BMP P Tracking Table'!$AT286)*-'BMP P Tracking Table'!$AW286)))/(2*(149.919*'BMP P Tracking Table'!$AQ286+236.676*'BMP P Tracking Table'!$AR286+726*'BMP P Tracking Table'!$AS286+996.798*'BMP P Tracking Table'!$AT286))))),MIN(2,IF('BMP P Tracking Table'!$AP286="Total Pervious",(-(3630*'BMP P Tracking Table'!$U286+20.691*'BMP P Tracking Table'!$AA286)+SQRT((3630*'BMP P Tracking Table'!$U286+20.691*'BMP P Tracking Table'!$AA286)^2-(4*(996.798*'BMP P Tracking Table'!$AA286)*-'BMP P Tracking Table'!$AW286)))/(2*(996.798*'BMP P Tracking Table'!$AA286)),IF(SUM('BMP P Tracking Table'!$W286:$Z286)=0,'BMP P Tracking Table'!$AW286/(-3630*'BMP P Tracking Table'!$U286),(-(3630*'BMP P Tracking Table'!$U286+20.691*'BMP P Tracking Table'!$Z286-216.711*'BMP P Tracking Table'!$Y286-83.853*'BMP P Tracking Table'!$X286-42.834*'BMP P Tracking Table'!$W286)+SQRT((3630*'BMP P Tracking Table'!$U286+20.691*'BMP P Tracking Table'!$Z286-216.711*'BMP P Tracking Table'!$Y286-83.853*'BMP P Tracking Table'!$X286-42.834*'BMP P Tracking Table'!$W286)^2-(4*(149.919*'BMP P Tracking Table'!$W286+236.676*'BMP P Tracking Table'!$X286+726*'BMP P Tracking Table'!$Y286+996.798*'BMP P Tracking Table'!$Z286)*-'BMP P Tracking Table'!$AW286)))/(2*(149.919*'BMP P Tracking Table'!$W286+236.676*'BMP P Tracking Table'!$X286+726*'BMP P Tracking Table'!$Y286+996.798*'BMP P Tracking Table'!$Z286)))))),"")</f>
        <v/>
      </c>
      <c r="BA286" s="105" t="str" cm="1">
        <f t="array" ref="BA286">IFERROR((VLOOKUP(CONCATENATE('BMP P Tracking Table'!$AV286," ",'BMP P Tracking Table'!$AX286),'Performance Curves'!$C$1:$L$45,_xlfn.SINGLE(MATCH('BMP P Tracking Table'!$AZ286,'Performance Curves'!$D$1:$L$1,1))+2,FALSE)-VLOOKUP(CONCATENATE('BMP P Tracking Table'!$AV286," ",'BMP P Tracking Table'!$AX286),'Performance Curves'!$C$1:$L$45,_xlfn.SINGLE(MATCH('BMP P Tracking Table'!$AZ286,'Performance Curves'!$D$1:$L$1,1))+1,FALSE)),"")</f>
        <v/>
      </c>
      <c r="BB286" s="107" t="str">
        <f>IFERROR(('BMP P Tracking Table'!$AZ286-INDEX('Performance Curves'!$E$1:$L$1,1,MATCH('BMP P Tracking Table'!$AZ286,'Performance Curves'!$E$1:$L$1,1)))/(INDEX('Performance Curves'!$E$1:$L$1,1,MATCH('BMP P Tracking Table'!$AZ286,'Performance Curves'!$E$1:$L$1,1)+1)-INDEX('Performance Curves'!$E$1:$L$1,1,MATCH('BMP P Tracking Table'!$AZ286,'Performance Curves'!$E$1:$L$1,1))),"")</f>
        <v/>
      </c>
      <c r="BC286" s="106" t="str" cm="1">
        <f t="array" ref="BC286">IFERROR(IF('BMP P Tracking Table'!$AZ286=2,VLOOKUP(CONCATENATE('BMP P Tracking Table'!$AV286," ",'BMP P Tracking Table'!$AX286),'Performance Curves'!$C$1:$L$44,_xlfn.SINGLE(MATCH('BMP P Tracking Table'!$AZ286,'Performance Curves'!$D$1:$L$1,1))+1,FALSE),'BMP P Tracking Table'!$BA286*'BMP P Tracking Table'!$BB286+VLOOKUP(CONCATENATE('BMP P Tracking Table'!$AV286," ",'BMP P Tracking Table'!$AX286),'Performance Curves'!$C$1:$L$44,_xlfn.SINGLE(MATCH('BMP P Tracking Table'!$AZ286,'Performance Curves'!$D$1:$L$1,1))+1,FALSE)),"")</f>
        <v/>
      </c>
      <c r="BD286" s="107" t="str">
        <f>IFERROR('BMP P Tracking Table'!$BC286*'BMP P Tracking Table'!$AY286,"")</f>
        <v/>
      </c>
      <c r="BE286" s="101"/>
      <c r="BF286" s="37">
        <f t="shared" si="10"/>
        <v>0</v>
      </c>
    </row>
    <row r="287" spans="1:58" x14ac:dyDescent="0.25">
      <c r="A287" s="65"/>
      <c r="B287" s="65"/>
      <c r="C287" s="65"/>
      <c r="D287" s="65"/>
      <c r="E287" s="97"/>
      <c r="F287" s="97"/>
      <c r="G287" s="65"/>
      <c r="H287" s="65"/>
      <c r="I287" s="65"/>
      <c r="J287" s="98"/>
      <c r="K287" s="65"/>
      <c r="L287" s="65"/>
      <c r="M287" s="65"/>
      <c r="N287" s="65"/>
      <c r="O287" s="65"/>
      <c r="P287" s="65"/>
      <c r="Q287" s="65" t="str">
        <f>IFERROR(VLOOKUP('BMP P Tracking Table'!$P287,Dropdowns!$C$2:$E$15,3,FALSE),"")</f>
        <v/>
      </c>
      <c r="R287" s="65" t="str">
        <f>IFERROR(VLOOKUP('BMP P Tracking Table'!$Q287,Dropdowns!$P$3:$Q$23,2,FALSE),"")</f>
        <v/>
      </c>
      <c r="S287" s="65"/>
      <c r="T287" s="65"/>
      <c r="U287" s="65"/>
      <c r="V287" s="65"/>
      <c r="W287" s="65"/>
      <c r="X287" s="65"/>
      <c r="Y287" s="65"/>
      <c r="Z287" s="65"/>
      <c r="AA287" s="65"/>
      <c r="AB287" s="100"/>
      <c r="AC287" s="65"/>
      <c r="AD287" s="107" t="str">
        <f>IFERROR('BMP P Tracking Table'!$U287*VLOOKUP('BMP P Tracking Table'!$Q287,'Loading Rates'!$B$1:$L$24,4,FALSE)+IF('BMP P Tracking Table'!$V287="By HSG",'BMP P Tracking Table'!$W287*VLOOKUP('BMP P Tracking Table'!$Q287,'Loading Rates'!$B$1:$L$24,6,FALSE)+'BMP P Tracking Table'!$X287*VLOOKUP('BMP P Tracking Table'!$Q287,'Loading Rates'!$B$1:$L$24,7,FALSE)+'BMP P Tracking Table'!$Y287*VLOOKUP('BMP P Tracking Table'!$Q287,'Loading Rates'!$B$1:$L$24,8,FALSE)+'BMP P Tracking Table'!$Z287*VLOOKUP('BMP P Tracking Table'!$Q287,'Loading Rates'!$B$1:$L$24,9,FALSE),'BMP P Tracking Table'!$AA287*VLOOKUP('BMP P Tracking Table'!$Q287,'Loading Rates'!$B$1:$L$24,10,FALSE)),"")</f>
        <v/>
      </c>
      <c r="AE287" s="107" t="str">
        <f>IFERROR(MIN(2,IF('BMP P Tracking Table'!$V287="Total Pervious",(-(3630*'BMP P Tracking Table'!$U287+20.691*'BMP P Tracking Table'!$AA287)+SQRT((3630*'BMP P Tracking Table'!$U287+20.691*'BMP P Tracking Table'!$AA287)^2-(4*(996.798*'BMP P Tracking Table'!$AA287)*-'BMP P Tracking Table'!$AB287)))/(2*(996.798*'BMP P Tracking Table'!$AA287)),IF(SUM('BMP P Tracking Table'!$W287:$Z287)=0,'BMP P Tracking Table'!$AB287/(-3630*'BMP P Tracking Table'!$U287),(-(3630*'BMP P Tracking Table'!$U287+20.691*'BMP P Tracking Table'!$Z287-216.711*'BMP P Tracking Table'!$Y287-83.853*'BMP P Tracking Table'!$X287-42.834*'BMP P Tracking Table'!$W287)+SQRT((3630*'BMP P Tracking Table'!$U287+20.691*'BMP P Tracking Table'!$Z287-216.711*'BMP P Tracking Table'!$Y287-83.853*'BMP P Tracking Table'!$X287-42.834*'BMP P Tracking Table'!$W287)^2-(4*(149.919*'BMP P Tracking Table'!$W287+236.676*'BMP P Tracking Table'!$X287+726*'BMP P Tracking Table'!$Y287+996.798*'BMP P Tracking Table'!$Z287)*-'BMP P Tracking Table'!$AB287)))/(2*(149.919*'BMP P Tracking Table'!$W287+236.676*'BMP P Tracking Table'!$X287+726*'BMP P Tracking Table'!$Y287+996.798*'BMP P Tracking Table'!$Z287))))),"")</f>
        <v/>
      </c>
      <c r="AF287" s="107" t="str" cm="1">
        <f t="array" ref="AF287">IFERROR((VLOOKUP(CONCATENATE('BMP P Tracking Table'!$T287," ",'BMP P Tracking Table'!$AC287),'Performance Curves'!$C$1:$L$45,_xlfn.SINGLE(MATCH('BMP P Tracking Table'!$AE287,'Performance Curves'!$D$1:$L$1,1))+2,FALSE)-VLOOKUP(CONCATENATE('BMP P Tracking Table'!$T287," ",'BMP P Tracking Table'!$AC287),'Performance Curves'!$C$1:$L$45,_xlfn.SINGLE(MATCH('BMP P Tracking Table'!$AE287,'Performance Curves'!$D$1:$L$1,1))+1,FALSE)),"")</f>
        <v/>
      </c>
      <c r="AG287" s="107" t="str">
        <f>IFERROR(('BMP P Tracking Table'!$AE287-INDEX('Performance Curves'!$E$1:$L$1,1,MATCH('BMP P Tracking Table'!$AE287,'Performance Curves'!$E$1:$L$1,1)))/(INDEX('Performance Curves'!$E$1:$L$1,1,MATCH('BMP P Tracking Table'!$AE287,'Performance Curves'!$E$1:$L$1,1)+1)-INDEX('Performance Curves'!$E$1:$L$1,1,MATCH('BMP P Tracking Table'!$AE287,'Performance Curves'!$E$1:$L$1,1))),"")</f>
        <v/>
      </c>
      <c r="AH287" s="106" t="str" cm="1">
        <f t="array" ref="AH287">IFERROR(IF('BMP P Tracking Table'!$AE287=2,VLOOKUP(CONCATENATE('BMP P Tracking Table'!$T287," ",'BMP P Tracking Table'!$AC287),'Performance Curves'!$C$1:$L$45,_xlfn.SINGLE(MATCH('BMP P Tracking Table'!$AE287,'Performance Curves'!$D$1:$L$1,1))+1,FALSE),'BMP P Tracking Table'!$AF287*'BMP P Tracking Table'!$AG287+VLOOKUP(CONCATENATE('BMP P Tracking Table'!$T287," ",'BMP P Tracking Table'!$AC287),'Performance Curves'!$C$1:$L$45,_xlfn.SINGLE(MATCH('BMP P Tracking Table'!$AE287,'Performance Curves'!$D$1:$L$1,1))+1,FALSE)),"")</f>
        <v/>
      </c>
      <c r="AI287" s="107" t="str">
        <f>IFERROR('BMP P Tracking Table'!$AH287*'BMP P Tracking Table'!$AD287,"")</f>
        <v/>
      </c>
      <c r="AJ287" s="65"/>
      <c r="AK287" s="101"/>
      <c r="AL287" s="101"/>
      <c r="AM287" s="64">
        <v>1</v>
      </c>
      <c r="AN287" s="105" t="str">
        <f t="shared" si="9"/>
        <v/>
      </c>
      <c r="AO287" s="101"/>
      <c r="AP287" s="101"/>
      <c r="AQ287" s="101"/>
      <c r="AR287" s="101"/>
      <c r="AS287" s="101"/>
      <c r="AT287" s="101"/>
      <c r="AU287" s="101"/>
      <c r="AV287" s="65"/>
      <c r="AW287" s="102"/>
      <c r="AX287" s="102"/>
      <c r="AY287" s="107" t="str">
        <f>IF('BMP P Tracking Table'!$AK287="Yes",IF('BMP P Tracking Table'!$AL287="No",'BMP P Tracking Table'!$U287*VLOOKUP('BMP P Tracking Table'!$Q287,'Loading Rates'!$B$1:$L$24,4,FALSE)+IF('BMP P Tracking Table'!$V287="By HSG",'BMP P Tracking Table'!$W287*VLOOKUP('BMP P Tracking Table'!$Q287,'Loading Rates'!$B$1:$L$24,6,FALSE)+'BMP P Tracking Table'!$X287*VLOOKUP('BMP P Tracking Table'!$Q287,'Loading Rates'!$B$1:$L$24,7,FALSE)+'BMP P Tracking Table'!$Y287*VLOOKUP('BMP P Tracking Table'!$Q287,'Loading Rates'!$B$1:$L$24,8,FALSE)+'BMP P Tracking Table'!$Z287*VLOOKUP('BMP P Tracking Table'!$Q287,'Loading Rates'!$B$1:$L$24,9,FALSE),'BMP P Tracking Table'!$AA287*VLOOKUP('BMP P Tracking Table'!$Q287,'Loading Rates'!$B$1:$L$24,10,FALSE)),'BMP P Tracking Table'!$AO287*VLOOKUP('BMP P Tracking Table'!$Q287,'Loading Rates'!$B$1:$L$24,4,FALSE)+IF('BMP P Tracking Table'!$AP287="By HSG",'BMP P Tracking Table'!$AQ287*VLOOKUP('BMP P Tracking Table'!$Q287,'Loading Rates'!$B$1:$L$24,6,FALSE)+'BMP P Tracking Table'!$AR287*VLOOKUP('BMP P Tracking Table'!$Q287,'Loading Rates'!$B$1:$L$24,7,FALSE)+'BMP P Tracking Table'!$AS287*VLOOKUP('BMP P Tracking Table'!$Q287,'Loading Rates'!$B$1:$L$24,8,FALSE)+'BMP P Tracking Table'!$AT287*VLOOKUP('BMP P Tracking Table'!$Q287,'Loading Rates'!$B$1:$L$24,9,FALSE),'BMP P Tracking Table'!$AU287*VLOOKUP('BMP P Tracking Table'!$Q287,'Loading Rates'!$B$1:$L$24,10,FALSE))),"")</f>
        <v/>
      </c>
      <c r="AZ287" s="107" t="str">
        <f>IFERROR(IF('BMP P Tracking Table'!$AL287="Yes",MIN(2,IF('BMP P Tracking Table'!$AP287="Total Pervious",(-(3630*'BMP P Tracking Table'!$AO287+20.691*'BMP P Tracking Table'!$AU287)+SQRT((3630*'BMP P Tracking Table'!$AO287+20.691*'BMP P Tracking Table'!$AU287)^2-(4*(996.798*'BMP P Tracking Table'!$AU287)*-'BMP P Tracking Table'!$AW287)))/(2*(996.798*'BMP P Tracking Table'!$AU287)),IF(SUM('BMP P Tracking Table'!$AQ287:$AT287)=0,'BMP P Tracking Table'!$AU287/(-3630*'BMP P Tracking Table'!$AO287),(-(3630*'BMP P Tracking Table'!$AO287+20.691*'BMP P Tracking Table'!$AT287-216.711*'BMP P Tracking Table'!$AS287-83.853*'BMP P Tracking Table'!$AR287-42.834*'BMP P Tracking Table'!$AQ287)+SQRT((3630*'BMP P Tracking Table'!$AO287+20.691*'BMP P Tracking Table'!$AT287-216.711*'BMP P Tracking Table'!$AS287-83.853*'BMP P Tracking Table'!$AR287-42.834*'BMP P Tracking Table'!$AQ287)^2-(4*(149.919*'BMP P Tracking Table'!$AQ287+236.676*'BMP P Tracking Table'!$AR287+726*'BMP P Tracking Table'!$AS287+996.798*'BMP P Tracking Table'!$AT287)*-'BMP P Tracking Table'!$AW287)))/(2*(149.919*'BMP P Tracking Table'!$AQ287+236.676*'BMP P Tracking Table'!$AR287+726*'BMP P Tracking Table'!$AS287+996.798*'BMP P Tracking Table'!$AT287))))),MIN(2,IF('BMP P Tracking Table'!$AP287="Total Pervious",(-(3630*'BMP P Tracking Table'!$U287+20.691*'BMP P Tracking Table'!$AA287)+SQRT((3630*'BMP P Tracking Table'!$U287+20.691*'BMP P Tracking Table'!$AA287)^2-(4*(996.798*'BMP P Tracking Table'!$AA287)*-'BMP P Tracking Table'!$AW287)))/(2*(996.798*'BMP P Tracking Table'!$AA287)),IF(SUM('BMP P Tracking Table'!$W287:$Z287)=0,'BMP P Tracking Table'!$AW287/(-3630*'BMP P Tracking Table'!$U287),(-(3630*'BMP P Tracking Table'!$U287+20.691*'BMP P Tracking Table'!$Z287-216.711*'BMP P Tracking Table'!$Y287-83.853*'BMP P Tracking Table'!$X287-42.834*'BMP P Tracking Table'!$W287)+SQRT((3630*'BMP P Tracking Table'!$U287+20.691*'BMP P Tracking Table'!$Z287-216.711*'BMP P Tracking Table'!$Y287-83.853*'BMP P Tracking Table'!$X287-42.834*'BMP P Tracking Table'!$W287)^2-(4*(149.919*'BMP P Tracking Table'!$W287+236.676*'BMP P Tracking Table'!$X287+726*'BMP P Tracking Table'!$Y287+996.798*'BMP P Tracking Table'!$Z287)*-'BMP P Tracking Table'!$AW287)))/(2*(149.919*'BMP P Tracking Table'!$W287+236.676*'BMP P Tracking Table'!$X287+726*'BMP P Tracking Table'!$Y287+996.798*'BMP P Tracking Table'!$Z287)))))),"")</f>
        <v/>
      </c>
      <c r="BA287" s="105" t="str" cm="1">
        <f t="array" ref="BA287">IFERROR((VLOOKUP(CONCATENATE('BMP P Tracking Table'!$AV287," ",'BMP P Tracking Table'!$AX287),'Performance Curves'!$C$1:$L$45,_xlfn.SINGLE(MATCH('BMP P Tracking Table'!$AZ287,'Performance Curves'!$D$1:$L$1,1))+2,FALSE)-VLOOKUP(CONCATENATE('BMP P Tracking Table'!$AV287," ",'BMP P Tracking Table'!$AX287),'Performance Curves'!$C$1:$L$45,_xlfn.SINGLE(MATCH('BMP P Tracking Table'!$AZ287,'Performance Curves'!$D$1:$L$1,1))+1,FALSE)),"")</f>
        <v/>
      </c>
      <c r="BB287" s="107" t="str">
        <f>IFERROR(('BMP P Tracking Table'!$AZ287-INDEX('Performance Curves'!$E$1:$L$1,1,MATCH('BMP P Tracking Table'!$AZ287,'Performance Curves'!$E$1:$L$1,1)))/(INDEX('Performance Curves'!$E$1:$L$1,1,MATCH('BMP P Tracking Table'!$AZ287,'Performance Curves'!$E$1:$L$1,1)+1)-INDEX('Performance Curves'!$E$1:$L$1,1,MATCH('BMP P Tracking Table'!$AZ287,'Performance Curves'!$E$1:$L$1,1))),"")</f>
        <v/>
      </c>
      <c r="BC287" s="106" t="str" cm="1">
        <f t="array" ref="BC287">IFERROR(IF('BMP P Tracking Table'!$AZ287=2,VLOOKUP(CONCATENATE('BMP P Tracking Table'!$AV287," ",'BMP P Tracking Table'!$AX287),'Performance Curves'!$C$1:$L$44,_xlfn.SINGLE(MATCH('BMP P Tracking Table'!$AZ287,'Performance Curves'!$D$1:$L$1,1))+1,FALSE),'BMP P Tracking Table'!$BA287*'BMP P Tracking Table'!$BB287+VLOOKUP(CONCATENATE('BMP P Tracking Table'!$AV287," ",'BMP P Tracking Table'!$AX287),'Performance Curves'!$C$1:$L$44,_xlfn.SINGLE(MATCH('BMP P Tracking Table'!$AZ287,'Performance Curves'!$D$1:$L$1,1))+1,FALSE)),"")</f>
        <v/>
      </c>
      <c r="BD287" s="107" t="str">
        <f>IFERROR('BMP P Tracking Table'!$BC287*'BMP P Tracking Table'!$AY287,"")</f>
        <v/>
      </c>
      <c r="BE287" s="101"/>
      <c r="BF287" s="37">
        <f t="shared" si="10"/>
        <v>0</v>
      </c>
    </row>
    <row r="288" spans="1:58" x14ac:dyDescent="0.25">
      <c r="A288" s="65"/>
      <c r="B288" s="65"/>
      <c r="C288" s="65"/>
      <c r="D288" s="65"/>
      <c r="E288" s="97"/>
      <c r="F288" s="97"/>
      <c r="G288" s="65"/>
      <c r="H288" s="65"/>
      <c r="I288" s="65"/>
      <c r="J288" s="98"/>
      <c r="K288" s="65"/>
      <c r="L288" s="65"/>
      <c r="M288" s="65"/>
      <c r="N288" s="65"/>
      <c r="O288" s="65"/>
      <c r="P288" s="65"/>
      <c r="Q288" s="65" t="str">
        <f>IFERROR(VLOOKUP('BMP P Tracking Table'!$P288,Dropdowns!$C$2:$E$15,3,FALSE),"")</f>
        <v/>
      </c>
      <c r="R288" s="65" t="str">
        <f>IFERROR(VLOOKUP('BMP P Tracking Table'!$Q288,Dropdowns!$P$3:$Q$23,2,FALSE),"")</f>
        <v/>
      </c>
      <c r="S288" s="65"/>
      <c r="T288" s="65"/>
      <c r="U288" s="65"/>
      <c r="V288" s="65"/>
      <c r="W288" s="65"/>
      <c r="X288" s="65"/>
      <c r="Y288" s="65"/>
      <c r="Z288" s="65"/>
      <c r="AA288" s="65"/>
      <c r="AB288" s="100"/>
      <c r="AC288" s="65"/>
      <c r="AD288" s="107" t="str">
        <f>IFERROR('BMP P Tracking Table'!$U288*VLOOKUP('BMP P Tracking Table'!$Q288,'Loading Rates'!$B$1:$L$24,4,FALSE)+IF('BMP P Tracking Table'!$V288="By HSG",'BMP P Tracking Table'!$W288*VLOOKUP('BMP P Tracking Table'!$Q288,'Loading Rates'!$B$1:$L$24,6,FALSE)+'BMP P Tracking Table'!$X288*VLOOKUP('BMP P Tracking Table'!$Q288,'Loading Rates'!$B$1:$L$24,7,FALSE)+'BMP P Tracking Table'!$Y288*VLOOKUP('BMP P Tracking Table'!$Q288,'Loading Rates'!$B$1:$L$24,8,FALSE)+'BMP P Tracking Table'!$Z288*VLOOKUP('BMP P Tracking Table'!$Q288,'Loading Rates'!$B$1:$L$24,9,FALSE),'BMP P Tracking Table'!$AA288*VLOOKUP('BMP P Tracking Table'!$Q288,'Loading Rates'!$B$1:$L$24,10,FALSE)),"")</f>
        <v/>
      </c>
      <c r="AE288" s="107" t="str">
        <f>IFERROR(MIN(2,IF('BMP P Tracking Table'!$V288="Total Pervious",(-(3630*'BMP P Tracking Table'!$U288+20.691*'BMP P Tracking Table'!$AA288)+SQRT((3630*'BMP P Tracking Table'!$U288+20.691*'BMP P Tracking Table'!$AA288)^2-(4*(996.798*'BMP P Tracking Table'!$AA288)*-'BMP P Tracking Table'!$AB288)))/(2*(996.798*'BMP P Tracking Table'!$AA288)),IF(SUM('BMP P Tracking Table'!$W288:$Z288)=0,'BMP P Tracking Table'!$AB288/(-3630*'BMP P Tracking Table'!$U288),(-(3630*'BMP P Tracking Table'!$U288+20.691*'BMP P Tracking Table'!$Z288-216.711*'BMP P Tracking Table'!$Y288-83.853*'BMP P Tracking Table'!$X288-42.834*'BMP P Tracking Table'!$W288)+SQRT((3630*'BMP P Tracking Table'!$U288+20.691*'BMP P Tracking Table'!$Z288-216.711*'BMP P Tracking Table'!$Y288-83.853*'BMP P Tracking Table'!$X288-42.834*'BMP P Tracking Table'!$W288)^2-(4*(149.919*'BMP P Tracking Table'!$W288+236.676*'BMP P Tracking Table'!$X288+726*'BMP P Tracking Table'!$Y288+996.798*'BMP P Tracking Table'!$Z288)*-'BMP P Tracking Table'!$AB288)))/(2*(149.919*'BMP P Tracking Table'!$W288+236.676*'BMP P Tracking Table'!$X288+726*'BMP P Tracking Table'!$Y288+996.798*'BMP P Tracking Table'!$Z288))))),"")</f>
        <v/>
      </c>
      <c r="AF288" s="107" t="str" cm="1">
        <f t="array" ref="AF288">IFERROR((VLOOKUP(CONCATENATE('BMP P Tracking Table'!$T288," ",'BMP P Tracking Table'!$AC288),'Performance Curves'!$C$1:$L$45,_xlfn.SINGLE(MATCH('BMP P Tracking Table'!$AE288,'Performance Curves'!$D$1:$L$1,1))+2,FALSE)-VLOOKUP(CONCATENATE('BMP P Tracking Table'!$T288," ",'BMP P Tracking Table'!$AC288),'Performance Curves'!$C$1:$L$45,_xlfn.SINGLE(MATCH('BMP P Tracking Table'!$AE288,'Performance Curves'!$D$1:$L$1,1))+1,FALSE)),"")</f>
        <v/>
      </c>
      <c r="AG288" s="107" t="str">
        <f>IFERROR(('BMP P Tracking Table'!$AE288-INDEX('Performance Curves'!$E$1:$L$1,1,MATCH('BMP P Tracking Table'!$AE288,'Performance Curves'!$E$1:$L$1,1)))/(INDEX('Performance Curves'!$E$1:$L$1,1,MATCH('BMP P Tracking Table'!$AE288,'Performance Curves'!$E$1:$L$1,1)+1)-INDEX('Performance Curves'!$E$1:$L$1,1,MATCH('BMP P Tracking Table'!$AE288,'Performance Curves'!$E$1:$L$1,1))),"")</f>
        <v/>
      </c>
      <c r="AH288" s="106" t="str" cm="1">
        <f t="array" ref="AH288">IFERROR(IF('BMP P Tracking Table'!$AE288=2,VLOOKUP(CONCATENATE('BMP P Tracking Table'!$T288," ",'BMP P Tracking Table'!$AC288),'Performance Curves'!$C$1:$L$45,_xlfn.SINGLE(MATCH('BMP P Tracking Table'!$AE288,'Performance Curves'!$D$1:$L$1,1))+1,FALSE),'BMP P Tracking Table'!$AF288*'BMP P Tracking Table'!$AG288+VLOOKUP(CONCATENATE('BMP P Tracking Table'!$T288," ",'BMP P Tracking Table'!$AC288),'Performance Curves'!$C$1:$L$45,_xlfn.SINGLE(MATCH('BMP P Tracking Table'!$AE288,'Performance Curves'!$D$1:$L$1,1))+1,FALSE)),"")</f>
        <v/>
      </c>
      <c r="AI288" s="107" t="str">
        <f>IFERROR('BMP P Tracking Table'!$AH288*'BMP P Tracking Table'!$AD288,"")</f>
        <v/>
      </c>
      <c r="AJ288" s="65"/>
      <c r="AK288" s="101"/>
      <c r="AL288" s="101"/>
      <c r="AM288" s="64">
        <v>1</v>
      </c>
      <c r="AN288" s="105" t="str">
        <f t="shared" si="9"/>
        <v/>
      </c>
      <c r="AO288" s="101"/>
      <c r="AP288" s="101"/>
      <c r="AQ288" s="101"/>
      <c r="AR288" s="101"/>
      <c r="AS288" s="101"/>
      <c r="AT288" s="101"/>
      <c r="AU288" s="101"/>
      <c r="AV288" s="65"/>
      <c r="AW288" s="102"/>
      <c r="AX288" s="102"/>
      <c r="AY288" s="107" t="str">
        <f>IF('BMP P Tracking Table'!$AK288="Yes",IF('BMP P Tracking Table'!$AL288="No",'BMP P Tracking Table'!$U288*VLOOKUP('BMP P Tracking Table'!$Q288,'Loading Rates'!$B$1:$L$24,4,FALSE)+IF('BMP P Tracking Table'!$V288="By HSG",'BMP P Tracking Table'!$W288*VLOOKUP('BMP P Tracking Table'!$Q288,'Loading Rates'!$B$1:$L$24,6,FALSE)+'BMP P Tracking Table'!$X288*VLOOKUP('BMP P Tracking Table'!$Q288,'Loading Rates'!$B$1:$L$24,7,FALSE)+'BMP P Tracking Table'!$Y288*VLOOKUP('BMP P Tracking Table'!$Q288,'Loading Rates'!$B$1:$L$24,8,FALSE)+'BMP P Tracking Table'!$Z288*VLOOKUP('BMP P Tracking Table'!$Q288,'Loading Rates'!$B$1:$L$24,9,FALSE),'BMP P Tracking Table'!$AA288*VLOOKUP('BMP P Tracking Table'!$Q288,'Loading Rates'!$B$1:$L$24,10,FALSE)),'BMP P Tracking Table'!$AO288*VLOOKUP('BMP P Tracking Table'!$Q288,'Loading Rates'!$B$1:$L$24,4,FALSE)+IF('BMP P Tracking Table'!$AP288="By HSG",'BMP P Tracking Table'!$AQ288*VLOOKUP('BMP P Tracking Table'!$Q288,'Loading Rates'!$B$1:$L$24,6,FALSE)+'BMP P Tracking Table'!$AR288*VLOOKUP('BMP P Tracking Table'!$Q288,'Loading Rates'!$B$1:$L$24,7,FALSE)+'BMP P Tracking Table'!$AS288*VLOOKUP('BMP P Tracking Table'!$Q288,'Loading Rates'!$B$1:$L$24,8,FALSE)+'BMP P Tracking Table'!$AT288*VLOOKUP('BMP P Tracking Table'!$Q288,'Loading Rates'!$B$1:$L$24,9,FALSE),'BMP P Tracking Table'!$AU288*VLOOKUP('BMP P Tracking Table'!$Q288,'Loading Rates'!$B$1:$L$24,10,FALSE))),"")</f>
        <v/>
      </c>
      <c r="AZ288" s="107" t="str">
        <f>IFERROR(IF('BMP P Tracking Table'!$AL288="Yes",MIN(2,IF('BMP P Tracking Table'!$AP288="Total Pervious",(-(3630*'BMP P Tracking Table'!$AO288+20.691*'BMP P Tracking Table'!$AU288)+SQRT((3630*'BMP P Tracking Table'!$AO288+20.691*'BMP P Tracking Table'!$AU288)^2-(4*(996.798*'BMP P Tracking Table'!$AU288)*-'BMP P Tracking Table'!$AW288)))/(2*(996.798*'BMP P Tracking Table'!$AU288)),IF(SUM('BMP P Tracking Table'!$AQ288:$AT288)=0,'BMP P Tracking Table'!$AU288/(-3630*'BMP P Tracking Table'!$AO288),(-(3630*'BMP P Tracking Table'!$AO288+20.691*'BMP P Tracking Table'!$AT288-216.711*'BMP P Tracking Table'!$AS288-83.853*'BMP P Tracking Table'!$AR288-42.834*'BMP P Tracking Table'!$AQ288)+SQRT((3630*'BMP P Tracking Table'!$AO288+20.691*'BMP P Tracking Table'!$AT288-216.711*'BMP P Tracking Table'!$AS288-83.853*'BMP P Tracking Table'!$AR288-42.834*'BMP P Tracking Table'!$AQ288)^2-(4*(149.919*'BMP P Tracking Table'!$AQ288+236.676*'BMP P Tracking Table'!$AR288+726*'BMP P Tracking Table'!$AS288+996.798*'BMP P Tracking Table'!$AT288)*-'BMP P Tracking Table'!$AW288)))/(2*(149.919*'BMP P Tracking Table'!$AQ288+236.676*'BMP P Tracking Table'!$AR288+726*'BMP P Tracking Table'!$AS288+996.798*'BMP P Tracking Table'!$AT288))))),MIN(2,IF('BMP P Tracking Table'!$AP288="Total Pervious",(-(3630*'BMP P Tracking Table'!$U288+20.691*'BMP P Tracking Table'!$AA288)+SQRT((3630*'BMP P Tracking Table'!$U288+20.691*'BMP P Tracking Table'!$AA288)^2-(4*(996.798*'BMP P Tracking Table'!$AA288)*-'BMP P Tracking Table'!$AW288)))/(2*(996.798*'BMP P Tracking Table'!$AA288)),IF(SUM('BMP P Tracking Table'!$W288:$Z288)=0,'BMP P Tracking Table'!$AW288/(-3630*'BMP P Tracking Table'!$U288),(-(3630*'BMP P Tracking Table'!$U288+20.691*'BMP P Tracking Table'!$Z288-216.711*'BMP P Tracking Table'!$Y288-83.853*'BMP P Tracking Table'!$X288-42.834*'BMP P Tracking Table'!$W288)+SQRT((3630*'BMP P Tracking Table'!$U288+20.691*'BMP P Tracking Table'!$Z288-216.711*'BMP P Tracking Table'!$Y288-83.853*'BMP P Tracking Table'!$X288-42.834*'BMP P Tracking Table'!$W288)^2-(4*(149.919*'BMP P Tracking Table'!$W288+236.676*'BMP P Tracking Table'!$X288+726*'BMP P Tracking Table'!$Y288+996.798*'BMP P Tracking Table'!$Z288)*-'BMP P Tracking Table'!$AW288)))/(2*(149.919*'BMP P Tracking Table'!$W288+236.676*'BMP P Tracking Table'!$X288+726*'BMP P Tracking Table'!$Y288+996.798*'BMP P Tracking Table'!$Z288)))))),"")</f>
        <v/>
      </c>
      <c r="BA288" s="105" t="str" cm="1">
        <f t="array" ref="BA288">IFERROR((VLOOKUP(CONCATENATE('BMP P Tracking Table'!$AV288," ",'BMP P Tracking Table'!$AX288),'Performance Curves'!$C$1:$L$45,_xlfn.SINGLE(MATCH('BMP P Tracking Table'!$AZ288,'Performance Curves'!$D$1:$L$1,1))+2,FALSE)-VLOOKUP(CONCATENATE('BMP P Tracking Table'!$AV288," ",'BMP P Tracking Table'!$AX288),'Performance Curves'!$C$1:$L$45,_xlfn.SINGLE(MATCH('BMP P Tracking Table'!$AZ288,'Performance Curves'!$D$1:$L$1,1))+1,FALSE)),"")</f>
        <v/>
      </c>
      <c r="BB288" s="107" t="str">
        <f>IFERROR(('BMP P Tracking Table'!$AZ288-INDEX('Performance Curves'!$E$1:$L$1,1,MATCH('BMP P Tracking Table'!$AZ288,'Performance Curves'!$E$1:$L$1,1)))/(INDEX('Performance Curves'!$E$1:$L$1,1,MATCH('BMP P Tracking Table'!$AZ288,'Performance Curves'!$E$1:$L$1,1)+1)-INDEX('Performance Curves'!$E$1:$L$1,1,MATCH('BMP P Tracking Table'!$AZ288,'Performance Curves'!$E$1:$L$1,1))),"")</f>
        <v/>
      </c>
      <c r="BC288" s="106" t="str" cm="1">
        <f t="array" ref="BC288">IFERROR(IF('BMP P Tracking Table'!$AZ288=2,VLOOKUP(CONCATENATE('BMP P Tracking Table'!$AV288," ",'BMP P Tracking Table'!$AX288),'Performance Curves'!$C$1:$L$44,_xlfn.SINGLE(MATCH('BMP P Tracking Table'!$AZ288,'Performance Curves'!$D$1:$L$1,1))+1,FALSE),'BMP P Tracking Table'!$BA288*'BMP P Tracking Table'!$BB288+VLOOKUP(CONCATENATE('BMP P Tracking Table'!$AV288," ",'BMP P Tracking Table'!$AX288),'Performance Curves'!$C$1:$L$44,_xlfn.SINGLE(MATCH('BMP P Tracking Table'!$AZ288,'Performance Curves'!$D$1:$L$1,1))+1,FALSE)),"")</f>
        <v/>
      </c>
      <c r="BD288" s="107" t="str">
        <f>IFERROR('BMP P Tracking Table'!$BC288*'BMP P Tracking Table'!$AY288,"")</f>
        <v/>
      </c>
      <c r="BE288" s="95"/>
      <c r="BF288" s="37">
        <f t="shared" si="10"/>
        <v>0</v>
      </c>
    </row>
    <row r="289" spans="1:58" x14ac:dyDescent="0.25">
      <c r="A289" s="65"/>
      <c r="B289" s="65"/>
      <c r="C289" s="65"/>
      <c r="D289" s="65"/>
      <c r="E289" s="97"/>
      <c r="F289" s="97"/>
      <c r="G289" s="65"/>
      <c r="H289" s="65"/>
      <c r="I289" s="65"/>
      <c r="J289" s="98"/>
      <c r="K289" s="65"/>
      <c r="L289" s="65"/>
      <c r="M289" s="65"/>
      <c r="N289" s="65"/>
      <c r="O289" s="65"/>
      <c r="P289" s="65"/>
      <c r="Q289" s="65" t="str">
        <f>IFERROR(VLOOKUP('BMP P Tracking Table'!$P289,Dropdowns!$C$2:$E$15,3,FALSE),"")</f>
        <v/>
      </c>
      <c r="R289" s="65" t="str">
        <f>IFERROR(VLOOKUP('BMP P Tracking Table'!$Q289,Dropdowns!$P$3:$Q$23,2,FALSE),"")</f>
        <v/>
      </c>
      <c r="S289" s="65"/>
      <c r="T289" s="65"/>
      <c r="U289" s="65"/>
      <c r="V289" s="65"/>
      <c r="W289" s="65"/>
      <c r="X289" s="65"/>
      <c r="Y289" s="65"/>
      <c r="Z289" s="65"/>
      <c r="AA289" s="65"/>
      <c r="AB289" s="100"/>
      <c r="AC289" s="65"/>
      <c r="AD289" s="107" t="str">
        <f>IFERROR('BMP P Tracking Table'!$U289*VLOOKUP('BMP P Tracking Table'!$Q289,'Loading Rates'!$B$1:$L$24,4,FALSE)+IF('BMP P Tracking Table'!$V289="By HSG",'BMP P Tracking Table'!$W289*VLOOKUP('BMP P Tracking Table'!$Q289,'Loading Rates'!$B$1:$L$24,6,FALSE)+'BMP P Tracking Table'!$X289*VLOOKUP('BMP P Tracking Table'!$Q289,'Loading Rates'!$B$1:$L$24,7,FALSE)+'BMP P Tracking Table'!$Y289*VLOOKUP('BMP P Tracking Table'!$Q289,'Loading Rates'!$B$1:$L$24,8,FALSE)+'BMP P Tracking Table'!$Z289*VLOOKUP('BMP P Tracking Table'!$Q289,'Loading Rates'!$B$1:$L$24,9,FALSE),'BMP P Tracking Table'!$AA289*VLOOKUP('BMP P Tracking Table'!$Q289,'Loading Rates'!$B$1:$L$24,10,FALSE)),"")</f>
        <v/>
      </c>
      <c r="AE289" s="107" t="str">
        <f>IFERROR(MIN(2,IF('BMP P Tracking Table'!$V289="Total Pervious",(-(3630*'BMP P Tracking Table'!$U289+20.691*'BMP P Tracking Table'!$AA289)+SQRT((3630*'BMP P Tracking Table'!$U289+20.691*'BMP P Tracking Table'!$AA289)^2-(4*(996.798*'BMP P Tracking Table'!$AA289)*-'BMP P Tracking Table'!$AB289)))/(2*(996.798*'BMP P Tracking Table'!$AA289)),IF(SUM('BMP P Tracking Table'!$W289:$Z289)=0,'BMP P Tracking Table'!$AB289/(-3630*'BMP P Tracking Table'!$U289),(-(3630*'BMP P Tracking Table'!$U289+20.691*'BMP P Tracking Table'!$Z289-216.711*'BMP P Tracking Table'!$Y289-83.853*'BMP P Tracking Table'!$X289-42.834*'BMP P Tracking Table'!$W289)+SQRT((3630*'BMP P Tracking Table'!$U289+20.691*'BMP P Tracking Table'!$Z289-216.711*'BMP P Tracking Table'!$Y289-83.853*'BMP P Tracking Table'!$X289-42.834*'BMP P Tracking Table'!$W289)^2-(4*(149.919*'BMP P Tracking Table'!$W289+236.676*'BMP P Tracking Table'!$X289+726*'BMP P Tracking Table'!$Y289+996.798*'BMP P Tracking Table'!$Z289)*-'BMP P Tracking Table'!$AB289)))/(2*(149.919*'BMP P Tracking Table'!$W289+236.676*'BMP P Tracking Table'!$X289+726*'BMP P Tracking Table'!$Y289+996.798*'BMP P Tracking Table'!$Z289))))),"")</f>
        <v/>
      </c>
      <c r="AF289" s="107" t="str" cm="1">
        <f t="array" ref="AF289">IFERROR((VLOOKUP(CONCATENATE('BMP P Tracking Table'!$T289," ",'BMP P Tracking Table'!$AC289),'Performance Curves'!$C$1:$L$45,_xlfn.SINGLE(MATCH('BMP P Tracking Table'!$AE289,'Performance Curves'!$D$1:$L$1,1))+2,FALSE)-VLOOKUP(CONCATENATE('BMP P Tracking Table'!$T289," ",'BMP P Tracking Table'!$AC289),'Performance Curves'!$C$1:$L$45,_xlfn.SINGLE(MATCH('BMP P Tracking Table'!$AE289,'Performance Curves'!$D$1:$L$1,1))+1,FALSE)),"")</f>
        <v/>
      </c>
      <c r="AG289" s="107" t="str">
        <f>IFERROR(('BMP P Tracking Table'!$AE289-INDEX('Performance Curves'!$E$1:$L$1,1,MATCH('BMP P Tracking Table'!$AE289,'Performance Curves'!$E$1:$L$1,1)))/(INDEX('Performance Curves'!$E$1:$L$1,1,MATCH('BMP P Tracking Table'!$AE289,'Performance Curves'!$E$1:$L$1,1)+1)-INDEX('Performance Curves'!$E$1:$L$1,1,MATCH('BMP P Tracking Table'!$AE289,'Performance Curves'!$E$1:$L$1,1))),"")</f>
        <v/>
      </c>
      <c r="AH289" s="106" t="str" cm="1">
        <f t="array" ref="AH289">IFERROR(IF('BMP P Tracking Table'!$AE289=2,VLOOKUP(CONCATENATE('BMP P Tracking Table'!$T289," ",'BMP P Tracking Table'!$AC289),'Performance Curves'!$C$1:$L$45,_xlfn.SINGLE(MATCH('BMP P Tracking Table'!$AE289,'Performance Curves'!$D$1:$L$1,1))+1,FALSE),'BMP P Tracking Table'!$AF289*'BMP P Tracking Table'!$AG289+VLOOKUP(CONCATENATE('BMP P Tracking Table'!$T289," ",'BMP P Tracking Table'!$AC289),'Performance Curves'!$C$1:$L$45,_xlfn.SINGLE(MATCH('BMP P Tracking Table'!$AE289,'Performance Curves'!$D$1:$L$1,1))+1,FALSE)),"")</f>
        <v/>
      </c>
      <c r="AI289" s="107" t="str">
        <f>IFERROR('BMP P Tracking Table'!$AH289*'BMP P Tracking Table'!$AD289,"")</f>
        <v/>
      </c>
      <c r="AJ289" s="65"/>
      <c r="AK289" s="101"/>
      <c r="AL289" s="101"/>
      <c r="AM289" s="64">
        <v>1</v>
      </c>
      <c r="AN289" s="105" t="str">
        <f t="shared" si="9"/>
        <v/>
      </c>
      <c r="AO289" s="101"/>
      <c r="AP289" s="101"/>
      <c r="AQ289" s="101"/>
      <c r="AR289" s="101"/>
      <c r="AS289" s="101"/>
      <c r="AT289" s="101"/>
      <c r="AU289" s="101"/>
      <c r="AV289" s="65"/>
      <c r="AW289" s="102"/>
      <c r="AX289" s="102"/>
      <c r="AY289" s="107" t="str">
        <f>IF('BMP P Tracking Table'!$AK289="Yes",IF('BMP P Tracking Table'!$AL289="No",'BMP P Tracking Table'!$U289*VLOOKUP('BMP P Tracking Table'!$Q289,'Loading Rates'!$B$1:$L$24,4,FALSE)+IF('BMP P Tracking Table'!$V289="By HSG",'BMP P Tracking Table'!$W289*VLOOKUP('BMP P Tracking Table'!$Q289,'Loading Rates'!$B$1:$L$24,6,FALSE)+'BMP P Tracking Table'!$X289*VLOOKUP('BMP P Tracking Table'!$Q289,'Loading Rates'!$B$1:$L$24,7,FALSE)+'BMP P Tracking Table'!$Y289*VLOOKUP('BMP P Tracking Table'!$Q289,'Loading Rates'!$B$1:$L$24,8,FALSE)+'BMP P Tracking Table'!$Z289*VLOOKUP('BMP P Tracking Table'!$Q289,'Loading Rates'!$B$1:$L$24,9,FALSE),'BMP P Tracking Table'!$AA289*VLOOKUP('BMP P Tracking Table'!$Q289,'Loading Rates'!$B$1:$L$24,10,FALSE)),'BMP P Tracking Table'!$AO289*VLOOKUP('BMP P Tracking Table'!$Q289,'Loading Rates'!$B$1:$L$24,4,FALSE)+IF('BMP P Tracking Table'!$AP289="By HSG",'BMP P Tracking Table'!$AQ289*VLOOKUP('BMP P Tracking Table'!$Q289,'Loading Rates'!$B$1:$L$24,6,FALSE)+'BMP P Tracking Table'!$AR289*VLOOKUP('BMP P Tracking Table'!$Q289,'Loading Rates'!$B$1:$L$24,7,FALSE)+'BMP P Tracking Table'!$AS289*VLOOKUP('BMP P Tracking Table'!$Q289,'Loading Rates'!$B$1:$L$24,8,FALSE)+'BMP P Tracking Table'!$AT289*VLOOKUP('BMP P Tracking Table'!$Q289,'Loading Rates'!$B$1:$L$24,9,FALSE),'BMP P Tracking Table'!$AU289*VLOOKUP('BMP P Tracking Table'!$Q289,'Loading Rates'!$B$1:$L$24,10,FALSE))),"")</f>
        <v/>
      </c>
      <c r="AZ289" s="107" t="str">
        <f>IFERROR(IF('BMP P Tracking Table'!$AL289="Yes",MIN(2,IF('BMP P Tracking Table'!$AP289="Total Pervious",(-(3630*'BMP P Tracking Table'!$AO289+20.691*'BMP P Tracking Table'!$AU289)+SQRT((3630*'BMP P Tracking Table'!$AO289+20.691*'BMP P Tracking Table'!$AU289)^2-(4*(996.798*'BMP P Tracking Table'!$AU289)*-'BMP P Tracking Table'!$AW289)))/(2*(996.798*'BMP P Tracking Table'!$AU289)),IF(SUM('BMP P Tracking Table'!$AQ289:$AT289)=0,'BMP P Tracking Table'!$AU289/(-3630*'BMP P Tracking Table'!$AO289),(-(3630*'BMP P Tracking Table'!$AO289+20.691*'BMP P Tracking Table'!$AT289-216.711*'BMP P Tracking Table'!$AS289-83.853*'BMP P Tracking Table'!$AR289-42.834*'BMP P Tracking Table'!$AQ289)+SQRT((3630*'BMP P Tracking Table'!$AO289+20.691*'BMP P Tracking Table'!$AT289-216.711*'BMP P Tracking Table'!$AS289-83.853*'BMP P Tracking Table'!$AR289-42.834*'BMP P Tracking Table'!$AQ289)^2-(4*(149.919*'BMP P Tracking Table'!$AQ289+236.676*'BMP P Tracking Table'!$AR289+726*'BMP P Tracking Table'!$AS289+996.798*'BMP P Tracking Table'!$AT289)*-'BMP P Tracking Table'!$AW289)))/(2*(149.919*'BMP P Tracking Table'!$AQ289+236.676*'BMP P Tracking Table'!$AR289+726*'BMP P Tracking Table'!$AS289+996.798*'BMP P Tracking Table'!$AT289))))),MIN(2,IF('BMP P Tracking Table'!$AP289="Total Pervious",(-(3630*'BMP P Tracking Table'!$U289+20.691*'BMP P Tracking Table'!$AA289)+SQRT((3630*'BMP P Tracking Table'!$U289+20.691*'BMP P Tracking Table'!$AA289)^2-(4*(996.798*'BMP P Tracking Table'!$AA289)*-'BMP P Tracking Table'!$AW289)))/(2*(996.798*'BMP P Tracking Table'!$AA289)),IF(SUM('BMP P Tracking Table'!$W289:$Z289)=0,'BMP P Tracking Table'!$AW289/(-3630*'BMP P Tracking Table'!$U289),(-(3630*'BMP P Tracking Table'!$U289+20.691*'BMP P Tracking Table'!$Z289-216.711*'BMP P Tracking Table'!$Y289-83.853*'BMP P Tracking Table'!$X289-42.834*'BMP P Tracking Table'!$W289)+SQRT((3630*'BMP P Tracking Table'!$U289+20.691*'BMP P Tracking Table'!$Z289-216.711*'BMP P Tracking Table'!$Y289-83.853*'BMP P Tracking Table'!$X289-42.834*'BMP P Tracking Table'!$W289)^2-(4*(149.919*'BMP P Tracking Table'!$W289+236.676*'BMP P Tracking Table'!$X289+726*'BMP P Tracking Table'!$Y289+996.798*'BMP P Tracking Table'!$Z289)*-'BMP P Tracking Table'!$AW289)))/(2*(149.919*'BMP P Tracking Table'!$W289+236.676*'BMP P Tracking Table'!$X289+726*'BMP P Tracking Table'!$Y289+996.798*'BMP P Tracking Table'!$Z289)))))),"")</f>
        <v/>
      </c>
      <c r="BA289" s="105" t="str" cm="1">
        <f t="array" ref="BA289">IFERROR((VLOOKUP(CONCATENATE('BMP P Tracking Table'!$AV289," ",'BMP P Tracking Table'!$AX289),'Performance Curves'!$C$1:$L$45,_xlfn.SINGLE(MATCH('BMP P Tracking Table'!$AZ289,'Performance Curves'!$D$1:$L$1,1))+2,FALSE)-VLOOKUP(CONCATENATE('BMP P Tracking Table'!$AV289," ",'BMP P Tracking Table'!$AX289),'Performance Curves'!$C$1:$L$45,_xlfn.SINGLE(MATCH('BMP P Tracking Table'!$AZ289,'Performance Curves'!$D$1:$L$1,1))+1,FALSE)),"")</f>
        <v/>
      </c>
      <c r="BB289" s="107" t="str">
        <f>IFERROR(('BMP P Tracking Table'!$AZ289-INDEX('Performance Curves'!$E$1:$L$1,1,MATCH('BMP P Tracking Table'!$AZ289,'Performance Curves'!$E$1:$L$1,1)))/(INDEX('Performance Curves'!$E$1:$L$1,1,MATCH('BMP P Tracking Table'!$AZ289,'Performance Curves'!$E$1:$L$1,1)+1)-INDEX('Performance Curves'!$E$1:$L$1,1,MATCH('BMP P Tracking Table'!$AZ289,'Performance Curves'!$E$1:$L$1,1))),"")</f>
        <v/>
      </c>
      <c r="BC289" s="106" t="str" cm="1">
        <f t="array" ref="BC289">IFERROR(IF('BMP P Tracking Table'!$AZ289=2,VLOOKUP(CONCATENATE('BMP P Tracking Table'!$AV289," ",'BMP P Tracking Table'!$AX289),'Performance Curves'!$C$1:$L$44,_xlfn.SINGLE(MATCH('BMP P Tracking Table'!$AZ289,'Performance Curves'!$D$1:$L$1,1))+1,FALSE),'BMP P Tracking Table'!$BA289*'BMP P Tracking Table'!$BB289+VLOOKUP(CONCATENATE('BMP P Tracking Table'!$AV289," ",'BMP P Tracking Table'!$AX289),'Performance Curves'!$C$1:$L$44,_xlfn.SINGLE(MATCH('BMP P Tracking Table'!$AZ289,'Performance Curves'!$D$1:$L$1,1))+1,FALSE)),"")</f>
        <v/>
      </c>
      <c r="BD289" s="107" t="str">
        <f>IFERROR('BMP P Tracking Table'!$BC289*'BMP P Tracking Table'!$AY289,"")</f>
        <v/>
      </c>
      <c r="BE289" s="101"/>
      <c r="BF289" s="37">
        <f t="shared" si="10"/>
        <v>0</v>
      </c>
    </row>
    <row r="290" spans="1:58" x14ac:dyDescent="0.25">
      <c r="A290" s="65"/>
      <c r="B290" s="65"/>
      <c r="C290" s="65"/>
      <c r="D290" s="65"/>
      <c r="E290" s="97"/>
      <c r="F290" s="97"/>
      <c r="G290" s="65"/>
      <c r="H290" s="65"/>
      <c r="I290" s="65"/>
      <c r="J290" s="98"/>
      <c r="K290" s="65"/>
      <c r="L290" s="65"/>
      <c r="M290" s="65"/>
      <c r="N290" s="65"/>
      <c r="O290" s="65"/>
      <c r="P290" s="65"/>
      <c r="Q290" s="65" t="str">
        <f>IFERROR(VLOOKUP('BMP P Tracking Table'!$P290,Dropdowns!$C$2:$E$15,3,FALSE),"")</f>
        <v/>
      </c>
      <c r="R290" s="65" t="str">
        <f>IFERROR(VLOOKUP('BMP P Tracking Table'!$Q290,Dropdowns!$P$3:$Q$23,2,FALSE),"")</f>
        <v/>
      </c>
      <c r="S290" s="65"/>
      <c r="T290" s="65"/>
      <c r="U290" s="65"/>
      <c r="V290" s="65"/>
      <c r="W290" s="65"/>
      <c r="X290" s="65"/>
      <c r="Y290" s="65"/>
      <c r="Z290" s="65"/>
      <c r="AA290" s="65"/>
      <c r="AB290" s="100"/>
      <c r="AC290" s="65"/>
      <c r="AD290" s="107" t="str">
        <f>IFERROR('BMP P Tracking Table'!$U290*VLOOKUP('BMP P Tracking Table'!$Q290,'Loading Rates'!$B$1:$L$24,4,FALSE)+IF('BMP P Tracking Table'!$V290="By HSG",'BMP P Tracking Table'!$W290*VLOOKUP('BMP P Tracking Table'!$Q290,'Loading Rates'!$B$1:$L$24,6,FALSE)+'BMP P Tracking Table'!$X290*VLOOKUP('BMP P Tracking Table'!$Q290,'Loading Rates'!$B$1:$L$24,7,FALSE)+'BMP P Tracking Table'!$Y290*VLOOKUP('BMP P Tracking Table'!$Q290,'Loading Rates'!$B$1:$L$24,8,FALSE)+'BMP P Tracking Table'!$Z290*VLOOKUP('BMP P Tracking Table'!$Q290,'Loading Rates'!$B$1:$L$24,9,FALSE),'BMP P Tracking Table'!$AA290*VLOOKUP('BMP P Tracking Table'!$Q290,'Loading Rates'!$B$1:$L$24,10,FALSE)),"")</f>
        <v/>
      </c>
      <c r="AE290" s="107" t="str">
        <f>IFERROR(MIN(2,IF('BMP P Tracking Table'!$V290="Total Pervious",(-(3630*'BMP P Tracking Table'!$U290+20.691*'BMP P Tracking Table'!$AA290)+SQRT((3630*'BMP P Tracking Table'!$U290+20.691*'BMP P Tracking Table'!$AA290)^2-(4*(996.798*'BMP P Tracking Table'!$AA290)*-'BMP P Tracking Table'!$AB290)))/(2*(996.798*'BMP P Tracking Table'!$AA290)),IF(SUM('BMP P Tracking Table'!$W290:$Z290)=0,'BMP P Tracking Table'!$AB290/(-3630*'BMP P Tracking Table'!$U290),(-(3630*'BMP P Tracking Table'!$U290+20.691*'BMP P Tracking Table'!$Z290-216.711*'BMP P Tracking Table'!$Y290-83.853*'BMP P Tracking Table'!$X290-42.834*'BMP P Tracking Table'!$W290)+SQRT((3630*'BMP P Tracking Table'!$U290+20.691*'BMP P Tracking Table'!$Z290-216.711*'BMP P Tracking Table'!$Y290-83.853*'BMP P Tracking Table'!$X290-42.834*'BMP P Tracking Table'!$W290)^2-(4*(149.919*'BMP P Tracking Table'!$W290+236.676*'BMP P Tracking Table'!$X290+726*'BMP P Tracking Table'!$Y290+996.798*'BMP P Tracking Table'!$Z290)*-'BMP P Tracking Table'!$AB290)))/(2*(149.919*'BMP P Tracking Table'!$W290+236.676*'BMP P Tracking Table'!$X290+726*'BMP P Tracking Table'!$Y290+996.798*'BMP P Tracking Table'!$Z290))))),"")</f>
        <v/>
      </c>
      <c r="AF290" s="107" t="str" cm="1">
        <f t="array" ref="AF290">IFERROR((VLOOKUP(CONCATENATE('BMP P Tracking Table'!$T290," ",'BMP P Tracking Table'!$AC290),'Performance Curves'!$C$1:$L$45,_xlfn.SINGLE(MATCH('BMP P Tracking Table'!$AE290,'Performance Curves'!$D$1:$L$1,1))+2,FALSE)-VLOOKUP(CONCATENATE('BMP P Tracking Table'!$T290," ",'BMP P Tracking Table'!$AC290),'Performance Curves'!$C$1:$L$45,_xlfn.SINGLE(MATCH('BMP P Tracking Table'!$AE290,'Performance Curves'!$D$1:$L$1,1))+1,FALSE)),"")</f>
        <v/>
      </c>
      <c r="AG290" s="107" t="str">
        <f>IFERROR(('BMP P Tracking Table'!$AE290-INDEX('Performance Curves'!$E$1:$L$1,1,MATCH('BMP P Tracking Table'!$AE290,'Performance Curves'!$E$1:$L$1,1)))/(INDEX('Performance Curves'!$E$1:$L$1,1,MATCH('BMP P Tracking Table'!$AE290,'Performance Curves'!$E$1:$L$1,1)+1)-INDEX('Performance Curves'!$E$1:$L$1,1,MATCH('BMP P Tracking Table'!$AE290,'Performance Curves'!$E$1:$L$1,1))),"")</f>
        <v/>
      </c>
      <c r="AH290" s="106" t="str" cm="1">
        <f t="array" ref="AH290">IFERROR(IF('BMP P Tracking Table'!$AE290=2,VLOOKUP(CONCATENATE('BMP P Tracking Table'!$T290," ",'BMP P Tracking Table'!$AC290),'Performance Curves'!$C$1:$L$45,_xlfn.SINGLE(MATCH('BMP P Tracking Table'!$AE290,'Performance Curves'!$D$1:$L$1,1))+1,FALSE),'BMP P Tracking Table'!$AF290*'BMP P Tracking Table'!$AG290+VLOOKUP(CONCATENATE('BMP P Tracking Table'!$T290," ",'BMP P Tracking Table'!$AC290),'Performance Curves'!$C$1:$L$45,_xlfn.SINGLE(MATCH('BMP P Tracking Table'!$AE290,'Performance Curves'!$D$1:$L$1,1))+1,FALSE)),"")</f>
        <v/>
      </c>
      <c r="AI290" s="107" t="str">
        <f>IFERROR('BMP P Tracking Table'!$AH290*'BMP P Tracking Table'!$AD290,"")</f>
        <v/>
      </c>
      <c r="AJ290" s="65"/>
      <c r="AK290" s="101"/>
      <c r="AL290" s="101"/>
      <c r="AM290" s="64">
        <v>1</v>
      </c>
      <c r="AN290" s="105" t="str">
        <f t="shared" si="9"/>
        <v/>
      </c>
      <c r="AO290" s="101"/>
      <c r="AP290" s="101"/>
      <c r="AQ290" s="101"/>
      <c r="AR290" s="101"/>
      <c r="AS290" s="101"/>
      <c r="AT290" s="101"/>
      <c r="AU290" s="101"/>
      <c r="AV290" s="65"/>
      <c r="AW290" s="102"/>
      <c r="AX290" s="102"/>
      <c r="AY290" s="107" t="str">
        <f>IF('BMP P Tracking Table'!$AK290="Yes",IF('BMP P Tracking Table'!$AL290="No",'BMP P Tracking Table'!$U290*VLOOKUP('BMP P Tracking Table'!$Q290,'Loading Rates'!$B$1:$L$24,4,FALSE)+IF('BMP P Tracking Table'!$V290="By HSG",'BMP P Tracking Table'!$W290*VLOOKUP('BMP P Tracking Table'!$Q290,'Loading Rates'!$B$1:$L$24,6,FALSE)+'BMP P Tracking Table'!$X290*VLOOKUP('BMP P Tracking Table'!$Q290,'Loading Rates'!$B$1:$L$24,7,FALSE)+'BMP P Tracking Table'!$Y290*VLOOKUP('BMP P Tracking Table'!$Q290,'Loading Rates'!$B$1:$L$24,8,FALSE)+'BMP P Tracking Table'!$Z290*VLOOKUP('BMP P Tracking Table'!$Q290,'Loading Rates'!$B$1:$L$24,9,FALSE),'BMP P Tracking Table'!$AA290*VLOOKUP('BMP P Tracking Table'!$Q290,'Loading Rates'!$B$1:$L$24,10,FALSE)),'BMP P Tracking Table'!$AO290*VLOOKUP('BMP P Tracking Table'!$Q290,'Loading Rates'!$B$1:$L$24,4,FALSE)+IF('BMP P Tracking Table'!$AP290="By HSG",'BMP P Tracking Table'!$AQ290*VLOOKUP('BMP P Tracking Table'!$Q290,'Loading Rates'!$B$1:$L$24,6,FALSE)+'BMP P Tracking Table'!$AR290*VLOOKUP('BMP P Tracking Table'!$Q290,'Loading Rates'!$B$1:$L$24,7,FALSE)+'BMP P Tracking Table'!$AS290*VLOOKUP('BMP P Tracking Table'!$Q290,'Loading Rates'!$B$1:$L$24,8,FALSE)+'BMP P Tracking Table'!$AT290*VLOOKUP('BMP P Tracking Table'!$Q290,'Loading Rates'!$B$1:$L$24,9,FALSE),'BMP P Tracking Table'!$AU290*VLOOKUP('BMP P Tracking Table'!$Q290,'Loading Rates'!$B$1:$L$24,10,FALSE))),"")</f>
        <v/>
      </c>
      <c r="AZ290" s="107" t="str">
        <f>IFERROR(IF('BMP P Tracking Table'!$AL290="Yes",MIN(2,IF('BMP P Tracking Table'!$AP290="Total Pervious",(-(3630*'BMP P Tracking Table'!$AO290+20.691*'BMP P Tracking Table'!$AU290)+SQRT((3630*'BMP P Tracking Table'!$AO290+20.691*'BMP P Tracking Table'!$AU290)^2-(4*(996.798*'BMP P Tracking Table'!$AU290)*-'BMP P Tracking Table'!$AW290)))/(2*(996.798*'BMP P Tracking Table'!$AU290)),IF(SUM('BMP P Tracking Table'!$AQ290:$AT290)=0,'BMP P Tracking Table'!$AU290/(-3630*'BMP P Tracking Table'!$AO290),(-(3630*'BMP P Tracking Table'!$AO290+20.691*'BMP P Tracking Table'!$AT290-216.711*'BMP P Tracking Table'!$AS290-83.853*'BMP P Tracking Table'!$AR290-42.834*'BMP P Tracking Table'!$AQ290)+SQRT((3630*'BMP P Tracking Table'!$AO290+20.691*'BMP P Tracking Table'!$AT290-216.711*'BMP P Tracking Table'!$AS290-83.853*'BMP P Tracking Table'!$AR290-42.834*'BMP P Tracking Table'!$AQ290)^2-(4*(149.919*'BMP P Tracking Table'!$AQ290+236.676*'BMP P Tracking Table'!$AR290+726*'BMP P Tracking Table'!$AS290+996.798*'BMP P Tracking Table'!$AT290)*-'BMP P Tracking Table'!$AW290)))/(2*(149.919*'BMP P Tracking Table'!$AQ290+236.676*'BMP P Tracking Table'!$AR290+726*'BMP P Tracking Table'!$AS290+996.798*'BMP P Tracking Table'!$AT290))))),MIN(2,IF('BMP P Tracking Table'!$AP290="Total Pervious",(-(3630*'BMP P Tracking Table'!$U290+20.691*'BMP P Tracking Table'!$AA290)+SQRT((3630*'BMP P Tracking Table'!$U290+20.691*'BMP P Tracking Table'!$AA290)^2-(4*(996.798*'BMP P Tracking Table'!$AA290)*-'BMP P Tracking Table'!$AW290)))/(2*(996.798*'BMP P Tracking Table'!$AA290)),IF(SUM('BMP P Tracking Table'!$W290:$Z290)=0,'BMP P Tracking Table'!$AW290/(-3630*'BMP P Tracking Table'!$U290),(-(3630*'BMP P Tracking Table'!$U290+20.691*'BMP P Tracking Table'!$Z290-216.711*'BMP P Tracking Table'!$Y290-83.853*'BMP P Tracking Table'!$X290-42.834*'BMP P Tracking Table'!$W290)+SQRT((3630*'BMP P Tracking Table'!$U290+20.691*'BMP P Tracking Table'!$Z290-216.711*'BMP P Tracking Table'!$Y290-83.853*'BMP P Tracking Table'!$X290-42.834*'BMP P Tracking Table'!$W290)^2-(4*(149.919*'BMP P Tracking Table'!$W290+236.676*'BMP P Tracking Table'!$X290+726*'BMP P Tracking Table'!$Y290+996.798*'BMP P Tracking Table'!$Z290)*-'BMP P Tracking Table'!$AW290)))/(2*(149.919*'BMP P Tracking Table'!$W290+236.676*'BMP P Tracking Table'!$X290+726*'BMP P Tracking Table'!$Y290+996.798*'BMP P Tracking Table'!$Z290)))))),"")</f>
        <v/>
      </c>
      <c r="BA290" s="105" t="str" cm="1">
        <f t="array" ref="BA290">IFERROR((VLOOKUP(CONCATENATE('BMP P Tracking Table'!$AV290," ",'BMP P Tracking Table'!$AX290),'Performance Curves'!$C$1:$L$45,_xlfn.SINGLE(MATCH('BMP P Tracking Table'!$AZ290,'Performance Curves'!$D$1:$L$1,1))+2,FALSE)-VLOOKUP(CONCATENATE('BMP P Tracking Table'!$AV290," ",'BMP P Tracking Table'!$AX290),'Performance Curves'!$C$1:$L$45,_xlfn.SINGLE(MATCH('BMP P Tracking Table'!$AZ290,'Performance Curves'!$D$1:$L$1,1))+1,FALSE)),"")</f>
        <v/>
      </c>
      <c r="BB290" s="107" t="str">
        <f>IFERROR(('BMP P Tracking Table'!$AZ290-INDEX('Performance Curves'!$E$1:$L$1,1,MATCH('BMP P Tracking Table'!$AZ290,'Performance Curves'!$E$1:$L$1,1)))/(INDEX('Performance Curves'!$E$1:$L$1,1,MATCH('BMP P Tracking Table'!$AZ290,'Performance Curves'!$E$1:$L$1,1)+1)-INDEX('Performance Curves'!$E$1:$L$1,1,MATCH('BMP P Tracking Table'!$AZ290,'Performance Curves'!$E$1:$L$1,1))),"")</f>
        <v/>
      </c>
      <c r="BC290" s="106" t="str" cm="1">
        <f t="array" ref="BC290">IFERROR(IF('BMP P Tracking Table'!$AZ290=2,VLOOKUP(CONCATENATE('BMP P Tracking Table'!$AV290," ",'BMP P Tracking Table'!$AX290),'Performance Curves'!$C$1:$L$44,_xlfn.SINGLE(MATCH('BMP P Tracking Table'!$AZ290,'Performance Curves'!$D$1:$L$1,1))+1,FALSE),'BMP P Tracking Table'!$BA290*'BMP P Tracking Table'!$BB290+VLOOKUP(CONCATENATE('BMP P Tracking Table'!$AV290," ",'BMP P Tracking Table'!$AX290),'Performance Curves'!$C$1:$L$44,_xlfn.SINGLE(MATCH('BMP P Tracking Table'!$AZ290,'Performance Curves'!$D$1:$L$1,1))+1,FALSE)),"")</f>
        <v/>
      </c>
      <c r="BD290" s="107" t="str">
        <f>IFERROR('BMP P Tracking Table'!$BC290*'BMP P Tracking Table'!$AY290,"")</f>
        <v/>
      </c>
      <c r="BE290" s="101"/>
      <c r="BF290" s="37">
        <f t="shared" si="10"/>
        <v>0</v>
      </c>
    </row>
    <row r="291" spans="1:58" x14ac:dyDescent="0.25">
      <c r="A291" s="65"/>
      <c r="B291" s="65"/>
      <c r="C291" s="65"/>
      <c r="D291" s="65"/>
      <c r="E291" s="97"/>
      <c r="F291" s="97"/>
      <c r="G291" s="65"/>
      <c r="H291" s="65"/>
      <c r="I291" s="65"/>
      <c r="J291" s="98"/>
      <c r="K291" s="65"/>
      <c r="L291" s="65"/>
      <c r="M291" s="65"/>
      <c r="N291" s="65"/>
      <c r="O291" s="65"/>
      <c r="P291" s="65"/>
      <c r="Q291" s="65" t="str">
        <f>IFERROR(VLOOKUP('BMP P Tracking Table'!$P291,Dropdowns!$C$2:$E$15,3,FALSE),"")</f>
        <v/>
      </c>
      <c r="R291" s="65" t="str">
        <f>IFERROR(VLOOKUP('BMP P Tracking Table'!$Q291,Dropdowns!$P$3:$Q$23,2,FALSE),"")</f>
        <v/>
      </c>
      <c r="S291" s="65"/>
      <c r="T291" s="65"/>
      <c r="U291" s="65"/>
      <c r="V291" s="65"/>
      <c r="W291" s="65"/>
      <c r="X291" s="65"/>
      <c r="Y291" s="65"/>
      <c r="Z291" s="65"/>
      <c r="AA291" s="65"/>
      <c r="AB291" s="100"/>
      <c r="AC291" s="65"/>
      <c r="AD291" s="107" t="str">
        <f>IFERROR('BMP P Tracking Table'!$U291*VLOOKUP('BMP P Tracking Table'!$Q291,'Loading Rates'!$B$1:$L$24,4,FALSE)+IF('BMP P Tracking Table'!$V291="By HSG",'BMP P Tracking Table'!$W291*VLOOKUP('BMP P Tracking Table'!$Q291,'Loading Rates'!$B$1:$L$24,6,FALSE)+'BMP P Tracking Table'!$X291*VLOOKUP('BMP P Tracking Table'!$Q291,'Loading Rates'!$B$1:$L$24,7,FALSE)+'BMP P Tracking Table'!$Y291*VLOOKUP('BMP P Tracking Table'!$Q291,'Loading Rates'!$B$1:$L$24,8,FALSE)+'BMP P Tracking Table'!$Z291*VLOOKUP('BMP P Tracking Table'!$Q291,'Loading Rates'!$B$1:$L$24,9,FALSE),'BMP P Tracking Table'!$AA291*VLOOKUP('BMP P Tracking Table'!$Q291,'Loading Rates'!$B$1:$L$24,10,FALSE)),"")</f>
        <v/>
      </c>
      <c r="AE291" s="107" t="str">
        <f>IFERROR(MIN(2,IF('BMP P Tracking Table'!$V291="Total Pervious",(-(3630*'BMP P Tracking Table'!$U291+20.691*'BMP P Tracking Table'!$AA291)+SQRT((3630*'BMP P Tracking Table'!$U291+20.691*'BMP P Tracking Table'!$AA291)^2-(4*(996.798*'BMP P Tracking Table'!$AA291)*-'BMP P Tracking Table'!$AB291)))/(2*(996.798*'BMP P Tracking Table'!$AA291)),IF(SUM('BMP P Tracking Table'!$W291:$Z291)=0,'BMP P Tracking Table'!$AB291/(-3630*'BMP P Tracking Table'!$U291),(-(3630*'BMP P Tracking Table'!$U291+20.691*'BMP P Tracking Table'!$Z291-216.711*'BMP P Tracking Table'!$Y291-83.853*'BMP P Tracking Table'!$X291-42.834*'BMP P Tracking Table'!$W291)+SQRT((3630*'BMP P Tracking Table'!$U291+20.691*'BMP P Tracking Table'!$Z291-216.711*'BMP P Tracking Table'!$Y291-83.853*'BMP P Tracking Table'!$X291-42.834*'BMP P Tracking Table'!$W291)^2-(4*(149.919*'BMP P Tracking Table'!$W291+236.676*'BMP P Tracking Table'!$X291+726*'BMP P Tracking Table'!$Y291+996.798*'BMP P Tracking Table'!$Z291)*-'BMP P Tracking Table'!$AB291)))/(2*(149.919*'BMP P Tracking Table'!$W291+236.676*'BMP P Tracking Table'!$X291+726*'BMP P Tracking Table'!$Y291+996.798*'BMP P Tracking Table'!$Z291))))),"")</f>
        <v/>
      </c>
      <c r="AF291" s="107" t="str" cm="1">
        <f t="array" ref="AF291">IFERROR((VLOOKUP(CONCATENATE('BMP P Tracking Table'!$T291," ",'BMP P Tracking Table'!$AC291),'Performance Curves'!$C$1:$L$45,_xlfn.SINGLE(MATCH('BMP P Tracking Table'!$AE291,'Performance Curves'!$D$1:$L$1,1))+2,FALSE)-VLOOKUP(CONCATENATE('BMP P Tracking Table'!$T291," ",'BMP P Tracking Table'!$AC291),'Performance Curves'!$C$1:$L$45,_xlfn.SINGLE(MATCH('BMP P Tracking Table'!$AE291,'Performance Curves'!$D$1:$L$1,1))+1,FALSE)),"")</f>
        <v/>
      </c>
      <c r="AG291" s="107" t="str">
        <f>IFERROR(('BMP P Tracking Table'!$AE291-INDEX('Performance Curves'!$E$1:$L$1,1,MATCH('BMP P Tracking Table'!$AE291,'Performance Curves'!$E$1:$L$1,1)))/(INDEX('Performance Curves'!$E$1:$L$1,1,MATCH('BMP P Tracking Table'!$AE291,'Performance Curves'!$E$1:$L$1,1)+1)-INDEX('Performance Curves'!$E$1:$L$1,1,MATCH('BMP P Tracking Table'!$AE291,'Performance Curves'!$E$1:$L$1,1))),"")</f>
        <v/>
      </c>
      <c r="AH291" s="106" t="str" cm="1">
        <f t="array" ref="AH291">IFERROR(IF('BMP P Tracking Table'!$AE291=2,VLOOKUP(CONCATENATE('BMP P Tracking Table'!$T291," ",'BMP P Tracking Table'!$AC291),'Performance Curves'!$C$1:$L$45,_xlfn.SINGLE(MATCH('BMP P Tracking Table'!$AE291,'Performance Curves'!$D$1:$L$1,1))+1,FALSE),'BMP P Tracking Table'!$AF291*'BMP P Tracking Table'!$AG291+VLOOKUP(CONCATENATE('BMP P Tracking Table'!$T291," ",'BMP P Tracking Table'!$AC291),'Performance Curves'!$C$1:$L$45,_xlfn.SINGLE(MATCH('BMP P Tracking Table'!$AE291,'Performance Curves'!$D$1:$L$1,1))+1,FALSE)),"")</f>
        <v/>
      </c>
      <c r="AI291" s="107" t="str">
        <f>IFERROR('BMP P Tracking Table'!$AH291*'BMP P Tracking Table'!$AD291,"")</f>
        <v/>
      </c>
      <c r="AJ291" s="65"/>
      <c r="AK291" s="101"/>
      <c r="AL291" s="101"/>
      <c r="AM291" s="64">
        <v>1</v>
      </c>
      <c r="AN291" s="105" t="str">
        <f t="shared" si="9"/>
        <v/>
      </c>
      <c r="AO291" s="101"/>
      <c r="AP291" s="101"/>
      <c r="AQ291" s="101"/>
      <c r="AR291" s="101"/>
      <c r="AS291" s="101"/>
      <c r="AT291" s="101"/>
      <c r="AU291" s="101"/>
      <c r="AV291" s="65"/>
      <c r="AW291" s="102"/>
      <c r="AX291" s="102"/>
      <c r="AY291" s="107" t="str">
        <f>IF('BMP P Tracking Table'!$AK291="Yes",IF('BMP P Tracking Table'!$AL291="No",'BMP P Tracking Table'!$U291*VLOOKUP('BMP P Tracking Table'!$Q291,'Loading Rates'!$B$1:$L$24,4,FALSE)+IF('BMP P Tracking Table'!$V291="By HSG",'BMP P Tracking Table'!$W291*VLOOKUP('BMP P Tracking Table'!$Q291,'Loading Rates'!$B$1:$L$24,6,FALSE)+'BMP P Tracking Table'!$X291*VLOOKUP('BMP P Tracking Table'!$Q291,'Loading Rates'!$B$1:$L$24,7,FALSE)+'BMP P Tracking Table'!$Y291*VLOOKUP('BMP P Tracking Table'!$Q291,'Loading Rates'!$B$1:$L$24,8,FALSE)+'BMP P Tracking Table'!$Z291*VLOOKUP('BMP P Tracking Table'!$Q291,'Loading Rates'!$B$1:$L$24,9,FALSE),'BMP P Tracking Table'!$AA291*VLOOKUP('BMP P Tracking Table'!$Q291,'Loading Rates'!$B$1:$L$24,10,FALSE)),'BMP P Tracking Table'!$AO291*VLOOKUP('BMP P Tracking Table'!$Q291,'Loading Rates'!$B$1:$L$24,4,FALSE)+IF('BMP P Tracking Table'!$AP291="By HSG",'BMP P Tracking Table'!$AQ291*VLOOKUP('BMP P Tracking Table'!$Q291,'Loading Rates'!$B$1:$L$24,6,FALSE)+'BMP P Tracking Table'!$AR291*VLOOKUP('BMP P Tracking Table'!$Q291,'Loading Rates'!$B$1:$L$24,7,FALSE)+'BMP P Tracking Table'!$AS291*VLOOKUP('BMP P Tracking Table'!$Q291,'Loading Rates'!$B$1:$L$24,8,FALSE)+'BMP P Tracking Table'!$AT291*VLOOKUP('BMP P Tracking Table'!$Q291,'Loading Rates'!$B$1:$L$24,9,FALSE),'BMP P Tracking Table'!$AU291*VLOOKUP('BMP P Tracking Table'!$Q291,'Loading Rates'!$B$1:$L$24,10,FALSE))),"")</f>
        <v/>
      </c>
      <c r="AZ291" s="107" t="str">
        <f>IFERROR(IF('BMP P Tracking Table'!$AL291="Yes",MIN(2,IF('BMP P Tracking Table'!$AP291="Total Pervious",(-(3630*'BMP P Tracking Table'!$AO291+20.691*'BMP P Tracking Table'!$AU291)+SQRT((3630*'BMP P Tracking Table'!$AO291+20.691*'BMP P Tracking Table'!$AU291)^2-(4*(996.798*'BMP P Tracking Table'!$AU291)*-'BMP P Tracking Table'!$AW291)))/(2*(996.798*'BMP P Tracking Table'!$AU291)),IF(SUM('BMP P Tracking Table'!$AQ291:$AT291)=0,'BMP P Tracking Table'!$AU291/(-3630*'BMP P Tracking Table'!$AO291),(-(3630*'BMP P Tracking Table'!$AO291+20.691*'BMP P Tracking Table'!$AT291-216.711*'BMP P Tracking Table'!$AS291-83.853*'BMP P Tracking Table'!$AR291-42.834*'BMP P Tracking Table'!$AQ291)+SQRT((3630*'BMP P Tracking Table'!$AO291+20.691*'BMP P Tracking Table'!$AT291-216.711*'BMP P Tracking Table'!$AS291-83.853*'BMP P Tracking Table'!$AR291-42.834*'BMP P Tracking Table'!$AQ291)^2-(4*(149.919*'BMP P Tracking Table'!$AQ291+236.676*'BMP P Tracking Table'!$AR291+726*'BMP P Tracking Table'!$AS291+996.798*'BMP P Tracking Table'!$AT291)*-'BMP P Tracking Table'!$AW291)))/(2*(149.919*'BMP P Tracking Table'!$AQ291+236.676*'BMP P Tracking Table'!$AR291+726*'BMP P Tracking Table'!$AS291+996.798*'BMP P Tracking Table'!$AT291))))),MIN(2,IF('BMP P Tracking Table'!$AP291="Total Pervious",(-(3630*'BMP P Tracking Table'!$U291+20.691*'BMP P Tracking Table'!$AA291)+SQRT((3630*'BMP P Tracking Table'!$U291+20.691*'BMP P Tracking Table'!$AA291)^2-(4*(996.798*'BMP P Tracking Table'!$AA291)*-'BMP P Tracking Table'!$AW291)))/(2*(996.798*'BMP P Tracking Table'!$AA291)),IF(SUM('BMP P Tracking Table'!$W291:$Z291)=0,'BMP P Tracking Table'!$AW291/(-3630*'BMP P Tracking Table'!$U291),(-(3630*'BMP P Tracking Table'!$U291+20.691*'BMP P Tracking Table'!$Z291-216.711*'BMP P Tracking Table'!$Y291-83.853*'BMP P Tracking Table'!$X291-42.834*'BMP P Tracking Table'!$W291)+SQRT((3630*'BMP P Tracking Table'!$U291+20.691*'BMP P Tracking Table'!$Z291-216.711*'BMP P Tracking Table'!$Y291-83.853*'BMP P Tracking Table'!$X291-42.834*'BMP P Tracking Table'!$W291)^2-(4*(149.919*'BMP P Tracking Table'!$W291+236.676*'BMP P Tracking Table'!$X291+726*'BMP P Tracking Table'!$Y291+996.798*'BMP P Tracking Table'!$Z291)*-'BMP P Tracking Table'!$AW291)))/(2*(149.919*'BMP P Tracking Table'!$W291+236.676*'BMP P Tracking Table'!$X291+726*'BMP P Tracking Table'!$Y291+996.798*'BMP P Tracking Table'!$Z291)))))),"")</f>
        <v/>
      </c>
      <c r="BA291" s="105" t="str" cm="1">
        <f t="array" ref="BA291">IFERROR((VLOOKUP(CONCATENATE('BMP P Tracking Table'!$AV291," ",'BMP P Tracking Table'!$AX291),'Performance Curves'!$C$1:$L$45,_xlfn.SINGLE(MATCH('BMP P Tracking Table'!$AZ291,'Performance Curves'!$D$1:$L$1,1))+2,FALSE)-VLOOKUP(CONCATENATE('BMP P Tracking Table'!$AV291," ",'BMP P Tracking Table'!$AX291),'Performance Curves'!$C$1:$L$45,_xlfn.SINGLE(MATCH('BMP P Tracking Table'!$AZ291,'Performance Curves'!$D$1:$L$1,1))+1,FALSE)),"")</f>
        <v/>
      </c>
      <c r="BB291" s="107" t="str">
        <f>IFERROR(('BMP P Tracking Table'!$AZ291-INDEX('Performance Curves'!$E$1:$L$1,1,MATCH('BMP P Tracking Table'!$AZ291,'Performance Curves'!$E$1:$L$1,1)))/(INDEX('Performance Curves'!$E$1:$L$1,1,MATCH('BMP P Tracking Table'!$AZ291,'Performance Curves'!$E$1:$L$1,1)+1)-INDEX('Performance Curves'!$E$1:$L$1,1,MATCH('BMP P Tracking Table'!$AZ291,'Performance Curves'!$E$1:$L$1,1))),"")</f>
        <v/>
      </c>
      <c r="BC291" s="106" t="str" cm="1">
        <f t="array" ref="BC291">IFERROR(IF('BMP P Tracking Table'!$AZ291=2,VLOOKUP(CONCATENATE('BMP P Tracking Table'!$AV291," ",'BMP P Tracking Table'!$AX291),'Performance Curves'!$C$1:$L$44,_xlfn.SINGLE(MATCH('BMP P Tracking Table'!$AZ291,'Performance Curves'!$D$1:$L$1,1))+1,FALSE),'BMP P Tracking Table'!$BA291*'BMP P Tracking Table'!$BB291+VLOOKUP(CONCATENATE('BMP P Tracking Table'!$AV291," ",'BMP P Tracking Table'!$AX291),'Performance Curves'!$C$1:$L$44,_xlfn.SINGLE(MATCH('BMP P Tracking Table'!$AZ291,'Performance Curves'!$D$1:$L$1,1))+1,FALSE)),"")</f>
        <v/>
      </c>
      <c r="BD291" s="107" t="str">
        <f>IFERROR('BMP P Tracking Table'!$BC291*'BMP P Tracking Table'!$AY291,"")</f>
        <v/>
      </c>
      <c r="BE291" s="101"/>
      <c r="BF291" s="37">
        <f t="shared" si="10"/>
        <v>0</v>
      </c>
    </row>
    <row r="292" spans="1:58" x14ac:dyDescent="0.25">
      <c r="A292" s="65"/>
      <c r="B292" s="65"/>
      <c r="C292" s="65"/>
      <c r="D292" s="65"/>
      <c r="E292" s="97"/>
      <c r="F292" s="97"/>
      <c r="G292" s="65"/>
      <c r="H292" s="65"/>
      <c r="I292" s="65"/>
      <c r="J292" s="98"/>
      <c r="K292" s="65"/>
      <c r="L292" s="65"/>
      <c r="M292" s="65"/>
      <c r="N292" s="65"/>
      <c r="O292" s="65"/>
      <c r="P292" s="65"/>
      <c r="Q292" s="65" t="str">
        <f>IFERROR(VLOOKUP('BMP P Tracking Table'!$P292,Dropdowns!$C$2:$E$15,3,FALSE),"")</f>
        <v/>
      </c>
      <c r="R292" s="65" t="str">
        <f>IFERROR(VLOOKUP('BMP P Tracking Table'!$Q292,Dropdowns!$P$3:$Q$23,2,FALSE),"")</f>
        <v/>
      </c>
      <c r="S292" s="65"/>
      <c r="T292" s="65"/>
      <c r="U292" s="65"/>
      <c r="V292" s="65"/>
      <c r="W292" s="65"/>
      <c r="X292" s="65"/>
      <c r="Y292" s="65"/>
      <c r="Z292" s="65"/>
      <c r="AA292" s="65"/>
      <c r="AB292" s="100"/>
      <c r="AC292" s="65"/>
      <c r="AD292" s="107" t="str">
        <f>IFERROR('BMP P Tracking Table'!$U292*VLOOKUP('BMP P Tracking Table'!$Q292,'Loading Rates'!$B$1:$L$24,4,FALSE)+IF('BMP P Tracking Table'!$V292="By HSG",'BMP P Tracking Table'!$W292*VLOOKUP('BMP P Tracking Table'!$Q292,'Loading Rates'!$B$1:$L$24,6,FALSE)+'BMP P Tracking Table'!$X292*VLOOKUP('BMP P Tracking Table'!$Q292,'Loading Rates'!$B$1:$L$24,7,FALSE)+'BMP P Tracking Table'!$Y292*VLOOKUP('BMP P Tracking Table'!$Q292,'Loading Rates'!$B$1:$L$24,8,FALSE)+'BMP P Tracking Table'!$Z292*VLOOKUP('BMP P Tracking Table'!$Q292,'Loading Rates'!$B$1:$L$24,9,FALSE),'BMP P Tracking Table'!$AA292*VLOOKUP('BMP P Tracking Table'!$Q292,'Loading Rates'!$B$1:$L$24,10,FALSE)),"")</f>
        <v/>
      </c>
      <c r="AE292" s="107" t="str">
        <f>IFERROR(MIN(2,IF('BMP P Tracking Table'!$V292="Total Pervious",(-(3630*'BMP P Tracking Table'!$U292+20.691*'BMP P Tracking Table'!$AA292)+SQRT((3630*'BMP P Tracking Table'!$U292+20.691*'BMP P Tracking Table'!$AA292)^2-(4*(996.798*'BMP P Tracking Table'!$AA292)*-'BMP P Tracking Table'!$AB292)))/(2*(996.798*'BMP P Tracking Table'!$AA292)),IF(SUM('BMP P Tracking Table'!$W292:$Z292)=0,'BMP P Tracking Table'!$AB292/(-3630*'BMP P Tracking Table'!$U292),(-(3630*'BMP P Tracking Table'!$U292+20.691*'BMP P Tracking Table'!$Z292-216.711*'BMP P Tracking Table'!$Y292-83.853*'BMP P Tracking Table'!$X292-42.834*'BMP P Tracking Table'!$W292)+SQRT((3630*'BMP P Tracking Table'!$U292+20.691*'BMP P Tracking Table'!$Z292-216.711*'BMP P Tracking Table'!$Y292-83.853*'BMP P Tracking Table'!$X292-42.834*'BMP P Tracking Table'!$W292)^2-(4*(149.919*'BMP P Tracking Table'!$W292+236.676*'BMP P Tracking Table'!$X292+726*'BMP P Tracking Table'!$Y292+996.798*'BMP P Tracking Table'!$Z292)*-'BMP P Tracking Table'!$AB292)))/(2*(149.919*'BMP P Tracking Table'!$W292+236.676*'BMP P Tracking Table'!$X292+726*'BMP P Tracking Table'!$Y292+996.798*'BMP P Tracking Table'!$Z292))))),"")</f>
        <v/>
      </c>
      <c r="AF292" s="107" t="str" cm="1">
        <f t="array" ref="AF292">IFERROR((VLOOKUP(CONCATENATE('BMP P Tracking Table'!$T292," ",'BMP P Tracking Table'!$AC292),'Performance Curves'!$C$1:$L$45,_xlfn.SINGLE(MATCH('BMP P Tracking Table'!$AE292,'Performance Curves'!$D$1:$L$1,1))+2,FALSE)-VLOOKUP(CONCATENATE('BMP P Tracking Table'!$T292," ",'BMP P Tracking Table'!$AC292),'Performance Curves'!$C$1:$L$45,_xlfn.SINGLE(MATCH('BMP P Tracking Table'!$AE292,'Performance Curves'!$D$1:$L$1,1))+1,FALSE)),"")</f>
        <v/>
      </c>
      <c r="AG292" s="107" t="str">
        <f>IFERROR(('BMP P Tracking Table'!$AE292-INDEX('Performance Curves'!$E$1:$L$1,1,MATCH('BMP P Tracking Table'!$AE292,'Performance Curves'!$E$1:$L$1,1)))/(INDEX('Performance Curves'!$E$1:$L$1,1,MATCH('BMP P Tracking Table'!$AE292,'Performance Curves'!$E$1:$L$1,1)+1)-INDEX('Performance Curves'!$E$1:$L$1,1,MATCH('BMP P Tracking Table'!$AE292,'Performance Curves'!$E$1:$L$1,1))),"")</f>
        <v/>
      </c>
      <c r="AH292" s="106" t="str" cm="1">
        <f t="array" ref="AH292">IFERROR(IF('BMP P Tracking Table'!$AE292=2,VLOOKUP(CONCATENATE('BMP P Tracking Table'!$T292," ",'BMP P Tracking Table'!$AC292),'Performance Curves'!$C$1:$L$45,_xlfn.SINGLE(MATCH('BMP P Tracking Table'!$AE292,'Performance Curves'!$D$1:$L$1,1))+1,FALSE),'BMP P Tracking Table'!$AF292*'BMP P Tracking Table'!$AG292+VLOOKUP(CONCATENATE('BMP P Tracking Table'!$T292," ",'BMP P Tracking Table'!$AC292),'Performance Curves'!$C$1:$L$45,_xlfn.SINGLE(MATCH('BMP P Tracking Table'!$AE292,'Performance Curves'!$D$1:$L$1,1))+1,FALSE)),"")</f>
        <v/>
      </c>
      <c r="AI292" s="107" t="str">
        <f>IFERROR('BMP P Tracking Table'!$AH292*'BMP P Tracking Table'!$AD292,"")</f>
        <v/>
      </c>
      <c r="AJ292" s="65"/>
      <c r="AK292" s="101"/>
      <c r="AL292" s="101"/>
      <c r="AM292" s="64">
        <v>1</v>
      </c>
      <c r="AN292" s="105" t="str">
        <f t="shared" si="9"/>
        <v/>
      </c>
      <c r="AO292" s="101"/>
      <c r="AP292" s="101"/>
      <c r="AQ292" s="101"/>
      <c r="AR292" s="101"/>
      <c r="AS292" s="101"/>
      <c r="AT292" s="101"/>
      <c r="AU292" s="101"/>
      <c r="AV292" s="65"/>
      <c r="AW292" s="102"/>
      <c r="AX292" s="102"/>
      <c r="AY292" s="107" t="str">
        <f>IF('BMP P Tracking Table'!$AK292="Yes",IF('BMP P Tracking Table'!$AL292="No",'BMP P Tracking Table'!$U292*VLOOKUP('BMP P Tracking Table'!$Q292,'Loading Rates'!$B$1:$L$24,4,FALSE)+IF('BMP P Tracking Table'!$V292="By HSG",'BMP P Tracking Table'!$W292*VLOOKUP('BMP P Tracking Table'!$Q292,'Loading Rates'!$B$1:$L$24,6,FALSE)+'BMP P Tracking Table'!$X292*VLOOKUP('BMP P Tracking Table'!$Q292,'Loading Rates'!$B$1:$L$24,7,FALSE)+'BMP P Tracking Table'!$Y292*VLOOKUP('BMP P Tracking Table'!$Q292,'Loading Rates'!$B$1:$L$24,8,FALSE)+'BMP P Tracking Table'!$Z292*VLOOKUP('BMP P Tracking Table'!$Q292,'Loading Rates'!$B$1:$L$24,9,FALSE),'BMP P Tracking Table'!$AA292*VLOOKUP('BMP P Tracking Table'!$Q292,'Loading Rates'!$B$1:$L$24,10,FALSE)),'BMP P Tracking Table'!$AO292*VLOOKUP('BMP P Tracking Table'!$Q292,'Loading Rates'!$B$1:$L$24,4,FALSE)+IF('BMP P Tracking Table'!$AP292="By HSG",'BMP P Tracking Table'!$AQ292*VLOOKUP('BMP P Tracking Table'!$Q292,'Loading Rates'!$B$1:$L$24,6,FALSE)+'BMP P Tracking Table'!$AR292*VLOOKUP('BMP P Tracking Table'!$Q292,'Loading Rates'!$B$1:$L$24,7,FALSE)+'BMP P Tracking Table'!$AS292*VLOOKUP('BMP P Tracking Table'!$Q292,'Loading Rates'!$B$1:$L$24,8,FALSE)+'BMP P Tracking Table'!$AT292*VLOOKUP('BMP P Tracking Table'!$Q292,'Loading Rates'!$B$1:$L$24,9,FALSE),'BMP P Tracking Table'!$AU292*VLOOKUP('BMP P Tracking Table'!$Q292,'Loading Rates'!$B$1:$L$24,10,FALSE))),"")</f>
        <v/>
      </c>
      <c r="AZ292" s="107" t="str">
        <f>IFERROR(IF('BMP P Tracking Table'!$AL292="Yes",MIN(2,IF('BMP P Tracking Table'!$AP292="Total Pervious",(-(3630*'BMP P Tracking Table'!$AO292+20.691*'BMP P Tracking Table'!$AU292)+SQRT((3630*'BMP P Tracking Table'!$AO292+20.691*'BMP P Tracking Table'!$AU292)^2-(4*(996.798*'BMP P Tracking Table'!$AU292)*-'BMP P Tracking Table'!$AW292)))/(2*(996.798*'BMP P Tracking Table'!$AU292)),IF(SUM('BMP P Tracking Table'!$AQ292:$AT292)=0,'BMP P Tracking Table'!$AU292/(-3630*'BMP P Tracking Table'!$AO292),(-(3630*'BMP P Tracking Table'!$AO292+20.691*'BMP P Tracking Table'!$AT292-216.711*'BMP P Tracking Table'!$AS292-83.853*'BMP P Tracking Table'!$AR292-42.834*'BMP P Tracking Table'!$AQ292)+SQRT((3630*'BMP P Tracking Table'!$AO292+20.691*'BMP P Tracking Table'!$AT292-216.711*'BMP P Tracking Table'!$AS292-83.853*'BMP P Tracking Table'!$AR292-42.834*'BMP P Tracking Table'!$AQ292)^2-(4*(149.919*'BMP P Tracking Table'!$AQ292+236.676*'BMP P Tracking Table'!$AR292+726*'BMP P Tracking Table'!$AS292+996.798*'BMP P Tracking Table'!$AT292)*-'BMP P Tracking Table'!$AW292)))/(2*(149.919*'BMP P Tracking Table'!$AQ292+236.676*'BMP P Tracking Table'!$AR292+726*'BMP P Tracking Table'!$AS292+996.798*'BMP P Tracking Table'!$AT292))))),MIN(2,IF('BMP P Tracking Table'!$AP292="Total Pervious",(-(3630*'BMP P Tracking Table'!$U292+20.691*'BMP P Tracking Table'!$AA292)+SQRT((3630*'BMP P Tracking Table'!$U292+20.691*'BMP P Tracking Table'!$AA292)^2-(4*(996.798*'BMP P Tracking Table'!$AA292)*-'BMP P Tracking Table'!$AW292)))/(2*(996.798*'BMP P Tracking Table'!$AA292)),IF(SUM('BMP P Tracking Table'!$W292:$Z292)=0,'BMP P Tracking Table'!$AW292/(-3630*'BMP P Tracking Table'!$U292),(-(3630*'BMP P Tracking Table'!$U292+20.691*'BMP P Tracking Table'!$Z292-216.711*'BMP P Tracking Table'!$Y292-83.853*'BMP P Tracking Table'!$X292-42.834*'BMP P Tracking Table'!$W292)+SQRT((3630*'BMP P Tracking Table'!$U292+20.691*'BMP P Tracking Table'!$Z292-216.711*'BMP P Tracking Table'!$Y292-83.853*'BMP P Tracking Table'!$X292-42.834*'BMP P Tracking Table'!$W292)^2-(4*(149.919*'BMP P Tracking Table'!$W292+236.676*'BMP P Tracking Table'!$X292+726*'BMP P Tracking Table'!$Y292+996.798*'BMP P Tracking Table'!$Z292)*-'BMP P Tracking Table'!$AW292)))/(2*(149.919*'BMP P Tracking Table'!$W292+236.676*'BMP P Tracking Table'!$X292+726*'BMP P Tracking Table'!$Y292+996.798*'BMP P Tracking Table'!$Z292)))))),"")</f>
        <v/>
      </c>
      <c r="BA292" s="105" t="str" cm="1">
        <f t="array" ref="BA292">IFERROR((VLOOKUP(CONCATENATE('BMP P Tracking Table'!$AV292," ",'BMP P Tracking Table'!$AX292),'Performance Curves'!$C$1:$L$45,_xlfn.SINGLE(MATCH('BMP P Tracking Table'!$AZ292,'Performance Curves'!$D$1:$L$1,1))+2,FALSE)-VLOOKUP(CONCATENATE('BMP P Tracking Table'!$AV292," ",'BMP P Tracking Table'!$AX292),'Performance Curves'!$C$1:$L$45,_xlfn.SINGLE(MATCH('BMP P Tracking Table'!$AZ292,'Performance Curves'!$D$1:$L$1,1))+1,FALSE)),"")</f>
        <v/>
      </c>
      <c r="BB292" s="107" t="str">
        <f>IFERROR(('BMP P Tracking Table'!$AZ292-INDEX('Performance Curves'!$E$1:$L$1,1,MATCH('BMP P Tracking Table'!$AZ292,'Performance Curves'!$E$1:$L$1,1)))/(INDEX('Performance Curves'!$E$1:$L$1,1,MATCH('BMP P Tracking Table'!$AZ292,'Performance Curves'!$E$1:$L$1,1)+1)-INDEX('Performance Curves'!$E$1:$L$1,1,MATCH('BMP P Tracking Table'!$AZ292,'Performance Curves'!$E$1:$L$1,1))),"")</f>
        <v/>
      </c>
      <c r="BC292" s="106" t="str" cm="1">
        <f t="array" ref="BC292">IFERROR(IF('BMP P Tracking Table'!$AZ292=2,VLOOKUP(CONCATENATE('BMP P Tracking Table'!$AV292," ",'BMP P Tracking Table'!$AX292),'Performance Curves'!$C$1:$L$44,_xlfn.SINGLE(MATCH('BMP P Tracking Table'!$AZ292,'Performance Curves'!$D$1:$L$1,1))+1,FALSE),'BMP P Tracking Table'!$BA292*'BMP P Tracking Table'!$BB292+VLOOKUP(CONCATENATE('BMP P Tracking Table'!$AV292," ",'BMP P Tracking Table'!$AX292),'Performance Curves'!$C$1:$L$44,_xlfn.SINGLE(MATCH('BMP P Tracking Table'!$AZ292,'Performance Curves'!$D$1:$L$1,1))+1,FALSE)),"")</f>
        <v/>
      </c>
      <c r="BD292" s="107" t="str">
        <f>IFERROR('BMP P Tracking Table'!$BC292*'BMP P Tracking Table'!$AY292,"")</f>
        <v/>
      </c>
      <c r="BE292" s="101"/>
      <c r="BF292" s="37">
        <f t="shared" si="10"/>
        <v>0</v>
      </c>
    </row>
    <row r="293" spans="1:58" x14ac:dyDescent="0.25">
      <c r="A293" s="65"/>
      <c r="B293" s="65"/>
      <c r="C293" s="65"/>
      <c r="D293" s="65"/>
      <c r="E293" s="97"/>
      <c r="F293" s="97"/>
      <c r="G293" s="65"/>
      <c r="H293" s="65"/>
      <c r="I293" s="65"/>
      <c r="J293" s="98"/>
      <c r="K293" s="65"/>
      <c r="L293" s="65"/>
      <c r="M293" s="65"/>
      <c r="N293" s="65"/>
      <c r="O293" s="65"/>
      <c r="P293" s="65"/>
      <c r="Q293" s="65" t="str">
        <f>IFERROR(VLOOKUP('BMP P Tracking Table'!$P293,Dropdowns!$C$2:$E$15,3,FALSE),"")</f>
        <v/>
      </c>
      <c r="R293" s="65" t="str">
        <f>IFERROR(VLOOKUP('BMP P Tracking Table'!$Q293,Dropdowns!$P$3:$Q$23,2,FALSE),"")</f>
        <v/>
      </c>
      <c r="S293" s="65"/>
      <c r="T293" s="65"/>
      <c r="U293" s="65"/>
      <c r="V293" s="65"/>
      <c r="W293" s="65"/>
      <c r="X293" s="65"/>
      <c r="Y293" s="65"/>
      <c r="Z293" s="65"/>
      <c r="AA293" s="65"/>
      <c r="AB293" s="100"/>
      <c r="AC293" s="65"/>
      <c r="AD293" s="107" t="str">
        <f>IFERROR('BMP P Tracking Table'!$U293*VLOOKUP('BMP P Tracking Table'!$Q293,'Loading Rates'!$B$1:$L$24,4,FALSE)+IF('BMP P Tracking Table'!$V293="By HSG",'BMP P Tracking Table'!$W293*VLOOKUP('BMP P Tracking Table'!$Q293,'Loading Rates'!$B$1:$L$24,6,FALSE)+'BMP P Tracking Table'!$X293*VLOOKUP('BMP P Tracking Table'!$Q293,'Loading Rates'!$B$1:$L$24,7,FALSE)+'BMP P Tracking Table'!$Y293*VLOOKUP('BMP P Tracking Table'!$Q293,'Loading Rates'!$B$1:$L$24,8,FALSE)+'BMP P Tracking Table'!$Z293*VLOOKUP('BMP P Tracking Table'!$Q293,'Loading Rates'!$B$1:$L$24,9,FALSE),'BMP P Tracking Table'!$AA293*VLOOKUP('BMP P Tracking Table'!$Q293,'Loading Rates'!$B$1:$L$24,10,FALSE)),"")</f>
        <v/>
      </c>
      <c r="AE293" s="107" t="str">
        <f>IFERROR(MIN(2,IF('BMP P Tracking Table'!$V293="Total Pervious",(-(3630*'BMP P Tracking Table'!$U293+20.691*'BMP P Tracking Table'!$AA293)+SQRT((3630*'BMP P Tracking Table'!$U293+20.691*'BMP P Tracking Table'!$AA293)^2-(4*(996.798*'BMP P Tracking Table'!$AA293)*-'BMP P Tracking Table'!$AB293)))/(2*(996.798*'BMP P Tracking Table'!$AA293)),IF(SUM('BMP P Tracking Table'!$W293:$Z293)=0,'BMP P Tracking Table'!$AB293/(-3630*'BMP P Tracking Table'!$U293),(-(3630*'BMP P Tracking Table'!$U293+20.691*'BMP P Tracking Table'!$Z293-216.711*'BMP P Tracking Table'!$Y293-83.853*'BMP P Tracking Table'!$X293-42.834*'BMP P Tracking Table'!$W293)+SQRT((3630*'BMP P Tracking Table'!$U293+20.691*'BMP P Tracking Table'!$Z293-216.711*'BMP P Tracking Table'!$Y293-83.853*'BMP P Tracking Table'!$X293-42.834*'BMP P Tracking Table'!$W293)^2-(4*(149.919*'BMP P Tracking Table'!$W293+236.676*'BMP P Tracking Table'!$X293+726*'BMP P Tracking Table'!$Y293+996.798*'BMP P Tracking Table'!$Z293)*-'BMP P Tracking Table'!$AB293)))/(2*(149.919*'BMP P Tracking Table'!$W293+236.676*'BMP P Tracking Table'!$X293+726*'BMP P Tracking Table'!$Y293+996.798*'BMP P Tracking Table'!$Z293))))),"")</f>
        <v/>
      </c>
      <c r="AF293" s="107" t="str" cm="1">
        <f t="array" ref="AF293">IFERROR((VLOOKUP(CONCATENATE('BMP P Tracking Table'!$T293," ",'BMP P Tracking Table'!$AC293),'Performance Curves'!$C$1:$L$45,_xlfn.SINGLE(MATCH('BMP P Tracking Table'!$AE293,'Performance Curves'!$D$1:$L$1,1))+2,FALSE)-VLOOKUP(CONCATENATE('BMP P Tracking Table'!$T293," ",'BMP P Tracking Table'!$AC293),'Performance Curves'!$C$1:$L$45,_xlfn.SINGLE(MATCH('BMP P Tracking Table'!$AE293,'Performance Curves'!$D$1:$L$1,1))+1,FALSE)),"")</f>
        <v/>
      </c>
      <c r="AG293" s="107" t="str">
        <f>IFERROR(('BMP P Tracking Table'!$AE293-INDEX('Performance Curves'!$E$1:$L$1,1,MATCH('BMP P Tracking Table'!$AE293,'Performance Curves'!$E$1:$L$1,1)))/(INDEX('Performance Curves'!$E$1:$L$1,1,MATCH('BMP P Tracking Table'!$AE293,'Performance Curves'!$E$1:$L$1,1)+1)-INDEX('Performance Curves'!$E$1:$L$1,1,MATCH('BMP P Tracking Table'!$AE293,'Performance Curves'!$E$1:$L$1,1))),"")</f>
        <v/>
      </c>
      <c r="AH293" s="106" t="str" cm="1">
        <f t="array" ref="AH293">IFERROR(IF('BMP P Tracking Table'!$AE293=2,VLOOKUP(CONCATENATE('BMP P Tracking Table'!$T293," ",'BMP P Tracking Table'!$AC293),'Performance Curves'!$C$1:$L$45,_xlfn.SINGLE(MATCH('BMP P Tracking Table'!$AE293,'Performance Curves'!$D$1:$L$1,1))+1,FALSE),'BMP P Tracking Table'!$AF293*'BMP P Tracking Table'!$AG293+VLOOKUP(CONCATENATE('BMP P Tracking Table'!$T293," ",'BMP P Tracking Table'!$AC293),'Performance Curves'!$C$1:$L$45,_xlfn.SINGLE(MATCH('BMP P Tracking Table'!$AE293,'Performance Curves'!$D$1:$L$1,1))+1,FALSE)),"")</f>
        <v/>
      </c>
      <c r="AI293" s="107" t="str">
        <f>IFERROR('BMP P Tracking Table'!$AH293*'BMP P Tracking Table'!$AD293,"")</f>
        <v/>
      </c>
      <c r="AJ293" s="65"/>
      <c r="AK293" s="101"/>
      <c r="AL293" s="101"/>
      <c r="AM293" s="64">
        <v>1</v>
      </c>
      <c r="AN293" s="105" t="str">
        <f t="shared" si="9"/>
        <v/>
      </c>
      <c r="AO293" s="101"/>
      <c r="AP293" s="101"/>
      <c r="AQ293" s="101"/>
      <c r="AR293" s="101"/>
      <c r="AS293" s="101"/>
      <c r="AT293" s="101"/>
      <c r="AU293" s="101"/>
      <c r="AV293" s="65"/>
      <c r="AW293" s="102"/>
      <c r="AX293" s="102"/>
      <c r="AY293" s="107" t="str">
        <f>IF('BMP P Tracking Table'!$AK293="Yes",IF('BMP P Tracking Table'!$AL293="No",'BMP P Tracking Table'!$U293*VLOOKUP('BMP P Tracking Table'!$Q293,'Loading Rates'!$B$1:$L$24,4,FALSE)+IF('BMP P Tracking Table'!$V293="By HSG",'BMP P Tracking Table'!$W293*VLOOKUP('BMP P Tracking Table'!$Q293,'Loading Rates'!$B$1:$L$24,6,FALSE)+'BMP P Tracking Table'!$X293*VLOOKUP('BMP P Tracking Table'!$Q293,'Loading Rates'!$B$1:$L$24,7,FALSE)+'BMP P Tracking Table'!$Y293*VLOOKUP('BMP P Tracking Table'!$Q293,'Loading Rates'!$B$1:$L$24,8,FALSE)+'BMP P Tracking Table'!$Z293*VLOOKUP('BMP P Tracking Table'!$Q293,'Loading Rates'!$B$1:$L$24,9,FALSE),'BMP P Tracking Table'!$AA293*VLOOKUP('BMP P Tracking Table'!$Q293,'Loading Rates'!$B$1:$L$24,10,FALSE)),'BMP P Tracking Table'!$AO293*VLOOKUP('BMP P Tracking Table'!$Q293,'Loading Rates'!$B$1:$L$24,4,FALSE)+IF('BMP P Tracking Table'!$AP293="By HSG",'BMP P Tracking Table'!$AQ293*VLOOKUP('BMP P Tracking Table'!$Q293,'Loading Rates'!$B$1:$L$24,6,FALSE)+'BMP P Tracking Table'!$AR293*VLOOKUP('BMP P Tracking Table'!$Q293,'Loading Rates'!$B$1:$L$24,7,FALSE)+'BMP P Tracking Table'!$AS293*VLOOKUP('BMP P Tracking Table'!$Q293,'Loading Rates'!$B$1:$L$24,8,FALSE)+'BMP P Tracking Table'!$AT293*VLOOKUP('BMP P Tracking Table'!$Q293,'Loading Rates'!$B$1:$L$24,9,FALSE),'BMP P Tracking Table'!$AU293*VLOOKUP('BMP P Tracking Table'!$Q293,'Loading Rates'!$B$1:$L$24,10,FALSE))),"")</f>
        <v/>
      </c>
      <c r="AZ293" s="107" t="str">
        <f>IFERROR(IF('BMP P Tracking Table'!$AL293="Yes",MIN(2,IF('BMP P Tracking Table'!$AP293="Total Pervious",(-(3630*'BMP P Tracking Table'!$AO293+20.691*'BMP P Tracking Table'!$AU293)+SQRT((3630*'BMP P Tracking Table'!$AO293+20.691*'BMP P Tracking Table'!$AU293)^2-(4*(996.798*'BMP P Tracking Table'!$AU293)*-'BMP P Tracking Table'!$AW293)))/(2*(996.798*'BMP P Tracking Table'!$AU293)),IF(SUM('BMP P Tracking Table'!$AQ293:$AT293)=0,'BMP P Tracking Table'!$AU293/(-3630*'BMP P Tracking Table'!$AO293),(-(3630*'BMP P Tracking Table'!$AO293+20.691*'BMP P Tracking Table'!$AT293-216.711*'BMP P Tracking Table'!$AS293-83.853*'BMP P Tracking Table'!$AR293-42.834*'BMP P Tracking Table'!$AQ293)+SQRT((3630*'BMP P Tracking Table'!$AO293+20.691*'BMP P Tracking Table'!$AT293-216.711*'BMP P Tracking Table'!$AS293-83.853*'BMP P Tracking Table'!$AR293-42.834*'BMP P Tracking Table'!$AQ293)^2-(4*(149.919*'BMP P Tracking Table'!$AQ293+236.676*'BMP P Tracking Table'!$AR293+726*'BMP P Tracking Table'!$AS293+996.798*'BMP P Tracking Table'!$AT293)*-'BMP P Tracking Table'!$AW293)))/(2*(149.919*'BMP P Tracking Table'!$AQ293+236.676*'BMP P Tracking Table'!$AR293+726*'BMP P Tracking Table'!$AS293+996.798*'BMP P Tracking Table'!$AT293))))),MIN(2,IF('BMP P Tracking Table'!$AP293="Total Pervious",(-(3630*'BMP P Tracking Table'!$U293+20.691*'BMP P Tracking Table'!$AA293)+SQRT((3630*'BMP P Tracking Table'!$U293+20.691*'BMP P Tracking Table'!$AA293)^2-(4*(996.798*'BMP P Tracking Table'!$AA293)*-'BMP P Tracking Table'!$AW293)))/(2*(996.798*'BMP P Tracking Table'!$AA293)),IF(SUM('BMP P Tracking Table'!$W293:$Z293)=0,'BMP P Tracking Table'!$AW293/(-3630*'BMP P Tracking Table'!$U293),(-(3630*'BMP P Tracking Table'!$U293+20.691*'BMP P Tracking Table'!$Z293-216.711*'BMP P Tracking Table'!$Y293-83.853*'BMP P Tracking Table'!$X293-42.834*'BMP P Tracking Table'!$W293)+SQRT((3630*'BMP P Tracking Table'!$U293+20.691*'BMP P Tracking Table'!$Z293-216.711*'BMP P Tracking Table'!$Y293-83.853*'BMP P Tracking Table'!$X293-42.834*'BMP P Tracking Table'!$W293)^2-(4*(149.919*'BMP P Tracking Table'!$W293+236.676*'BMP P Tracking Table'!$X293+726*'BMP P Tracking Table'!$Y293+996.798*'BMP P Tracking Table'!$Z293)*-'BMP P Tracking Table'!$AW293)))/(2*(149.919*'BMP P Tracking Table'!$W293+236.676*'BMP P Tracking Table'!$X293+726*'BMP P Tracking Table'!$Y293+996.798*'BMP P Tracking Table'!$Z293)))))),"")</f>
        <v/>
      </c>
      <c r="BA293" s="105" t="str" cm="1">
        <f t="array" ref="BA293">IFERROR((VLOOKUP(CONCATENATE('BMP P Tracking Table'!$AV293," ",'BMP P Tracking Table'!$AX293),'Performance Curves'!$C$1:$L$45,_xlfn.SINGLE(MATCH('BMP P Tracking Table'!$AZ293,'Performance Curves'!$D$1:$L$1,1))+2,FALSE)-VLOOKUP(CONCATENATE('BMP P Tracking Table'!$AV293," ",'BMP P Tracking Table'!$AX293),'Performance Curves'!$C$1:$L$45,_xlfn.SINGLE(MATCH('BMP P Tracking Table'!$AZ293,'Performance Curves'!$D$1:$L$1,1))+1,FALSE)),"")</f>
        <v/>
      </c>
      <c r="BB293" s="107" t="str">
        <f>IFERROR(('BMP P Tracking Table'!$AZ293-INDEX('Performance Curves'!$E$1:$L$1,1,MATCH('BMP P Tracking Table'!$AZ293,'Performance Curves'!$E$1:$L$1,1)))/(INDEX('Performance Curves'!$E$1:$L$1,1,MATCH('BMP P Tracking Table'!$AZ293,'Performance Curves'!$E$1:$L$1,1)+1)-INDEX('Performance Curves'!$E$1:$L$1,1,MATCH('BMP P Tracking Table'!$AZ293,'Performance Curves'!$E$1:$L$1,1))),"")</f>
        <v/>
      </c>
      <c r="BC293" s="106" t="str" cm="1">
        <f t="array" ref="BC293">IFERROR(IF('BMP P Tracking Table'!$AZ293=2,VLOOKUP(CONCATENATE('BMP P Tracking Table'!$AV293," ",'BMP P Tracking Table'!$AX293),'Performance Curves'!$C$1:$L$44,_xlfn.SINGLE(MATCH('BMP P Tracking Table'!$AZ293,'Performance Curves'!$D$1:$L$1,1))+1,FALSE),'BMP P Tracking Table'!$BA293*'BMP P Tracking Table'!$BB293+VLOOKUP(CONCATENATE('BMP P Tracking Table'!$AV293," ",'BMP P Tracking Table'!$AX293),'Performance Curves'!$C$1:$L$44,_xlfn.SINGLE(MATCH('BMP P Tracking Table'!$AZ293,'Performance Curves'!$D$1:$L$1,1))+1,FALSE)),"")</f>
        <v/>
      </c>
      <c r="BD293" s="107" t="str">
        <f>IFERROR('BMP P Tracking Table'!$BC293*'BMP P Tracking Table'!$AY293,"")</f>
        <v/>
      </c>
      <c r="BE293" s="101"/>
      <c r="BF293" s="37">
        <f t="shared" si="10"/>
        <v>0</v>
      </c>
    </row>
    <row r="294" spans="1:58" x14ac:dyDescent="0.25">
      <c r="A294" s="65"/>
      <c r="B294" s="65"/>
      <c r="C294" s="65"/>
      <c r="D294" s="65"/>
      <c r="E294" s="97"/>
      <c r="F294" s="97"/>
      <c r="G294" s="65"/>
      <c r="H294" s="65"/>
      <c r="I294" s="65"/>
      <c r="J294" s="98"/>
      <c r="K294" s="65"/>
      <c r="L294" s="65"/>
      <c r="M294" s="65"/>
      <c r="N294" s="65"/>
      <c r="O294" s="65"/>
      <c r="P294" s="65"/>
      <c r="Q294" s="65" t="str">
        <f>IFERROR(VLOOKUP('BMP P Tracking Table'!$P294,Dropdowns!$C$2:$E$15,3,FALSE),"")</f>
        <v/>
      </c>
      <c r="R294" s="65" t="str">
        <f>IFERROR(VLOOKUP('BMP P Tracking Table'!$Q294,Dropdowns!$P$3:$Q$23,2,FALSE),"")</f>
        <v/>
      </c>
      <c r="S294" s="65"/>
      <c r="T294" s="65"/>
      <c r="U294" s="65"/>
      <c r="V294" s="65"/>
      <c r="W294" s="65"/>
      <c r="X294" s="65"/>
      <c r="Y294" s="65"/>
      <c r="Z294" s="65"/>
      <c r="AA294" s="65"/>
      <c r="AB294" s="100"/>
      <c r="AC294" s="65"/>
      <c r="AD294" s="107" t="str">
        <f>IFERROR('BMP P Tracking Table'!$U294*VLOOKUP('BMP P Tracking Table'!$Q294,'Loading Rates'!$B$1:$L$24,4,FALSE)+IF('BMP P Tracking Table'!$V294="By HSG",'BMP P Tracking Table'!$W294*VLOOKUP('BMP P Tracking Table'!$Q294,'Loading Rates'!$B$1:$L$24,6,FALSE)+'BMP P Tracking Table'!$X294*VLOOKUP('BMP P Tracking Table'!$Q294,'Loading Rates'!$B$1:$L$24,7,FALSE)+'BMP P Tracking Table'!$Y294*VLOOKUP('BMP P Tracking Table'!$Q294,'Loading Rates'!$B$1:$L$24,8,FALSE)+'BMP P Tracking Table'!$Z294*VLOOKUP('BMP P Tracking Table'!$Q294,'Loading Rates'!$B$1:$L$24,9,FALSE),'BMP P Tracking Table'!$AA294*VLOOKUP('BMP P Tracking Table'!$Q294,'Loading Rates'!$B$1:$L$24,10,FALSE)),"")</f>
        <v/>
      </c>
      <c r="AE294" s="107" t="str">
        <f>IFERROR(MIN(2,IF('BMP P Tracking Table'!$V294="Total Pervious",(-(3630*'BMP P Tracking Table'!$U294+20.691*'BMP P Tracking Table'!$AA294)+SQRT((3630*'BMP P Tracking Table'!$U294+20.691*'BMP P Tracking Table'!$AA294)^2-(4*(996.798*'BMP P Tracking Table'!$AA294)*-'BMP P Tracking Table'!$AB294)))/(2*(996.798*'BMP P Tracking Table'!$AA294)),IF(SUM('BMP P Tracking Table'!$W294:$Z294)=0,'BMP P Tracking Table'!$AB294/(-3630*'BMP P Tracking Table'!$U294),(-(3630*'BMP P Tracking Table'!$U294+20.691*'BMP P Tracking Table'!$Z294-216.711*'BMP P Tracking Table'!$Y294-83.853*'BMP P Tracking Table'!$X294-42.834*'BMP P Tracking Table'!$W294)+SQRT((3630*'BMP P Tracking Table'!$U294+20.691*'BMP P Tracking Table'!$Z294-216.711*'BMP P Tracking Table'!$Y294-83.853*'BMP P Tracking Table'!$X294-42.834*'BMP P Tracking Table'!$W294)^2-(4*(149.919*'BMP P Tracking Table'!$W294+236.676*'BMP P Tracking Table'!$X294+726*'BMP P Tracking Table'!$Y294+996.798*'BMP P Tracking Table'!$Z294)*-'BMP P Tracking Table'!$AB294)))/(2*(149.919*'BMP P Tracking Table'!$W294+236.676*'BMP P Tracking Table'!$X294+726*'BMP P Tracking Table'!$Y294+996.798*'BMP P Tracking Table'!$Z294))))),"")</f>
        <v/>
      </c>
      <c r="AF294" s="107" t="str" cm="1">
        <f t="array" ref="AF294">IFERROR((VLOOKUP(CONCATENATE('BMP P Tracking Table'!$T294," ",'BMP P Tracking Table'!$AC294),'Performance Curves'!$C$1:$L$45,_xlfn.SINGLE(MATCH('BMP P Tracking Table'!$AE294,'Performance Curves'!$D$1:$L$1,1))+2,FALSE)-VLOOKUP(CONCATENATE('BMP P Tracking Table'!$T294," ",'BMP P Tracking Table'!$AC294),'Performance Curves'!$C$1:$L$45,_xlfn.SINGLE(MATCH('BMP P Tracking Table'!$AE294,'Performance Curves'!$D$1:$L$1,1))+1,FALSE)),"")</f>
        <v/>
      </c>
      <c r="AG294" s="107" t="str">
        <f>IFERROR(('BMP P Tracking Table'!$AE294-INDEX('Performance Curves'!$E$1:$L$1,1,MATCH('BMP P Tracking Table'!$AE294,'Performance Curves'!$E$1:$L$1,1)))/(INDEX('Performance Curves'!$E$1:$L$1,1,MATCH('BMP P Tracking Table'!$AE294,'Performance Curves'!$E$1:$L$1,1)+1)-INDEX('Performance Curves'!$E$1:$L$1,1,MATCH('BMP P Tracking Table'!$AE294,'Performance Curves'!$E$1:$L$1,1))),"")</f>
        <v/>
      </c>
      <c r="AH294" s="106" t="str" cm="1">
        <f t="array" ref="AH294">IFERROR(IF('BMP P Tracking Table'!$AE294=2,VLOOKUP(CONCATENATE('BMP P Tracking Table'!$T294," ",'BMP P Tracking Table'!$AC294),'Performance Curves'!$C$1:$L$45,_xlfn.SINGLE(MATCH('BMP P Tracking Table'!$AE294,'Performance Curves'!$D$1:$L$1,1))+1,FALSE),'BMP P Tracking Table'!$AF294*'BMP P Tracking Table'!$AG294+VLOOKUP(CONCATENATE('BMP P Tracking Table'!$T294," ",'BMP P Tracking Table'!$AC294),'Performance Curves'!$C$1:$L$45,_xlfn.SINGLE(MATCH('BMP P Tracking Table'!$AE294,'Performance Curves'!$D$1:$L$1,1))+1,FALSE)),"")</f>
        <v/>
      </c>
      <c r="AI294" s="107" t="str">
        <f>IFERROR('BMP P Tracking Table'!$AH294*'BMP P Tracking Table'!$AD294,"")</f>
        <v/>
      </c>
      <c r="AJ294" s="65"/>
      <c r="AK294" s="101"/>
      <c r="AL294" s="101"/>
      <c r="AM294" s="64">
        <v>1</v>
      </c>
      <c r="AN294" s="105" t="str">
        <f t="shared" si="9"/>
        <v/>
      </c>
      <c r="AO294" s="101"/>
      <c r="AP294" s="101"/>
      <c r="AQ294" s="101"/>
      <c r="AR294" s="101"/>
      <c r="AS294" s="101"/>
      <c r="AT294" s="101"/>
      <c r="AU294" s="101"/>
      <c r="AV294" s="65"/>
      <c r="AW294" s="102"/>
      <c r="AX294" s="102"/>
      <c r="AY294" s="107" t="str">
        <f>IF('BMP P Tracking Table'!$AK294="Yes",IF('BMP P Tracking Table'!$AL294="No",'BMP P Tracking Table'!$U294*VLOOKUP('BMP P Tracking Table'!$Q294,'Loading Rates'!$B$1:$L$24,4,FALSE)+IF('BMP P Tracking Table'!$V294="By HSG",'BMP P Tracking Table'!$W294*VLOOKUP('BMP P Tracking Table'!$Q294,'Loading Rates'!$B$1:$L$24,6,FALSE)+'BMP P Tracking Table'!$X294*VLOOKUP('BMP P Tracking Table'!$Q294,'Loading Rates'!$B$1:$L$24,7,FALSE)+'BMP P Tracking Table'!$Y294*VLOOKUP('BMP P Tracking Table'!$Q294,'Loading Rates'!$B$1:$L$24,8,FALSE)+'BMP P Tracking Table'!$Z294*VLOOKUP('BMP P Tracking Table'!$Q294,'Loading Rates'!$B$1:$L$24,9,FALSE),'BMP P Tracking Table'!$AA294*VLOOKUP('BMP P Tracking Table'!$Q294,'Loading Rates'!$B$1:$L$24,10,FALSE)),'BMP P Tracking Table'!$AO294*VLOOKUP('BMP P Tracking Table'!$Q294,'Loading Rates'!$B$1:$L$24,4,FALSE)+IF('BMP P Tracking Table'!$AP294="By HSG",'BMP P Tracking Table'!$AQ294*VLOOKUP('BMP P Tracking Table'!$Q294,'Loading Rates'!$B$1:$L$24,6,FALSE)+'BMP P Tracking Table'!$AR294*VLOOKUP('BMP P Tracking Table'!$Q294,'Loading Rates'!$B$1:$L$24,7,FALSE)+'BMP P Tracking Table'!$AS294*VLOOKUP('BMP P Tracking Table'!$Q294,'Loading Rates'!$B$1:$L$24,8,FALSE)+'BMP P Tracking Table'!$AT294*VLOOKUP('BMP P Tracking Table'!$Q294,'Loading Rates'!$B$1:$L$24,9,FALSE),'BMP P Tracking Table'!$AU294*VLOOKUP('BMP P Tracking Table'!$Q294,'Loading Rates'!$B$1:$L$24,10,FALSE))),"")</f>
        <v/>
      </c>
      <c r="AZ294" s="107" t="str">
        <f>IFERROR(IF('BMP P Tracking Table'!$AL294="Yes",MIN(2,IF('BMP P Tracking Table'!$AP294="Total Pervious",(-(3630*'BMP P Tracking Table'!$AO294+20.691*'BMP P Tracking Table'!$AU294)+SQRT((3630*'BMP P Tracking Table'!$AO294+20.691*'BMP P Tracking Table'!$AU294)^2-(4*(996.798*'BMP P Tracking Table'!$AU294)*-'BMP P Tracking Table'!$AW294)))/(2*(996.798*'BMP P Tracking Table'!$AU294)),IF(SUM('BMP P Tracking Table'!$AQ294:$AT294)=0,'BMP P Tracking Table'!$AU294/(-3630*'BMP P Tracking Table'!$AO294),(-(3630*'BMP P Tracking Table'!$AO294+20.691*'BMP P Tracking Table'!$AT294-216.711*'BMP P Tracking Table'!$AS294-83.853*'BMP P Tracking Table'!$AR294-42.834*'BMP P Tracking Table'!$AQ294)+SQRT((3630*'BMP P Tracking Table'!$AO294+20.691*'BMP P Tracking Table'!$AT294-216.711*'BMP P Tracking Table'!$AS294-83.853*'BMP P Tracking Table'!$AR294-42.834*'BMP P Tracking Table'!$AQ294)^2-(4*(149.919*'BMP P Tracking Table'!$AQ294+236.676*'BMP P Tracking Table'!$AR294+726*'BMP P Tracking Table'!$AS294+996.798*'BMP P Tracking Table'!$AT294)*-'BMP P Tracking Table'!$AW294)))/(2*(149.919*'BMP P Tracking Table'!$AQ294+236.676*'BMP P Tracking Table'!$AR294+726*'BMP P Tracking Table'!$AS294+996.798*'BMP P Tracking Table'!$AT294))))),MIN(2,IF('BMP P Tracking Table'!$AP294="Total Pervious",(-(3630*'BMP P Tracking Table'!$U294+20.691*'BMP P Tracking Table'!$AA294)+SQRT((3630*'BMP P Tracking Table'!$U294+20.691*'BMP P Tracking Table'!$AA294)^2-(4*(996.798*'BMP P Tracking Table'!$AA294)*-'BMP P Tracking Table'!$AW294)))/(2*(996.798*'BMP P Tracking Table'!$AA294)),IF(SUM('BMP P Tracking Table'!$W294:$Z294)=0,'BMP P Tracking Table'!$AW294/(-3630*'BMP P Tracking Table'!$U294),(-(3630*'BMP P Tracking Table'!$U294+20.691*'BMP P Tracking Table'!$Z294-216.711*'BMP P Tracking Table'!$Y294-83.853*'BMP P Tracking Table'!$X294-42.834*'BMP P Tracking Table'!$W294)+SQRT((3630*'BMP P Tracking Table'!$U294+20.691*'BMP P Tracking Table'!$Z294-216.711*'BMP P Tracking Table'!$Y294-83.853*'BMP P Tracking Table'!$X294-42.834*'BMP P Tracking Table'!$W294)^2-(4*(149.919*'BMP P Tracking Table'!$W294+236.676*'BMP P Tracking Table'!$X294+726*'BMP P Tracking Table'!$Y294+996.798*'BMP P Tracking Table'!$Z294)*-'BMP P Tracking Table'!$AW294)))/(2*(149.919*'BMP P Tracking Table'!$W294+236.676*'BMP P Tracking Table'!$X294+726*'BMP P Tracking Table'!$Y294+996.798*'BMP P Tracking Table'!$Z294)))))),"")</f>
        <v/>
      </c>
      <c r="BA294" s="105" t="str" cm="1">
        <f t="array" ref="BA294">IFERROR((VLOOKUP(CONCATENATE('BMP P Tracking Table'!$AV294," ",'BMP P Tracking Table'!$AX294),'Performance Curves'!$C$1:$L$45,_xlfn.SINGLE(MATCH('BMP P Tracking Table'!$AZ294,'Performance Curves'!$D$1:$L$1,1))+2,FALSE)-VLOOKUP(CONCATENATE('BMP P Tracking Table'!$AV294," ",'BMP P Tracking Table'!$AX294),'Performance Curves'!$C$1:$L$45,_xlfn.SINGLE(MATCH('BMP P Tracking Table'!$AZ294,'Performance Curves'!$D$1:$L$1,1))+1,FALSE)),"")</f>
        <v/>
      </c>
      <c r="BB294" s="107" t="str">
        <f>IFERROR(('BMP P Tracking Table'!$AZ294-INDEX('Performance Curves'!$E$1:$L$1,1,MATCH('BMP P Tracking Table'!$AZ294,'Performance Curves'!$E$1:$L$1,1)))/(INDEX('Performance Curves'!$E$1:$L$1,1,MATCH('BMP P Tracking Table'!$AZ294,'Performance Curves'!$E$1:$L$1,1)+1)-INDEX('Performance Curves'!$E$1:$L$1,1,MATCH('BMP P Tracking Table'!$AZ294,'Performance Curves'!$E$1:$L$1,1))),"")</f>
        <v/>
      </c>
      <c r="BC294" s="106" t="str" cm="1">
        <f t="array" ref="BC294">IFERROR(IF('BMP P Tracking Table'!$AZ294=2,VLOOKUP(CONCATENATE('BMP P Tracking Table'!$AV294," ",'BMP P Tracking Table'!$AX294),'Performance Curves'!$C$1:$L$44,_xlfn.SINGLE(MATCH('BMP P Tracking Table'!$AZ294,'Performance Curves'!$D$1:$L$1,1))+1,FALSE),'BMP P Tracking Table'!$BA294*'BMP P Tracking Table'!$BB294+VLOOKUP(CONCATENATE('BMP P Tracking Table'!$AV294," ",'BMP P Tracking Table'!$AX294),'Performance Curves'!$C$1:$L$44,_xlfn.SINGLE(MATCH('BMP P Tracking Table'!$AZ294,'Performance Curves'!$D$1:$L$1,1))+1,FALSE)),"")</f>
        <v/>
      </c>
      <c r="BD294" s="107" t="str">
        <f>IFERROR('BMP P Tracking Table'!$BC294*'BMP P Tracking Table'!$AY294,"")</f>
        <v/>
      </c>
      <c r="BE294" s="101"/>
      <c r="BF294" s="37">
        <f t="shared" si="10"/>
        <v>0</v>
      </c>
    </row>
    <row r="295" spans="1:58" x14ac:dyDescent="0.25">
      <c r="A295" s="65"/>
      <c r="B295" s="65"/>
      <c r="C295" s="65"/>
      <c r="D295" s="65"/>
      <c r="E295" s="97"/>
      <c r="F295" s="97"/>
      <c r="G295" s="65"/>
      <c r="H295" s="65"/>
      <c r="I295" s="65"/>
      <c r="J295" s="98"/>
      <c r="K295" s="65"/>
      <c r="L295" s="65"/>
      <c r="M295" s="65"/>
      <c r="N295" s="65"/>
      <c r="O295" s="65"/>
      <c r="P295" s="65"/>
      <c r="Q295" s="65" t="str">
        <f>IFERROR(VLOOKUP('BMP P Tracking Table'!$P295,Dropdowns!$C$2:$E$15,3,FALSE),"")</f>
        <v/>
      </c>
      <c r="R295" s="65" t="str">
        <f>IFERROR(VLOOKUP('BMP P Tracking Table'!$Q295,Dropdowns!$P$3:$Q$23,2,FALSE),"")</f>
        <v/>
      </c>
      <c r="S295" s="65"/>
      <c r="T295" s="65"/>
      <c r="U295" s="65"/>
      <c r="V295" s="65"/>
      <c r="W295" s="65"/>
      <c r="X295" s="65"/>
      <c r="Y295" s="65"/>
      <c r="Z295" s="65"/>
      <c r="AA295" s="65"/>
      <c r="AB295" s="100"/>
      <c r="AC295" s="65"/>
      <c r="AD295" s="107" t="str">
        <f>IFERROR('BMP P Tracking Table'!$U295*VLOOKUP('BMP P Tracking Table'!$Q295,'Loading Rates'!$B$1:$L$24,4,FALSE)+IF('BMP P Tracking Table'!$V295="By HSG",'BMP P Tracking Table'!$W295*VLOOKUP('BMP P Tracking Table'!$Q295,'Loading Rates'!$B$1:$L$24,6,FALSE)+'BMP P Tracking Table'!$X295*VLOOKUP('BMP P Tracking Table'!$Q295,'Loading Rates'!$B$1:$L$24,7,FALSE)+'BMP P Tracking Table'!$Y295*VLOOKUP('BMP P Tracking Table'!$Q295,'Loading Rates'!$B$1:$L$24,8,FALSE)+'BMP P Tracking Table'!$Z295*VLOOKUP('BMP P Tracking Table'!$Q295,'Loading Rates'!$B$1:$L$24,9,FALSE),'BMP P Tracking Table'!$AA295*VLOOKUP('BMP P Tracking Table'!$Q295,'Loading Rates'!$B$1:$L$24,10,FALSE)),"")</f>
        <v/>
      </c>
      <c r="AE295" s="107" t="str">
        <f>IFERROR(MIN(2,IF('BMP P Tracking Table'!$V295="Total Pervious",(-(3630*'BMP P Tracking Table'!$U295+20.691*'BMP P Tracking Table'!$AA295)+SQRT((3630*'BMP P Tracking Table'!$U295+20.691*'BMP P Tracking Table'!$AA295)^2-(4*(996.798*'BMP P Tracking Table'!$AA295)*-'BMP P Tracking Table'!$AB295)))/(2*(996.798*'BMP P Tracking Table'!$AA295)),IF(SUM('BMP P Tracking Table'!$W295:$Z295)=0,'BMP P Tracking Table'!$AB295/(-3630*'BMP P Tracking Table'!$U295),(-(3630*'BMP P Tracking Table'!$U295+20.691*'BMP P Tracking Table'!$Z295-216.711*'BMP P Tracking Table'!$Y295-83.853*'BMP P Tracking Table'!$X295-42.834*'BMP P Tracking Table'!$W295)+SQRT((3630*'BMP P Tracking Table'!$U295+20.691*'BMP P Tracking Table'!$Z295-216.711*'BMP P Tracking Table'!$Y295-83.853*'BMP P Tracking Table'!$X295-42.834*'BMP P Tracking Table'!$W295)^2-(4*(149.919*'BMP P Tracking Table'!$W295+236.676*'BMP P Tracking Table'!$X295+726*'BMP P Tracking Table'!$Y295+996.798*'BMP P Tracking Table'!$Z295)*-'BMP P Tracking Table'!$AB295)))/(2*(149.919*'BMP P Tracking Table'!$W295+236.676*'BMP P Tracking Table'!$X295+726*'BMP P Tracking Table'!$Y295+996.798*'BMP P Tracking Table'!$Z295))))),"")</f>
        <v/>
      </c>
      <c r="AF295" s="107" t="str" cm="1">
        <f t="array" ref="AF295">IFERROR((VLOOKUP(CONCATENATE('BMP P Tracking Table'!$T295," ",'BMP P Tracking Table'!$AC295),'Performance Curves'!$C$1:$L$45,_xlfn.SINGLE(MATCH('BMP P Tracking Table'!$AE295,'Performance Curves'!$D$1:$L$1,1))+2,FALSE)-VLOOKUP(CONCATENATE('BMP P Tracking Table'!$T295," ",'BMP P Tracking Table'!$AC295),'Performance Curves'!$C$1:$L$45,_xlfn.SINGLE(MATCH('BMP P Tracking Table'!$AE295,'Performance Curves'!$D$1:$L$1,1))+1,FALSE)),"")</f>
        <v/>
      </c>
      <c r="AG295" s="107" t="str">
        <f>IFERROR(('BMP P Tracking Table'!$AE295-INDEX('Performance Curves'!$E$1:$L$1,1,MATCH('BMP P Tracking Table'!$AE295,'Performance Curves'!$E$1:$L$1,1)))/(INDEX('Performance Curves'!$E$1:$L$1,1,MATCH('BMP P Tracking Table'!$AE295,'Performance Curves'!$E$1:$L$1,1)+1)-INDEX('Performance Curves'!$E$1:$L$1,1,MATCH('BMP P Tracking Table'!$AE295,'Performance Curves'!$E$1:$L$1,1))),"")</f>
        <v/>
      </c>
      <c r="AH295" s="106" t="str" cm="1">
        <f t="array" ref="AH295">IFERROR(IF('BMP P Tracking Table'!$AE295=2,VLOOKUP(CONCATENATE('BMP P Tracking Table'!$T295," ",'BMP P Tracking Table'!$AC295),'Performance Curves'!$C$1:$L$45,_xlfn.SINGLE(MATCH('BMP P Tracking Table'!$AE295,'Performance Curves'!$D$1:$L$1,1))+1,FALSE),'BMP P Tracking Table'!$AF295*'BMP P Tracking Table'!$AG295+VLOOKUP(CONCATENATE('BMP P Tracking Table'!$T295," ",'BMP P Tracking Table'!$AC295),'Performance Curves'!$C$1:$L$45,_xlfn.SINGLE(MATCH('BMP P Tracking Table'!$AE295,'Performance Curves'!$D$1:$L$1,1))+1,FALSE)),"")</f>
        <v/>
      </c>
      <c r="AI295" s="107" t="str">
        <f>IFERROR('BMP P Tracking Table'!$AH295*'BMP P Tracking Table'!$AD295,"")</f>
        <v/>
      </c>
      <c r="AJ295" s="65"/>
      <c r="AK295" s="101"/>
      <c r="AL295" s="101"/>
      <c r="AM295" s="64">
        <v>1</v>
      </c>
      <c r="AN295" s="105" t="str">
        <f t="shared" si="9"/>
        <v/>
      </c>
      <c r="AO295" s="101"/>
      <c r="AP295" s="101"/>
      <c r="AQ295" s="101"/>
      <c r="AR295" s="101"/>
      <c r="AS295" s="101"/>
      <c r="AT295" s="101"/>
      <c r="AU295" s="101"/>
      <c r="AV295" s="65"/>
      <c r="AW295" s="102"/>
      <c r="AX295" s="102"/>
      <c r="AY295" s="107" t="str">
        <f>IF('BMP P Tracking Table'!$AK295="Yes",IF('BMP P Tracking Table'!$AL295="No",'BMP P Tracking Table'!$U295*VLOOKUP('BMP P Tracking Table'!$Q295,'Loading Rates'!$B$1:$L$24,4,FALSE)+IF('BMP P Tracking Table'!$V295="By HSG",'BMP P Tracking Table'!$W295*VLOOKUP('BMP P Tracking Table'!$Q295,'Loading Rates'!$B$1:$L$24,6,FALSE)+'BMP P Tracking Table'!$X295*VLOOKUP('BMP P Tracking Table'!$Q295,'Loading Rates'!$B$1:$L$24,7,FALSE)+'BMP P Tracking Table'!$Y295*VLOOKUP('BMP P Tracking Table'!$Q295,'Loading Rates'!$B$1:$L$24,8,FALSE)+'BMP P Tracking Table'!$Z295*VLOOKUP('BMP P Tracking Table'!$Q295,'Loading Rates'!$B$1:$L$24,9,FALSE),'BMP P Tracking Table'!$AA295*VLOOKUP('BMP P Tracking Table'!$Q295,'Loading Rates'!$B$1:$L$24,10,FALSE)),'BMP P Tracking Table'!$AO295*VLOOKUP('BMP P Tracking Table'!$Q295,'Loading Rates'!$B$1:$L$24,4,FALSE)+IF('BMP P Tracking Table'!$AP295="By HSG",'BMP P Tracking Table'!$AQ295*VLOOKUP('BMP P Tracking Table'!$Q295,'Loading Rates'!$B$1:$L$24,6,FALSE)+'BMP P Tracking Table'!$AR295*VLOOKUP('BMP P Tracking Table'!$Q295,'Loading Rates'!$B$1:$L$24,7,FALSE)+'BMP P Tracking Table'!$AS295*VLOOKUP('BMP P Tracking Table'!$Q295,'Loading Rates'!$B$1:$L$24,8,FALSE)+'BMP P Tracking Table'!$AT295*VLOOKUP('BMP P Tracking Table'!$Q295,'Loading Rates'!$B$1:$L$24,9,FALSE),'BMP P Tracking Table'!$AU295*VLOOKUP('BMP P Tracking Table'!$Q295,'Loading Rates'!$B$1:$L$24,10,FALSE))),"")</f>
        <v/>
      </c>
      <c r="AZ295" s="107" t="str">
        <f>IFERROR(IF('BMP P Tracking Table'!$AL295="Yes",MIN(2,IF('BMP P Tracking Table'!$AP295="Total Pervious",(-(3630*'BMP P Tracking Table'!$AO295+20.691*'BMP P Tracking Table'!$AU295)+SQRT((3630*'BMP P Tracking Table'!$AO295+20.691*'BMP P Tracking Table'!$AU295)^2-(4*(996.798*'BMP P Tracking Table'!$AU295)*-'BMP P Tracking Table'!$AW295)))/(2*(996.798*'BMP P Tracking Table'!$AU295)),IF(SUM('BMP P Tracking Table'!$AQ295:$AT295)=0,'BMP P Tracking Table'!$AU295/(-3630*'BMP P Tracking Table'!$AO295),(-(3630*'BMP P Tracking Table'!$AO295+20.691*'BMP P Tracking Table'!$AT295-216.711*'BMP P Tracking Table'!$AS295-83.853*'BMP P Tracking Table'!$AR295-42.834*'BMP P Tracking Table'!$AQ295)+SQRT((3630*'BMP P Tracking Table'!$AO295+20.691*'BMP P Tracking Table'!$AT295-216.711*'BMP P Tracking Table'!$AS295-83.853*'BMP P Tracking Table'!$AR295-42.834*'BMP P Tracking Table'!$AQ295)^2-(4*(149.919*'BMP P Tracking Table'!$AQ295+236.676*'BMP P Tracking Table'!$AR295+726*'BMP P Tracking Table'!$AS295+996.798*'BMP P Tracking Table'!$AT295)*-'BMP P Tracking Table'!$AW295)))/(2*(149.919*'BMP P Tracking Table'!$AQ295+236.676*'BMP P Tracking Table'!$AR295+726*'BMP P Tracking Table'!$AS295+996.798*'BMP P Tracking Table'!$AT295))))),MIN(2,IF('BMP P Tracking Table'!$AP295="Total Pervious",(-(3630*'BMP P Tracking Table'!$U295+20.691*'BMP P Tracking Table'!$AA295)+SQRT((3630*'BMP P Tracking Table'!$U295+20.691*'BMP P Tracking Table'!$AA295)^2-(4*(996.798*'BMP P Tracking Table'!$AA295)*-'BMP P Tracking Table'!$AW295)))/(2*(996.798*'BMP P Tracking Table'!$AA295)),IF(SUM('BMP P Tracking Table'!$W295:$Z295)=0,'BMP P Tracking Table'!$AW295/(-3630*'BMP P Tracking Table'!$U295),(-(3630*'BMP P Tracking Table'!$U295+20.691*'BMP P Tracking Table'!$Z295-216.711*'BMP P Tracking Table'!$Y295-83.853*'BMP P Tracking Table'!$X295-42.834*'BMP P Tracking Table'!$W295)+SQRT((3630*'BMP P Tracking Table'!$U295+20.691*'BMP P Tracking Table'!$Z295-216.711*'BMP P Tracking Table'!$Y295-83.853*'BMP P Tracking Table'!$X295-42.834*'BMP P Tracking Table'!$W295)^2-(4*(149.919*'BMP P Tracking Table'!$W295+236.676*'BMP P Tracking Table'!$X295+726*'BMP P Tracking Table'!$Y295+996.798*'BMP P Tracking Table'!$Z295)*-'BMP P Tracking Table'!$AW295)))/(2*(149.919*'BMP P Tracking Table'!$W295+236.676*'BMP P Tracking Table'!$X295+726*'BMP P Tracking Table'!$Y295+996.798*'BMP P Tracking Table'!$Z295)))))),"")</f>
        <v/>
      </c>
      <c r="BA295" s="105" t="str" cm="1">
        <f t="array" ref="BA295">IFERROR((VLOOKUP(CONCATENATE('BMP P Tracking Table'!$AV295," ",'BMP P Tracking Table'!$AX295),'Performance Curves'!$C$1:$L$45,_xlfn.SINGLE(MATCH('BMP P Tracking Table'!$AZ295,'Performance Curves'!$D$1:$L$1,1))+2,FALSE)-VLOOKUP(CONCATENATE('BMP P Tracking Table'!$AV295," ",'BMP P Tracking Table'!$AX295),'Performance Curves'!$C$1:$L$45,_xlfn.SINGLE(MATCH('BMP P Tracking Table'!$AZ295,'Performance Curves'!$D$1:$L$1,1))+1,FALSE)),"")</f>
        <v/>
      </c>
      <c r="BB295" s="107" t="str">
        <f>IFERROR(('BMP P Tracking Table'!$AZ295-INDEX('Performance Curves'!$E$1:$L$1,1,MATCH('BMP P Tracking Table'!$AZ295,'Performance Curves'!$E$1:$L$1,1)))/(INDEX('Performance Curves'!$E$1:$L$1,1,MATCH('BMP P Tracking Table'!$AZ295,'Performance Curves'!$E$1:$L$1,1)+1)-INDEX('Performance Curves'!$E$1:$L$1,1,MATCH('BMP P Tracking Table'!$AZ295,'Performance Curves'!$E$1:$L$1,1))),"")</f>
        <v/>
      </c>
      <c r="BC295" s="106" t="str" cm="1">
        <f t="array" ref="BC295">IFERROR(IF('BMP P Tracking Table'!$AZ295=2,VLOOKUP(CONCATENATE('BMP P Tracking Table'!$AV295," ",'BMP P Tracking Table'!$AX295),'Performance Curves'!$C$1:$L$44,_xlfn.SINGLE(MATCH('BMP P Tracking Table'!$AZ295,'Performance Curves'!$D$1:$L$1,1))+1,FALSE),'BMP P Tracking Table'!$BA295*'BMP P Tracking Table'!$BB295+VLOOKUP(CONCATENATE('BMP P Tracking Table'!$AV295," ",'BMP P Tracking Table'!$AX295),'Performance Curves'!$C$1:$L$44,_xlfn.SINGLE(MATCH('BMP P Tracking Table'!$AZ295,'Performance Curves'!$D$1:$L$1,1))+1,FALSE)),"")</f>
        <v/>
      </c>
      <c r="BD295" s="107" t="str">
        <f>IFERROR('BMP P Tracking Table'!$BC295*'BMP P Tracking Table'!$AY295,"")</f>
        <v/>
      </c>
      <c r="BE295" s="101"/>
      <c r="BF295" s="37">
        <f t="shared" si="10"/>
        <v>0</v>
      </c>
    </row>
    <row r="296" spans="1:58" x14ac:dyDescent="0.25">
      <c r="A296" s="65"/>
      <c r="B296" s="65"/>
      <c r="C296" s="65"/>
      <c r="D296" s="65"/>
      <c r="E296" s="97"/>
      <c r="F296" s="97"/>
      <c r="G296" s="65"/>
      <c r="H296" s="65"/>
      <c r="I296" s="65"/>
      <c r="J296" s="98"/>
      <c r="K296" s="65"/>
      <c r="L296" s="65"/>
      <c r="M296" s="65"/>
      <c r="N296" s="65"/>
      <c r="O296" s="65"/>
      <c r="P296" s="65"/>
      <c r="Q296" s="65" t="str">
        <f>IFERROR(VLOOKUP('BMP P Tracking Table'!$P296,Dropdowns!$C$2:$E$15,3,FALSE),"")</f>
        <v/>
      </c>
      <c r="R296" s="65" t="str">
        <f>IFERROR(VLOOKUP('BMP P Tracking Table'!$Q296,Dropdowns!$P$3:$Q$23,2,FALSE),"")</f>
        <v/>
      </c>
      <c r="S296" s="65"/>
      <c r="T296" s="65"/>
      <c r="U296" s="65"/>
      <c r="V296" s="65"/>
      <c r="W296" s="65"/>
      <c r="X296" s="65"/>
      <c r="Y296" s="65"/>
      <c r="Z296" s="65"/>
      <c r="AA296" s="65"/>
      <c r="AB296" s="100"/>
      <c r="AC296" s="65"/>
      <c r="AD296" s="107" t="str">
        <f>IFERROR('BMP P Tracking Table'!$U296*VLOOKUP('BMP P Tracking Table'!$Q296,'Loading Rates'!$B$1:$L$24,4,FALSE)+IF('BMP P Tracking Table'!$V296="By HSG",'BMP P Tracking Table'!$W296*VLOOKUP('BMP P Tracking Table'!$Q296,'Loading Rates'!$B$1:$L$24,6,FALSE)+'BMP P Tracking Table'!$X296*VLOOKUP('BMP P Tracking Table'!$Q296,'Loading Rates'!$B$1:$L$24,7,FALSE)+'BMP P Tracking Table'!$Y296*VLOOKUP('BMP P Tracking Table'!$Q296,'Loading Rates'!$B$1:$L$24,8,FALSE)+'BMP P Tracking Table'!$Z296*VLOOKUP('BMP P Tracking Table'!$Q296,'Loading Rates'!$B$1:$L$24,9,FALSE),'BMP P Tracking Table'!$AA296*VLOOKUP('BMP P Tracking Table'!$Q296,'Loading Rates'!$B$1:$L$24,10,FALSE)),"")</f>
        <v/>
      </c>
      <c r="AE296" s="107" t="str">
        <f>IFERROR(MIN(2,IF('BMP P Tracking Table'!$V296="Total Pervious",(-(3630*'BMP P Tracking Table'!$U296+20.691*'BMP P Tracking Table'!$AA296)+SQRT((3630*'BMP P Tracking Table'!$U296+20.691*'BMP P Tracking Table'!$AA296)^2-(4*(996.798*'BMP P Tracking Table'!$AA296)*-'BMP P Tracking Table'!$AB296)))/(2*(996.798*'BMP P Tracking Table'!$AA296)),IF(SUM('BMP P Tracking Table'!$W296:$Z296)=0,'BMP P Tracking Table'!$AB296/(-3630*'BMP P Tracking Table'!$U296),(-(3630*'BMP P Tracking Table'!$U296+20.691*'BMP P Tracking Table'!$Z296-216.711*'BMP P Tracking Table'!$Y296-83.853*'BMP P Tracking Table'!$X296-42.834*'BMP P Tracking Table'!$W296)+SQRT((3630*'BMP P Tracking Table'!$U296+20.691*'BMP P Tracking Table'!$Z296-216.711*'BMP P Tracking Table'!$Y296-83.853*'BMP P Tracking Table'!$X296-42.834*'BMP P Tracking Table'!$W296)^2-(4*(149.919*'BMP P Tracking Table'!$W296+236.676*'BMP P Tracking Table'!$X296+726*'BMP P Tracking Table'!$Y296+996.798*'BMP P Tracking Table'!$Z296)*-'BMP P Tracking Table'!$AB296)))/(2*(149.919*'BMP P Tracking Table'!$W296+236.676*'BMP P Tracking Table'!$X296+726*'BMP P Tracking Table'!$Y296+996.798*'BMP P Tracking Table'!$Z296))))),"")</f>
        <v/>
      </c>
      <c r="AF296" s="107" t="str" cm="1">
        <f t="array" ref="AF296">IFERROR((VLOOKUP(CONCATENATE('BMP P Tracking Table'!$T296," ",'BMP P Tracking Table'!$AC296),'Performance Curves'!$C$1:$L$45,_xlfn.SINGLE(MATCH('BMP P Tracking Table'!$AE296,'Performance Curves'!$D$1:$L$1,1))+2,FALSE)-VLOOKUP(CONCATENATE('BMP P Tracking Table'!$T296," ",'BMP P Tracking Table'!$AC296),'Performance Curves'!$C$1:$L$45,_xlfn.SINGLE(MATCH('BMP P Tracking Table'!$AE296,'Performance Curves'!$D$1:$L$1,1))+1,FALSE)),"")</f>
        <v/>
      </c>
      <c r="AG296" s="107" t="str">
        <f>IFERROR(('BMP P Tracking Table'!$AE296-INDEX('Performance Curves'!$E$1:$L$1,1,MATCH('BMP P Tracking Table'!$AE296,'Performance Curves'!$E$1:$L$1,1)))/(INDEX('Performance Curves'!$E$1:$L$1,1,MATCH('BMP P Tracking Table'!$AE296,'Performance Curves'!$E$1:$L$1,1)+1)-INDEX('Performance Curves'!$E$1:$L$1,1,MATCH('BMP P Tracking Table'!$AE296,'Performance Curves'!$E$1:$L$1,1))),"")</f>
        <v/>
      </c>
      <c r="AH296" s="106" t="str" cm="1">
        <f t="array" ref="AH296">IFERROR(IF('BMP P Tracking Table'!$AE296=2,VLOOKUP(CONCATENATE('BMP P Tracking Table'!$T296," ",'BMP P Tracking Table'!$AC296),'Performance Curves'!$C$1:$L$45,_xlfn.SINGLE(MATCH('BMP P Tracking Table'!$AE296,'Performance Curves'!$D$1:$L$1,1))+1,FALSE),'BMP P Tracking Table'!$AF296*'BMP P Tracking Table'!$AG296+VLOOKUP(CONCATENATE('BMP P Tracking Table'!$T296," ",'BMP P Tracking Table'!$AC296),'Performance Curves'!$C$1:$L$45,_xlfn.SINGLE(MATCH('BMP P Tracking Table'!$AE296,'Performance Curves'!$D$1:$L$1,1))+1,FALSE)),"")</f>
        <v/>
      </c>
      <c r="AI296" s="107" t="str">
        <f>IFERROR('BMP P Tracking Table'!$AH296*'BMP P Tracking Table'!$AD296,"")</f>
        <v/>
      </c>
      <c r="AJ296" s="65"/>
      <c r="AK296" s="101"/>
      <c r="AL296" s="101"/>
      <c r="AM296" s="64">
        <v>1</v>
      </c>
      <c r="AN296" s="105" t="str">
        <f t="shared" si="9"/>
        <v/>
      </c>
      <c r="AO296" s="101"/>
      <c r="AP296" s="101"/>
      <c r="AQ296" s="101"/>
      <c r="AR296" s="101"/>
      <c r="AS296" s="101"/>
      <c r="AT296" s="101"/>
      <c r="AU296" s="101"/>
      <c r="AV296" s="65"/>
      <c r="AW296" s="102"/>
      <c r="AX296" s="102"/>
      <c r="AY296" s="107" t="str">
        <f>IF('BMP P Tracking Table'!$AK296="Yes",IF('BMP P Tracking Table'!$AL296="No",'BMP P Tracking Table'!$U296*VLOOKUP('BMP P Tracking Table'!$Q296,'Loading Rates'!$B$1:$L$24,4,FALSE)+IF('BMP P Tracking Table'!$V296="By HSG",'BMP P Tracking Table'!$W296*VLOOKUP('BMP P Tracking Table'!$Q296,'Loading Rates'!$B$1:$L$24,6,FALSE)+'BMP P Tracking Table'!$X296*VLOOKUP('BMP P Tracking Table'!$Q296,'Loading Rates'!$B$1:$L$24,7,FALSE)+'BMP P Tracking Table'!$Y296*VLOOKUP('BMP P Tracking Table'!$Q296,'Loading Rates'!$B$1:$L$24,8,FALSE)+'BMP P Tracking Table'!$Z296*VLOOKUP('BMP P Tracking Table'!$Q296,'Loading Rates'!$B$1:$L$24,9,FALSE),'BMP P Tracking Table'!$AA296*VLOOKUP('BMP P Tracking Table'!$Q296,'Loading Rates'!$B$1:$L$24,10,FALSE)),'BMP P Tracking Table'!$AO296*VLOOKUP('BMP P Tracking Table'!$Q296,'Loading Rates'!$B$1:$L$24,4,FALSE)+IF('BMP P Tracking Table'!$AP296="By HSG",'BMP P Tracking Table'!$AQ296*VLOOKUP('BMP P Tracking Table'!$Q296,'Loading Rates'!$B$1:$L$24,6,FALSE)+'BMP P Tracking Table'!$AR296*VLOOKUP('BMP P Tracking Table'!$Q296,'Loading Rates'!$B$1:$L$24,7,FALSE)+'BMP P Tracking Table'!$AS296*VLOOKUP('BMP P Tracking Table'!$Q296,'Loading Rates'!$B$1:$L$24,8,FALSE)+'BMP P Tracking Table'!$AT296*VLOOKUP('BMP P Tracking Table'!$Q296,'Loading Rates'!$B$1:$L$24,9,FALSE),'BMP P Tracking Table'!$AU296*VLOOKUP('BMP P Tracking Table'!$Q296,'Loading Rates'!$B$1:$L$24,10,FALSE))),"")</f>
        <v/>
      </c>
      <c r="AZ296" s="107" t="str">
        <f>IFERROR(IF('BMP P Tracking Table'!$AL296="Yes",MIN(2,IF('BMP P Tracking Table'!$AP296="Total Pervious",(-(3630*'BMP P Tracking Table'!$AO296+20.691*'BMP P Tracking Table'!$AU296)+SQRT((3630*'BMP P Tracking Table'!$AO296+20.691*'BMP P Tracking Table'!$AU296)^2-(4*(996.798*'BMP P Tracking Table'!$AU296)*-'BMP P Tracking Table'!$AW296)))/(2*(996.798*'BMP P Tracking Table'!$AU296)),IF(SUM('BMP P Tracking Table'!$AQ296:$AT296)=0,'BMP P Tracking Table'!$AU296/(-3630*'BMP P Tracking Table'!$AO296),(-(3630*'BMP P Tracking Table'!$AO296+20.691*'BMP P Tracking Table'!$AT296-216.711*'BMP P Tracking Table'!$AS296-83.853*'BMP P Tracking Table'!$AR296-42.834*'BMP P Tracking Table'!$AQ296)+SQRT((3630*'BMP P Tracking Table'!$AO296+20.691*'BMP P Tracking Table'!$AT296-216.711*'BMP P Tracking Table'!$AS296-83.853*'BMP P Tracking Table'!$AR296-42.834*'BMP P Tracking Table'!$AQ296)^2-(4*(149.919*'BMP P Tracking Table'!$AQ296+236.676*'BMP P Tracking Table'!$AR296+726*'BMP P Tracking Table'!$AS296+996.798*'BMP P Tracking Table'!$AT296)*-'BMP P Tracking Table'!$AW296)))/(2*(149.919*'BMP P Tracking Table'!$AQ296+236.676*'BMP P Tracking Table'!$AR296+726*'BMP P Tracking Table'!$AS296+996.798*'BMP P Tracking Table'!$AT296))))),MIN(2,IF('BMP P Tracking Table'!$AP296="Total Pervious",(-(3630*'BMP P Tracking Table'!$U296+20.691*'BMP P Tracking Table'!$AA296)+SQRT((3630*'BMP P Tracking Table'!$U296+20.691*'BMP P Tracking Table'!$AA296)^2-(4*(996.798*'BMP P Tracking Table'!$AA296)*-'BMP P Tracking Table'!$AW296)))/(2*(996.798*'BMP P Tracking Table'!$AA296)),IF(SUM('BMP P Tracking Table'!$W296:$Z296)=0,'BMP P Tracking Table'!$AW296/(-3630*'BMP P Tracking Table'!$U296),(-(3630*'BMP P Tracking Table'!$U296+20.691*'BMP P Tracking Table'!$Z296-216.711*'BMP P Tracking Table'!$Y296-83.853*'BMP P Tracking Table'!$X296-42.834*'BMP P Tracking Table'!$W296)+SQRT((3630*'BMP P Tracking Table'!$U296+20.691*'BMP P Tracking Table'!$Z296-216.711*'BMP P Tracking Table'!$Y296-83.853*'BMP P Tracking Table'!$X296-42.834*'BMP P Tracking Table'!$W296)^2-(4*(149.919*'BMP P Tracking Table'!$W296+236.676*'BMP P Tracking Table'!$X296+726*'BMP P Tracking Table'!$Y296+996.798*'BMP P Tracking Table'!$Z296)*-'BMP P Tracking Table'!$AW296)))/(2*(149.919*'BMP P Tracking Table'!$W296+236.676*'BMP P Tracking Table'!$X296+726*'BMP P Tracking Table'!$Y296+996.798*'BMP P Tracking Table'!$Z296)))))),"")</f>
        <v/>
      </c>
      <c r="BA296" s="105" t="str" cm="1">
        <f t="array" ref="BA296">IFERROR((VLOOKUP(CONCATENATE('BMP P Tracking Table'!$AV296," ",'BMP P Tracking Table'!$AX296),'Performance Curves'!$C$1:$L$45,_xlfn.SINGLE(MATCH('BMP P Tracking Table'!$AZ296,'Performance Curves'!$D$1:$L$1,1))+2,FALSE)-VLOOKUP(CONCATENATE('BMP P Tracking Table'!$AV296," ",'BMP P Tracking Table'!$AX296),'Performance Curves'!$C$1:$L$45,_xlfn.SINGLE(MATCH('BMP P Tracking Table'!$AZ296,'Performance Curves'!$D$1:$L$1,1))+1,FALSE)),"")</f>
        <v/>
      </c>
      <c r="BB296" s="107" t="str">
        <f>IFERROR(('BMP P Tracking Table'!$AZ296-INDEX('Performance Curves'!$E$1:$L$1,1,MATCH('BMP P Tracking Table'!$AZ296,'Performance Curves'!$E$1:$L$1,1)))/(INDEX('Performance Curves'!$E$1:$L$1,1,MATCH('BMP P Tracking Table'!$AZ296,'Performance Curves'!$E$1:$L$1,1)+1)-INDEX('Performance Curves'!$E$1:$L$1,1,MATCH('BMP P Tracking Table'!$AZ296,'Performance Curves'!$E$1:$L$1,1))),"")</f>
        <v/>
      </c>
      <c r="BC296" s="106" t="str" cm="1">
        <f t="array" ref="BC296">IFERROR(IF('BMP P Tracking Table'!$AZ296=2,VLOOKUP(CONCATENATE('BMP P Tracking Table'!$AV296," ",'BMP P Tracking Table'!$AX296),'Performance Curves'!$C$1:$L$44,_xlfn.SINGLE(MATCH('BMP P Tracking Table'!$AZ296,'Performance Curves'!$D$1:$L$1,1))+1,FALSE),'BMP P Tracking Table'!$BA296*'BMP P Tracking Table'!$BB296+VLOOKUP(CONCATENATE('BMP P Tracking Table'!$AV296," ",'BMP P Tracking Table'!$AX296),'Performance Curves'!$C$1:$L$44,_xlfn.SINGLE(MATCH('BMP P Tracking Table'!$AZ296,'Performance Curves'!$D$1:$L$1,1))+1,FALSE)),"")</f>
        <v/>
      </c>
      <c r="BD296" s="107" t="str">
        <f>IFERROR('BMP P Tracking Table'!$BC296*'BMP P Tracking Table'!$AY296,"")</f>
        <v/>
      </c>
      <c r="BE296" s="101"/>
      <c r="BF296" s="37">
        <f t="shared" si="10"/>
        <v>0</v>
      </c>
    </row>
    <row r="297" spans="1:58" x14ac:dyDescent="0.25">
      <c r="A297" s="65"/>
      <c r="B297" s="65"/>
      <c r="C297" s="65"/>
      <c r="D297" s="65"/>
      <c r="E297" s="97"/>
      <c r="F297" s="97"/>
      <c r="G297" s="65"/>
      <c r="H297" s="65"/>
      <c r="I297" s="65"/>
      <c r="J297" s="98"/>
      <c r="K297" s="65"/>
      <c r="L297" s="65"/>
      <c r="M297" s="65"/>
      <c r="N297" s="65"/>
      <c r="O297" s="65"/>
      <c r="P297" s="65"/>
      <c r="Q297" s="65" t="str">
        <f>IFERROR(VLOOKUP('BMP P Tracking Table'!$P297,Dropdowns!$C$2:$E$15,3,FALSE),"")</f>
        <v/>
      </c>
      <c r="R297" s="65" t="str">
        <f>IFERROR(VLOOKUP('BMP P Tracking Table'!$Q297,Dropdowns!$P$3:$Q$23,2,FALSE),"")</f>
        <v/>
      </c>
      <c r="S297" s="65"/>
      <c r="T297" s="65"/>
      <c r="U297" s="65"/>
      <c r="V297" s="65"/>
      <c r="W297" s="65"/>
      <c r="X297" s="65"/>
      <c r="Y297" s="65"/>
      <c r="Z297" s="65"/>
      <c r="AA297" s="65"/>
      <c r="AB297" s="100"/>
      <c r="AC297" s="65"/>
      <c r="AD297" s="107" t="str">
        <f>IFERROR('BMP P Tracking Table'!$U297*VLOOKUP('BMP P Tracking Table'!$Q297,'Loading Rates'!$B$1:$L$24,4,FALSE)+IF('BMP P Tracking Table'!$V297="By HSG",'BMP P Tracking Table'!$W297*VLOOKUP('BMP P Tracking Table'!$Q297,'Loading Rates'!$B$1:$L$24,6,FALSE)+'BMP P Tracking Table'!$X297*VLOOKUP('BMP P Tracking Table'!$Q297,'Loading Rates'!$B$1:$L$24,7,FALSE)+'BMP P Tracking Table'!$Y297*VLOOKUP('BMP P Tracking Table'!$Q297,'Loading Rates'!$B$1:$L$24,8,FALSE)+'BMP P Tracking Table'!$Z297*VLOOKUP('BMP P Tracking Table'!$Q297,'Loading Rates'!$B$1:$L$24,9,FALSE),'BMP P Tracking Table'!$AA297*VLOOKUP('BMP P Tracking Table'!$Q297,'Loading Rates'!$B$1:$L$24,10,FALSE)),"")</f>
        <v/>
      </c>
      <c r="AE297" s="107" t="str">
        <f>IFERROR(MIN(2,IF('BMP P Tracking Table'!$V297="Total Pervious",(-(3630*'BMP P Tracking Table'!$U297+20.691*'BMP P Tracking Table'!$AA297)+SQRT((3630*'BMP P Tracking Table'!$U297+20.691*'BMP P Tracking Table'!$AA297)^2-(4*(996.798*'BMP P Tracking Table'!$AA297)*-'BMP P Tracking Table'!$AB297)))/(2*(996.798*'BMP P Tracking Table'!$AA297)),IF(SUM('BMP P Tracking Table'!$W297:$Z297)=0,'BMP P Tracking Table'!$AB297/(-3630*'BMP P Tracking Table'!$U297),(-(3630*'BMP P Tracking Table'!$U297+20.691*'BMP P Tracking Table'!$Z297-216.711*'BMP P Tracking Table'!$Y297-83.853*'BMP P Tracking Table'!$X297-42.834*'BMP P Tracking Table'!$W297)+SQRT((3630*'BMP P Tracking Table'!$U297+20.691*'BMP P Tracking Table'!$Z297-216.711*'BMP P Tracking Table'!$Y297-83.853*'BMP P Tracking Table'!$X297-42.834*'BMP P Tracking Table'!$W297)^2-(4*(149.919*'BMP P Tracking Table'!$W297+236.676*'BMP P Tracking Table'!$X297+726*'BMP P Tracking Table'!$Y297+996.798*'BMP P Tracking Table'!$Z297)*-'BMP P Tracking Table'!$AB297)))/(2*(149.919*'BMP P Tracking Table'!$W297+236.676*'BMP P Tracking Table'!$X297+726*'BMP P Tracking Table'!$Y297+996.798*'BMP P Tracking Table'!$Z297))))),"")</f>
        <v/>
      </c>
      <c r="AF297" s="107" t="str" cm="1">
        <f t="array" ref="AF297">IFERROR((VLOOKUP(CONCATENATE('BMP P Tracking Table'!$T297," ",'BMP P Tracking Table'!$AC297),'Performance Curves'!$C$1:$L$45,_xlfn.SINGLE(MATCH('BMP P Tracking Table'!$AE297,'Performance Curves'!$D$1:$L$1,1))+2,FALSE)-VLOOKUP(CONCATENATE('BMP P Tracking Table'!$T297," ",'BMP P Tracking Table'!$AC297),'Performance Curves'!$C$1:$L$45,_xlfn.SINGLE(MATCH('BMP P Tracking Table'!$AE297,'Performance Curves'!$D$1:$L$1,1))+1,FALSE)),"")</f>
        <v/>
      </c>
      <c r="AG297" s="107" t="str">
        <f>IFERROR(('BMP P Tracking Table'!$AE297-INDEX('Performance Curves'!$E$1:$L$1,1,MATCH('BMP P Tracking Table'!$AE297,'Performance Curves'!$E$1:$L$1,1)))/(INDEX('Performance Curves'!$E$1:$L$1,1,MATCH('BMP P Tracking Table'!$AE297,'Performance Curves'!$E$1:$L$1,1)+1)-INDEX('Performance Curves'!$E$1:$L$1,1,MATCH('BMP P Tracking Table'!$AE297,'Performance Curves'!$E$1:$L$1,1))),"")</f>
        <v/>
      </c>
      <c r="AH297" s="106" t="str" cm="1">
        <f t="array" ref="AH297">IFERROR(IF('BMP P Tracking Table'!$AE297=2,VLOOKUP(CONCATENATE('BMP P Tracking Table'!$T297," ",'BMP P Tracking Table'!$AC297),'Performance Curves'!$C$1:$L$45,_xlfn.SINGLE(MATCH('BMP P Tracking Table'!$AE297,'Performance Curves'!$D$1:$L$1,1))+1,FALSE),'BMP P Tracking Table'!$AF297*'BMP P Tracking Table'!$AG297+VLOOKUP(CONCATENATE('BMP P Tracking Table'!$T297," ",'BMP P Tracking Table'!$AC297),'Performance Curves'!$C$1:$L$45,_xlfn.SINGLE(MATCH('BMP P Tracking Table'!$AE297,'Performance Curves'!$D$1:$L$1,1))+1,FALSE)),"")</f>
        <v/>
      </c>
      <c r="AI297" s="107" t="str">
        <f>IFERROR('BMP P Tracking Table'!$AH297*'BMP P Tracking Table'!$AD297,"")</f>
        <v/>
      </c>
      <c r="AJ297" s="65"/>
      <c r="AK297" s="101"/>
      <c r="AL297" s="101"/>
      <c r="AM297" s="64">
        <v>1</v>
      </c>
      <c r="AN297" s="105" t="str">
        <f t="shared" si="9"/>
        <v/>
      </c>
      <c r="AO297" s="101"/>
      <c r="AP297" s="101"/>
      <c r="AQ297" s="101"/>
      <c r="AR297" s="101"/>
      <c r="AS297" s="101"/>
      <c r="AT297" s="101"/>
      <c r="AU297" s="101"/>
      <c r="AV297" s="65"/>
      <c r="AW297" s="102"/>
      <c r="AX297" s="102"/>
      <c r="AY297" s="107" t="str">
        <f>IF('BMP P Tracking Table'!$AK297="Yes",IF('BMP P Tracking Table'!$AL297="No",'BMP P Tracking Table'!$U297*VLOOKUP('BMP P Tracking Table'!$Q297,'Loading Rates'!$B$1:$L$24,4,FALSE)+IF('BMP P Tracking Table'!$V297="By HSG",'BMP P Tracking Table'!$W297*VLOOKUP('BMP P Tracking Table'!$Q297,'Loading Rates'!$B$1:$L$24,6,FALSE)+'BMP P Tracking Table'!$X297*VLOOKUP('BMP P Tracking Table'!$Q297,'Loading Rates'!$B$1:$L$24,7,FALSE)+'BMP P Tracking Table'!$Y297*VLOOKUP('BMP P Tracking Table'!$Q297,'Loading Rates'!$B$1:$L$24,8,FALSE)+'BMP P Tracking Table'!$Z297*VLOOKUP('BMP P Tracking Table'!$Q297,'Loading Rates'!$B$1:$L$24,9,FALSE),'BMP P Tracking Table'!$AA297*VLOOKUP('BMP P Tracking Table'!$Q297,'Loading Rates'!$B$1:$L$24,10,FALSE)),'BMP P Tracking Table'!$AO297*VLOOKUP('BMP P Tracking Table'!$Q297,'Loading Rates'!$B$1:$L$24,4,FALSE)+IF('BMP P Tracking Table'!$AP297="By HSG",'BMP P Tracking Table'!$AQ297*VLOOKUP('BMP P Tracking Table'!$Q297,'Loading Rates'!$B$1:$L$24,6,FALSE)+'BMP P Tracking Table'!$AR297*VLOOKUP('BMP P Tracking Table'!$Q297,'Loading Rates'!$B$1:$L$24,7,FALSE)+'BMP P Tracking Table'!$AS297*VLOOKUP('BMP P Tracking Table'!$Q297,'Loading Rates'!$B$1:$L$24,8,FALSE)+'BMP P Tracking Table'!$AT297*VLOOKUP('BMP P Tracking Table'!$Q297,'Loading Rates'!$B$1:$L$24,9,FALSE),'BMP P Tracking Table'!$AU297*VLOOKUP('BMP P Tracking Table'!$Q297,'Loading Rates'!$B$1:$L$24,10,FALSE))),"")</f>
        <v/>
      </c>
      <c r="AZ297" s="107" t="str">
        <f>IFERROR(IF('BMP P Tracking Table'!$AL297="Yes",MIN(2,IF('BMP P Tracking Table'!$AP297="Total Pervious",(-(3630*'BMP P Tracking Table'!$AO297+20.691*'BMP P Tracking Table'!$AU297)+SQRT((3630*'BMP P Tracking Table'!$AO297+20.691*'BMP P Tracking Table'!$AU297)^2-(4*(996.798*'BMP P Tracking Table'!$AU297)*-'BMP P Tracking Table'!$AW297)))/(2*(996.798*'BMP P Tracking Table'!$AU297)),IF(SUM('BMP P Tracking Table'!$AQ297:$AT297)=0,'BMP P Tracking Table'!$AU297/(-3630*'BMP P Tracking Table'!$AO297),(-(3630*'BMP P Tracking Table'!$AO297+20.691*'BMP P Tracking Table'!$AT297-216.711*'BMP P Tracking Table'!$AS297-83.853*'BMP P Tracking Table'!$AR297-42.834*'BMP P Tracking Table'!$AQ297)+SQRT((3630*'BMP P Tracking Table'!$AO297+20.691*'BMP P Tracking Table'!$AT297-216.711*'BMP P Tracking Table'!$AS297-83.853*'BMP P Tracking Table'!$AR297-42.834*'BMP P Tracking Table'!$AQ297)^2-(4*(149.919*'BMP P Tracking Table'!$AQ297+236.676*'BMP P Tracking Table'!$AR297+726*'BMP P Tracking Table'!$AS297+996.798*'BMP P Tracking Table'!$AT297)*-'BMP P Tracking Table'!$AW297)))/(2*(149.919*'BMP P Tracking Table'!$AQ297+236.676*'BMP P Tracking Table'!$AR297+726*'BMP P Tracking Table'!$AS297+996.798*'BMP P Tracking Table'!$AT297))))),MIN(2,IF('BMP P Tracking Table'!$AP297="Total Pervious",(-(3630*'BMP P Tracking Table'!$U297+20.691*'BMP P Tracking Table'!$AA297)+SQRT((3630*'BMP P Tracking Table'!$U297+20.691*'BMP P Tracking Table'!$AA297)^2-(4*(996.798*'BMP P Tracking Table'!$AA297)*-'BMP P Tracking Table'!$AW297)))/(2*(996.798*'BMP P Tracking Table'!$AA297)),IF(SUM('BMP P Tracking Table'!$W297:$Z297)=0,'BMP P Tracking Table'!$AW297/(-3630*'BMP P Tracking Table'!$U297),(-(3630*'BMP P Tracking Table'!$U297+20.691*'BMP P Tracking Table'!$Z297-216.711*'BMP P Tracking Table'!$Y297-83.853*'BMP P Tracking Table'!$X297-42.834*'BMP P Tracking Table'!$W297)+SQRT((3630*'BMP P Tracking Table'!$U297+20.691*'BMP P Tracking Table'!$Z297-216.711*'BMP P Tracking Table'!$Y297-83.853*'BMP P Tracking Table'!$X297-42.834*'BMP P Tracking Table'!$W297)^2-(4*(149.919*'BMP P Tracking Table'!$W297+236.676*'BMP P Tracking Table'!$X297+726*'BMP P Tracking Table'!$Y297+996.798*'BMP P Tracking Table'!$Z297)*-'BMP P Tracking Table'!$AW297)))/(2*(149.919*'BMP P Tracking Table'!$W297+236.676*'BMP P Tracking Table'!$X297+726*'BMP P Tracking Table'!$Y297+996.798*'BMP P Tracking Table'!$Z297)))))),"")</f>
        <v/>
      </c>
      <c r="BA297" s="105" t="str" cm="1">
        <f t="array" ref="BA297">IFERROR((VLOOKUP(CONCATENATE('BMP P Tracking Table'!$AV297," ",'BMP P Tracking Table'!$AX297),'Performance Curves'!$C$1:$L$45,_xlfn.SINGLE(MATCH('BMP P Tracking Table'!$AZ297,'Performance Curves'!$D$1:$L$1,1))+2,FALSE)-VLOOKUP(CONCATENATE('BMP P Tracking Table'!$AV297," ",'BMP P Tracking Table'!$AX297),'Performance Curves'!$C$1:$L$45,_xlfn.SINGLE(MATCH('BMP P Tracking Table'!$AZ297,'Performance Curves'!$D$1:$L$1,1))+1,FALSE)),"")</f>
        <v/>
      </c>
      <c r="BB297" s="107" t="str">
        <f>IFERROR(('BMP P Tracking Table'!$AZ297-INDEX('Performance Curves'!$E$1:$L$1,1,MATCH('BMP P Tracking Table'!$AZ297,'Performance Curves'!$E$1:$L$1,1)))/(INDEX('Performance Curves'!$E$1:$L$1,1,MATCH('BMP P Tracking Table'!$AZ297,'Performance Curves'!$E$1:$L$1,1)+1)-INDEX('Performance Curves'!$E$1:$L$1,1,MATCH('BMP P Tracking Table'!$AZ297,'Performance Curves'!$E$1:$L$1,1))),"")</f>
        <v/>
      </c>
      <c r="BC297" s="106" t="str" cm="1">
        <f t="array" ref="BC297">IFERROR(IF('BMP P Tracking Table'!$AZ297=2,VLOOKUP(CONCATENATE('BMP P Tracking Table'!$AV297," ",'BMP P Tracking Table'!$AX297),'Performance Curves'!$C$1:$L$44,_xlfn.SINGLE(MATCH('BMP P Tracking Table'!$AZ297,'Performance Curves'!$D$1:$L$1,1))+1,FALSE),'BMP P Tracking Table'!$BA297*'BMP P Tracking Table'!$BB297+VLOOKUP(CONCATENATE('BMP P Tracking Table'!$AV297," ",'BMP P Tracking Table'!$AX297),'Performance Curves'!$C$1:$L$44,_xlfn.SINGLE(MATCH('BMP P Tracking Table'!$AZ297,'Performance Curves'!$D$1:$L$1,1))+1,FALSE)),"")</f>
        <v/>
      </c>
      <c r="BD297" s="107" t="str">
        <f>IFERROR('BMP P Tracking Table'!$BC297*'BMP P Tracking Table'!$AY297,"")</f>
        <v/>
      </c>
      <c r="BE297" s="101"/>
      <c r="BF297" s="37">
        <f t="shared" si="10"/>
        <v>0</v>
      </c>
    </row>
    <row r="298" spans="1:58" x14ac:dyDescent="0.25">
      <c r="A298" s="65"/>
      <c r="B298" s="65"/>
      <c r="C298" s="65"/>
      <c r="D298" s="65"/>
      <c r="E298" s="97"/>
      <c r="F298" s="97"/>
      <c r="G298" s="65"/>
      <c r="H298" s="65"/>
      <c r="I298" s="65"/>
      <c r="J298" s="98"/>
      <c r="K298" s="65"/>
      <c r="L298" s="65"/>
      <c r="M298" s="65"/>
      <c r="N298" s="65"/>
      <c r="O298" s="65"/>
      <c r="P298" s="65"/>
      <c r="Q298" s="65" t="str">
        <f>IFERROR(VLOOKUP('BMP P Tracking Table'!$P298,Dropdowns!$C$2:$E$15,3,FALSE),"")</f>
        <v/>
      </c>
      <c r="R298" s="65" t="str">
        <f>IFERROR(VLOOKUP('BMP P Tracking Table'!$Q298,Dropdowns!$P$3:$Q$23,2,FALSE),"")</f>
        <v/>
      </c>
      <c r="S298" s="65"/>
      <c r="T298" s="65"/>
      <c r="U298" s="65"/>
      <c r="V298" s="65"/>
      <c r="W298" s="65"/>
      <c r="X298" s="65"/>
      <c r="Y298" s="65"/>
      <c r="Z298" s="65"/>
      <c r="AA298" s="65"/>
      <c r="AB298" s="100"/>
      <c r="AC298" s="65"/>
      <c r="AD298" s="107" t="str">
        <f>IFERROR('BMP P Tracking Table'!$U298*VLOOKUP('BMP P Tracking Table'!$Q298,'Loading Rates'!$B$1:$L$24,4,FALSE)+IF('BMP P Tracking Table'!$V298="By HSG",'BMP P Tracking Table'!$W298*VLOOKUP('BMP P Tracking Table'!$Q298,'Loading Rates'!$B$1:$L$24,6,FALSE)+'BMP P Tracking Table'!$X298*VLOOKUP('BMP P Tracking Table'!$Q298,'Loading Rates'!$B$1:$L$24,7,FALSE)+'BMP P Tracking Table'!$Y298*VLOOKUP('BMP P Tracking Table'!$Q298,'Loading Rates'!$B$1:$L$24,8,FALSE)+'BMP P Tracking Table'!$Z298*VLOOKUP('BMP P Tracking Table'!$Q298,'Loading Rates'!$B$1:$L$24,9,FALSE),'BMP P Tracking Table'!$AA298*VLOOKUP('BMP P Tracking Table'!$Q298,'Loading Rates'!$B$1:$L$24,10,FALSE)),"")</f>
        <v/>
      </c>
      <c r="AE298" s="107" t="str">
        <f>IFERROR(MIN(2,IF('BMP P Tracking Table'!$V298="Total Pervious",(-(3630*'BMP P Tracking Table'!$U298+20.691*'BMP P Tracking Table'!$AA298)+SQRT((3630*'BMP P Tracking Table'!$U298+20.691*'BMP P Tracking Table'!$AA298)^2-(4*(996.798*'BMP P Tracking Table'!$AA298)*-'BMP P Tracking Table'!$AB298)))/(2*(996.798*'BMP P Tracking Table'!$AA298)),IF(SUM('BMP P Tracking Table'!$W298:$Z298)=0,'BMP P Tracking Table'!$AB298/(-3630*'BMP P Tracking Table'!$U298),(-(3630*'BMP P Tracking Table'!$U298+20.691*'BMP P Tracking Table'!$Z298-216.711*'BMP P Tracking Table'!$Y298-83.853*'BMP P Tracking Table'!$X298-42.834*'BMP P Tracking Table'!$W298)+SQRT((3630*'BMP P Tracking Table'!$U298+20.691*'BMP P Tracking Table'!$Z298-216.711*'BMP P Tracking Table'!$Y298-83.853*'BMP P Tracking Table'!$X298-42.834*'BMP P Tracking Table'!$W298)^2-(4*(149.919*'BMP P Tracking Table'!$W298+236.676*'BMP P Tracking Table'!$X298+726*'BMP P Tracking Table'!$Y298+996.798*'BMP P Tracking Table'!$Z298)*-'BMP P Tracking Table'!$AB298)))/(2*(149.919*'BMP P Tracking Table'!$W298+236.676*'BMP P Tracking Table'!$X298+726*'BMP P Tracking Table'!$Y298+996.798*'BMP P Tracking Table'!$Z298))))),"")</f>
        <v/>
      </c>
      <c r="AF298" s="107" t="str" cm="1">
        <f t="array" ref="AF298">IFERROR((VLOOKUP(CONCATENATE('BMP P Tracking Table'!$T298," ",'BMP P Tracking Table'!$AC298),'Performance Curves'!$C$1:$L$45,_xlfn.SINGLE(MATCH('BMP P Tracking Table'!$AE298,'Performance Curves'!$D$1:$L$1,1))+2,FALSE)-VLOOKUP(CONCATENATE('BMP P Tracking Table'!$T298," ",'BMP P Tracking Table'!$AC298),'Performance Curves'!$C$1:$L$45,_xlfn.SINGLE(MATCH('BMP P Tracking Table'!$AE298,'Performance Curves'!$D$1:$L$1,1))+1,FALSE)),"")</f>
        <v/>
      </c>
      <c r="AG298" s="107" t="str">
        <f>IFERROR(('BMP P Tracking Table'!$AE298-INDEX('Performance Curves'!$E$1:$L$1,1,MATCH('BMP P Tracking Table'!$AE298,'Performance Curves'!$E$1:$L$1,1)))/(INDEX('Performance Curves'!$E$1:$L$1,1,MATCH('BMP P Tracking Table'!$AE298,'Performance Curves'!$E$1:$L$1,1)+1)-INDEX('Performance Curves'!$E$1:$L$1,1,MATCH('BMP P Tracking Table'!$AE298,'Performance Curves'!$E$1:$L$1,1))),"")</f>
        <v/>
      </c>
      <c r="AH298" s="106" t="str" cm="1">
        <f t="array" ref="AH298">IFERROR(IF('BMP P Tracking Table'!$AE298=2,VLOOKUP(CONCATENATE('BMP P Tracking Table'!$T298," ",'BMP P Tracking Table'!$AC298),'Performance Curves'!$C$1:$L$45,_xlfn.SINGLE(MATCH('BMP P Tracking Table'!$AE298,'Performance Curves'!$D$1:$L$1,1))+1,FALSE),'BMP P Tracking Table'!$AF298*'BMP P Tracking Table'!$AG298+VLOOKUP(CONCATENATE('BMP P Tracking Table'!$T298," ",'BMP P Tracking Table'!$AC298),'Performance Curves'!$C$1:$L$45,_xlfn.SINGLE(MATCH('BMP P Tracking Table'!$AE298,'Performance Curves'!$D$1:$L$1,1))+1,FALSE)),"")</f>
        <v/>
      </c>
      <c r="AI298" s="107" t="str">
        <f>IFERROR('BMP P Tracking Table'!$AH298*'BMP P Tracking Table'!$AD298,"")</f>
        <v/>
      </c>
      <c r="AJ298" s="65"/>
      <c r="AK298" s="101"/>
      <c r="AL298" s="101"/>
      <c r="AM298" s="64">
        <v>1</v>
      </c>
      <c r="AN298" s="105" t="str">
        <f t="shared" si="9"/>
        <v/>
      </c>
      <c r="AO298" s="101"/>
      <c r="AP298" s="101"/>
      <c r="AQ298" s="101"/>
      <c r="AR298" s="101"/>
      <c r="AS298" s="101"/>
      <c r="AT298" s="101"/>
      <c r="AU298" s="101"/>
      <c r="AV298" s="65"/>
      <c r="AW298" s="102"/>
      <c r="AX298" s="102"/>
      <c r="AY298" s="107" t="str">
        <f>IF('BMP P Tracking Table'!$AK298="Yes",IF('BMP P Tracking Table'!$AL298="No",'BMP P Tracking Table'!$U298*VLOOKUP('BMP P Tracking Table'!$Q298,'Loading Rates'!$B$1:$L$24,4,FALSE)+IF('BMP P Tracking Table'!$V298="By HSG",'BMP P Tracking Table'!$W298*VLOOKUP('BMP P Tracking Table'!$Q298,'Loading Rates'!$B$1:$L$24,6,FALSE)+'BMP P Tracking Table'!$X298*VLOOKUP('BMP P Tracking Table'!$Q298,'Loading Rates'!$B$1:$L$24,7,FALSE)+'BMP P Tracking Table'!$Y298*VLOOKUP('BMP P Tracking Table'!$Q298,'Loading Rates'!$B$1:$L$24,8,FALSE)+'BMP P Tracking Table'!$Z298*VLOOKUP('BMP P Tracking Table'!$Q298,'Loading Rates'!$B$1:$L$24,9,FALSE),'BMP P Tracking Table'!$AA298*VLOOKUP('BMP P Tracking Table'!$Q298,'Loading Rates'!$B$1:$L$24,10,FALSE)),'BMP P Tracking Table'!$AO298*VLOOKUP('BMP P Tracking Table'!$Q298,'Loading Rates'!$B$1:$L$24,4,FALSE)+IF('BMP P Tracking Table'!$AP298="By HSG",'BMP P Tracking Table'!$AQ298*VLOOKUP('BMP P Tracking Table'!$Q298,'Loading Rates'!$B$1:$L$24,6,FALSE)+'BMP P Tracking Table'!$AR298*VLOOKUP('BMP P Tracking Table'!$Q298,'Loading Rates'!$B$1:$L$24,7,FALSE)+'BMP P Tracking Table'!$AS298*VLOOKUP('BMP P Tracking Table'!$Q298,'Loading Rates'!$B$1:$L$24,8,FALSE)+'BMP P Tracking Table'!$AT298*VLOOKUP('BMP P Tracking Table'!$Q298,'Loading Rates'!$B$1:$L$24,9,FALSE),'BMP P Tracking Table'!$AU298*VLOOKUP('BMP P Tracking Table'!$Q298,'Loading Rates'!$B$1:$L$24,10,FALSE))),"")</f>
        <v/>
      </c>
      <c r="AZ298" s="107" t="str">
        <f>IFERROR(IF('BMP P Tracking Table'!$AL298="Yes",MIN(2,IF('BMP P Tracking Table'!$AP298="Total Pervious",(-(3630*'BMP P Tracking Table'!$AO298+20.691*'BMP P Tracking Table'!$AU298)+SQRT((3630*'BMP P Tracking Table'!$AO298+20.691*'BMP P Tracking Table'!$AU298)^2-(4*(996.798*'BMP P Tracking Table'!$AU298)*-'BMP P Tracking Table'!$AW298)))/(2*(996.798*'BMP P Tracking Table'!$AU298)),IF(SUM('BMP P Tracking Table'!$AQ298:$AT298)=0,'BMP P Tracking Table'!$AU298/(-3630*'BMP P Tracking Table'!$AO298),(-(3630*'BMP P Tracking Table'!$AO298+20.691*'BMP P Tracking Table'!$AT298-216.711*'BMP P Tracking Table'!$AS298-83.853*'BMP P Tracking Table'!$AR298-42.834*'BMP P Tracking Table'!$AQ298)+SQRT((3630*'BMP P Tracking Table'!$AO298+20.691*'BMP P Tracking Table'!$AT298-216.711*'BMP P Tracking Table'!$AS298-83.853*'BMP P Tracking Table'!$AR298-42.834*'BMP P Tracking Table'!$AQ298)^2-(4*(149.919*'BMP P Tracking Table'!$AQ298+236.676*'BMP P Tracking Table'!$AR298+726*'BMP P Tracking Table'!$AS298+996.798*'BMP P Tracking Table'!$AT298)*-'BMP P Tracking Table'!$AW298)))/(2*(149.919*'BMP P Tracking Table'!$AQ298+236.676*'BMP P Tracking Table'!$AR298+726*'BMP P Tracking Table'!$AS298+996.798*'BMP P Tracking Table'!$AT298))))),MIN(2,IF('BMP P Tracking Table'!$AP298="Total Pervious",(-(3630*'BMP P Tracking Table'!$U298+20.691*'BMP P Tracking Table'!$AA298)+SQRT((3630*'BMP P Tracking Table'!$U298+20.691*'BMP P Tracking Table'!$AA298)^2-(4*(996.798*'BMP P Tracking Table'!$AA298)*-'BMP P Tracking Table'!$AW298)))/(2*(996.798*'BMP P Tracking Table'!$AA298)),IF(SUM('BMP P Tracking Table'!$W298:$Z298)=0,'BMP P Tracking Table'!$AW298/(-3630*'BMP P Tracking Table'!$U298),(-(3630*'BMP P Tracking Table'!$U298+20.691*'BMP P Tracking Table'!$Z298-216.711*'BMP P Tracking Table'!$Y298-83.853*'BMP P Tracking Table'!$X298-42.834*'BMP P Tracking Table'!$W298)+SQRT((3630*'BMP P Tracking Table'!$U298+20.691*'BMP P Tracking Table'!$Z298-216.711*'BMP P Tracking Table'!$Y298-83.853*'BMP P Tracking Table'!$X298-42.834*'BMP P Tracking Table'!$W298)^2-(4*(149.919*'BMP P Tracking Table'!$W298+236.676*'BMP P Tracking Table'!$X298+726*'BMP P Tracking Table'!$Y298+996.798*'BMP P Tracking Table'!$Z298)*-'BMP P Tracking Table'!$AW298)))/(2*(149.919*'BMP P Tracking Table'!$W298+236.676*'BMP P Tracking Table'!$X298+726*'BMP P Tracking Table'!$Y298+996.798*'BMP P Tracking Table'!$Z298)))))),"")</f>
        <v/>
      </c>
      <c r="BA298" s="105" t="str" cm="1">
        <f t="array" ref="BA298">IFERROR((VLOOKUP(CONCATENATE('BMP P Tracking Table'!$AV298," ",'BMP P Tracking Table'!$AX298),'Performance Curves'!$C$1:$L$45,_xlfn.SINGLE(MATCH('BMP P Tracking Table'!$AZ298,'Performance Curves'!$D$1:$L$1,1))+2,FALSE)-VLOOKUP(CONCATENATE('BMP P Tracking Table'!$AV298," ",'BMP P Tracking Table'!$AX298),'Performance Curves'!$C$1:$L$45,_xlfn.SINGLE(MATCH('BMP P Tracking Table'!$AZ298,'Performance Curves'!$D$1:$L$1,1))+1,FALSE)),"")</f>
        <v/>
      </c>
      <c r="BB298" s="107" t="str">
        <f>IFERROR(('BMP P Tracking Table'!$AZ298-INDEX('Performance Curves'!$E$1:$L$1,1,MATCH('BMP P Tracking Table'!$AZ298,'Performance Curves'!$E$1:$L$1,1)))/(INDEX('Performance Curves'!$E$1:$L$1,1,MATCH('BMP P Tracking Table'!$AZ298,'Performance Curves'!$E$1:$L$1,1)+1)-INDEX('Performance Curves'!$E$1:$L$1,1,MATCH('BMP P Tracking Table'!$AZ298,'Performance Curves'!$E$1:$L$1,1))),"")</f>
        <v/>
      </c>
      <c r="BC298" s="106" t="str" cm="1">
        <f t="array" ref="BC298">IFERROR(IF('BMP P Tracking Table'!$AZ298=2,VLOOKUP(CONCATENATE('BMP P Tracking Table'!$AV298," ",'BMP P Tracking Table'!$AX298),'Performance Curves'!$C$1:$L$44,_xlfn.SINGLE(MATCH('BMP P Tracking Table'!$AZ298,'Performance Curves'!$D$1:$L$1,1))+1,FALSE),'BMP P Tracking Table'!$BA298*'BMP P Tracking Table'!$BB298+VLOOKUP(CONCATENATE('BMP P Tracking Table'!$AV298," ",'BMP P Tracking Table'!$AX298),'Performance Curves'!$C$1:$L$44,_xlfn.SINGLE(MATCH('BMP P Tracking Table'!$AZ298,'Performance Curves'!$D$1:$L$1,1))+1,FALSE)),"")</f>
        <v/>
      </c>
      <c r="BD298" s="107" t="str">
        <f>IFERROR('BMP P Tracking Table'!$BC298*'BMP P Tracking Table'!$AY298,"")</f>
        <v/>
      </c>
      <c r="BE298" s="101"/>
      <c r="BF298" s="37">
        <f t="shared" si="10"/>
        <v>0</v>
      </c>
    </row>
    <row r="299" spans="1:58" x14ac:dyDescent="0.25">
      <c r="A299" s="65"/>
      <c r="B299" s="65"/>
      <c r="C299" s="65"/>
      <c r="D299" s="65"/>
      <c r="E299" s="97"/>
      <c r="F299" s="97"/>
      <c r="G299" s="65"/>
      <c r="H299" s="65"/>
      <c r="I299" s="65"/>
      <c r="J299" s="98"/>
      <c r="K299" s="65"/>
      <c r="L299" s="65"/>
      <c r="M299" s="65"/>
      <c r="N299" s="65"/>
      <c r="O299" s="65"/>
      <c r="P299" s="65"/>
      <c r="Q299" s="65" t="str">
        <f>IFERROR(VLOOKUP('BMP P Tracking Table'!$P299,Dropdowns!$C$2:$E$15,3,FALSE),"")</f>
        <v/>
      </c>
      <c r="R299" s="65" t="str">
        <f>IFERROR(VLOOKUP('BMP P Tracking Table'!$Q299,Dropdowns!$P$3:$Q$23,2,FALSE),"")</f>
        <v/>
      </c>
      <c r="S299" s="65"/>
      <c r="T299" s="65"/>
      <c r="U299" s="65"/>
      <c r="V299" s="65"/>
      <c r="W299" s="65"/>
      <c r="X299" s="65"/>
      <c r="Y299" s="65"/>
      <c r="Z299" s="65"/>
      <c r="AA299" s="65"/>
      <c r="AB299" s="100"/>
      <c r="AC299" s="65"/>
      <c r="AD299" s="107" t="str">
        <f>IFERROR('BMP P Tracking Table'!$U299*VLOOKUP('BMP P Tracking Table'!$Q299,'Loading Rates'!$B$1:$L$24,4,FALSE)+IF('BMP P Tracking Table'!$V299="By HSG",'BMP P Tracking Table'!$W299*VLOOKUP('BMP P Tracking Table'!$Q299,'Loading Rates'!$B$1:$L$24,6,FALSE)+'BMP P Tracking Table'!$X299*VLOOKUP('BMP P Tracking Table'!$Q299,'Loading Rates'!$B$1:$L$24,7,FALSE)+'BMP P Tracking Table'!$Y299*VLOOKUP('BMP P Tracking Table'!$Q299,'Loading Rates'!$B$1:$L$24,8,FALSE)+'BMP P Tracking Table'!$Z299*VLOOKUP('BMP P Tracking Table'!$Q299,'Loading Rates'!$B$1:$L$24,9,FALSE),'BMP P Tracking Table'!$AA299*VLOOKUP('BMP P Tracking Table'!$Q299,'Loading Rates'!$B$1:$L$24,10,FALSE)),"")</f>
        <v/>
      </c>
      <c r="AE299" s="107" t="str">
        <f>IFERROR(MIN(2,IF('BMP P Tracking Table'!$V299="Total Pervious",(-(3630*'BMP P Tracking Table'!$U299+20.691*'BMP P Tracking Table'!$AA299)+SQRT((3630*'BMP P Tracking Table'!$U299+20.691*'BMP P Tracking Table'!$AA299)^2-(4*(996.798*'BMP P Tracking Table'!$AA299)*-'BMP P Tracking Table'!$AB299)))/(2*(996.798*'BMP P Tracking Table'!$AA299)),IF(SUM('BMP P Tracking Table'!$W299:$Z299)=0,'BMP P Tracking Table'!$AB299/(-3630*'BMP P Tracking Table'!$U299),(-(3630*'BMP P Tracking Table'!$U299+20.691*'BMP P Tracking Table'!$Z299-216.711*'BMP P Tracking Table'!$Y299-83.853*'BMP P Tracking Table'!$X299-42.834*'BMP P Tracking Table'!$W299)+SQRT((3630*'BMP P Tracking Table'!$U299+20.691*'BMP P Tracking Table'!$Z299-216.711*'BMP P Tracking Table'!$Y299-83.853*'BMP P Tracking Table'!$X299-42.834*'BMP P Tracking Table'!$W299)^2-(4*(149.919*'BMP P Tracking Table'!$W299+236.676*'BMP P Tracking Table'!$X299+726*'BMP P Tracking Table'!$Y299+996.798*'BMP P Tracking Table'!$Z299)*-'BMP P Tracking Table'!$AB299)))/(2*(149.919*'BMP P Tracking Table'!$W299+236.676*'BMP P Tracking Table'!$X299+726*'BMP P Tracking Table'!$Y299+996.798*'BMP P Tracking Table'!$Z299))))),"")</f>
        <v/>
      </c>
      <c r="AF299" s="107" t="str" cm="1">
        <f t="array" ref="AF299">IFERROR((VLOOKUP(CONCATENATE('BMP P Tracking Table'!$T299," ",'BMP P Tracking Table'!$AC299),'Performance Curves'!$C$1:$L$45,_xlfn.SINGLE(MATCH('BMP P Tracking Table'!$AE299,'Performance Curves'!$D$1:$L$1,1))+2,FALSE)-VLOOKUP(CONCATENATE('BMP P Tracking Table'!$T299," ",'BMP P Tracking Table'!$AC299),'Performance Curves'!$C$1:$L$45,_xlfn.SINGLE(MATCH('BMP P Tracking Table'!$AE299,'Performance Curves'!$D$1:$L$1,1))+1,FALSE)),"")</f>
        <v/>
      </c>
      <c r="AG299" s="107" t="str">
        <f>IFERROR(('BMP P Tracking Table'!$AE299-INDEX('Performance Curves'!$E$1:$L$1,1,MATCH('BMP P Tracking Table'!$AE299,'Performance Curves'!$E$1:$L$1,1)))/(INDEX('Performance Curves'!$E$1:$L$1,1,MATCH('BMP P Tracking Table'!$AE299,'Performance Curves'!$E$1:$L$1,1)+1)-INDEX('Performance Curves'!$E$1:$L$1,1,MATCH('BMP P Tracking Table'!$AE299,'Performance Curves'!$E$1:$L$1,1))),"")</f>
        <v/>
      </c>
      <c r="AH299" s="106" t="str" cm="1">
        <f t="array" ref="AH299">IFERROR(IF('BMP P Tracking Table'!$AE299=2,VLOOKUP(CONCATENATE('BMP P Tracking Table'!$T299," ",'BMP P Tracking Table'!$AC299),'Performance Curves'!$C$1:$L$45,_xlfn.SINGLE(MATCH('BMP P Tracking Table'!$AE299,'Performance Curves'!$D$1:$L$1,1))+1,FALSE),'BMP P Tracking Table'!$AF299*'BMP P Tracking Table'!$AG299+VLOOKUP(CONCATENATE('BMP P Tracking Table'!$T299," ",'BMP P Tracking Table'!$AC299),'Performance Curves'!$C$1:$L$45,_xlfn.SINGLE(MATCH('BMP P Tracking Table'!$AE299,'Performance Curves'!$D$1:$L$1,1))+1,FALSE)),"")</f>
        <v/>
      </c>
      <c r="AI299" s="107" t="str">
        <f>IFERROR('BMP P Tracking Table'!$AH299*'BMP P Tracking Table'!$AD299,"")</f>
        <v/>
      </c>
      <c r="AJ299" s="65"/>
      <c r="AK299" s="101"/>
      <c r="AL299" s="101"/>
      <c r="AM299" s="64">
        <v>1</v>
      </c>
      <c r="AN299" s="105" t="str">
        <f t="shared" si="9"/>
        <v/>
      </c>
      <c r="AO299" s="101"/>
      <c r="AP299" s="101"/>
      <c r="AQ299" s="101"/>
      <c r="AR299" s="101"/>
      <c r="AS299" s="101"/>
      <c r="AT299" s="101"/>
      <c r="AU299" s="101"/>
      <c r="AV299" s="65"/>
      <c r="AW299" s="102"/>
      <c r="AX299" s="102"/>
      <c r="AY299" s="107" t="str">
        <f>IF('BMP P Tracking Table'!$AK299="Yes",IF('BMP P Tracking Table'!$AL299="No",'BMP P Tracking Table'!$U299*VLOOKUP('BMP P Tracking Table'!$Q299,'Loading Rates'!$B$1:$L$24,4,FALSE)+IF('BMP P Tracking Table'!$V299="By HSG",'BMP P Tracking Table'!$W299*VLOOKUP('BMP P Tracking Table'!$Q299,'Loading Rates'!$B$1:$L$24,6,FALSE)+'BMP P Tracking Table'!$X299*VLOOKUP('BMP P Tracking Table'!$Q299,'Loading Rates'!$B$1:$L$24,7,FALSE)+'BMP P Tracking Table'!$Y299*VLOOKUP('BMP P Tracking Table'!$Q299,'Loading Rates'!$B$1:$L$24,8,FALSE)+'BMP P Tracking Table'!$Z299*VLOOKUP('BMP P Tracking Table'!$Q299,'Loading Rates'!$B$1:$L$24,9,FALSE),'BMP P Tracking Table'!$AA299*VLOOKUP('BMP P Tracking Table'!$Q299,'Loading Rates'!$B$1:$L$24,10,FALSE)),'BMP P Tracking Table'!$AO299*VLOOKUP('BMP P Tracking Table'!$Q299,'Loading Rates'!$B$1:$L$24,4,FALSE)+IF('BMP P Tracking Table'!$AP299="By HSG",'BMP P Tracking Table'!$AQ299*VLOOKUP('BMP P Tracking Table'!$Q299,'Loading Rates'!$B$1:$L$24,6,FALSE)+'BMP P Tracking Table'!$AR299*VLOOKUP('BMP P Tracking Table'!$Q299,'Loading Rates'!$B$1:$L$24,7,FALSE)+'BMP P Tracking Table'!$AS299*VLOOKUP('BMP P Tracking Table'!$Q299,'Loading Rates'!$B$1:$L$24,8,FALSE)+'BMP P Tracking Table'!$AT299*VLOOKUP('BMP P Tracking Table'!$Q299,'Loading Rates'!$B$1:$L$24,9,FALSE),'BMP P Tracking Table'!$AU299*VLOOKUP('BMP P Tracking Table'!$Q299,'Loading Rates'!$B$1:$L$24,10,FALSE))),"")</f>
        <v/>
      </c>
      <c r="AZ299" s="107" t="str">
        <f>IFERROR(IF('BMP P Tracking Table'!$AL299="Yes",MIN(2,IF('BMP P Tracking Table'!$AP299="Total Pervious",(-(3630*'BMP P Tracking Table'!$AO299+20.691*'BMP P Tracking Table'!$AU299)+SQRT((3630*'BMP P Tracking Table'!$AO299+20.691*'BMP P Tracking Table'!$AU299)^2-(4*(996.798*'BMP P Tracking Table'!$AU299)*-'BMP P Tracking Table'!$AW299)))/(2*(996.798*'BMP P Tracking Table'!$AU299)),IF(SUM('BMP P Tracking Table'!$AQ299:$AT299)=0,'BMP P Tracking Table'!$AU299/(-3630*'BMP P Tracking Table'!$AO299),(-(3630*'BMP P Tracking Table'!$AO299+20.691*'BMP P Tracking Table'!$AT299-216.711*'BMP P Tracking Table'!$AS299-83.853*'BMP P Tracking Table'!$AR299-42.834*'BMP P Tracking Table'!$AQ299)+SQRT((3630*'BMP P Tracking Table'!$AO299+20.691*'BMP P Tracking Table'!$AT299-216.711*'BMP P Tracking Table'!$AS299-83.853*'BMP P Tracking Table'!$AR299-42.834*'BMP P Tracking Table'!$AQ299)^2-(4*(149.919*'BMP P Tracking Table'!$AQ299+236.676*'BMP P Tracking Table'!$AR299+726*'BMP P Tracking Table'!$AS299+996.798*'BMP P Tracking Table'!$AT299)*-'BMP P Tracking Table'!$AW299)))/(2*(149.919*'BMP P Tracking Table'!$AQ299+236.676*'BMP P Tracking Table'!$AR299+726*'BMP P Tracking Table'!$AS299+996.798*'BMP P Tracking Table'!$AT299))))),MIN(2,IF('BMP P Tracking Table'!$AP299="Total Pervious",(-(3630*'BMP P Tracking Table'!$U299+20.691*'BMP P Tracking Table'!$AA299)+SQRT((3630*'BMP P Tracking Table'!$U299+20.691*'BMP P Tracking Table'!$AA299)^2-(4*(996.798*'BMP P Tracking Table'!$AA299)*-'BMP P Tracking Table'!$AW299)))/(2*(996.798*'BMP P Tracking Table'!$AA299)),IF(SUM('BMP P Tracking Table'!$W299:$Z299)=0,'BMP P Tracking Table'!$AW299/(-3630*'BMP P Tracking Table'!$U299),(-(3630*'BMP P Tracking Table'!$U299+20.691*'BMP P Tracking Table'!$Z299-216.711*'BMP P Tracking Table'!$Y299-83.853*'BMP P Tracking Table'!$X299-42.834*'BMP P Tracking Table'!$W299)+SQRT((3630*'BMP P Tracking Table'!$U299+20.691*'BMP P Tracking Table'!$Z299-216.711*'BMP P Tracking Table'!$Y299-83.853*'BMP P Tracking Table'!$X299-42.834*'BMP P Tracking Table'!$W299)^2-(4*(149.919*'BMP P Tracking Table'!$W299+236.676*'BMP P Tracking Table'!$X299+726*'BMP P Tracking Table'!$Y299+996.798*'BMP P Tracking Table'!$Z299)*-'BMP P Tracking Table'!$AW299)))/(2*(149.919*'BMP P Tracking Table'!$W299+236.676*'BMP P Tracking Table'!$X299+726*'BMP P Tracking Table'!$Y299+996.798*'BMP P Tracking Table'!$Z299)))))),"")</f>
        <v/>
      </c>
      <c r="BA299" s="105" t="str" cm="1">
        <f t="array" ref="BA299">IFERROR((VLOOKUP(CONCATENATE('BMP P Tracking Table'!$AV299," ",'BMP P Tracking Table'!$AX299),'Performance Curves'!$C$1:$L$45,_xlfn.SINGLE(MATCH('BMP P Tracking Table'!$AZ299,'Performance Curves'!$D$1:$L$1,1))+2,FALSE)-VLOOKUP(CONCATENATE('BMP P Tracking Table'!$AV299," ",'BMP P Tracking Table'!$AX299),'Performance Curves'!$C$1:$L$45,_xlfn.SINGLE(MATCH('BMP P Tracking Table'!$AZ299,'Performance Curves'!$D$1:$L$1,1))+1,FALSE)),"")</f>
        <v/>
      </c>
      <c r="BB299" s="107" t="str">
        <f>IFERROR(('BMP P Tracking Table'!$AZ299-INDEX('Performance Curves'!$E$1:$L$1,1,MATCH('BMP P Tracking Table'!$AZ299,'Performance Curves'!$E$1:$L$1,1)))/(INDEX('Performance Curves'!$E$1:$L$1,1,MATCH('BMP P Tracking Table'!$AZ299,'Performance Curves'!$E$1:$L$1,1)+1)-INDEX('Performance Curves'!$E$1:$L$1,1,MATCH('BMP P Tracking Table'!$AZ299,'Performance Curves'!$E$1:$L$1,1))),"")</f>
        <v/>
      </c>
      <c r="BC299" s="106" t="str" cm="1">
        <f t="array" ref="BC299">IFERROR(IF('BMP P Tracking Table'!$AZ299=2,VLOOKUP(CONCATENATE('BMP P Tracking Table'!$AV299," ",'BMP P Tracking Table'!$AX299),'Performance Curves'!$C$1:$L$44,_xlfn.SINGLE(MATCH('BMP P Tracking Table'!$AZ299,'Performance Curves'!$D$1:$L$1,1))+1,FALSE),'BMP P Tracking Table'!$BA299*'BMP P Tracking Table'!$BB299+VLOOKUP(CONCATENATE('BMP P Tracking Table'!$AV299," ",'BMP P Tracking Table'!$AX299),'Performance Curves'!$C$1:$L$44,_xlfn.SINGLE(MATCH('BMP P Tracking Table'!$AZ299,'Performance Curves'!$D$1:$L$1,1))+1,FALSE)),"")</f>
        <v/>
      </c>
      <c r="BD299" s="107" t="str">
        <f>IFERROR('BMP P Tracking Table'!$BC299*'BMP P Tracking Table'!$AY299,"")</f>
        <v/>
      </c>
      <c r="BE299" s="101"/>
      <c r="BF299" s="37">
        <f t="shared" si="10"/>
        <v>0</v>
      </c>
    </row>
    <row r="300" spans="1:58" x14ac:dyDescent="0.25">
      <c r="A300" s="65"/>
      <c r="B300" s="65"/>
      <c r="C300" s="65"/>
      <c r="D300" s="65"/>
      <c r="E300" s="97"/>
      <c r="F300" s="97"/>
      <c r="G300" s="65"/>
      <c r="H300" s="65"/>
      <c r="I300" s="65"/>
      <c r="J300" s="98"/>
      <c r="K300" s="65"/>
      <c r="L300" s="65"/>
      <c r="M300" s="65"/>
      <c r="N300" s="65"/>
      <c r="O300" s="65"/>
      <c r="P300" s="65"/>
      <c r="Q300" s="65" t="str">
        <f>IFERROR(VLOOKUP('BMP P Tracking Table'!$P300,Dropdowns!$C$2:$E$15,3,FALSE),"")</f>
        <v/>
      </c>
      <c r="R300" s="65" t="str">
        <f>IFERROR(VLOOKUP('BMP P Tracking Table'!$Q300,Dropdowns!$P$3:$Q$23,2,FALSE),"")</f>
        <v/>
      </c>
      <c r="S300" s="65"/>
      <c r="T300" s="65"/>
      <c r="U300" s="65"/>
      <c r="V300" s="65"/>
      <c r="W300" s="65"/>
      <c r="X300" s="65"/>
      <c r="Y300" s="65"/>
      <c r="Z300" s="65"/>
      <c r="AA300" s="65"/>
      <c r="AB300" s="100"/>
      <c r="AC300" s="65"/>
      <c r="AD300" s="107" t="str">
        <f>IFERROR('BMP P Tracking Table'!$U300*VLOOKUP('BMP P Tracking Table'!$Q300,'Loading Rates'!$B$1:$L$24,4,FALSE)+IF('BMP P Tracking Table'!$V300="By HSG",'BMP P Tracking Table'!$W300*VLOOKUP('BMP P Tracking Table'!$Q300,'Loading Rates'!$B$1:$L$24,6,FALSE)+'BMP P Tracking Table'!$X300*VLOOKUP('BMP P Tracking Table'!$Q300,'Loading Rates'!$B$1:$L$24,7,FALSE)+'BMP P Tracking Table'!$Y300*VLOOKUP('BMP P Tracking Table'!$Q300,'Loading Rates'!$B$1:$L$24,8,FALSE)+'BMP P Tracking Table'!$Z300*VLOOKUP('BMP P Tracking Table'!$Q300,'Loading Rates'!$B$1:$L$24,9,FALSE),'BMP P Tracking Table'!$AA300*VLOOKUP('BMP P Tracking Table'!$Q300,'Loading Rates'!$B$1:$L$24,10,FALSE)),"")</f>
        <v/>
      </c>
      <c r="AE300" s="107" t="str">
        <f>IFERROR(MIN(2,IF('BMP P Tracking Table'!$V300="Total Pervious",(-(3630*'BMP P Tracking Table'!$U300+20.691*'BMP P Tracking Table'!$AA300)+SQRT((3630*'BMP P Tracking Table'!$U300+20.691*'BMP P Tracking Table'!$AA300)^2-(4*(996.798*'BMP P Tracking Table'!$AA300)*-'BMP P Tracking Table'!$AB300)))/(2*(996.798*'BMP P Tracking Table'!$AA300)),IF(SUM('BMP P Tracking Table'!$W300:$Z300)=0,'BMP P Tracking Table'!$AB300/(-3630*'BMP P Tracking Table'!$U300),(-(3630*'BMP P Tracking Table'!$U300+20.691*'BMP P Tracking Table'!$Z300-216.711*'BMP P Tracking Table'!$Y300-83.853*'BMP P Tracking Table'!$X300-42.834*'BMP P Tracking Table'!$W300)+SQRT((3630*'BMP P Tracking Table'!$U300+20.691*'BMP P Tracking Table'!$Z300-216.711*'BMP P Tracking Table'!$Y300-83.853*'BMP P Tracking Table'!$X300-42.834*'BMP P Tracking Table'!$W300)^2-(4*(149.919*'BMP P Tracking Table'!$W300+236.676*'BMP P Tracking Table'!$X300+726*'BMP P Tracking Table'!$Y300+996.798*'BMP P Tracking Table'!$Z300)*-'BMP P Tracking Table'!$AB300)))/(2*(149.919*'BMP P Tracking Table'!$W300+236.676*'BMP P Tracking Table'!$X300+726*'BMP P Tracking Table'!$Y300+996.798*'BMP P Tracking Table'!$Z300))))),"")</f>
        <v/>
      </c>
      <c r="AF300" s="107" t="str" cm="1">
        <f t="array" ref="AF300">IFERROR((VLOOKUP(CONCATENATE('BMP P Tracking Table'!$T300," ",'BMP P Tracking Table'!$AC300),'Performance Curves'!$C$1:$L$45,_xlfn.SINGLE(MATCH('BMP P Tracking Table'!$AE300,'Performance Curves'!$D$1:$L$1,1))+2,FALSE)-VLOOKUP(CONCATENATE('BMP P Tracking Table'!$T300," ",'BMP P Tracking Table'!$AC300),'Performance Curves'!$C$1:$L$45,_xlfn.SINGLE(MATCH('BMP P Tracking Table'!$AE300,'Performance Curves'!$D$1:$L$1,1))+1,FALSE)),"")</f>
        <v/>
      </c>
      <c r="AG300" s="107" t="str">
        <f>IFERROR(('BMP P Tracking Table'!$AE300-INDEX('Performance Curves'!$E$1:$L$1,1,MATCH('BMP P Tracking Table'!$AE300,'Performance Curves'!$E$1:$L$1,1)))/(INDEX('Performance Curves'!$E$1:$L$1,1,MATCH('BMP P Tracking Table'!$AE300,'Performance Curves'!$E$1:$L$1,1)+1)-INDEX('Performance Curves'!$E$1:$L$1,1,MATCH('BMP P Tracking Table'!$AE300,'Performance Curves'!$E$1:$L$1,1))),"")</f>
        <v/>
      </c>
      <c r="AH300" s="106" t="str" cm="1">
        <f t="array" ref="AH300">IFERROR(IF('BMP P Tracking Table'!$AE300=2,VLOOKUP(CONCATENATE('BMP P Tracking Table'!$T300," ",'BMP P Tracking Table'!$AC300),'Performance Curves'!$C$1:$L$45,_xlfn.SINGLE(MATCH('BMP P Tracking Table'!$AE300,'Performance Curves'!$D$1:$L$1,1))+1,FALSE),'BMP P Tracking Table'!$AF300*'BMP P Tracking Table'!$AG300+VLOOKUP(CONCATENATE('BMP P Tracking Table'!$T300," ",'BMP P Tracking Table'!$AC300),'Performance Curves'!$C$1:$L$45,_xlfn.SINGLE(MATCH('BMP P Tracking Table'!$AE300,'Performance Curves'!$D$1:$L$1,1))+1,FALSE)),"")</f>
        <v/>
      </c>
      <c r="AI300" s="107" t="str">
        <f>IFERROR('BMP P Tracking Table'!$AH300*'BMP P Tracking Table'!$AD300,"")</f>
        <v/>
      </c>
      <c r="AJ300" s="65"/>
      <c r="AK300" s="101"/>
      <c r="AL300" s="101"/>
      <c r="AM300" s="64">
        <v>1</v>
      </c>
      <c r="AN300" s="105" t="str">
        <f t="shared" si="9"/>
        <v/>
      </c>
      <c r="AO300" s="101"/>
      <c r="AP300" s="101"/>
      <c r="AQ300" s="101"/>
      <c r="AR300" s="101"/>
      <c r="AS300" s="101"/>
      <c r="AT300" s="101"/>
      <c r="AU300" s="101"/>
      <c r="AV300" s="65"/>
      <c r="AW300" s="102"/>
      <c r="AX300" s="102"/>
      <c r="AY300" s="107" t="str">
        <f>IF('BMP P Tracking Table'!$AK300="Yes",IF('BMP P Tracking Table'!$AL300="No",'BMP P Tracking Table'!$U300*VLOOKUP('BMP P Tracking Table'!$Q300,'Loading Rates'!$B$1:$L$24,4,FALSE)+IF('BMP P Tracking Table'!$V300="By HSG",'BMP P Tracking Table'!$W300*VLOOKUP('BMP P Tracking Table'!$Q300,'Loading Rates'!$B$1:$L$24,6,FALSE)+'BMP P Tracking Table'!$X300*VLOOKUP('BMP P Tracking Table'!$Q300,'Loading Rates'!$B$1:$L$24,7,FALSE)+'BMP P Tracking Table'!$Y300*VLOOKUP('BMP P Tracking Table'!$Q300,'Loading Rates'!$B$1:$L$24,8,FALSE)+'BMP P Tracking Table'!$Z300*VLOOKUP('BMP P Tracking Table'!$Q300,'Loading Rates'!$B$1:$L$24,9,FALSE),'BMP P Tracking Table'!$AA300*VLOOKUP('BMP P Tracking Table'!$Q300,'Loading Rates'!$B$1:$L$24,10,FALSE)),'BMP P Tracking Table'!$AO300*VLOOKUP('BMP P Tracking Table'!$Q300,'Loading Rates'!$B$1:$L$24,4,FALSE)+IF('BMP P Tracking Table'!$AP300="By HSG",'BMP P Tracking Table'!$AQ300*VLOOKUP('BMP P Tracking Table'!$Q300,'Loading Rates'!$B$1:$L$24,6,FALSE)+'BMP P Tracking Table'!$AR300*VLOOKUP('BMP P Tracking Table'!$Q300,'Loading Rates'!$B$1:$L$24,7,FALSE)+'BMP P Tracking Table'!$AS300*VLOOKUP('BMP P Tracking Table'!$Q300,'Loading Rates'!$B$1:$L$24,8,FALSE)+'BMP P Tracking Table'!$AT300*VLOOKUP('BMP P Tracking Table'!$Q300,'Loading Rates'!$B$1:$L$24,9,FALSE),'BMP P Tracking Table'!$AU300*VLOOKUP('BMP P Tracking Table'!$Q300,'Loading Rates'!$B$1:$L$24,10,FALSE))),"")</f>
        <v/>
      </c>
      <c r="AZ300" s="107" t="str">
        <f>IFERROR(IF('BMP P Tracking Table'!$AL300="Yes",MIN(2,IF('BMP P Tracking Table'!$AP300="Total Pervious",(-(3630*'BMP P Tracking Table'!$AO300+20.691*'BMP P Tracking Table'!$AU300)+SQRT((3630*'BMP P Tracking Table'!$AO300+20.691*'BMP P Tracking Table'!$AU300)^2-(4*(996.798*'BMP P Tracking Table'!$AU300)*-'BMP P Tracking Table'!$AW300)))/(2*(996.798*'BMP P Tracking Table'!$AU300)),IF(SUM('BMP P Tracking Table'!$AQ300:$AT300)=0,'BMP P Tracking Table'!$AU300/(-3630*'BMP P Tracking Table'!$AO300),(-(3630*'BMP P Tracking Table'!$AO300+20.691*'BMP P Tracking Table'!$AT300-216.711*'BMP P Tracking Table'!$AS300-83.853*'BMP P Tracking Table'!$AR300-42.834*'BMP P Tracking Table'!$AQ300)+SQRT((3630*'BMP P Tracking Table'!$AO300+20.691*'BMP P Tracking Table'!$AT300-216.711*'BMP P Tracking Table'!$AS300-83.853*'BMP P Tracking Table'!$AR300-42.834*'BMP P Tracking Table'!$AQ300)^2-(4*(149.919*'BMP P Tracking Table'!$AQ300+236.676*'BMP P Tracking Table'!$AR300+726*'BMP P Tracking Table'!$AS300+996.798*'BMP P Tracking Table'!$AT300)*-'BMP P Tracking Table'!$AW300)))/(2*(149.919*'BMP P Tracking Table'!$AQ300+236.676*'BMP P Tracking Table'!$AR300+726*'BMP P Tracking Table'!$AS300+996.798*'BMP P Tracking Table'!$AT300))))),MIN(2,IF('BMP P Tracking Table'!$AP300="Total Pervious",(-(3630*'BMP P Tracking Table'!$U300+20.691*'BMP P Tracking Table'!$AA300)+SQRT((3630*'BMP P Tracking Table'!$U300+20.691*'BMP P Tracking Table'!$AA300)^2-(4*(996.798*'BMP P Tracking Table'!$AA300)*-'BMP P Tracking Table'!$AW300)))/(2*(996.798*'BMP P Tracking Table'!$AA300)),IF(SUM('BMP P Tracking Table'!$W300:$Z300)=0,'BMP P Tracking Table'!$AW300/(-3630*'BMP P Tracking Table'!$U300),(-(3630*'BMP P Tracking Table'!$U300+20.691*'BMP P Tracking Table'!$Z300-216.711*'BMP P Tracking Table'!$Y300-83.853*'BMP P Tracking Table'!$X300-42.834*'BMP P Tracking Table'!$W300)+SQRT((3630*'BMP P Tracking Table'!$U300+20.691*'BMP P Tracking Table'!$Z300-216.711*'BMP P Tracking Table'!$Y300-83.853*'BMP P Tracking Table'!$X300-42.834*'BMP P Tracking Table'!$W300)^2-(4*(149.919*'BMP P Tracking Table'!$W300+236.676*'BMP P Tracking Table'!$X300+726*'BMP P Tracking Table'!$Y300+996.798*'BMP P Tracking Table'!$Z300)*-'BMP P Tracking Table'!$AW300)))/(2*(149.919*'BMP P Tracking Table'!$W300+236.676*'BMP P Tracking Table'!$X300+726*'BMP P Tracking Table'!$Y300+996.798*'BMP P Tracking Table'!$Z300)))))),"")</f>
        <v/>
      </c>
      <c r="BA300" s="105" t="str" cm="1">
        <f t="array" ref="BA300">IFERROR((VLOOKUP(CONCATENATE('BMP P Tracking Table'!$AV300," ",'BMP P Tracking Table'!$AX300),'Performance Curves'!$C$1:$L$45,_xlfn.SINGLE(MATCH('BMP P Tracking Table'!$AZ300,'Performance Curves'!$D$1:$L$1,1))+2,FALSE)-VLOOKUP(CONCATENATE('BMP P Tracking Table'!$AV300," ",'BMP P Tracking Table'!$AX300),'Performance Curves'!$C$1:$L$45,_xlfn.SINGLE(MATCH('BMP P Tracking Table'!$AZ300,'Performance Curves'!$D$1:$L$1,1))+1,FALSE)),"")</f>
        <v/>
      </c>
      <c r="BB300" s="107" t="str">
        <f>IFERROR(('BMP P Tracking Table'!$AZ300-INDEX('Performance Curves'!$E$1:$L$1,1,MATCH('BMP P Tracking Table'!$AZ300,'Performance Curves'!$E$1:$L$1,1)))/(INDEX('Performance Curves'!$E$1:$L$1,1,MATCH('BMP P Tracking Table'!$AZ300,'Performance Curves'!$E$1:$L$1,1)+1)-INDEX('Performance Curves'!$E$1:$L$1,1,MATCH('BMP P Tracking Table'!$AZ300,'Performance Curves'!$E$1:$L$1,1))),"")</f>
        <v/>
      </c>
      <c r="BC300" s="106" t="str" cm="1">
        <f t="array" ref="BC300">IFERROR(IF('BMP P Tracking Table'!$AZ300=2,VLOOKUP(CONCATENATE('BMP P Tracking Table'!$AV300," ",'BMP P Tracking Table'!$AX300),'Performance Curves'!$C$1:$L$44,_xlfn.SINGLE(MATCH('BMP P Tracking Table'!$AZ300,'Performance Curves'!$D$1:$L$1,1))+1,FALSE),'BMP P Tracking Table'!$BA300*'BMP P Tracking Table'!$BB300+VLOOKUP(CONCATENATE('BMP P Tracking Table'!$AV300," ",'BMP P Tracking Table'!$AX300),'Performance Curves'!$C$1:$L$44,_xlfn.SINGLE(MATCH('BMP P Tracking Table'!$AZ300,'Performance Curves'!$D$1:$L$1,1))+1,FALSE)),"")</f>
        <v/>
      </c>
      <c r="BD300" s="107" t="str">
        <f>IFERROR('BMP P Tracking Table'!$BC300*'BMP P Tracking Table'!$AY300,"")</f>
        <v/>
      </c>
      <c r="BE300" s="101"/>
      <c r="BF300" s="37">
        <f t="shared" si="10"/>
        <v>0</v>
      </c>
    </row>
    <row r="301" spans="1:58" x14ac:dyDescent="0.25">
      <c r="A301" s="65"/>
      <c r="B301" s="65"/>
      <c r="C301" s="65"/>
      <c r="D301" s="65"/>
      <c r="E301" s="97"/>
      <c r="F301" s="97"/>
      <c r="G301" s="65"/>
      <c r="H301" s="65"/>
      <c r="I301" s="65"/>
      <c r="J301" s="98"/>
      <c r="K301" s="65"/>
      <c r="L301" s="65"/>
      <c r="M301" s="65"/>
      <c r="N301" s="65"/>
      <c r="O301" s="65"/>
      <c r="P301" s="65"/>
      <c r="Q301" s="65" t="str">
        <f>IFERROR(VLOOKUP('BMP P Tracking Table'!$P301,Dropdowns!$C$2:$E$15,3,FALSE),"")</f>
        <v/>
      </c>
      <c r="R301" s="65" t="str">
        <f>IFERROR(VLOOKUP('BMP P Tracking Table'!$Q301,Dropdowns!$P$3:$Q$23,2,FALSE),"")</f>
        <v/>
      </c>
      <c r="S301" s="65"/>
      <c r="T301" s="65"/>
      <c r="U301" s="65"/>
      <c r="V301" s="65"/>
      <c r="W301" s="65"/>
      <c r="X301" s="65"/>
      <c r="Y301" s="65"/>
      <c r="Z301" s="65"/>
      <c r="AA301" s="65"/>
      <c r="AB301" s="100"/>
      <c r="AC301" s="65"/>
      <c r="AD301" s="107" t="str">
        <f>IFERROR('BMP P Tracking Table'!$U301*VLOOKUP('BMP P Tracking Table'!$Q301,'Loading Rates'!$B$1:$L$24,4,FALSE)+IF('BMP P Tracking Table'!$V301="By HSG",'BMP P Tracking Table'!$W301*VLOOKUP('BMP P Tracking Table'!$Q301,'Loading Rates'!$B$1:$L$24,6,FALSE)+'BMP P Tracking Table'!$X301*VLOOKUP('BMP P Tracking Table'!$Q301,'Loading Rates'!$B$1:$L$24,7,FALSE)+'BMP P Tracking Table'!$Y301*VLOOKUP('BMP P Tracking Table'!$Q301,'Loading Rates'!$B$1:$L$24,8,FALSE)+'BMP P Tracking Table'!$Z301*VLOOKUP('BMP P Tracking Table'!$Q301,'Loading Rates'!$B$1:$L$24,9,FALSE),'BMP P Tracking Table'!$AA301*VLOOKUP('BMP P Tracking Table'!$Q301,'Loading Rates'!$B$1:$L$24,10,FALSE)),"")</f>
        <v/>
      </c>
      <c r="AE301" s="107" t="str">
        <f>IFERROR(MIN(2,IF('BMP P Tracking Table'!$V301="Total Pervious",(-(3630*'BMP P Tracking Table'!$U301+20.691*'BMP P Tracking Table'!$AA301)+SQRT((3630*'BMP P Tracking Table'!$U301+20.691*'BMP P Tracking Table'!$AA301)^2-(4*(996.798*'BMP P Tracking Table'!$AA301)*-'BMP P Tracking Table'!$AB301)))/(2*(996.798*'BMP P Tracking Table'!$AA301)),IF(SUM('BMP P Tracking Table'!$W301:$Z301)=0,'BMP P Tracking Table'!$AB301/(-3630*'BMP P Tracking Table'!$U301),(-(3630*'BMP P Tracking Table'!$U301+20.691*'BMP P Tracking Table'!$Z301-216.711*'BMP P Tracking Table'!$Y301-83.853*'BMP P Tracking Table'!$X301-42.834*'BMP P Tracking Table'!$W301)+SQRT((3630*'BMP P Tracking Table'!$U301+20.691*'BMP P Tracking Table'!$Z301-216.711*'BMP P Tracking Table'!$Y301-83.853*'BMP P Tracking Table'!$X301-42.834*'BMP P Tracking Table'!$W301)^2-(4*(149.919*'BMP P Tracking Table'!$W301+236.676*'BMP P Tracking Table'!$X301+726*'BMP P Tracking Table'!$Y301+996.798*'BMP P Tracking Table'!$Z301)*-'BMP P Tracking Table'!$AB301)))/(2*(149.919*'BMP P Tracking Table'!$W301+236.676*'BMP P Tracking Table'!$X301+726*'BMP P Tracking Table'!$Y301+996.798*'BMP P Tracking Table'!$Z301))))),"")</f>
        <v/>
      </c>
      <c r="AF301" s="107" t="str" cm="1">
        <f t="array" ref="AF301">IFERROR((VLOOKUP(CONCATENATE('BMP P Tracking Table'!$T301," ",'BMP P Tracking Table'!$AC301),'Performance Curves'!$C$1:$L$45,_xlfn.SINGLE(MATCH('BMP P Tracking Table'!$AE301,'Performance Curves'!$D$1:$L$1,1))+2,FALSE)-VLOOKUP(CONCATENATE('BMP P Tracking Table'!$T301," ",'BMP P Tracking Table'!$AC301),'Performance Curves'!$C$1:$L$45,_xlfn.SINGLE(MATCH('BMP P Tracking Table'!$AE301,'Performance Curves'!$D$1:$L$1,1))+1,FALSE)),"")</f>
        <v/>
      </c>
      <c r="AG301" s="107" t="str">
        <f>IFERROR(('BMP P Tracking Table'!$AE301-INDEX('Performance Curves'!$E$1:$L$1,1,MATCH('BMP P Tracking Table'!$AE301,'Performance Curves'!$E$1:$L$1,1)))/(INDEX('Performance Curves'!$E$1:$L$1,1,MATCH('BMP P Tracking Table'!$AE301,'Performance Curves'!$E$1:$L$1,1)+1)-INDEX('Performance Curves'!$E$1:$L$1,1,MATCH('BMP P Tracking Table'!$AE301,'Performance Curves'!$E$1:$L$1,1))),"")</f>
        <v/>
      </c>
      <c r="AH301" s="106" t="str" cm="1">
        <f t="array" ref="AH301">IFERROR(IF('BMP P Tracking Table'!$AE301=2,VLOOKUP(CONCATENATE('BMP P Tracking Table'!$T301," ",'BMP P Tracking Table'!$AC301),'Performance Curves'!$C$1:$L$45,_xlfn.SINGLE(MATCH('BMP P Tracking Table'!$AE301,'Performance Curves'!$D$1:$L$1,1))+1,FALSE),'BMP P Tracking Table'!$AF301*'BMP P Tracking Table'!$AG301+VLOOKUP(CONCATENATE('BMP P Tracking Table'!$T301," ",'BMP P Tracking Table'!$AC301),'Performance Curves'!$C$1:$L$45,_xlfn.SINGLE(MATCH('BMP P Tracking Table'!$AE301,'Performance Curves'!$D$1:$L$1,1))+1,FALSE)),"")</f>
        <v/>
      </c>
      <c r="AI301" s="107" t="str">
        <f>IFERROR('BMP P Tracking Table'!$AH301*'BMP P Tracking Table'!$AD301,"")</f>
        <v/>
      </c>
      <c r="AJ301" s="65"/>
      <c r="AK301" s="101"/>
      <c r="AL301" s="101"/>
      <c r="AM301" s="64">
        <v>1</v>
      </c>
      <c r="AN301" s="105" t="str">
        <f t="shared" si="9"/>
        <v/>
      </c>
      <c r="AO301" s="101"/>
      <c r="AP301" s="101"/>
      <c r="AQ301" s="101"/>
      <c r="AR301" s="101"/>
      <c r="AS301" s="101"/>
      <c r="AT301" s="101"/>
      <c r="AU301" s="101"/>
      <c r="AV301" s="65"/>
      <c r="AW301" s="102"/>
      <c r="AX301" s="102"/>
      <c r="AY301" s="107" t="str">
        <f>IF('BMP P Tracking Table'!$AK301="Yes",IF('BMP P Tracking Table'!$AL301="No",'BMP P Tracking Table'!$U301*VLOOKUP('BMP P Tracking Table'!$Q301,'Loading Rates'!$B$1:$L$24,4,FALSE)+IF('BMP P Tracking Table'!$V301="By HSG",'BMP P Tracking Table'!$W301*VLOOKUP('BMP P Tracking Table'!$Q301,'Loading Rates'!$B$1:$L$24,6,FALSE)+'BMP P Tracking Table'!$X301*VLOOKUP('BMP P Tracking Table'!$Q301,'Loading Rates'!$B$1:$L$24,7,FALSE)+'BMP P Tracking Table'!$Y301*VLOOKUP('BMP P Tracking Table'!$Q301,'Loading Rates'!$B$1:$L$24,8,FALSE)+'BMP P Tracking Table'!$Z301*VLOOKUP('BMP P Tracking Table'!$Q301,'Loading Rates'!$B$1:$L$24,9,FALSE),'BMP P Tracking Table'!$AA301*VLOOKUP('BMP P Tracking Table'!$Q301,'Loading Rates'!$B$1:$L$24,10,FALSE)),'BMP P Tracking Table'!$AO301*VLOOKUP('BMP P Tracking Table'!$Q301,'Loading Rates'!$B$1:$L$24,4,FALSE)+IF('BMP P Tracking Table'!$AP301="By HSG",'BMP P Tracking Table'!$AQ301*VLOOKUP('BMP P Tracking Table'!$Q301,'Loading Rates'!$B$1:$L$24,6,FALSE)+'BMP P Tracking Table'!$AR301*VLOOKUP('BMP P Tracking Table'!$Q301,'Loading Rates'!$B$1:$L$24,7,FALSE)+'BMP P Tracking Table'!$AS301*VLOOKUP('BMP P Tracking Table'!$Q301,'Loading Rates'!$B$1:$L$24,8,FALSE)+'BMP P Tracking Table'!$AT301*VLOOKUP('BMP P Tracking Table'!$Q301,'Loading Rates'!$B$1:$L$24,9,FALSE),'BMP P Tracking Table'!$AU301*VLOOKUP('BMP P Tracking Table'!$Q301,'Loading Rates'!$B$1:$L$24,10,FALSE))),"")</f>
        <v/>
      </c>
      <c r="AZ301" s="107" t="str">
        <f>IFERROR(IF('BMP P Tracking Table'!$AL301="Yes",MIN(2,IF('BMP P Tracking Table'!$AP301="Total Pervious",(-(3630*'BMP P Tracking Table'!$AO301+20.691*'BMP P Tracking Table'!$AU301)+SQRT((3630*'BMP P Tracking Table'!$AO301+20.691*'BMP P Tracking Table'!$AU301)^2-(4*(996.798*'BMP P Tracking Table'!$AU301)*-'BMP P Tracking Table'!$AW301)))/(2*(996.798*'BMP P Tracking Table'!$AU301)),IF(SUM('BMP P Tracking Table'!$AQ301:$AT301)=0,'BMP P Tracking Table'!$AU301/(-3630*'BMP P Tracking Table'!$AO301),(-(3630*'BMP P Tracking Table'!$AO301+20.691*'BMP P Tracking Table'!$AT301-216.711*'BMP P Tracking Table'!$AS301-83.853*'BMP P Tracking Table'!$AR301-42.834*'BMP P Tracking Table'!$AQ301)+SQRT((3630*'BMP P Tracking Table'!$AO301+20.691*'BMP P Tracking Table'!$AT301-216.711*'BMP P Tracking Table'!$AS301-83.853*'BMP P Tracking Table'!$AR301-42.834*'BMP P Tracking Table'!$AQ301)^2-(4*(149.919*'BMP P Tracking Table'!$AQ301+236.676*'BMP P Tracking Table'!$AR301+726*'BMP P Tracking Table'!$AS301+996.798*'BMP P Tracking Table'!$AT301)*-'BMP P Tracking Table'!$AW301)))/(2*(149.919*'BMP P Tracking Table'!$AQ301+236.676*'BMP P Tracking Table'!$AR301+726*'BMP P Tracking Table'!$AS301+996.798*'BMP P Tracking Table'!$AT301))))),MIN(2,IF('BMP P Tracking Table'!$AP301="Total Pervious",(-(3630*'BMP P Tracking Table'!$U301+20.691*'BMP P Tracking Table'!$AA301)+SQRT((3630*'BMP P Tracking Table'!$U301+20.691*'BMP P Tracking Table'!$AA301)^2-(4*(996.798*'BMP P Tracking Table'!$AA301)*-'BMP P Tracking Table'!$AW301)))/(2*(996.798*'BMP P Tracking Table'!$AA301)),IF(SUM('BMP P Tracking Table'!$W301:$Z301)=0,'BMP P Tracking Table'!$AW301/(-3630*'BMP P Tracking Table'!$U301),(-(3630*'BMP P Tracking Table'!$U301+20.691*'BMP P Tracking Table'!$Z301-216.711*'BMP P Tracking Table'!$Y301-83.853*'BMP P Tracking Table'!$X301-42.834*'BMP P Tracking Table'!$W301)+SQRT((3630*'BMP P Tracking Table'!$U301+20.691*'BMP P Tracking Table'!$Z301-216.711*'BMP P Tracking Table'!$Y301-83.853*'BMP P Tracking Table'!$X301-42.834*'BMP P Tracking Table'!$W301)^2-(4*(149.919*'BMP P Tracking Table'!$W301+236.676*'BMP P Tracking Table'!$X301+726*'BMP P Tracking Table'!$Y301+996.798*'BMP P Tracking Table'!$Z301)*-'BMP P Tracking Table'!$AW301)))/(2*(149.919*'BMP P Tracking Table'!$W301+236.676*'BMP P Tracking Table'!$X301+726*'BMP P Tracking Table'!$Y301+996.798*'BMP P Tracking Table'!$Z301)))))),"")</f>
        <v/>
      </c>
      <c r="BA301" s="105" t="str" cm="1">
        <f t="array" ref="BA301">IFERROR((VLOOKUP(CONCATENATE('BMP P Tracking Table'!$AV301," ",'BMP P Tracking Table'!$AX301),'Performance Curves'!$C$1:$L$45,_xlfn.SINGLE(MATCH('BMP P Tracking Table'!$AZ301,'Performance Curves'!$D$1:$L$1,1))+2,FALSE)-VLOOKUP(CONCATENATE('BMP P Tracking Table'!$AV301," ",'BMP P Tracking Table'!$AX301),'Performance Curves'!$C$1:$L$45,_xlfn.SINGLE(MATCH('BMP P Tracking Table'!$AZ301,'Performance Curves'!$D$1:$L$1,1))+1,FALSE)),"")</f>
        <v/>
      </c>
      <c r="BB301" s="107" t="str">
        <f>IFERROR(('BMP P Tracking Table'!$AZ301-INDEX('Performance Curves'!$E$1:$L$1,1,MATCH('BMP P Tracking Table'!$AZ301,'Performance Curves'!$E$1:$L$1,1)))/(INDEX('Performance Curves'!$E$1:$L$1,1,MATCH('BMP P Tracking Table'!$AZ301,'Performance Curves'!$E$1:$L$1,1)+1)-INDEX('Performance Curves'!$E$1:$L$1,1,MATCH('BMP P Tracking Table'!$AZ301,'Performance Curves'!$E$1:$L$1,1))),"")</f>
        <v/>
      </c>
      <c r="BC301" s="106" t="str" cm="1">
        <f t="array" ref="BC301">IFERROR(IF('BMP P Tracking Table'!$AZ301=2,VLOOKUP(CONCATENATE('BMP P Tracking Table'!$AV301," ",'BMP P Tracking Table'!$AX301),'Performance Curves'!$C$1:$L$44,_xlfn.SINGLE(MATCH('BMP P Tracking Table'!$AZ301,'Performance Curves'!$D$1:$L$1,1))+1,FALSE),'BMP P Tracking Table'!$BA301*'BMP P Tracking Table'!$BB301+VLOOKUP(CONCATENATE('BMP P Tracking Table'!$AV301," ",'BMP P Tracking Table'!$AX301),'Performance Curves'!$C$1:$L$44,_xlfn.SINGLE(MATCH('BMP P Tracking Table'!$AZ301,'Performance Curves'!$D$1:$L$1,1))+1,FALSE)),"")</f>
        <v/>
      </c>
      <c r="BD301" s="107" t="str">
        <f>IFERROR('BMP P Tracking Table'!$BC301*'BMP P Tracking Table'!$AY301,"")</f>
        <v/>
      </c>
      <c r="BE301" s="101"/>
      <c r="BF301" s="37">
        <f t="shared" si="10"/>
        <v>0</v>
      </c>
    </row>
    <row r="302" spans="1:58" x14ac:dyDescent="0.25">
      <c r="A302" s="65"/>
      <c r="B302" s="65"/>
      <c r="C302" s="65"/>
      <c r="D302" s="65"/>
      <c r="E302" s="97"/>
      <c r="F302" s="97"/>
      <c r="G302" s="65"/>
      <c r="H302" s="65"/>
      <c r="I302" s="65"/>
      <c r="J302" s="98"/>
      <c r="K302" s="65"/>
      <c r="L302" s="65"/>
      <c r="M302" s="65"/>
      <c r="N302" s="65"/>
      <c r="O302" s="65"/>
      <c r="P302" s="65"/>
      <c r="Q302" s="65" t="str">
        <f>IFERROR(VLOOKUP('BMP P Tracking Table'!$P302,Dropdowns!$C$2:$E$15,3,FALSE),"")</f>
        <v/>
      </c>
      <c r="R302" s="65" t="str">
        <f>IFERROR(VLOOKUP('BMP P Tracking Table'!$Q302,Dropdowns!$P$3:$Q$23,2,FALSE),"")</f>
        <v/>
      </c>
      <c r="S302" s="65"/>
      <c r="T302" s="65"/>
      <c r="U302" s="65"/>
      <c r="V302" s="65"/>
      <c r="W302" s="65"/>
      <c r="X302" s="65"/>
      <c r="Y302" s="65"/>
      <c r="Z302" s="65"/>
      <c r="AA302" s="65"/>
      <c r="AB302" s="100"/>
      <c r="AC302" s="65"/>
      <c r="AD302" s="107" t="str">
        <f>IFERROR('BMP P Tracking Table'!$U302*VLOOKUP('BMP P Tracking Table'!$Q302,'Loading Rates'!$B$1:$L$24,4,FALSE)+IF('BMP P Tracking Table'!$V302="By HSG",'BMP P Tracking Table'!$W302*VLOOKUP('BMP P Tracking Table'!$Q302,'Loading Rates'!$B$1:$L$24,6,FALSE)+'BMP P Tracking Table'!$X302*VLOOKUP('BMP P Tracking Table'!$Q302,'Loading Rates'!$B$1:$L$24,7,FALSE)+'BMP P Tracking Table'!$Y302*VLOOKUP('BMP P Tracking Table'!$Q302,'Loading Rates'!$B$1:$L$24,8,FALSE)+'BMP P Tracking Table'!$Z302*VLOOKUP('BMP P Tracking Table'!$Q302,'Loading Rates'!$B$1:$L$24,9,FALSE),'BMP P Tracking Table'!$AA302*VLOOKUP('BMP P Tracking Table'!$Q302,'Loading Rates'!$B$1:$L$24,10,FALSE)),"")</f>
        <v/>
      </c>
      <c r="AE302" s="107" t="str">
        <f>IFERROR(MIN(2,IF('BMP P Tracking Table'!$V302="Total Pervious",(-(3630*'BMP P Tracking Table'!$U302+20.691*'BMP P Tracking Table'!$AA302)+SQRT((3630*'BMP P Tracking Table'!$U302+20.691*'BMP P Tracking Table'!$AA302)^2-(4*(996.798*'BMP P Tracking Table'!$AA302)*-'BMP P Tracking Table'!$AB302)))/(2*(996.798*'BMP P Tracking Table'!$AA302)),IF(SUM('BMP P Tracking Table'!$W302:$Z302)=0,'BMP P Tracking Table'!$AB302/(-3630*'BMP P Tracking Table'!$U302),(-(3630*'BMP P Tracking Table'!$U302+20.691*'BMP P Tracking Table'!$Z302-216.711*'BMP P Tracking Table'!$Y302-83.853*'BMP P Tracking Table'!$X302-42.834*'BMP P Tracking Table'!$W302)+SQRT((3630*'BMP P Tracking Table'!$U302+20.691*'BMP P Tracking Table'!$Z302-216.711*'BMP P Tracking Table'!$Y302-83.853*'BMP P Tracking Table'!$X302-42.834*'BMP P Tracking Table'!$W302)^2-(4*(149.919*'BMP P Tracking Table'!$W302+236.676*'BMP P Tracking Table'!$X302+726*'BMP P Tracking Table'!$Y302+996.798*'BMP P Tracking Table'!$Z302)*-'BMP P Tracking Table'!$AB302)))/(2*(149.919*'BMP P Tracking Table'!$W302+236.676*'BMP P Tracking Table'!$X302+726*'BMP P Tracking Table'!$Y302+996.798*'BMP P Tracking Table'!$Z302))))),"")</f>
        <v/>
      </c>
      <c r="AF302" s="107" t="str" cm="1">
        <f t="array" ref="AF302">IFERROR((VLOOKUP(CONCATENATE('BMP P Tracking Table'!$T302," ",'BMP P Tracking Table'!$AC302),'Performance Curves'!$C$1:$L$45,_xlfn.SINGLE(MATCH('BMP P Tracking Table'!$AE302,'Performance Curves'!$D$1:$L$1,1))+2,FALSE)-VLOOKUP(CONCATENATE('BMP P Tracking Table'!$T302," ",'BMP P Tracking Table'!$AC302),'Performance Curves'!$C$1:$L$45,_xlfn.SINGLE(MATCH('BMP P Tracking Table'!$AE302,'Performance Curves'!$D$1:$L$1,1))+1,FALSE)),"")</f>
        <v/>
      </c>
      <c r="AG302" s="107" t="str">
        <f>IFERROR(('BMP P Tracking Table'!$AE302-INDEX('Performance Curves'!$E$1:$L$1,1,MATCH('BMP P Tracking Table'!$AE302,'Performance Curves'!$E$1:$L$1,1)))/(INDEX('Performance Curves'!$E$1:$L$1,1,MATCH('BMP P Tracking Table'!$AE302,'Performance Curves'!$E$1:$L$1,1)+1)-INDEX('Performance Curves'!$E$1:$L$1,1,MATCH('BMP P Tracking Table'!$AE302,'Performance Curves'!$E$1:$L$1,1))),"")</f>
        <v/>
      </c>
      <c r="AH302" s="106" t="str" cm="1">
        <f t="array" ref="AH302">IFERROR(IF('BMP P Tracking Table'!$AE302=2,VLOOKUP(CONCATENATE('BMP P Tracking Table'!$T302," ",'BMP P Tracking Table'!$AC302),'Performance Curves'!$C$1:$L$45,_xlfn.SINGLE(MATCH('BMP P Tracking Table'!$AE302,'Performance Curves'!$D$1:$L$1,1))+1,FALSE),'BMP P Tracking Table'!$AF302*'BMP P Tracking Table'!$AG302+VLOOKUP(CONCATENATE('BMP P Tracking Table'!$T302," ",'BMP P Tracking Table'!$AC302),'Performance Curves'!$C$1:$L$45,_xlfn.SINGLE(MATCH('BMP P Tracking Table'!$AE302,'Performance Curves'!$D$1:$L$1,1))+1,FALSE)),"")</f>
        <v/>
      </c>
      <c r="AI302" s="107" t="str">
        <f>IFERROR('BMP P Tracking Table'!$AH302*'BMP P Tracking Table'!$AD302,"")</f>
        <v/>
      </c>
      <c r="AJ302" s="65"/>
      <c r="AK302" s="101"/>
      <c r="AL302" s="101"/>
      <c r="AM302" s="64">
        <v>1</v>
      </c>
      <c r="AN302" s="105" t="str">
        <f t="shared" si="9"/>
        <v/>
      </c>
      <c r="AO302" s="101"/>
      <c r="AP302" s="101"/>
      <c r="AQ302" s="101"/>
      <c r="AR302" s="101"/>
      <c r="AS302" s="101"/>
      <c r="AT302" s="101"/>
      <c r="AU302" s="101"/>
      <c r="AV302" s="65"/>
      <c r="AW302" s="102"/>
      <c r="AX302" s="102"/>
      <c r="AY302" s="107" t="str">
        <f>IF('BMP P Tracking Table'!$AK302="Yes",IF('BMP P Tracking Table'!$AL302="No",'BMP P Tracking Table'!$U302*VLOOKUP('BMP P Tracking Table'!$Q302,'Loading Rates'!$B$1:$L$24,4,FALSE)+IF('BMP P Tracking Table'!$V302="By HSG",'BMP P Tracking Table'!$W302*VLOOKUP('BMP P Tracking Table'!$Q302,'Loading Rates'!$B$1:$L$24,6,FALSE)+'BMP P Tracking Table'!$X302*VLOOKUP('BMP P Tracking Table'!$Q302,'Loading Rates'!$B$1:$L$24,7,FALSE)+'BMP P Tracking Table'!$Y302*VLOOKUP('BMP P Tracking Table'!$Q302,'Loading Rates'!$B$1:$L$24,8,FALSE)+'BMP P Tracking Table'!$Z302*VLOOKUP('BMP P Tracking Table'!$Q302,'Loading Rates'!$B$1:$L$24,9,FALSE),'BMP P Tracking Table'!$AA302*VLOOKUP('BMP P Tracking Table'!$Q302,'Loading Rates'!$B$1:$L$24,10,FALSE)),'BMP P Tracking Table'!$AO302*VLOOKUP('BMP P Tracking Table'!$Q302,'Loading Rates'!$B$1:$L$24,4,FALSE)+IF('BMP P Tracking Table'!$AP302="By HSG",'BMP P Tracking Table'!$AQ302*VLOOKUP('BMP P Tracking Table'!$Q302,'Loading Rates'!$B$1:$L$24,6,FALSE)+'BMP P Tracking Table'!$AR302*VLOOKUP('BMP P Tracking Table'!$Q302,'Loading Rates'!$B$1:$L$24,7,FALSE)+'BMP P Tracking Table'!$AS302*VLOOKUP('BMP P Tracking Table'!$Q302,'Loading Rates'!$B$1:$L$24,8,FALSE)+'BMP P Tracking Table'!$AT302*VLOOKUP('BMP P Tracking Table'!$Q302,'Loading Rates'!$B$1:$L$24,9,FALSE),'BMP P Tracking Table'!$AU302*VLOOKUP('BMP P Tracking Table'!$Q302,'Loading Rates'!$B$1:$L$24,10,FALSE))),"")</f>
        <v/>
      </c>
      <c r="AZ302" s="107" t="str">
        <f>IFERROR(IF('BMP P Tracking Table'!$AL302="Yes",MIN(2,IF('BMP P Tracking Table'!$AP302="Total Pervious",(-(3630*'BMP P Tracking Table'!$AO302+20.691*'BMP P Tracking Table'!$AU302)+SQRT((3630*'BMP P Tracking Table'!$AO302+20.691*'BMP P Tracking Table'!$AU302)^2-(4*(996.798*'BMP P Tracking Table'!$AU302)*-'BMP P Tracking Table'!$AW302)))/(2*(996.798*'BMP P Tracking Table'!$AU302)),IF(SUM('BMP P Tracking Table'!$AQ302:$AT302)=0,'BMP P Tracking Table'!$AU302/(-3630*'BMP P Tracking Table'!$AO302),(-(3630*'BMP P Tracking Table'!$AO302+20.691*'BMP P Tracking Table'!$AT302-216.711*'BMP P Tracking Table'!$AS302-83.853*'BMP P Tracking Table'!$AR302-42.834*'BMP P Tracking Table'!$AQ302)+SQRT((3630*'BMP P Tracking Table'!$AO302+20.691*'BMP P Tracking Table'!$AT302-216.711*'BMP P Tracking Table'!$AS302-83.853*'BMP P Tracking Table'!$AR302-42.834*'BMP P Tracking Table'!$AQ302)^2-(4*(149.919*'BMP P Tracking Table'!$AQ302+236.676*'BMP P Tracking Table'!$AR302+726*'BMP P Tracking Table'!$AS302+996.798*'BMP P Tracking Table'!$AT302)*-'BMP P Tracking Table'!$AW302)))/(2*(149.919*'BMP P Tracking Table'!$AQ302+236.676*'BMP P Tracking Table'!$AR302+726*'BMP P Tracking Table'!$AS302+996.798*'BMP P Tracking Table'!$AT302))))),MIN(2,IF('BMP P Tracking Table'!$AP302="Total Pervious",(-(3630*'BMP P Tracking Table'!$U302+20.691*'BMP P Tracking Table'!$AA302)+SQRT((3630*'BMP P Tracking Table'!$U302+20.691*'BMP P Tracking Table'!$AA302)^2-(4*(996.798*'BMP P Tracking Table'!$AA302)*-'BMP P Tracking Table'!$AW302)))/(2*(996.798*'BMP P Tracking Table'!$AA302)),IF(SUM('BMP P Tracking Table'!$W302:$Z302)=0,'BMP P Tracking Table'!$AW302/(-3630*'BMP P Tracking Table'!$U302),(-(3630*'BMP P Tracking Table'!$U302+20.691*'BMP P Tracking Table'!$Z302-216.711*'BMP P Tracking Table'!$Y302-83.853*'BMP P Tracking Table'!$X302-42.834*'BMP P Tracking Table'!$W302)+SQRT((3630*'BMP P Tracking Table'!$U302+20.691*'BMP P Tracking Table'!$Z302-216.711*'BMP P Tracking Table'!$Y302-83.853*'BMP P Tracking Table'!$X302-42.834*'BMP P Tracking Table'!$W302)^2-(4*(149.919*'BMP P Tracking Table'!$W302+236.676*'BMP P Tracking Table'!$X302+726*'BMP P Tracking Table'!$Y302+996.798*'BMP P Tracking Table'!$Z302)*-'BMP P Tracking Table'!$AW302)))/(2*(149.919*'BMP P Tracking Table'!$W302+236.676*'BMP P Tracking Table'!$X302+726*'BMP P Tracking Table'!$Y302+996.798*'BMP P Tracking Table'!$Z302)))))),"")</f>
        <v/>
      </c>
      <c r="BA302" s="105" t="str" cm="1">
        <f t="array" ref="BA302">IFERROR((VLOOKUP(CONCATENATE('BMP P Tracking Table'!$AV302," ",'BMP P Tracking Table'!$AX302),'Performance Curves'!$C$1:$L$45,_xlfn.SINGLE(MATCH('BMP P Tracking Table'!$AZ302,'Performance Curves'!$D$1:$L$1,1))+2,FALSE)-VLOOKUP(CONCATENATE('BMP P Tracking Table'!$AV302," ",'BMP P Tracking Table'!$AX302),'Performance Curves'!$C$1:$L$45,_xlfn.SINGLE(MATCH('BMP P Tracking Table'!$AZ302,'Performance Curves'!$D$1:$L$1,1))+1,FALSE)),"")</f>
        <v/>
      </c>
      <c r="BB302" s="107" t="str">
        <f>IFERROR(('BMP P Tracking Table'!$AZ302-INDEX('Performance Curves'!$E$1:$L$1,1,MATCH('BMP P Tracking Table'!$AZ302,'Performance Curves'!$E$1:$L$1,1)))/(INDEX('Performance Curves'!$E$1:$L$1,1,MATCH('BMP P Tracking Table'!$AZ302,'Performance Curves'!$E$1:$L$1,1)+1)-INDEX('Performance Curves'!$E$1:$L$1,1,MATCH('BMP P Tracking Table'!$AZ302,'Performance Curves'!$E$1:$L$1,1))),"")</f>
        <v/>
      </c>
      <c r="BC302" s="106" t="str" cm="1">
        <f t="array" ref="BC302">IFERROR(IF('BMP P Tracking Table'!$AZ302=2,VLOOKUP(CONCATENATE('BMP P Tracking Table'!$AV302," ",'BMP P Tracking Table'!$AX302),'Performance Curves'!$C$1:$L$44,_xlfn.SINGLE(MATCH('BMP P Tracking Table'!$AZ302,'Performance Curves'!$D$1:$L$1,1))+1,FALSE),'BMP P Tracking Table'!$BA302*'BMP P Tracking Table'!$BB302+VLOOKUP(CONCATENATE('BMP P Tracking Table'!$AV302," ",'BMP P Tracking Table'!$AX302),'Performance Curves'!$C$1:$L$44,_xlfn.SINGLE(MATCH('BMP P Tracking Table'!$AZ302,'Performance Curves'!$D$1:$L$1,1))+1,FALSE)),"")</f>
        <v/>
      </c>
      <c r="BD302" s="107" t="str">
        <f>IFERROR('BMP P Tracking Table'!$BC302*'BMP P Tracking Table'!$AY302,"")</f>
        <v/>
      </c>
      <c r="BE302" s="101"/>
      <c r="BF302" s="37">
        <f t="shared" si="10"/>
        <v>0</v>
      </c>
    </row>
    <row r="303" spans="1:58" x14ac:dyDescent="0.25">
      <c r="A303" s="65"/>
      <c r="B303" s="65"/>
      <c r="C303" s="65"/>
      <c r="D303" s="65"/>
      <c r="E303" s="97"/>
      <c r="F303" s="97"/>
      <c r="G303" s="65"/>
      <c r="H303" s="65"/>
      <c r="I303" s="65"/>
      <c r="J303" s="98"/>
      <c r="K303" s="65"/>
      <c r="L303" s="65"/>
      <c r="M303" s="65"/>
      <c r="N303" s="65"/>
      <c r="O303" s="65"/>
      <c r="P303" s="65"/>
      <c r="Q303" s="65" t="str">
        <f>IFERROR(VLOOKUP('BMP P Tracking Table'!$P303,Dropdowns!$C$2:$E$15,3,FALSE),"")</f>
        <v/>
      </c>
      <c r="R303" s="65" t="str">
        <f>IFERROR(VLOOKUP('BMP P Tracking Table'!$Q303,Dropdowns!$P$3:$Q$23,2,FALSE),"")</f>
        <v/>
      </c>
      <c r="S303" s="65"/>
      <c r="T303" s="65"/>
      <c r="U303" s="65"/>
      <c r="V303" s="65"/>
      <c r="W303" s="65"/>
      <c r="X303" s="65"/>
      <c r="Y303" s="65"/>
      <c r="Z303" s="65"/>
      <c r="AA303" s="65"/>
      <c r="AB303" s="100"/>
      <c r="AC303" s="65"/>
      <c r="AD303" s="107" t="str">
        <f>IFERROR('BMP P Tracking Table'!$U303*VLOOKUP('BMP P Tracking Table'!$Q303,'Loading Rates'!$B$1:$L$24,4,FALSE)+IF('BMP P Tracking Table'!$V303="By HSG",'BMP P Tracking Table'!$W303*VLOOKUP('BMP P Tracking Table'!$Q303,'Loading Rates'!$B$1:$L$24,6,FALSE)+'BMP P Tracking Table'!$X303*VLOOKUP('BMP P Tracking Table'!$Q303,'Loading Rates'!$B$1:$L$24,7,FALSE)+'BMP P Tracking Table'!$Y303*VLOOKUP('BMP P Tracking Table'!$Q303,'Loading Rates'!$B$1:$L$24,8,FALSE)+'BMP P Tracking Table'!$Z303*VLOOKUP('BMP P Tracking Table'!$Q303,'Loading Rates'!$B$1:$L$24,9,FALSE),'BMP P Tracking Table'!$AA303*VLOOKUP('BMP P Tracking Table'!$Q303,'Loading Rates'!$B$1:$L$24,10,FALSE)),"")</f>
        <v/>
      </c>
      <c r="AE303" s="107" t="str">
        <f>IFERROR(MIN(2,IF('BMP P Tracking Table'!$V303="Total Pervious",(-(3630*'BMP P Tracking Table'!$U303+20.691*'BMP P Tracking Table'!$AA303)+SQRT((3630*'BMP P Tracking Table'!$U303+20.691*'BMP P Tracking Table'!$AA303)^2-(4*(996.798*'BMP P Tracking Table'!$AA303)*-'BMP P Tracking Table'!$AB303)))/(2*(996.798*'BMP P Tracking Table'!$AA303)),IF(SUM('BMP P Tracking Table'!$W303:$Z303)=0,'BMP P Tracking Table'!$AB303/(-3630*'BMP P Tracking Table'!$U303),(-(3630*'BMP P Tracking Table'!$U303+20.691*'BMP P Tracking Table'!$Z303-216.711*'BMP P Tracking Table'!$Y303-83.853*'BMP P Tracking Table'!$X303-42.834*'BMP P Tracking Table'!$W303)+SQRT((3630*'BMP P Tracking Table'!$U303+20.691*'BMP P Tracking Table'!$Z303-216.711*'BMP P Tracking Table'!$Y303-83.853*'BMP P Tracking Table'!$X303-42.834*'BMP P Tracking Table'!$W303)^2-(4*(149.919*'BMP P Tracking Table'!$W303+236.676*'BMP P Tracking Table'!$X303+726*'BMP P Tracking Table'!$Y303+996.798*'BMP P Tracking Table'!$Z303)*-'BMP P Tracking Table'!$AB303)))/(2*(149.919*'BMP P Tracking Table'!$W303+236.676*'BMP P Tracking Table'!$X303+726*'BMP P Tracking Table'!$Y303+996.798*'BMP P Tracking Table'!$Z303))))),"")</f>
        <v/>
      </c>
      <c r="AF303" s="107" t="str" cm="1">
        <f t="array" ref="AF303">IFERROR((VLOOKUP(CONCATENATE('BMP P Tracking Table'!$T303," ",'BMP P Tracking Table'!$AC303),'Performance Curves'!$C$1:$L$45,_xlfn.SINGLE(MATCH('BMP P Tracking Table'!$AE303,'Performance Curves'!$D$1:$L$1,1))+2,FALSE)-VLOOKUP(CONCATENATE('BMP P Tracking Table'!$T303," ",'BMP P Tracking Table'!$AC303),'Performance Curves'!$C$1:$L$45,_xlfn.SINGLE(MATCH('BMP P Tracking Table'!$AE303,'Performance Curves'!$D$1:$L$1,1))+1,FALSE)),"")</f>
        <v/>
      </c>
      <c r="AG303" s="107" t="str">
        <f>IFERROR(('BMP P Tracking Table'!$AE303-INDEX('Performance Curves'!$E$1:$L$1,1,MATCH('BMP P Tracking Table'!$AE303,'Performance Curves'!$E$1:$L$1,1)))/(INDEX('Performance Curves'!$E$1:$L$1,1,MATCH('BMP P Tracking Table'!$AE303,'Performance Curves'!$E$1:$L$1,1)+1)-INDEX('Performance Curves'!$E$1:$L$1,1,MATCH('BMP P Tracking Table'!$AE303,'Performance Curves'!$E$1:$L$1,1))),"")</f>
        <v/>
      </c>
      <c r="AH303" s="106" t="str" cm="1">
        <f t="array" ref="AH303">IFERROR(IF('BMP P Tracking Table'!$AE303=2,VLOOKUP(CONCATENATE('BMP P Tracking Table'!$T303," ",'BMP P Tracking Table'!$AC303),'Performance Curves'!$C$1:$L$45,_xlfn.SINGLE(MATCH('BMP P Tracking Table'!$AE303,'Performance Curves'!$D$1:$L$1,1))+1,FALSE),'BMP P Tracking Table'!$AF303*'BMP P Tracking Table'!$AG303+VLOOKUP(CONCATENATE('BMP P Tracking Table'!$T303," ",'BMP P Tracking Table'!$AC303),'Performance Curves'!$C$1:$L$45,_xlfn.SINGLE(MATCH('BMP P Tracking Table'!$AE303,'Performance Curves'!$D$1:$L$1,1))+1,FALSE)),"")</f>
        <v/>
      </c>
      <c r="AI303" s="107" t="str">
        <f>IFERROR('BMP P Tracking Table'!$AH303*'BMP P Tracking Table'!$AD303,"")</f>
        <v/>
      </c>
      <c r="AJ303" s="65"/>
      <c r="AK303" s="101"/>
      <c r="AL303" s="101"/>
      <c r="AM303" s="64">
        <v>1</v>
      </c>
      <c r="AN303" s="105" t="str">
        <f t="shared" si="9"/>
        <v/>
      </c>
      <c r="AO303" s="101"/>
      <c r="AP303" s="101"/>
      <c r="AQ303" s="101"/>
      <c r="AR303" s="101"/>
      <c r="AS303" s="101"/>
      <c r="AT303" s="101"/>
      <c r="AU303" s="101"/>
      <c r="AV303" s="65"/>
      <c r="AW303" s="102"/>
      <c r="AX303" s="102"/>
      <c r="AY303" s="107" t="str">
        <f>IF('BMP P Tracking Table'!$AK303="Yes",IF('BMP P Tracking Table'!$AL303="No",'BMP P Tracking Table'!$U303*VLOOKUP('BMP P Tracking Table'!$Q303,'Loading Rates'!$B$1:$L$24,4,FALSE)+IF('BMP P Tracking Table'!$V303="By HSG",'BMP P Tracking Table'!$W303*VLOOKUP('BMP P Tracking Table'!$Q303,'Loading Rates'!$B$1:$L$24,6,FALSE)+'BMP P Tracking Table'!$X303*VLOOKUP('BMP P Tracking Table'!$Q303,'Loading Rates'!$B$1:$L$24,7,FALSE)+'BMP P Tracking Table'!$Y303*VLOOKUP('BMP P Tracking Table'!$Q303,'Loading Rates'!$B$1:$L$24,8,FALSE)+'BMP P Tracking Table'!$Z303*VLOOKUP('BMP P Tracking Table'!$Q303,'Loading Rates'!$B$1:$L$24,9,FALSE),'BMP P Tracking Table'!$AA303*VLOOKUP('BMP P Tracking Table'!$Q303,'Loading Rates'!$B$1:$L$24,10,FALSE)),'BMP P Tracking Table'!$AO303*VLOOKUP('BMP P Tracking Table'!$Q303,'Loading Rates'!$B$1:$L$24,4,FALSE)+IF('BMP P Tracking Table'!$AP303="By HSG",'BMP P Tracking Table'!$AQ303*VLOOKUP('BMP P Tracking Table'!$Q303,'Loading Rates'!$B$1:$L$24,6,FALSE)+'BMP P Tracking Table'!$AR303*VLOOKUP('BMP P Tracking Table'!$Q303,'Loading Rates'!$B$1:$L$24,7,FALSE)+'BMP P Tracking Table'!$AS303*VLOOKUP('BMP P Tracking Table'!$Q303,'Loading Rates'!$B$1:$L$24,8,FALSE)+'BMP P Tracking Table'!$AT303*VLOOKUP('BMP P Tracking Table'!$Q303,'Loading Rates'!$B$1:$L$24,9,FALSE),'BMP P Tracking Table'!$AU303*VLOOKUP('BMP P Tracking Table'!$Q303,'Loading Rates'!$B$1:$L$24,10,FALSE))),"")</f>
        <v/>
      </c>
      <c r="AZ303" s="107" t="str">
        <f>IFERROR(IF('BMP P Tracking Table'!$AL303="Yes",MIN(2,IF('BMP P Tracking Table'!$AP303="Total Pervious",(-(3630*'BMP P Tracking Table'!$AO303+20.691*'BMP P Tracking Table'!$AU303)+SQRT((3630*'BMP P Tracking Table'!$AO303+20.691*'BMP P Tracking Table'!$AU303)^2-(4*(996.798*'BMP P Tracking Table'!$AU303)*-'BMP P Tracking Table'!$AW303)))/(2*(996.798*'BMP P Tracking Table'!$AU303)),IF(SUM('BMP P Tracking Table'!$AQ303:$AT303)=0,'BMP P Tracking Table'!$AU303/(-3630*'BMP P Tracking Table'!$AO303),(-(3630*'BMP P Tracking Table'!$AO303+20.691*'BMP P Tracking Table'!$AT303-216.711*'BMP P Tracking Table'!$AS303-83.853*'BMP P Tracking Table'!$AR303-42.834*'BMP P Tracking Table'!$AQ303)+SQRT((3630*'BMP P Tracking Table'!$AO303+20.691*'BMP P Tracking Table'!$AT303-216.711*'BMP P Tracking Table'!$AS303-83.853*'BMP P Tracking Table'!$AR303-42.834*'BMP P Tracking Table'!$AQ303)^2-(4*(149.919*'BMP P Tracking Table'!$AQ303+236.676*'BMP P Tracking Table'!$AR303+726*'BMP P Tracking Table'!$AS303+996.798*'BMP P Tracking Table'!$AT303)*-'BMP P Tracking Table'!$AW303)))/(2*(149.919*'BMP P Tracking Table'!$AQ303+236.676*'BMP P Tracking Table'!$AR303+726*'BMP P Tracking Table'!$AS303+996.798*'BMP P Tracking Table'!$AT303))))),MIN(2,IF('BMP P Tracking Table'!$AP303="Total Pervious",(-(3630*'BMP P Tracking Table'!$U303+20.691*'BMP P Tracking Table'!$AA303)+SQRT((3630*'BMP P Tracking Table'!$U303+20.691*'BMP P Tracking Table'!$AA303)^2-(4*(996.798*'BMP P Tracking Table'!$AA303)*-'BMP P Tracking Table'!$AW303)))/(2*(996.798*'BMP P Tracking Table'!$AA303)),IF(SUM('BMP P Tracking Table'!$W303:$Z303)=0,'BMP P Tracking Table'!$AW303/(-3630*'BMP P Tracking Table'!$U303),(-(3630*'BMP P Tracking Table'!$U303+20.691*'BMP P Tracking Table'!$Z303-216.711*'BMP P Tracking Table'!$Y303-83.853*'BMP P Tracking Table'!$X303-42.834*'BMP P Tracking Table'!$W303)+SQRT((3630*'BMP P Tracking Table'!$U303+20.691*'BMP P Tracking Table'!$Z303-216.711*'BMP P Tracking Table'!$Y303-83.853*'BMP P Tracking Table'!$X303-42.834*'BMP P Tracking Table'!$W303)^2-(4*(149.919*'BMP P Tracking Table'!$W303+236.676*'BMP P Tracking Table'!$X303+726*'BMP P Tracking Table'!$Y303+996.798*'BMP P Tracking Table'!$Z303)*-'BMP P Tracking Table'!$AW303)))/(2*(149.919*'BMP P Tracking Table'!$W303+236.676*'BMP P Tracking Table'!$X303+726*'BMP P Tracking Table'!$Y303+996.798*'BMP P Tracking Table'!$Z303)))))),"")</f>
        <v/>
      </c>
      <c r="BA303" s="105" t="str" cm="1">
        <f t="array" ref="BA303">IFERROR((VLOOKUP(CONCATENATE('BMP P Tracking Table'!$AV303," ",'BMP P Tracking Table'!$AX303),'Performance Curves'!$C$1:$L$45,_xlfn.SINGLE(MATCH('BMP P Tracking Table'!$AZ303,'Performance Curves'!$D$1:$L$1,1))+2,FALSE)-VLOOKUP(CONCATENATE('BMP P Tracking Table'!$AV303," ",'BMP P Tracking Table'!$AX303),'Performance Curves'!$C$1:$L$45,_xlfn.SINGLE(MATCH('BMP P Tracking Table'!$AZ303,'Performance Curves'!$D$1:$L$1,1))+1,FALSE)),"")</f>
        <v/>
      </c>
      <c r="BB303" s="107" t="str">
        <f>IFERROR(('BMP P Tracking Table'!$AZ303-INDEX('Performance Curves'!$E$1:$L$1,1,MATCH('BMP P Tracking Table'!$AZ303,'Performance Curves'!$E$1:$L$1,1)))/(INDEX('Performance Curves'!$E$1:$L$1,1,MATCH('BMP P Tracking Table'!$AZ303,'Performance Curves'!$E$1:$L$1,1)+1)-INDEX('Performance Curves'!$E$1:$L$1,1,MATCH('BMP P Tracking Table'!$AZ303,'Performance Curves'!$E$1:$L$1,1))),"")</f>
        <v/>
      </c>
      <c r="BC303" s="106" t="str" cm="1">
        <f t="array" ref="BC303">IFERROR(IF('BMP P Tracking Table'!$AZ303=2,VLOOKUP(CONCATENATE('BMP P Tracking Table'!$AV303," ",'BMP P Tracking Table'!$AX303),'Performance Curves'!$C$1:$L$44,_xlfn.SINGLE(MATCH('BMP P Tracking Table'!$AZ303,'Performance Curves'!$D$1:$L$1,1))+1,FALSE),'BMP P Tracking Table'!$BA303*'BMP P Tracking Table'!$BB303+VLOOKUP(CONCATENATE('BMP P Tracking Table'!$AV303," ",'BMP P Tracking Table'!$AX303),'Performance Curves'!$C$1:$L$44,_xlfn.SINGLE(MATCH('BMP P Tracking Table'!$AZ303,'Performance Curves'!$D$1:$L$1,1))+1,FALSE)),"")</f>
        <v/>
      </c>
      <c r="BD303" s="107" t="str">
        <f>IFERROR('BMP P Tracking Table'!$BC303*'BMP P Tracking Table'!$AY303,"")</f>
        <v/>
      </c>
      <c r="BE303" s="95"/>
      <c r="BF303" s="37">
        <f t="shared" si="10"/>
        <v>0</v>
      </c>
    </row>
    <row r="304" spans="1:58" x14ac:dyDescent="0.25">
      <c r="A304" s="65"/>
      <c r="B304" s="65"/>
      <c r="C304" s="65"/>
      <c r="D304" s="65"/>
      <c r="E304" s="97"/>
      <c r="F304" s="97"/>
      <c r="G304" s="65"/>
      <c r="H304" s="65"/>
      <c r="I304" s="65"/>
      <c r="J304" s="98"/>
      <c r="K304" s="65"/>
      <c r="L304" s="65"/>
      <c r="M304" s="65"/>
      <c r="N304" s="65"/>
      <c r="O304" s="65"/>
      <c r="P304" s="65"/>
      <c r="Q304" s="65" t="str">
        <f>IFERROR(VLOOKUP('BMP P Tracking Table'!$P304,Dropdowns!$C$2:$E$15,3,FALSE),"")</f>
        <v/>
      </c>
      <c r="R304" s="65" t="str">
        <f>IFERROR(VLOOKUP('BMP P Tracking Table'!$Q304,Dropdowns!$P$3:$Q$23,2,FALSE),"")</f>
        <v/>
      </c>
      <c r="S304" s="65"/>
      <c r="T304" s="65"/>
      <c r="U304" s="65"/>
      <c r="V304" s="65"/>
      <c r="W304" s="65"/>
      <c r="X304" s="65"/>
      <c r="Y304" s="65"/>
      <c r="Z304" s="65"/>
      <c r="AA304" s="65"/>
      <c r="AB304" s="100"/>
      <c r="AC304" s="65"/>
      <c r="AD304" s="107" t="str">
        <f>IFERROR('BMP P Tracking Table'!$U304*VLOOKUP('BMP P Tracking Table'!$Q304,'Loading Rates'!$B$1:$L$24,4,FALSE)+IF('BMP P Tracking Table'!$V304="By HSG",'BMP P Tracking Table'!$W304*VLOOKUP('BMP P Tracking Table'!$Q304,'Loading Rates'!$B$1:$L$24,6,FALSE)+'BMP P Tracking Table'!$X304*VLOOKUP('BMP P Tracking Table'!$Q304,'Loading Rates'!$B$1:$L$24,7,FALSE)+'BMP P Tracking Table'!$Y304*VLOOKUP('BMP P Tracking Table'!$Q304,'Loading Rates'!$B$1:$L$24,8,FALSE)+'BMP P Tracking Table'!$Z304*VLOOKUP('BMP P Tracking Table'!$Q304,'Loading Rates'!$B$1:$L$24,9,FALSE),'BMP P Tracking Table'!$AA304*VLOOKUP('BMP P Tracking Table'!$Q304,'Loading Rates'!$B$1:$L$24,10,FALSE)),"")</f>
        <v/>
      </c>
      <c r="AE304" s="107" t="str">
        <f>IFERROR(MIN(2,IF('BMP P Tracking Table'!$V304="Total Pervious",(-(3630*'BMP P Tracking Table'!$U304+20.691*'BMP P Tracking Table'!$AA304)+SQRT((3630*'BMP P Tracking Table'!$U304+20.691*'BMP P Tracking Table'!$AA304)^2-(4*(996.798*'BMP P Tracking Table'!$AA304)*-'BMP P Tracking Table'!$AB304)))/(2*(996.798*'BMP P Tracking Table'!$AA304)),IF(SUM('BMP P Tracking Table'!$W304:$Z304)=0,'BMP P Tracking Table'!$AB304/(-3630*'BMP P Tracking Table'!$U304),(-(3630*'BMP P Tracking Table'!$U304+20.691*'BMP P Tracking Table'!$Z304-216.711*'BMP P Tracking Table'!$Y304-83.853*'BMP P Tracking Table'!$X304-42.834*'BMP P Tracking Table'!$W304)+SQRT((3630*'BMP P Tracking Table'!$U304+20.691*'BMP P Tracking Table'!$Z304-216.711*'BMP P Tracking Table'!$Y304-83.853*'BMP P Tracking Table'!$X304-42.834*'BMP P Tracking Table'!$W304)^2-(4*(149.919*'BMP P Tracking Table'!$W304+236.676*'BMP P Tracking Table'!$X304+726*'BMP P Tracking Table'!$Y304+996.798*'BMP P Tracking Table'!$Z304)*-'BMP P Tracking Table'!$AB304)))/(2*(149.919*'BMP P Tracking Table'!$W304+236.676*'BMP P Tracking Table'!$X304+726*'BMP P Tracking Table'!$Y304+996.798*'BMP P Tracking Table'!$Z304))))),"")</f>
        <v/>
      </c>
      <c r="AF304" s="107" t="str" cm="1">
        <f t="array" ref="AF304">IFERROR((VLOOKUP(CONCATENATE('BMP P Tracking Table'!$T304," ",'BMP P Tracking Table'!$AC304),'Performance Curves'!$C$1:$L$45,_xlfn.SINGLE(MATCH('BMP P Tracking Table'!$AE304,'Performance Curves'!$D$1:$L$1,1))+2,FALSE)-VLOOKUP(CONCATENATE('BMP P Tracking Table'!$T304," ",'BMP P Tracking Table'!$AC304),'Performance Curves'!$C$1:$L$45,_xlfn.SINGLE(MATCH('BMP P Tracking Table'!$AE304,'Performance Curves'!$D$1:$L$1,1))+1,FALSE)),"")</f>
        <v/>
      </c>
      <c r="AG304" s="107" t="str">
        <f>IFERROR(('BMP P Tracking Table'!$AE304-INDEX('Performance Curves'!$E$1:$L$1,1,MATCH('BMP P Tracking Table'!$AE304,'Performance Curves'!$E$1:$L$1,1)))/(INDEX('Performance Curves'!$E$1:$L$1,1,MATCH('BMP P Tracking Table'!$AE304,'Performance Curves'!$E$1:$L$1,1)+1)-INDEX('Performance Curves'!$E$1:$L$1,1,MATCH('BMP P Tracking Table'!$AE304,'Performance Curves'!$E$1:$L$1,1))),"")</f>
        <v/>
      </c>
      <c r="AH304" s="106" t="str" cm="1">
        <f t="array" ref="AH304">IFERROR(IF('BMP P Tracking Table'!$AE304=2,VLOOKUP(CONCATENATE('BMP P Tracking Table'!$T304," ",'BMP P Tracking Table'!$AC304),'Performance Curves'!$C$1:$L$45,_xlfn.SINGLE(MATCH('BMP P Tracking Table'!$AE304,'Performance Curves'!$D$1:$L$1,1))+1,FALSE),'BMP P Tracking Table'!$AF304*'BMP P Tracking Table'!$AG304+VLOOKUP(CONCATENATE('BMP P Tracking Table'!$T304," ",'BMP P Tracking Table'!$AC304),'Performance Curves'!$C$1:$L$45,_xlfn.SINGLE(MATCH('BMP P Tracking Table'!$AE304,'Performance Curves'!$D$1:$L$1,1))+1,FALSE)),"")</f>
        <v/>
      </c>
      <c r="AI304" s="107" t="str">
        <f>IFERROR('BMP P Tracking Table'!$AH304*'BMP P Tracking Table'!$AD304,"")</f>
        <v/>
      </c>
      <c r="AJ304" s="65"/>
      <c r="AK304" s="101"/>
      <c r="AL304" s="101"/>
      <c r="AM304" s="64">
        <v>1</v>
      </c>
      <c r="AN304" s="105" t="str">
        <f t="shared" si="9"/>
        <v/>
      </c>
      <c r="AO304" s="101"/>
      <c r="AP304" s="101"/>
      <c r="AQ304" s="101"/>
      <c r="AR304" s="101"/>
      <c r="AS304" s="101"/>
      <c r="AT304" s="101"/>
      <c r="AU304" s="101"/>
      <c r="AV304" s="65"/>
      <c r="AW304" s="102"/>
      <c r="AX304" s="102"/>
      <c r="AY304" s="107" t="str">
        <f>IF('BMP P Tracking Table'!$AK304="Yes",IF('BMP P Tracking Table'!$AL304="No",'BMP P Tracking Table'!$U304*VLOOKUP('BMP P Tracking Table'!$Q304,'Loading Rates'!$B$1:$L$24,4,FALSE)+IF('BMP P Tracking Table'!$V304="By HSG",'BMP P Tracking Table'!$W304*VLOOKUP('BMP P Tracking Table'!$Q304,'Loading Rates'!$B$1:$L$24,6,FALSE)+'BMP P Tracking Table'!$X304*VLOOKUP('BMP P Tracking Table'!$Q304,'Loading Rates'!$B$1:$L$24,7,FALSE)+'BMP P Tracking Table'!$Y304*VLOOKUP('BMP P Tracking Table'!$Q304,'Loading Rates'!$B$1:$L$24,8,FALSE)+'BMP P Tracking Table'!$Z304*VLOOKUP('BMP P Tracking Table'!$Q304,'Loading Rates'!$B$1:$L$24,9,FALSE),'BMP P Tracking Table'!$AA304*VLOOKUP('BMP P Tracking Table'!$Q304,'Loading Rates'!$B$1:$L$24,10,FALSE)),'BMP P Tracking Table'!$AO304*VLOOKUP('BMP P Tracking Table'!$Q304,'Loading Rates'!$B$1:$L$24,4,FALSE)+IF('BMP P Tracking Table'!$AP304="By HSG",'BMP P Tracking Table'!$AQ304*VLOOKUP('BMP P Tracking Table'!$Q304,'Loading Rates'!$B$1:$L$24,6,FALSE)+'BMP P Tracking Table'!$AR304*VLOOKUP('BMP P Tracking Table'!$Q304,'Loading Rates'!$B$1:$L$24,7,FALSE)+'BMP P Tracking Table'!$AS304*VLOOKUP('BMP P Tracking Table'!$Q304,'Loading Rates'!$B$1:$L$24,8,FALSE)+'BMP P Tracking Table'!$AT304*VLOOKUP('BMP P Tracking Table'!$Q304,'Loading Rates'!$B$1:$L$24,9,FALSE),'BMP P Tracking Table'!$AU304*VLOOKUP('BMP P Tracking Table'!$Q304,'Loading Rates'!$B$1:$L$24,10,FALSE))),"")</f>
        <v/>
      </c>
      <c r="AZ304" s="107" t="str">
        <f>IFERROR(IF('BMP P Tracking Table'!$AL304="Yes",MIN(2,IF('BMP P Tracking Table'!$AP304="Total Pervious",(-(3630*'BMP P Tracking Table'!$AO304+20.691*'BMP P Tracking Table'!$AU304)+SQRT((3630*'BMP P Tracking Table'!$AO304+20.691*'BMP P Tracking Table'!$AU304)^2-(4*(996.798*'BMP P Tracking Table'!$AU304)*-'BMP P Tracking Table'!$AW304)))/(2*(996.798*'BMP P Tracking Table'!$AU304)),IF(SUM('BMP P Tracking Table'!$AQ304:$AT304)=0,'BMP P Tracking Table'!$AU304/(-3630*'BMP P Tracking Table'!$AO304),(-(3630*'BMP P Tracking Table'!$AO304+20.691*'BMP P Tracking Table'!$AT304-216.711*'BMP P Tracking Table'!$AS304-83.853*'BMP P Tracking Table'!$AR304-42.834*'BMP P Tracking Table'!$AQ304)+SQRT((3630*'BMP P Tracking Table'!$AO304+20.691*'BMP P Tracking Table'!$AT304-216.711*'BMP P Tracking Table'!$AS304-83.853*'BMP P Tracking Table'!$AR304-42.834*'BMP P Tracking Table'!$AQ304)^2-(4*(149.919*'BMP P Tracking Table'!$AQ304+236.676*'BMP P Tracking Table'!$AR304+726*'BMP P Tracking Table'!$AS304+996.798*'BMP P Tracking Table'!$AT304)*-'BMP P Tracking Table'!$AW304)))/(2*(149.919*'BMP P Tracking Table'!$AQ304+236.676*'BMP P Tracking Table'!$AR304+726*'BMP P Tracking Table'!$AS304+996.798*'BMP P Tracking Table'!$AT304))))),MIN(2,IF('BMP P Tracking Table'!$AP304="Total Pervious",(-(3630*'BMP P Tracking Table'!$U304+20.691*'BMP P Tracking Table'!$AA304)+SQRT((3630*'BMP P Tracking Table'!$U304+20.691*'BMP P Tracking Table'!$AA304)^2-(4*(996.798*'BMP P Tracking Table'!$AA304)*-'BMP P Tracking Table'!$AW304)))/(2*(996.798*'BMP P Tracking Table'!$AA304)),IF(SUM('BMP P Tracking Table'!$W304:$Z304)=0,'BMP P Tracking Table'!$AW304/(-3630*'BMP P Tracking Table'!$U304),(-(3630*'BMP P Tracking Table'!$U304+20.691*'BMP P Tracking Table'!$Z304-216.711*'BMP P Tracking Table'!$Y304-83.853*'BMP P Tracking Table'!$X304-42.834*'BMP P Tracking Table'!$W304)+SQRT((3630*'BMP P Tracking Table'!$U304+20.691*'BMP P Tracking Table'!$Z304-216.711*'BMP P Tracking Table'!$Y304-83.853*'BMP P Tracking Table'!$X304-42.834*'BMP P Tracking Table'!$W304)^2-(4*(149.919*'BMP P Tracking Table'!$W304+236.676*'BMP P Tracking Table'!$X304+726*'BMP P Tracking Table'!$Y304+996.798*'BMP P Tracking Table'!$Z304)*-'BMP P Tracking Table'!$AW304)))/(2*(149.919*'BMP P Tracking Table'!$W304+236.676*'BMP P Tracking Table'!$X304+726*'BMP P Tracking Table'!$Y304+996.798*'BMP P Tracking Table'!$Z304)))))),"")</f>
        <v/>
      </c>
      <c r="BA304" s="105" t="str" cm="1">
        <f t="array" ref="BA304">IFERROR((VLOOKUP(CONCATENATE('BMP P Tracking Table'!$AV304," ",'BMP P Tracking Table'!$AX304),'Performance Curves'!$C$1:$L$45,_xlfn.SINGLE(MATCH('BMP P Tracking Table'!$AZ304,'Performance Curves'!$D$1:$L$1,1))+2,FALSE)-VLOOKUP(CONCATENATE('BMP P Tracking Table'!$AV304," ",'BMP P Tracking Table'!$AX304),'Performance Curves'!$C$1:$L$45,_xlfn.SINGLE(MATCH('BMP P Tracking Table'!$AZ304,'Performance Curves'!$D$1:$L$1,1))+1,FALSE)),"")</f>
        <v/>
      </c>
      <c r="BB304" s="107" t="str">
        <f>IFERROR(('BMP P Tracking Table'!$AZ304-INDEX('Performance Curves'!$E$1:$L$1,1,MATCH('BMP P Tracking Table'!$AZ304,'Performance Curves'!$E$1:$L$1,1)))/(INDEX('Performance Curves'!$E$1:$L$1,1,MATCH('BMP P Tracking Table'!$AZ304,'Performance Curves'!$E$1:$L$1,1)+1)-INDEX('Performance Curves'!$E$1:$L$1,1,MATCH('BMP P Tracking Table'!$AZ304,'Performance Curves'!$E$1:$L$1,1))),"")</f>
        <v/>
      </c>
      <c r="BC304" s="106" t="str" cm="1">
        <f t="array" ref="BC304">IFERROR(IF('BMP P Tracking Table'!$AZ304=2,VLOOKUP(CONCATENATE('BMP P Tracking Table'!$AV304," ",'BMP P Tracking Table'!$AX304),'Performance Curves'!$C$1:$L$44,_xlfn.SINGLE(MATCH('BMP P Tracking Table'!$AZ304,'Performance Curves'!$D$1:$L$1,1))+1,FALSE),'BMP P Tracking Table'!$BA304*'BMP P Tracking Table'!$BB304+VLOOKUP(CONCATENATE('BMP P Tracking Table'!$AV304," ",'BMP P Tracking Table'!$AX304),'Performance Curves'!$C$1:$L$44,_xlfn.SINGLE(MATCH('BMP P Tracking Table'!$AZ304,'Performance Curves'!$D$1:$L$1,1))+1,FALSE)),"")</f>
        <v/>
      </c>
      <c r="BD304" s="107" t="str">
        <f>IFERROR('BMP P Tracking Table'!$BC304*'BMP P Tracking Table'!$AY304,"")</f>
        <v/>
      </c>
      <c r="BE304" s="101"/>
      <c r="BF304" s="37">
        <f t="shared" si="10"/>
        <v>0</v>
      </c>
    </row>
    <row r="305" spans="1:58" x14ac:dyDescent="0.25">
      <c r="A305" s="65"/>
      <c r="B305" s="65"/>
      <c r="C305" s="65"/>
      <c r="D305" s="65"/>
      <c r="E305" s="97"/>
      <c r="F305" s="97"/>
      <c r="G305" s="65"/>
      <c r="H305" s="65"/>
      <c r="I305" s="65"/>
      <c r="J305" s="98"/>
      <c r="K305" s="65"/>
      <c r="L305" s="65"/>
      <c r="M305" s="65"/>
      <c r="N305" s="65"/>
      <c r="O305" s="65"/>
      <c r="P305" s="65"/>
      <c r="Q305" s="65" t="str">
        <f>IFERROR(VLOOKUP('BMP P Tracking Table'!$P305,Dropdowns!$C$2:$E$15,3,FALSE),"")</f>
        <v/>
      </c>
      <c r="R305" s="65" t="str">
        <f>IFERROR(VLOOKUP('BMP P Tracking Table'!$Q305,Dropdowns!$P$3:$Q$23,2,FALSE),"")</f>
        <v/>
      </c>
      <c r="S305" s="65"/>
      <c r="T305" s="65"/>
      <c r="U305" s="65"/>
      <c r="V305" s="65"/>
      <c r="W305" s="65"/>
      <c r="X305" s="65"/>
      <c r="Y305" s="65"/>
      <c r="Z305" s="65"/>
      <c r="AA305" s="65"/>
      <c r="AB305" s="100"/>
      <c r="AC305" s="65"/>
      <c r="AD305" s="107" t="str">
        <f>IFERROR('BMP P Tracking Table'!$U305*VLOOKUP('BMP P Tracking Table'!$Q305,'Loading Rates'!$B$1:$L$24,4,FALSE)+IF('BMP P Tracking Table'!$V305="By HSG",'BMP P Tracking Table'!$W305*VLOOKUP('BMP P Tracking Table'!$Q305,'Loading Rates'!$B$1:$L$24,6,FALSE)+'BMP P Tracking Table'!$X305*VLOOKUP('BMP P Tracking Table'!$Q305,'Loading Rates'!$B$1:$L$24,7,FALSE)+'BMP P Tracking Table'!$Y305*VLOOKUP('BMP P Tracking Table'!$Q305,'Loading Rates'!$B$1:$L$24,8,FALSE)+'BMP P Tracking Table'!$Z305*VLOOKUP('BMP P Tracking Table'!$Q305,'Loading Rates'!$B$1:$L$24,9,FALSE),'BMP P Tracking Table'!$AA305*VLOOKUP('BMP P Tracking Table'!$Q305,'Loading Rates'!$B$1:$L$24,10,FALSE)),"")</f>
        <v/>
      </c>
      <c r="AE305" s="107" t="str">
        <f>IFERROR(MIN(2,IF('BMP P Tracking Table'!$V305="Total Pervious",(-(3630*'BMP P Tracking Table'!$U305+20.691*'BMP P Tracking Table'!$AA305)+SQRT((3630*'BMP P Tracking Table'!$U305+20.691*'BMP P Tracking Table'!$AA305)^2-(4*(996.798*'BMP P Tracking Table'!$AA305)*-'BMP P Tracking Table'!$AB305)))/(2*(996.798*'BMP P Tracking Table'!$AA305)),IF(SUM('BMP P Tracking Table'!$W305:$Z305)=0,'BMP P Tracking Table'!$AB305/(-3630*'BMP P Tracking Table'!$U305),(-(3630*'BMP P Tracking Table'!$U305+20.691*'BMP P Tracking Table'!$Z305-216.711*'BMP P Tracking Table'!$Y305-83.853*'BMP P Tracking Table'!$X305-42.834*'BMP P Tracking Table'!$W305)+SQRT((3630*'BMP P Tracking Table'!$U305+20.691*'BMP P Tracking Table'!$Z305-216.711*'BMP P Tracking Table'!$Y305-83.853*'BMP P Tracking Table'!$X305-42.834*'BMP P Tracking Table'!$W305)^2-(4*(149.919*'BMP P Tracking Table'!$W305+236.676*'BMP P Tracking Table'!$X305+726*'BMP P Tracking Table'!$Y305+996.798*'BMP P Tracking Table'!$Z305)*-'BMP P Tracking Table'!$AB305)))/(2*(149.919*'BMP P Tracking Table'!$W305+236.676*'BMP P Tracking Table'!$X305+726*'BMP P Tracking Table'!$Y305+996.798*'BMP P Tracking Table'!$Z305))))),"")</f>
        <v/>
      </c>
      <c r="AF305" s="107" t="str" cm="1">
        <f t="array" ref="AF305">IFERROR((VLOOKUP(CONCATENATE('BMP P Tracking Table'!$T305," ",'BMP P Tracking Table'!$AC305),'Performance Curves'!$C$1:$L$45,_xlfn.SINGLE(MATCH('BMP P Tracking Table'!$AE305,'Performance Curves'!$D$1:$L$1,1))+2,FALSE)-VLOOKUP(CONCATENATE('BMP P Tracking Table'!$T305," ",'BMP P Tracking Table'!$AC305),'Performance Curves'!$C$1:$L$45,_xlfn.SINGLE(MATCH('BMP P Tracking Table'!$AE305,'Performance Curves'!$D$1:$L$1,1))+1,FALSE)),"")</f>
        <v/>
      </c>
      <c r="AG305" s="107" t="str">
        <f>IFERROR(('BMP P Tracking Table'!$AE305-INDEX('Performance Curves'!$E$1:$L$1,1,MATCH('BMP P Tracking Table'!$AE305,'Performance Curves'!$E$1:$L$1,1)))/(INDEX('Performance Curves'!$E$1:$L$1,1,MATCH('BMP P Tracking Table'!$AE305,'Performance Curves'!$E$1:$L$1,1)+1)-INDEX('Performance Curves'!$E$1:$L$1,1,MATCH('BMP P Tracking Table'!$AE305,'Performance Curves'!$E$1:$L$1,1))),"")</f>
        <v/>
      </c>
      <c r="AH305" s="106" t="str" cm="1">
        <f t="array" ref="AH305">IFERROR(IF('BMP P Tracking Table'!$AE305=2,VLOOKUP(CONCATENATE('BMP P Tracking Table'!$T305," ",'BMP P Tracking Table'!$AC305),'Performance Curves'!$C$1:$L$45,_xlfn.SINGLE(MATCH('BMP P Tracking Table'!$AE305,'Performance Curves'!$D$1:$L$1,1))+1,FALSE),'BMP P Tracking Table'!$AF305*'BMP P Tracking Table'!$AG305+VLOOKUP(CONCATENATE('BMP P Tracking Table'!$T305," ",'BMP P Tracking Table'!$AC305),'Performance Curves'!$C$1:$L$45,_xlfn.SINGLE(MATCH('BMP P Tracking Table'!$AE305,'Performance Curves'!$D$1:$L$1,1))+1,FALSE)),"")</f>
        <v/>
      </c>
      <c r="AI305" s="107" t="str">
        <f>IFERROR('BMP P Tracking Table'!$AH305*'BMP P Tracking Table'!$AD305,"")</f>
        <v/>
      </c>
      <c r="AJ305" s="65"/>
      <c r="AK305" s="101"/>
      <c r="AL305" s="101"/>
      <c r="AM305" s="64">
        <v>1</v>
      </c>
      <c r="AN305" s="105" t="str">
        <f t="shared" si="9"/>
        <v/>
      </c>
      <c r="AO305" s="101"/>
      <c r="AP305" s="101"/>
      <c r="AQ305" s="101"/>
      <c r="AR305" s="101"/>
      <c r="AS305" s="101"/>
      <c r="AT305" s="101"/>
      <c r="AU305" s="101"/>
      <c r="AV305" s="65"/>
      <c r="AW305" s="102"/>
      <c r="AX305" s="102"/>
      <c r="AY305" s="107" t="str">
        <f>IF('BMP P Tracking Table'!$AK305="Yes",IF('BMP P Tracking Table'!$AL305="No",'BMP P Tracking Table'!$U305*VLOOKUP('BMP P Tracking Table'!$Q305,'Loading Rates'!$B$1:$L$24,4,FALSE)+IF('BMP P Tracking Table'!$V305="By HSG",'BMP P Tracking Table'!$W305*VLOOKUP('BMP P Tracking Table'!$Q305,'Loading Rates'!$B$1:$L$24,6,FALSE)+'BMP P Tracking Table'!$X305*VLOOKUP('BMP P Tracking Table'!$Q305,'Loading Rates'!$B$1:$L$24,7,FALSE)+'BMP P Tracking Table'!$Y305*VLOOKUP('BMP P Tracking Table'!$Q305,'Loading Rates'!$B$1:$L$24,8,FALSE)+'BMP P Tracking Table'!$Z305*VLOOKUP('BMP P Tracking Table'!$Q305,'Loading Rates'!$B$1:$L$24,9,FALSE),'BMP P Tracking Table'!$AA305*VLOOKUP('BMP P Tracking Table'!$Q305,'Loading Rates'!$B$1:$L$24,10,FALSE)),'BMP P Tracking Table'!$AO305*VLOOKUP('BMP P Tracking Table'!$Q305,'Loading Rates'!$B$1:$L$24,4,FALSE)+IF('BMP P Tracking Table'!$AP305="By HSG",'BMP P Tracking Table'!$AQ305*VLOOKUP('BMP P Tracking Table'!$Q305,'Loading Rates'!$B$1:$L$24,6,FALSE)+'BMP P Tracking Table'!$AR305*VLOOKUP('BMP P Tracking Table'!$Q305,'Loading Rates'!$B$1:$L$24,7,FALSE)+'BMP P Tracking Table'!$AS305*VLOOKUP('BMP P Tracking Table'!$Q305,'Loading Rates'!$B$1:$L$24,8,FALSE)+'BMP P Tracking Table'!$AT305*VLOOKUP('BMP P Tracking Table'!$Q305,'Loading Rates'!$B$1:$L$24,9,FALSE),'BMP P Tracking Table'!$AU305*VLOOKUP('BMP P Tracking Table'!$Q305,'Loading Rates'!$B$1:$L$24,10,FALSE))),"")</f>
        <v/>
      </c>
      <c r="AZ305" s="107" t="str">
        <f>IFERROR(IF('BMP P Tracking Table'!$AL305="Yes",MIN(2,IF('BMP P Tracking Table'!$AP305="Total Pervious",(-(3630*'BMP P Tracking Table'!$AO305+20.691*'BMP P Tracking Table'!$AU305)+SQRT((3630*'BMP P Tracking Table'!$AO305+20.691*'BMP P Tracking Table'!$AU305)^2-(4*(996.798*'BMP P Tracking Table'!$AU305)*-'BMP P Tracking Table'!$AW305)))/(2*(996.798*'BMP P Tracking Table'!$AU305)),IF(SUM('BMP P Tracking Table'!$AQ305:$AT305)=0,'BMP P Tracking Table'!$AU305/(-3630*'BMP P Tracking Table'!$AO305),(-(3630*'BMP P Tracking Table'!$AO305+20.691*'BMP P Tracking Table'!$AT305-216.711*'BMP P Tracking Table'!$AS305-83.853*'BMP P Tracking Table'!$AR305-42.834*'BMP P Tracking Table'!$AQ305)+SQRT((3630*'BMP P Tracking Table'!$AO305+20.691*'BMP P Tracking Table'!$AT305-216.711*'BMP P Tracking Table'!$AS305-83.853*'BMP P Tracking Table'!$AR305-42.834*'BMP P Tracking Table'!$AQ305)^2-(4*(149.919*'BMP P Tracking Table'!$AQ305+236.676*'BMP P Tracking Table'!$AR305+726*'BMP P Tracking Table'!$AS305+996.798*'BMP P Tracking Table'!$AT305)*-'BMP P Tracking Table'!$AW305)))/(2*(149.919*'BMP P Tracking Table'!$AQ305+236.676*'BMP P Tracking Table'!$AR305+726*'BMP P Tracking Table'!$AS305+996.798*'BMP P Tracking Table'!$AT305))))),MIN(2,IF('BMP P Tracking Table'!$AP305="Total Pervious",(-(3630*'BMP P Tracking Table'!$U305+20.691*'BMP P Tracking Table'!$AA305)+SQRT((3630*'BMP P Tracking Table'!$U305+20.691*'BMP P Tracking Table'!$AA305)^2-(4*(996.798*'BMP P Tracking Table'!$AA305)*-'BMP P Tracking Table'!$AW305)))/(2*(996.798*'BMP P Tracking Table'!$AA305)),IF(SUM('BMP P Tracking Table'!$W305:$Z305)=0,'BMP P Tracking Table'!$AW305/(-3630*'BMP P Tracking Table'!$U305),(-(3630*'BMP P Tracking Table'!$U305+20.691*'BMP P Tracking Table'!$Z305-216.711*'BMP P Tracking Table'!$Y305-83.853*'BMP P Tracking Table'!$X305-42.834*'BMP P Tracking Table'!$W305)+SQRT((3630*'BMP P Tracking Table'!$U305+20.691*'BMP P Tracking Table'!$Z305-216.711*'BMP P Tracking Table'!$Y305-83.853*'BMP P Tracking Table'!$X305-42.834*'BMP P Tracking Table'!$W305)^2-(4*(149.919*'BMP P Tracking Table'!$W305+236.676*'BMP P Tracking Table'!$X305+726*'BMP P Tracking Table'!$Y305+996.798*'BMP P Tracking Table'!$Z305)*-'BMP P Tracking Table'!$AW305)))/(2*(149.919*'BMP P Tracking Table'!$W305+236.676*'BMP P Tracking Table'!$X305+726*'BMP P Tracking Table'!$Y305+996.798*'BMP P Tracking Table'!$Z305)))))),"")</f>
        <v/>
      </c>
      <c r="BA305" s="105" t="str" cm="1">
        <f t="array" ref="BA305">IFERROR((VLOOKUP(CONCATENATE('BMP P Tracking Table'!$AV305," ",'BMP P Tracking Table'!$AX305),'Performance Curves'!$C$1:$L$45,_xlfn.SINGLE(MATCH('BMP P Tracking Table'!$AZ305,'Performance Curves'!$D$1:$L$1,1))+2,FALSE)-VLOOKUP(CONCATENATE('BMP P Tracking Table'!$AV305," ",'BMP P Tracking Table'!$AX305),'Performance Curves'!$C$1:$L$45,_xlfn.SINGLE(MATCH('BMP P Tracking Table'!$AZ305,'Performance Curves'!$D$1:$L$1,1))+1,FALSE)),"")</f>
        <v/>
      </c>
      <c r="BB305" s="107" t="str">
        <f>IFERROR(('BMP P Tracking Table'!$AZ305-INDEX('Performance Curves'!$E$1:$L$1,1,MATCH('BMP P Tracking Table'!$AZ305,'Performance Curves'!$E$1:$L$1,1)))/(INDEX('Performance Curves'!$E$1:$L$1,1,MATCH('BMP P Tracking Table'!$AZ305,'Performance Curves'!$E$1:$L$1,1)+1)-INDEX('Performance Curves'!$E$1:$L$1,1,MATCH('BMP P Tracking Table'!$AZ305,'Performance Curves'!$E$1:$L$1,1))),"")</f>
        <v/>
      </c>
      <c r="BC305" s="106" t="str" cm="1">
        <f t="array" ref="BC305">IFERROR(IF('BMP P Tracking Table'!$AZ305=2,VLOOKUP(CONCATENATE('BMP P Tracking Table'!$AV305," ",'BMP P Tracking Table'!$AX305),'Performance Curves'!$C$1:$L$44,_xlfn.SINGLE(MATCH('BMP P Tracking Table'!$AZ305,'Performance Curves'!$D$1:$L$1,1))+1,FALSE),'BMP P Tracking Table'!$BA305*'BMP P Tracking Table'!$BB305+VLOOKUP(CONCATENATE('BMP P Tracking Table'!$AV305," ",'BMP P Tracking Table'!$AX305),'Performance Curves'!$C$1:$L$44,_xlfn.SINGLE(MATCH('BMP P Tracking Table'!$AZ305,'Performance Curves'!$D$1:$L$1,1))+1,FALSE)),"")</f>
        <v/>
      </c>
      <c r="BD305" s="107" t="str">
        <f>IFERROR('BMP P Tracking Table'!$BC305*'BMP P Tracking Table'!$AY305,"")</f>
        <v/>
      </c>
      <c r="BE305" s="101"/>
      <c r="BF305" s="37">
        <f t="shared" si="10"/>
        <v>0</v>
      </c>
    </row>
    <row r="306" spans="1:58" x14ac:dyDescent="0.25">
      <c r="A306" s="65"/>
      <c r="B306" s="65"/>
      <c r="C306" s="65"/>
      <c r="D306" s="65"/>
      <c r="E306" s="97"/>
      <c r="F306" s="97"/>
      <c r="G306" s="65"/>
      <c r="H306" s="65"/>
      <c r="I306" s="65"/>
      <c r="J306" s="98"/>
      <c r="K306" s="65"/>
      <c r="L306" s="65"/>
      <c r="M306" s="65"/>
      <c r="N306" s="65"/>
      <c r="O306" s="65"/>
      <c r="P306" s="65"/>
      <c r="Q306" s="65" t="str">
        <f>IFERROR(VLOOKUP('BMP P Tracking Table'!$P306,Dropdowns!$C$2:$E$15,3,FALSE),"")</f>
        <v/>
      </c>
      <c r="R306" s="65" t="str">
        <f>IFERROR(VLOOKUP('BMP P Tracking Table'!$Q306,Dropdowns!$P$3:$Q$23,2,FALSE),"")</f>
        <v/>
      </c>
      <c r="S306" s="65"/>
      <c r="T306" s="65"/>
      <c r="U306" s="65"/>
      <c r="V306" s="65"/>
      <c r="W306" s="65"/>
      <c r="X306" s="65"/>
      <c r="Y306" s="65"/>
      <c r="Z306" s="65"/>
      <c r="AA306" s="65"/>
      <c r="AB306" s="100"/>
      <c r="AC306" s="65"/>
      <c r="AD306" s="107" t="str">
        <f>IFERROR('BMP P Tracking Table'!$U306*VLOOKUP('BMP P Tracking Table'!$Q306,'Loading Rates'!$B$1:$L$24,4,FALSE)+IF('BMP P Tracking Table'!$V306="By HSG",'BMP P Tracking Table'!$W306*VLOOKUP('BMP P Tracking Table'!$Q306,'Loading Rates'!$B$1:$L$24,6,FALSE)+'BMP P Tracking Table'!$X306*VLOOKUP('BMP P Tracking Table'!$Q306,'Loading Rates'!$B$1:$L$24,7,FALSE)+'BMP P Tracking Table'!$Y306*VLOOKUP('BMP P Tracking Table'!$Q306,'Loading Rates'!$B$1:$L$24,8,FALSE)+'BMP P Tracking Table'!$Z306*VLOOKUP('BMP P Tracking Table'!$Q306,'Loading Rates'!$B$1:$L$24,9,FALSE),'BMP P Tracking Table'!$AA306*VLOOKUP('BMP P Tracking Table'!$Q306,'Loading Rates'!$B$1:$L$24,10,FALSE)),"")</f>
        <v/>
      </c>
      <c r="AE306" s="107" t="str">
        <f>IFERROR(MIN(2,IF('BMP P Tracking Table'!$V306="Total Pervious",(-(3630*'BMP P Tracking Table'!$U306+20.691*'BMP P Tracking Table'!$AA306)+SQRT((3630*'BMP P Tracking Table'!$U306+20.691*'BMP P Tracking Table'!$AA306)^2-(4*(996.798*'BMP P Tracking Table'!$AA306)*-'BMP P Tracking Table'!$AB306)))/(2*(996.798*'BMP P Tracking Table'!$AA306)),IF(SUM('BMP P Tracking Table'!$W306:$Z306)=0,'BMP P Tracking Table'!$AB306/(-3630*'BMP P Tracking Table'!$U306),(-(3630*'BMP P Tracking Table'!$U306+20.691*'BMP P Tracking Table'!$Z306-216.711*'BMP P Tracking Table'!$Y306-83.853*'BMP P Tracking Table'!$X306-42.834*'BMP P Tracking Table'!$W306)+SQRT((3630*'BMP P Tracking Table'!$U306+20.691*'BMP P Tracking Table'!$Z306-216.711*'BMP P Tracking Table'!$Y306-83.853*'BMP P Tracking Table'!$X306-42.834*'BMP P Tracking Table'!$W306)^2-(4*(149.919*'BMP P Tracking Table'!$W306+236.676*'BMP P Tracking Table'!$X306+726*'BMP P Tracking Table'!$Y306+996.798*'BMP P Tracking Table'!$Z306)*-'BMP P Tracking Table'!$AB306)))/(2*(149.919*'BMP P Tracking Table'!$W306+236.676*'BMP P Tracking Table'!$X306+726*'BMP P Tracking Table'!$Y306+996.798*'BMP P Tracking Table'!$Z306))))),"")</f>
        <v/>
      </c>
      <c r="AF306" s="107" t="str" cm="1">
        <f t="array" ref="AF306">IFERROR((VLOOKUP(CONCATENATE('BMP P Tracking Table'!$T306," ",'BMP P Tracking Table'!$AC306),'Performance Curves'!$C$1:$L$45,_xlfn.SINGLE(MATCH('BMP P Tracking Table'!$AE306,'Performance Curves'!$D$1:$L$1,1))+2,FALSE)-VLOOKUP(CONCATENATE('BMP P Tracking Table'!$T306," ",'BMP P Tracking Table'!$AC306),'Performance Curves'!$C$1:$L$45,_xlfn.SINGLE(MATCH('BMP P Tracking Table'!$AE306,'Performance Curves'!$D$1:$L$1,1))+1,FALSE)),"")</f>
        <v/>
      </c>
      <c r="AG306" s="107" t="str">
        <f>IFERROR(('BMP P Tracking Table'!$AE306-INDEX('Performance Curves'!$E$1:$L$1,1,MATCH('BMP P Tracking Table'!$AE306,'Performance Curves'!$E$1:$L$1,1)))/(INDEX('Performance Curves'!$E$1:$L$1,1,MATCH('BMP P Tracking Table'!$AE306,'Performance Curves'!$E$1:$L$1,1)+1)-INDEX('Performance Curves'!$E$1:$L$1,1,MATCH('BMP P Tracking Table'!$AE306,'Performance Curves'!$E$1:$L$1,1))),"")</f>
        <v/>
      </c>
      <c r="AH306" s="106" t="str" cm="1">
        <f t="array" ref="AH306">IFERROR(IF('BMP P Tracking Table'!$AE306=2,VLOOKUP(CONCATENATE('BMP P Tracking Table'!$T306," ",'BMP P Tracking Table'!$AC306),'Performance Curves'!$C$1:$L$45,_xlfn.SINGLE(MATCH('BMP P Tracking Table'!$AE306,'Performance Curves'!$D$1:$L$1,1))+1,FALSE),'BMP P Tracking Table'!$AF306*'BMP P Tracking Table'!$AG306+VLOOKUP(CONCATENATE('BMP P Tracking Table'!$T306," ",'BMP P Tracking Table'!$AC306),'Performance Curves'!$C$1:$L$45,_xlfn.SINGLE(MATCH('BMP P Tracking Table'!$AE306,'Performance Curves'!$D$1:$L$1,1))+1,FALSE)),"")</f>
        <v/>
      </c>
      <c r="AI306" s="107" t="str">
        <f>IFERROR('BMP P Tracking Table'!$AH306*'BMP P Tracking Table'!$AD306,"")</f>
        <v/>
      </c>
      <c r="AJ306" s="65"/>
      <c r="AK306" s="101"/>
      <c r="AL306" s="101"/>
      <c r="AM306" s="64">
        <v>1</v>
      </c>
      <c r="AN306" s="105" t="str">
        <f t="shared" si="9"/>
        <v/>
      </c>
      <c r="AO306" s="101"/>
      <c r="AP306" s="101"/>
      <c r="AQ306" s="101"/>
      <c r="AR306" s="101"/>
      <c r="AS306" s="101"/>
      <c r="AT306" s="101"/>
      <c r="AU306" s="101"/>
      <c r="AV306" s="65"/>
      <c r="AW306" s="102"/>
      <c r="AX306" s="102"/>
      <c r="AY306" s="107" t="str">
        <f>IF('BMP P Tracking Table'!$AK306="Yes",IF('BMP P Tracking Table'!$AL306="No",'BMP P Tracking Table'!$U306*VLOOKUP('BMP P Tracking Table'!$Q306,'Loading Rates'!$B$1:$L$24,4,FALSE)+IF('BMP P Tracking Table'!$V306="By HSG",'BMP P Tracking Table'!$W306*VLOOKUP('BMP P Tracking Table'!$Q306,'Loading Rates'!$B$1:$L$24,6,FALSE)+'BMP P Tracking Table'!$X306*VLOOKUP('BMP P Tracking Table'!$Q306,'Loading Rates'!$B$1:$L$24,7,FALSE)+'BMP P Tracking Table'!$Y306*VLOOKUP('BMP P Tracking Table'!$Q306,'Loading Rates'!$B$1:$L$24,8,FALSE)+'BMP P Tracking Table'!$Z306*VLOOKUP('BMP P Tracking Table'!$Q306,'Loading Rates'!$B$1:$L$24,9,FALSE),'BMP P Tracking Table'!$AA306*VLOOKUP('BMP P Tracking Table'!$Q306,'Loading Rates'!$B$1:$L$24,10,FALSE)),'BMP P Tracking Table'!$AO306*VLOOKUP('BMP P Tracking Table'!$Q306,'Loading Rates'!$B$1:$L$24,4,FALSE)+IF('BMP P Tracking Table'!$AP306="By HSG",'BMP P Tracking Table'!$AQ306*VLOOKUP('BMP P Tracking Table'!$Q306,'Loading Rates'!$B$1:$L$24,6,FALSE)+'BMP P Tracking Table'!$AR306*VLOOKUP('BMP P Tracking Table'!$Q306,'Loading Rates'!$B$1:$L$24,7,FALSE)+'BMP P Tracking Table'!$AS306*VLOOKUP('BMP P Tracking Table'!$Q306,'Loading Rates'!$B$1:$L$24,8,FALSE)+'BMP P Tracking Table'!$AT306*VLOOKUP('BMP P Tracking Table'!$Q306,'Loading Rates'!$B$1:$L$24,9,FALSE),'BMP P Tracking Table'!$AU306*VLOOKUP('BMP P Tracking Table'!$Q306,'Loading Rates'!$B$1:$L$24,10,FALSE))),"")</f>
        <v/>
      </c>
      <c r="AZ306" s="107" t="str">
        <f>IFERROR(IF('BMP P Tracking Table'!$AL306="Yes",MIN(2,IF('BMP P Tracking Table'!$AP306="Total Pervious",(-(3630*'BMP P Tracking Table'!$AO306+20.691*'BMP P Tracking Table'!$AU306)+SQRT((3630*'BMP P Tracking Table'!$AO306+20.691*'BMP P Tracking Table'!$AU306)^2-(4*(996.798*'BMP P Tracking Table'!$AU306)*-'BMP P Tracking Table'!$AW306)))/(2*(996.798*'BMP P Tracking Table'!$AU306)),IF(SUM('BMP P Tracking Table'!$AQ306:$AT306)=0,'BMP P Tracking Table'!$AU306/(-3630*'BMP P Tracking Table'!$AO306),(-(3630*'BMP P Tracking Table'!$AO306+20.691*'BMP P Tracking Table'!$AT306-216.711*'BMP P Tracking Table'!$AS306-83.853*'BMP P Tracking Table'!$AR306-42.834*'BMP P Tracking Table'!$AQ306)+SQRT((3630*'BMP P Tracking Table'!$AO306+20.691*'BMP P Tracking Table'!$AT306-216.711*'BMP P Tracking Table'!$AS306-83.853*'BMP P Tracking Table'!$AR306-42.834*'BMP P Tracking Table'!$AQ306)^2-(4*(149.919*'BMP P Tracking Table'!$AQ306+236.676*'BMP P Tracking Table'!$AR306+726*'BMP P Tracking Table'!$AS306+996.798*'BMP P Tracking Table'!$AT306)*-'BMP P Tracking Table'!$AW306)))/(2*(149.919*'BMP P Tracking Table'!$AQ306+236.676*'BMP P Tracking Table'!$AR306+726*'BMP P Tracking Table'!$AS306+996.798*'BMP P Tracking Table'!$AT306))))),MIN(2,IF('BMP P Tracking Table'!$AP306="Total Pervious",(-(3630*'BMP P Tracking Table'!$U306+20.691*'BMP P Tracking Table'!$AA306)+SQRT((3630*'BMP P Tracking Table'!$U306+20.691*'BMP P Tracking Table'!$AA306)^2-(4*(996.798*'BMP P Tracking Table'!$AA306)*-'BMP P Tracking Table'!$AW306)))/(2*(996.798*'BMP P Tracking Table'!$AA306)),IF(SUM('BMP P Tracking Table'!$W306:$Z306)=0,'BMP P Tracking Table'!$AW306/(-3630*'BMP P Tracking Table'!$U306),(-(3630*'BMP P Tracking Table'!$U306+20.691*'BMP P Tracking Table'!$Z306-216.711*'BMP P Tracking Table'!$Y306-83.853*'BMP P Tracking Table'!$X306-42.834*'BMP P Tracking Table'!$W306)+SQRT((3630*'BMP P Tracking Table'!$U306+20.691*'BMP P Tracking Table'!$Z306-216.711*'BMP P Tracking Table'!$Y306-83.853*'BMP P Tracking Table'!$X306-42.834*'BMP P Tracking Table'!$W306)^2-(4*(149.919*'BMP P Tracking Table'!$W306+236.676*'BMP P Tracking Table'!$X306+726*'BMP P Tracking Table'!$Y306+996.798*'BMP P Tracking Table'!$Z306)*-'BMP P Tracking Table'!$AW306)))/(2*(149.919*'BMP P Tracking Table'!$W306+236.676*'BMP P Tracking Table'!$X306+726*'BMP P Tracking Table'!$Y306+996.798*'BMP P Tracking Table'!$Z306)))))),"")</f>
        <v/>
      </c>
      <c r="BA306" s="105" t="str" cm="1">
        <f t="array" ref="BA306">IFERROR((VLOOKUP(CONCATENATE('BMP P Tracking Table'!$AV306," ",'BMP P Tracking Table'!$AX306),'Performance Curves'!$C$1:$L$45,_xlfn.SINGLE(MATCH('BMP P Tracking Table'!$AZ306,'Performance Curves'!$D$1:$L$1,1))+2,FALSE)-VLOOKUP(CONCATENATE('BMP P Tracking Table'!$AV306," ",'BMP P Tracking Table'!$AX306),'Performance Curves'!$C$1:$L$45,_xlfn.SINGLE(MATCH('BMP P Tracking Table'!$AZ306,'Performance Curves'!$D$1:$L$1,1))+1,FALSE)),"")</f>
        <v/>
      </c>
      <c r="BB306" s="107" t="str">
        <f>IFERROR(('BMP P Tracking Table'!$AZ306-INDEX('Performance Curves'!$E$1:$L$1,1,MATCH('BMP P Tracking Table'!$AZ306,'Performance Curves'!$E$1:$L$1,1)))/(INDEX('Performance Curves'!$E$1:$L$1,1,MATCH('BMP P Tracking Table'!$AZ306,'Performance Curves'!$E$1:$L$1,1)+1)-INDEX('Performance Curves'!$E$1:$L$1,1,MATCH('BMP P Tracking Table'!$AZ306,'Performance Curves'!$E$1:$L$1,1))),"")</f>
        <v/>
      </c>
      <c r="BC306" s="106" t="str" cm="1">
        <f t="array" ref="BC306">IFERROR(IF('BMP P Tracking Table'!$AZ306=2,VLOOKUP(CONCATENATE('BMP P Tracking Table'!$AV306," ",'BMP P Tracking Table'!$AX306),'Performance Curves'!$C$1:$L$44,_xlfn.SINGLE(MATCH('BMP P Tracking Table'!$AZ306,'Performance Curves'!$D$1:$L$1,1))+1,FALSE),'BMP P Tracking Table'!$BA306*'BMP P Tracking Table'!$BB306+VLOOKUP(CONCATENATE('BMP P Tracking Table'!$AV306," ",'BMP P Tracking Table'!$AX306),'Performance Curves'!$C$1:$L$44,_xlfn.SINGLE(MATCH('BMP P Tracking Table'!$AZ306,'Performance Curves'!$D$1:$L$1,1))+1,FALSE)),"")</f>
        <v/>
      </c>
      <c r="BD306" s="107" t="str">
        <f>IFERROR('BMP P Tracking Table'!$BC306*'BMP P Tracking Table'!$AY306,"")</f>
        <v/>
      </c>
      <c r="BE306" s="101"/>
      <c r="BF306" s="37">
        <f t="shared" si="10"/>
        <v>0</v>
      </c>
    </row>
    <row r="307" spans="1:58" x14ac:dyDescent="0.25">
      <c r="A307" s="65"/>
      <c r="B307" s="65"/>
      <c r="C307" s="65"/>
      <c r="D307" s="65"/>
      <c r="E307" s="97"/>
      <c r="F307" s="97"/>
      <c r="G307" s="65"/>
      <c r="H307" s="65"/>
      <c r="I307" s="65"/>
      <c r="J307" s="98"/>
      <c r="K307" s="65"/>
      <c r="L307" s="65"/>
      <c r="M307" s="65"/>
      <c r="N307" s="65"/>
      <c r="O307" s="65"/>
      <c r="P307" s="65"/>
      <c r="Q307" s="65" t="str">
        <f>IFERROR(VLOOKUP('BMP P Tracking Table'!$P307,Dropdowns!$C$2:$E$15,3,FALSE),"")</f>
        <v/>
      </c>
      <c r="R307" s="65" t="str">
        <f>IFERROR(VLOOKUP('BMP P Tracking Table'!$Q307,Dropdowns!$P$3:$Q$23,2,FALSE),"")</f>
        <v/>
      </c>
      <c r="S307" s="65"/>
      <c r="T307" s="65"/>
      <c r="U307" s="65"/>
      <c r="V307" s="65"/>
      <c r="W307" s="65"/>
      <c r="X307" s="65"/>
      <c r="Y307" s="65"/>
      <c r="Z307" s="65"/>
      <c r="AA307" s="65"/>
      <c r="AB307" s="100"/>
      <c r="AC307" s="65"/>
      <c r="AD307" s="107" t="str">
        <f>IFERROR('BMP P Tracking Table'!$U307*VLOOKUP('BMP P Tracking Table'!$Q307,'Loading Rates'!$B$1:$L$24,4,FALSE)+IF('BMP P Tracking Table'!$V307="By HSG",'BMP P Tracking Table'!$W307*VLOOKUP('BMP P Tracking Table'!$Q307,'Loading Rates'!$B$1:$L$24,6,FALSE)+'BMP P Tracking Table'!$X307*VLOOKUP('BMP P Tracking Table'!$Q307,'Loading Rates'!$B$1:$L$24,7,FALSE)+'BMP P Tracking Table'!$Y307*VLOOKUP('BMP P Tracking Table'!$Q307,'Loading Rates'!$B$1:$L$24,8,FALSE)+'BMP P Tracking Table'!$Z307*VLOOKUP('BMP P Tracking Table'!$Q307,'Loading Rates'!$B$1:$L$24,9,FALSE),'BMP P Tracking Table'!$AA307*VLOOKUP('BMP P Tracking Table'!$Q307,'Loading Rates'!$B$1:$L$24,10,FALSE)),"")</f>
        <v/>
      </c>
      <c r="AE307" s="107" t="str">
        <f>IFERROR(MIN(2,IF('BMP P Tracking Table'!$V307="Total Pervious",(-(3630*'BMP P Tracking Table'!$U307+20.691*'BMP P Tracking Table'!$AA307)+SQRT((3630*'BMP P Tracking Table'!$U307+20.691*'BMP P Tracking Table'!$AA307)^2-(4*(996.798*'BMP P Tracking Table'!$AA307)*-'BMP P Tracking Table'!$AB307)))/(2*(996.798*'BMP P Tracking Table'!$AA307)),IF(SUM('BMP P Tracking Table'!$W307:$Z307)=0,'BMP P Tracking Table'!$AB307/(-3630*'BMP P Tracking Table'!$U307),(-(3630*'BMP P Tracking Table'!$U307+20.691*'BMP P Tracking Table'!$Z307-216.711*'BMP P Tracking Table'!$Y307-83.853*'BMP P Tracking Table'!$X307-42.834*'BMP P Tracking Table'!$W307)+SQRT((3630*'BMP P Tracking Table'!$U307+20.691*'BMP P Tracking Table'!$Z307-216.711*'BMP P Tracking Table'!$Y307-83.853*'BMP P Tracking Table'!$X307-42.834*'BMP P Tracking Table'!$W307)^2-(4*(149.919*'BMP P Tracking Table'!$W307+236.676*'BMP P Tracking Table'!$X307+726*'BMP P Tracking Table'!$Y307+996.798*'BMP P Tracking Table'!$Z307)*-'BMP P Tracking Table'!$AB307)))/(2*(149.919*'BMP P Tracking Table'!$W307+236.676*'BMP P Tracking Table'!$X307+726*'BMP P Tracking Table'!$Y307+996.798*'BMP P Tracking Table'!$Z307))))),"")</f>
        <v/>
      </c>
      <c r="AF307" s="107" t="str" cm="1">
        <f t="array" ref="AF307">IFERROR((VLOOKUP(CONCATENATE('BMP P Tracking Table'!$T307," ",'BMP P Tracking Table'!$AC307),'Performance Curves'!$C$1:$L$45,_xlfn.SINGLE(MATCH('BMP P Tracking Table'!$AE307,'Performance Curves'!$D$1:$L$1,1))+2,FALSE)-VLOOKUP(CONCATENATE('BMP P Tracking Table'!$T307," ",'BMP P Tracking Table'!$AC307),'Performance Curves'!$C$1:$L$45,_xlfn.SINGLE(MATCH('BMP P Tracking Table'!$AE307,'Performance Curves'!$D$1:$L$1,1))+1,FALSE)),"")</f>
        <v/>
      </c>
      <c r="AG307" s="107" t="str">
        <f>IFERROR(('BMP P Tracking Table'!$AE307-INDEX('Performance Curves'!$E$1:$L$1,1,MATCH('BMP P Tracking Table'!$AE307,'Performance Curves'!$E$1:$L$1,1)))/(INDEX('Performance Curves'!$E$1:$L$1,1,MATCH('BMP P Tracking Table'!$AE307,'Performance Curves'!$E$1:$L$1,1)+1)-INDEX('Performance Curves'!$E$1:$L$1,1,MATCH('BMP P Tracking Table'!$AE307,'Performance Curves'!$E$1:$L$1,1))),"")</f>
        <v/>
      </c>
      <c r="AH307" s="106" t="str" cm="1">
        <f t="array" ref="AH307">IFERROR(IF('BMP P Tracking Table'!$AE307=2,VLOOKUP(CONCATENATE('BMP P Tracking Table'!$T307," ",'BMP P Tracking Table'!$AC307),'Performance Curves'!$C$1:$L$45,_xlfn.SINGLE(MATCH('BMP P Tracking Table'!$AE307,'Performance Curves'!$D$1:$L$1,1))+1,FALSE),'BMP P Tracking Table'!$AF307*'BMP P Tracking Table'!$AG307+VLOOKUP(CONCATENATE('BMP P Tracking Table'!$T307," ",'BMP P Tracking Table'!$AC307),'Performance Curves'!$C$1:$L$45,_xlfn.SINGLE(MATCH('BMP P Tracking Table'!$AE307,'Performance Curves'!$D$1:$L$1,1))+1,FALSE)),"")</f>
        <v/>
      </c>
      <c r="AI307" s="107" t="str">
        <f>IFERROR('BMP P Tracking Table'!$AH307*'BMP P Tracking Table'!$AD307,"")</f>
        <v/>
      </c>
      <c r="AJ307" s="65"/>
      <c r="AK307" s="101"/>
      <c r="AL307" s="101"/>
      <c r="AM307" s="64">
        <v>1</v>
      </c>
      <c r="AN307" s="105" t="str">
        <f t="shared" si="9"/>
        <v/>
      </c>
      <c r="AO307" s="101"/>
      <c r="AP307" s="101"/>
      <c r="AQ307" s="101"/>
      <c r="AR307" s="101"/>
      <c r="AS307" s="101"/>
      <c r="AT307" s="101"/>
      <c r="AU307" s="101"/>
      <c r="AV307" s="65"/>
      <c r="AW307" s="102"/>
      <c r="AX307" s="102"/>
      <c r="AY307" s="107" t="str">
        <f>IF('BMP P Tracking Table'!$AK307="Yes",IF('BMP P Tracking Table'!$AL307="No",'BMP P Tracking Table'!$U307*VLOOKUP('BMP P Tracking Table'!$Q307,'Loading Rates'!$B$1:$L$24,4,FALSE)+IF('BMP P Tracking Table'!$V307="By HSG",'BMP P Tracking Table'!$W307*VLOOKUP('BMP P Tracking Table'!$Q307,'Loading Rates'!$B$1:$L$24,6,FALSE)+'BMP P Tracking Table'!$X307*VLOOKUP('BMP P Tracking Table'!$Q307,'Loading Rates'!$B$1:$L$24,7,FALSE)+'BMP P Tracking Table'!$Y307*VLOOKUP('BMP P Tracking Table'!$Q307,'Loading Rates'!$B$1:$L$24,8,FALSE)+'BMP P Tracking Table'!$Z307*VLOOKUP('BMP P Tracking Table'!$Q307,'Loading Rates'!$B$1:$L$24,9,FALSE),'BMP P Tracking Table'!$AA307*VLOOKUP('BMP P Tracking Table'!$Q307,'Loading Rates'!$B$1:$L$24,10,FALSE)),'BMP P Tracking Table'!$AO307*VLOOKUP('BMP P Tracking Table'!$Q307,'Loading Rates'!$B$1:$L$24,4,FALSE)+IF('BMP P Tracking Table'!$AP307="By HSG",'BMP P Tracking Table'!$AQ307*VLOOKUP('BMP P Tracking Table'!$Q307,'Loading Rates'!$B$1:$L$24,6,FALSE)+'BMP P Tracking Table'!$AR307*VLOOKUP('BMP P Tracking Table'!$Q307,'Loading Rates'!$B$1:$L$24,7,FALSE)+'BMP P Tracking Table'!$AS307*VLOOKUP('BMP P Tracking Table'!$Q307,'Loading Rates'!$B$1:$L$24,8,FALSE)+'BMP P Tracking Table'!$AT307*VLOOKUP('BMP P Tracking Table'!$Q307,'Loading Rates'!$B$1:$L$24,9,FALSE),'BMP P Tracking Table'!$AU307*VLOOKUP('BMP P Tracking Table'!$Q307,'Loading Rates'!$B$1:$L$24,10,FALSE))),"")</f>
        <v/>
      </c>
      <c r="AZ307" s="107" t="str">
        <f>IFERROR(IF('BMP P Tracking Table'!$AL307="Yes",MIN(2,IF('BMP P Tracking Table'!$AP307="Total Pervious",(-(3630*'BMP P Tracking Table'!$AO307+20.691*'BMP P Tracking Table'!$AU307)+SQRT((3630*'BMP P Tracking Table'!$AO307+20.691*'BMP P Tracking Table'!$AU307)^2-(4*(996.798*'BMP P Tracking Table'!$AU307)*-'BMP P Tracking Table'!$AW307)))/(2*(996.798*'BMP P Tracking Table'!$AU307)),IF(SUM('BMP P Tracking Table'!$AQ307:$AT307)=0,'BMP P Tracking Table'!$AU307/(-3630*'BMP P Tracking Table'!$AO307),(-(3630*'BMP P Tracking Table'!$AO307+20.691*'BMP P Tracking Table'!$AT307-216.711*'BMP P Tracking Table'!$AS307-83.853*'BMP P Tracking Table'!$AR307-42.834*'BMP P Tracking Table'!$AQ307)+SQRT((3630*'BMP P Tracking Table'!$AO307+20.691*'BMP P Tracking Table'!$AT307-216.711*'BMP P Tracking Table'!$AS307-83.853*'BMP P Tracking Table'!$AR307-42.834*'BMP P Tracking Table'!$AQ307)^2-(4*(149.919*'BMP P Tracking Table'!$AQ307+236.676*'BMP P Tracking Table'!$AR307+726*'BMP P Tracking Table'!$AS307+996.798*'BMP P Tracking Table'!$AT307)*-'BMP P Tracking Table'!$AW307)))/(2*(149.919*'BMP P Tracking Table'!$AQ307+236.676*'BMP P Tracking Table'!$AR307+726*'BMP P Tracking Table'!$AS307+996.798*'BMP P Tracking Table'!$AT307))))),MIN(2,IF('BMP P Tracking Table'!$AP307="Total Pervious",(-(3630*'BMP P Tracking Table'!$U307+20.691*'BMP P Tracking Table'!$AA307)+SQRT((3630*'BMP P Tracking Table'!$U307+20.691*'BMP P Tracking Table'!$AA307)^2-(4*(996.798*'BMP P Tracking Table'!$AA307)*-'BMP P Tracking Table'!$AW307)))/(2*(996.798*'BMP P Tracking Table'!$AA307)),IF(SUM('BMP P Tracking Table'!$W307:$Z307)=0,'BMP P Tracking Table'!$AW307/(-3630*'BMP P Tracking Table'!$U307),(-(3630*'BMP P Tracking Table'!$U307+20.691*'BMP P Tracking Table'!$Z307-216.711*'BMP P Tracking Table'!$Y307-83.853*'BMP P Tracking Table'!$X307-42.834*'BMP P Tracking Table'!$W307)+SQRT((3630*'BMP P Tracking Table'!$U307+20.691*'BMP P Tracking Table'!$Z307-216.711*'BMP P Tracking Table'!$Y307-83.853*'BMP P Tracking Table'!$X307-42.834*'BMP P Tracking Table'!$W307)^2-(4*(149.919*'BMP P Tracking Table'!$W307+236.676*'BMP P Tracking Table'!$X307+726*'BMP P Tracking Table'!$Y307+996.798*'BMP P Tracking Table'!$Z307)*-'BMP P Tracking Table'!$AW307)))/(2*(149.919*'BMP P Tracking Table'!$W307+236.676*'BMP P Tracking Table'!$X307+726*'BMP P Tracking Table'!$Y307+996.798*'BMP P Tracking Table'!$Z307)))))),"")</f>
        <v/>
      </c>
      <c r="BA307" s="105" t="str" cm="1">
        <f t="array" ref="BA307">IFERROR((VLOOKUP(CONCATENATE('BMP P Tracking Table'!$AV307," ",'BMP P Tracking Table'!$AX307),'Performance Curves'!$C$1:$L$45,_xlfn.SINGLE(MATCH('BMP P Tracking Table'!$AZ307,'Performance Curves'!$D$1:$L$1,1))+2,FALSE)-VLOOKUP(CONCATENATE('BMP P Tracking Table'!$AV307," ",'BMP P Tracking Table'!$AX307),'Performance Curves'!$C$1:$L$45,_xlfn.SINGLE(MATCH('BMP P Tracking Table'!$AZ307,'Performance Curves'!$D$1:$L$1,1))+1,FALSE)),"")</f>
        <v/>
      </c>
      <c r="BB307" s="107" t="str">
        <f>IFERROR(('BMP P Tracking Table'!$AZ307-INDEX('Performance Curves'!$E$1:$L$1,1,MATCH('BMP P Tracking Table'!$AZ307,'Performance Curves'!$E$1:$L$1,1)))/(INDEX('Performance Curves'!$E$1:$L$1,1,MATCH('BMP P Tracking Table'!$AZ307,'Performance Curves'!$E$1:$L$1,1)+1)-INDEX('Performance Curves'!$E$1:$L$1,1,MATCH('BMP P Tracking Table'!$AZ307,'Performance Curves'!$E$1:$L$1,1))),"")</f>
        <v/>
      </c>
      <c r="BC307" s="106" t="str" cm="1">
        <f t="array" ref="BC307">IFERROR(IF('BMP P Tracking Table'!$AZ307=2,VLOOKUP(CONCATENATE('BMP P Tracking Table'!$AV307," ",'BMP P Tracking Table'!$AX307),'Performance Curves'!$C$1:$L$44,_xlfn.SINGLE(MATCH('BMP P Tracking Table'!$AZ307,'Performance Curves'!$D$1:$L$1,1))+1,FALSE),'BMP P Tracking Table'!$BA307*'BMP P Tracking Table'!$BB307+VLOOKUP(CONCATENATE('BMP P Tracking Table'!$AV307," ",'BMP P Tracking Table'!$AX307),'Performance Curves'!$C$1:$L$44,_xlfn.SINGLE(MATCH('BMP P Tracking Table'!$AZ307,'Performance Curves'!$D$1:$L$1,1))+1,FALSE)),"")</f>
        <v/>
      </c>
      <c r="BD307" s="107" t="str">
        <f>IFERROR('BMP P Tracking Table'!$BC307*'BMP P Tracking Table'!$AY307,"")</f>
        <v/>
      </c>
      <c r="BE307" s="101"/>
      <c r="BF307" s="37">
        <f t="shared" si="10"/>
        <v>0</v>
      </c>
    </row>
    <row r="308" spans="1:58" x14ac:dyDescent="0.25">
      <c r="A308" s="65"/>
      <c r="B308" s="65"/>
      <c r="C308" s="65"/>
      <c r="D308" s="65"/>
      <c r="E308" s="97"/>
      <c r="F308" s="97"/>
      <c r="G308" s="65"/>
      <c r="H308" s="65"/>
      <c r="I308" s="65"/>
      <c r="J308" s="98"/>
      <c r="K308" s="65"/>
      <c r="L308" s="65"/>
      <c r="M308" s="65"/>
      <c r="N308" s="65"/>
      <c r="O308" s="65"/>
      <c r="P308" s="65"/>
      <c r="Q308" s="65" t="str">
        <f>IFERROR(VLOOKUP('BMP P Tracking Table'!$P308,Dropdowns!$C$2:$E$15,3,FALSE),"")</f>
        <v/>
      </c>
      <c r="R308" s="65" t="str">
        <f>IFERROR(VLOOKUP('BMP P Tracking Table'!$Q308,Dropdowns!$P$3:$Q$23,2,FALSE),"")</f>
        <v/>
      </c>
      <c r="S308" s="65"/>
      <c r="T308" s="65"/>
      <c r="U308" s="65"/>
      <c r="V308" s="65"/>
      <c r="W308" s="65"/>
      <c r="X308" s="65"/>
      <c r="Y308" s="65"/>
      <c r="Z308" s="65"/>
      <c r="AA308" s="65"/>
      <c r="AB308" s="100"/>
      <c r="AC308" s="65"/>
      <c r="AD308" s="107" t="str">
        <f>IFERROR('BMP P Tracking Table'!$U308*VLOOKUP('BMP P Tracking Table'!$Q308,'Loading Rates'!$B$1:$L$24,4,FALSE)+IF('BMP P Tracking Table'!$V308="By HSG",'BMP P Tracking Table'!$W308*VLOOKUP('BMP P Tracking Table'!$Q308,'Loading Rates'!$B$1:$L$24,6,FALSE)+'BMP P Tracking Table'!$X308*VLOOKUP('BMP P Tracking Table'!$Q308,'Loading Rates'!$B$1:$L$24,7,FALSE)+'BMP P Tracking Table'!$Y308*VLOOKUP('BMP P Tracking Table'!$Q308,'Loading Rates'!$B$1:$L$24,8,FALSE)+'BMP P Tracking Table'!$Z308*VLOOKUP('BMP P Tracking Table'!$Q308,'Loading Rates'!$B$1:$L$24,9,FALSE),'BMP P Tracking Table'!$AA308*VLOOKUP('BMP P Tracking Table'!$Q308,'Loading Rates'!$B$1:$L$24,10,FALSE)),"")</f>
        <v/>
      </c>
      <c r="AE308" s="107" t="str">
        <f>IFERROR(MIN(2,IF('BMP P Tracking Table'!$V308="Total Pervious",(-(3630*'BMP P Tracking Table'!$U308+20.691*'BMP P Tracking Table'!$AA308)+SQRT((3630*'BMP P Tracking Table'!$U308+20.691*'BMP P Tracking Table'!$AA308)^2-(4*(996.798*'BMP P Tracking Table'!$AA308)*-'BMP P Tracking Table'!$AB308)))/(2*(996.798*'BMP P Tracking Table'!$AA308)),IF(SUM('BMP P Tracking Table'!$W308:$Z308)=0,'BMP P Tracking Table'!$AB308/(-3630*'BMP P Tracking Table'!$U308),(-(3630*'BMP P Tracking Table'!$U308+20.691*'BMP P Tracking Table'!$Z308-216.711*'BMP P Tracking Table'!$Y308-83.853*'BMP P Tracking Table'!$X308-42.834*'BMP P Tracking Table'!$W308)+SQRT((3630*'BMP P Tracking Table'!$U308+20.691*'BMP P Tracking Table'!$Z308-216.711*'BMP P Tracking Table'!$Y308-83.853*'BMP P Tracking Table'!$X308-42.834*'BMP P Tracking Table'!$W308)^2-(4*(149.919*'BMP P Tracking Table'!$W308+236.676*'BMP P Tracking Table'!$X308+726*'BMP P Tracking Table'!$Y308+996.798*'BMP P Tracking Table'!$Z308)*-'BMP P Tracking Table'!$AB308)))/(2*(149.919*'BMP P Tracking Table'!$W308+236.676*'BMP P Tracking Table'!$X308+726*'BMP P Tracking Table'!$Y308+996.798*'BMP P Tracking Table'!$Z308))))),"")</f>
        <v/>
      </c>
      <c r="AF308" s="107" t="str" cm="1">
        <f t="array" ref="AF308">IFERROR((VLOOKUP(CONCATENATE('BMP P Tracking Table'!$T308," ",'BMP P Tracking Table'!$AC308),'Performance Curves'!$C$1:$L$45,_xlfn.SINGLE(MATCH('BMP P Tracking Table'!$AE308,'Performance Curves'!$D$1:$L$1,1))+2,FALSE)-VLOOKUP(CONCATENATE('BMP P Tracking Table'!$T308," ",'BMP P Tracking Table'!$AC308),'Performance Curves'!$C$1:$L$45,_xlfn.SINGLE(MATCH('BMP P Tracking Table'!$AE308,'Performance Curves'!$D$1:$L$1,1))+1,FALSE)),"")</f>
        <v/>
      </c>
      <c r="AG308" s="107" t="str">
        <f>IFERROR(('BMP P Tracking Table'!$AE308-INDEX('Performance Curves'!$E$1:$L$1,1,MATCH('BMP P Tracking Table'!$AE308,'Performance Curves'!$E$1:$L$1,1)))/(INDEX('Performance Curves'!$E$1:$L$1,1,MATCH('BMP P Tracking Table'!$AE308,'Performance Curves'!$E$1:$L$1,1)+1)-INDEX('Performance Curves'!$E$1:$L$1,1,MATCH('BMP P Tracking Table'!$AE308,'Performance Curves'!$E$1:$L$1,1))),"")</f>
        <v/>
      </c>
      <c r="AH308" s="106" t="str" cm="1">
        <f t="array" ref="AH308">IFERROR(IF('BMP P Tracking Table'!$AE308=2,VLOOKUP(CONCATENATE('BMP P Tracking Table'!$T308," ",'BMP P Tracking Table'!$AC308),'Performance Curves'!$C$1:$L$45,_xlfn.SINGLE(MATCH('BMP P Tracking Table'!$AE308,'Performance Curves'!$D$1:$L$1,1))+1,FALSE),'BMP P Tracking Table'!$AF308*'BMP P Tracking Table'!$AG308+VLOOKUP(CONCATENATE('BMP P Tracking Table'!$T308," ",'BMP P Tracking Table'!$AC308),'Performance Curves'!$C$1:$L$45,_xlfn.SINGLE(MATCH('BMP P Tracking Table'!$AE308,'Performance Curves'!$D$1:$L$1,1))+1,FALSE)),"")</f>
        <v/>
      </c>
      <c r="AI308" s="107" t="str">
        <f>IFERROR('BMP P Tracking Table'!$AH308*'BMP P Tracking Table'!$AD308,"")</f>
        <v/>
      </c>
      <c r="AJ308" s="65"/>
      <c r="AK308" s="101"/>
      <c r="AL308" s="101"/>
      <c r="AM308" s="64">
        <v>1</v>
      </c>
      <c r="AN308" s="105" t="str">
        <f t="shared" si="9"/>
        <v/>
      </c>
      <c r="AO308" s="101"/>
      <c r="AP308" s="101"/>
      <c r="AQ308" s="101"/>
      <c r="AR308" s="101"/>
      <c r="AS308" s="101"/>
      <c r="AT308" s="101"/>
      <c r="AU308" s="101"/>
      <c r="AV308" s="65"/>
      <c r="AW308" s="102"/>
      <c r="AX308" s="102"/>
      <c r="AY308" s="107" t="str">
        <f>IF('BMP P Tracking Table'!$AK308="Yes",IF('BMP P Tracking Table'!$AL308="No",'BMP P Tracking Table'!$U308*VLOOKUP('BMP P Tracking Table'!$Q308,'Loading Rates'!$B$1:$L$24,4,FALSE)+IF('BMP P Tracking Table'!$V308="By HSG",'BMP P Tracking Table'!$W308*VLOOKUP('BMP P Tracking Table'!$Q308,'Loading Rates'!$B$1:$L$24,6,FALSE)+'BMP P Tracking Table'!$X308*VLOOKUP('BMP P Tracking Table'!$Q308,'Loading Rates'!$B$1:$L$24,7,FALSE)+'BMP P Tracking Table'!$Y308*VLOOKUP('BMP P Tracking Table'!$Q308,'Loading Rates'!$B$1:$L$24,8,FALSE)+'BMP P Tracking Table'!$Z308*VLOOKUP('BMP P Tracking Table'!$Q308,'Loading Rates'!$B$1:$L$24,9,FALSE),'BMP P Tracking Table'!$AA308*VLOOKUP('BMP P Tracking Table'!$Q308,'Loading Rates'!$B$1:$L$24,10,FALSE)),'BMP P Tracking Table'!$AO308*VLOOKUP('BMP P Tracking Table'!$Q308,'Loading Rates'!$B$1:$L$24,4,FALSE)+IF('BMP P Tracking Table'!$AP308="By HSG",'BMP P Tracking Table'!$AQ308*VLOOKUP('BMP P Tracking Table'!$Q308,'Loading Rates'!$B$1:$L$24,6,FALSE)+'BMP P Tracking Table'!$AR308*VLOOKUP('BMP P Tracking Table'!$Q308,'Loading Rates'!$B$1:$L$24,7,FALSE)+'BMP P Tracking Table'!$AS308*VLOOKUP('BMP P Tracking Table'!$Q308,'Loading Rates'!$B$1:$L$24,8,FALSE)+'BMP P Tracking Table'!$AT308*VLOOKUP('BMP P Tracking Table'!$Q308,'Loading Rates'!$B$1:$L$24,9,FALSE),'BMP P Tracking Table'!$AU308*VLOOKUP('BMP P Tracking Table'!$Q308,'Loading Rates'!$B$1:$L$24,10,FALSE))),"")</f>
        <v/>
      </c>
      <c r="AZ308" s="107" t="str">
        <f>IFERROR(IF('BMP P Tracking Table'!$AL308="Yes",MIN(2,IF('BMP P Tracking Table'!$AP308="Total Pervious",(-(3630*'BMP P Tracking Table'!$AO308+20.691*'BMP P Tracking Table'!$AU308)+SQRT((3630*'BMP P Tracking Table'!$AO308+20.691*'BMP P Tracking Table'!$AU308)^2-(4*(996.798*'BMP P Tracking Table'!$AU308)*-'BMP P Tracking Table'!$AW308)))/(2*(996.798*'BMP P Tracking Table'!$AU308)),IF(SUM('BMP P Tracking Table'!$AQ308:$AT308)=0,'BMP P Tracking Table'!$AU308/(-3630*'BMP P Tracking Table'!$AO308),(-(3630*'BMP P Tracking Table'!$AO308+20.691*'BMP P Tracking Table'!$AT308-216.711*'BMP P Tracking Table'!$AS308-83.853*'BMP P Tracking Table'!$AR308-42.834*'BMP P Tracking Table'!$AQ308)+SQRT((3630*'BMP P Tracking Table'!$AO308+20.691*'BMP P Tracking Table'!$AT308-216.711*'BMP P Tracking Table'!$AS308-83.853*'BMP P Tracking Table'!$AR308-42.834*'BMP P Tracking Table'!$AQ308)^2-(4*(149.919*'BMP P Tracking Table'!$AQ308+236.676*'BMP P Tracking Table'!$AR308+726*'BMP P Tracking Table'!$AS308+996.798*'BMP P Tracking Table'!$AT308)*-'BMP P Tracking Table'!$AW308)))/(2*(149.919*'BMP P Tracking Table'!$AQ308+236.676*'BMP P Tracking Table'!$AR308+726*'BMP P Tracking Table'!$AS308+996.798*'BMP P Tracking Table'!$AT308))))),MIN(2,IF('BMP P Tracking Table'!$AP308="Total Pervious",(-(3630*'BMP P Tracking Table'!$U308+20.691*'BMP P Tracking Table'!$AA308)+SQRT((3630*'BMP P Tracking Table'!$U308+20.691*'BMP P Tracking Table'!$AA308)^2-(4*(996.798*'BMP P Tracking Table'!$AA308)*-'BMP P Tracking Table'!$AW308)))/(2*(996.798*'BMP P Tracking Table'!$AA308)),IF(SUM('BMP P Tracking Table'!$W308:$Z308)=0,'BMP P Tracking Table'!$AW308/(-3630*'BMP P Tracking Table'!$U308),(-(3630*'BMP P Tracking Table'!$U308+20.691*'BMP P Tracking Table'!$Z308-216.711*'BMP P Tracking Table'!$Y308-83.853*'BMP P Tracking Table'!$X308-42.834*'BMP P Tracking Table'!$W308)+SQRT((3630*'BMP P Tracking Table'!$U308+20.691*'BMP P Tracking Table'!$Z308-216.711*'BMP P Tracking Table'!$Y308-83.853*'BMP P Tracking Table'!$X308-42.834*'BMP P Tracking Table'!$W308)^2-(4*(149.919*'BMP P Tracking Table'!$W308+236.676*'BMP P Tracking Table'!$X308+726*'BMP P Tracking Table'!$Y308+996.798*'BMP P Tracking Table'!$Z308)*-'BMP P Tracking Table'!$AW308)))/(2*(149.919*'BMP P Tracking Table'!$W308+236.676*'BMP P Tracking Table'!$X308+726*'BMP P Tracking Table'!$Y308+996.798*'BMP P Tracking Table'!$Z308)))))),"")</f>
        <v/>
      </c>
      <c r="BA308" s="105" t="str" cm="1">
        <f t="array" ref="BA308">IFERROR((VLOOKUP(CONCATENATE('BMP P Tracking Table'!$AV308," ",'BMP P Tracking Table'!$AX308),'Performance Curves'!$C$1:$L$45,_xlfn.SINGLE(MATCH('BMP P Tracking Table'!$AZ308,'Performance Curves'!$D$1:$L$1,1))+2,FALSE)-VLOOKUP(CONCATENATE('BMP P Tracking Table'!$AV308," ",'BMP P Tracking Table'!$AX308),'Performance Curves'!$C$1:$L$45,_xlfn.SINGLE(MATCH('BMP P Tracking Table'!$AZ308,'Performance Curves'!$D$1:$L$1,1))+1,FALSE)),"")</f>
        <v/>
      </c>
      <c r="BB308" s="107" t="str">
        <f>IFERROR(('BMP P Tracking Table'!$AZ308-INDEX('Performance Curves'!$E$1:$L$1,1,MATCH('BMP P Tracking Table'!$AZ308,'Performance Curves'!$E$1:$L$1,1)))/(INDEX('Performance Curves'!$E$1:$L$1,1,MATCH('BMP P Tracking Table'!$AZ308,'Performance Curves'!$E$1:$L$1,1)+1)-INDEX('Performance Curves'!$E$1:$L$1,1,MATCH('BMP P Tracking Table'!$AZ308,'Performance Curves'!$E$1:$L$1,1))),"")</f>
        <v/>
      </c>
      <c r="BC308" s="106" t="str" cm="1">
        <f t="array" ref="BC308">IFERROR(IF('BMP P Tracking Table'!$AZ308=2,VLOOKUP(CONCATENATE('BMP P Tracking Table'!$AV308," ",'BMP P Tracking Table'!$AX308),'Performance Curves'!$C$1:$L$44,_xlfn.SINGLE(MATCH('BMP P Tracking Table'!$AZ308,'Performance Curves'!$D$1:$L$1,1))+1,FALSE),'BMP P Tracking Table'!$BA308*'BMP P Tracking Table'!$BB308+VLOOKUP(CONCATENATE('BMP P Tracking Table'!$AV308," ",'BMP P Tracking Table'!$AX308),'Performance Curves'!$C$1:$L$44,_xlfn.SINGLE(MATCH('BMP P Tracking Table'!$AZ308,'Performance Curves'!$D$1:$L$1,1))+1,FALSE)),"")</f>
        <v/>
      </c>
      <c r="BD308" s="107" t="str">
        <f>IFERROR('BMP P Tracking Table'!$BC308*'BMP P Tracking Table'!$AY308,"")</f>
        <v/>
      </c>
      <c r="BE308" s="101"/>
      <c r="BF308" s="37">
        <f t="shared" si="10"/>
        <v>0</v>
      </c>
    </row>
    <row r="309" spans="1:58" x14ac:dyDescent="0.25">
      <c r="A309" s="65"/>
      <c r="B309" s="65"/>
      <c r="C309" s="65"/>
      <c r="D309" s="65"/>
      <c r="E309" s="97"/>
      <c r="F309" s="97"/>
      <c r="G309" s="65"/>
      <c r="H309" s="65"/>
      <c r="I309" s="65"/>
      <c r="J309" s="98"/>
      <c r="K309" s="65"/>
      <c r="L309" s="65"/>
      <c r="M309" s="65"/>
      <c r="N309" s="65"/>
      <c r="O309" s="65"/>
      <c r="P309" s="65"/>
      <c r="Q309" s="65" t="str">
        <f>IFERROR(VLOOKUP('BMP P Tracking Table'!$P309,Dropdowns!$C$2:$E$15,3,FALSE),"")</f>
        <v/>
      </c>
      <c r="R309" s="65" t="str">
        <f>IFERROR(VLOOKUP('BMP P Tracking Table'!$Q309,Dropdowns!$P$3:$Q$23,2,FALSE),"")</f>
        <v/>
      </c>
      <c r="S309" s="65"/>
      <c r="T309" s="65"/>
      <c r="U309" s="65"/>
      <c r="V309" s="65"/>
      <c r="W309" s="65"/>
      <c r="X309" s="65"/>
      <c r="Y309" s="65"/>
      <c r="Z309" s="65"/>
      <c r="AA309" s="65"/>
      <c r="AB309" s="100"/>
      <c r="AC309" s="65"/>
      <c r="AD309" s="107" t="str">
        <f>IFERROR('BMP P Tracking Table'!$U309*VLOOKUP('BMP P Tracking Table'!$Q309,'Loading Rates'!$B$1:$L$24,4,FALSE)+IF('BMP P Tracking Table'!$V309="By HSG",'BMP P Tracking Table'!$W309*VLOOKUP('BMP P Tracking Table'!$Q309,'Loading Rates'!$B$1:$L$24,6,FALSE)+'BMP P Tracking Table'!$X309*VLOOKUP('BMP P Tracking Table'!$Q309,'Loading Rates'!$B$1:$L$24,7,FALSE)+'BMP P Tracking Table'!$Y309*VLOOKUP('BMP P Tracking Table'!$Q309,'Loading Rates'!$B$1:$L$24,8,FALSE)+'BMP P Tracking Table'!$Z309*VLOOKUP('BMP P Tracking Table'!$Q309,'Loading Rates'!$B$1:$L$24,9,FALSE),'BMP P Tracking Table'!$AA309*VLOOKUP('BMP P Tracking Table'!$Q309,'Loading Rates'!$B$1:$L$24,10,FALSE)),"")</f>
        <v/>
      </c>
      <c r="AE309" s="107" t="str">
        <f>IFERROR(MIN(2,IF('BMP P Tracking Table'!$V309="Total Pervious",(-(3630*'BMP P Tracking Table'!$U309+20.691*'BMP P Tracking Table'!$AA309)+SQRT((3630*'BMP P Tracking Table'!$U309+20.691*'BMP P Tracking Table'!$AA309)^2-(4*(996.798*'BMP P Tracking Table'!$AA309)*-'BMP P Tracking Table'!$AB309)))/(2*(996.798*'BMP P Tracking Table'!$AA309)),IF(SUM('BMP P Tracking Table'!$W309:$Z309)=0,'BMP P Tracking Table'!$AB309/(-3630*'BMP P Tracking Table'!$U309),(-(3630*'BMP P Tracking Table'!$U309+20.691*'BMP P Tracking Table'!$Z309-216.711*'BMP P Tracking Table'!$Y309-83.853*'BMP P Tracking Table'!$X309-42.834*'BMP P Tracking Table'!$W309)+SQRT((3630*'BMP P Tracking Table'!$U309+20.691*'BMP P Tracking Table'!$Z309-216.711*'BMP P Tracking Table'!$Y309-83.853*'BMP P Tracking Table'!$X309-42.834*'BMP P Tracking Table'!$W309)^2-(4*(149.919*'BMP P Tracking Table'!$W309+236.676*'BMP P Tracking Table'!$X309+726*'BMP P Tracking Table'!$Y309+996.798*'BMP P Tracking Table'!$Z309)*-'BMP P Tracking Table'!$AB309)))/(2*(149.919*'BMP P Tracking Table'!$W309+236.676*'BMP P Tracking Table'!$X309+726*'BMP P Tracking Table'!$Y309+996.798*'BMP P Tracking Table'!$Z309))))),"")</f>
        <v/>
      </c>
      <c r="AF309" s="107" t="str" cm="1">
        <f t="array" ref="AF309">IFERROR((VLOOKUP(CONCATENATE('BMP P Tracking Table'!$T309," ",'BMP P Tracking Table'!$AC309),'Performance Curves'!$C$1:$L$45,_xlfn.SINGLE(MATCH('BMP P Tracking Table'!$AE309,'Performance Curves'!$D$1:$L$1,1))+2,FALSE)-VLOOKUP(CONCATENATE('BMP P Tracking Table'!$T309," ",'BMP P Tracking Table'!$AC309),'Performance Curves'!$C$1:$L$45,_xlfn.SINGLE(MATCH('BMP P Tracking Table'!$AE309,'Performance Curves'!$D$1:$L$1,1))+1,FALSE)),"")</f>
        <v/>
      </c>
      <c r="AG309" s="107" t="str">
        <f>IFERROR(('BMP P Tracking Table'!$AE309-INDEX('Performance Curves'!$E$1:$L$1,1,MATCH('BMP P Tracking Table'!$AE309,'Performance Curves'!$E$1:$L$1,1)))/(INDEX('Performance Curves'!$E$1:$L$1,1,MATCH('BMP P Tracking Table'!$AE309,'Performance Curves'!$E$1:$L$1,1)+1)-INDEX('Performance Curves'!$E$1:$L$1,1,MATCH('BMP P Tracking Table'!$AE309,'Performance Curves'!$E$1:$L$1,1))),"")</f>
        <v/>
      </c>
      <c r="AH309" s="106" t="str" cm="1">
        <f t="array" ref="AH309">IFERROR(IF('BMP P Tracking Table'!$AE309=2,VLOOKUP(CONCATENATE('BMP P Tracking Table'!$T309," ",'BMP P Tracking Table'!$AC309),'Performance Curves'!$C$1:$L$45,_xlfn.SINGLE(MATCH('BMP P Tracking Table'!$AE309,'Performance Curves'!$D$1:$L$1,1))+1,FALSE),'BMP P Tracking Table'!$AF309*'BMP P Tracking Table'!$AG309+VLOOKUP(CONCATENATE('BMP P Tracking Table'!$T309," ",'BMP P Tracking Table'!$AC309),'Performance Curves'!$C$1:$L$45,_xlfn.SINGLE(MATCH('BMP P Tracking Table'!$AE309,'Performance Curves'!$D$1:$L$1,1))+1,FALSE)),"")</f>
        <v/>
      </c>
      <c r="AI309" s="107" t="str">
        <f>IFERROR('BMP P Tracking Table'!$AH309*'BMP P Tracking Table'!$AD309,"")</f>
        <v/>
      </c>
      <c r="AJ309" s="65"/>
      <c r="AK309" s="101"/>
      <c r="AL309" s="101"/>
      <c r="AM309" s="64">
        <v>1</v>
      </c>
      <c r="AN309" s="105" t="str">
        <f t="shared" si="9"/>
        <v/>
      </c>
      <c r="AO309" s="101"/>
      <c r="AP309" s="101"/>
      <c r="AQ309" s="101"/>
      <c r="AR309" s="101"/>
      <c r="AS309" s="101"/>
      <c r="AT309" s="101"/>
      <c r="AU309" s="101"/>
      <c r="AV309" s="65"/>
      <c r="AW309" s="102"/>
      <c r="AX309" s="102"/>
      <c r="AY309" s="107" t="str">
        <f>IF('BMP P Tracking Table'!$AK309="Yes",IF('BMP P Tracking Table'!$AL309="No",'BMP P Tracking Table'!$U309*VLOOKUP('BMP P Tracking Table'!$Q309,'Loading Rates'!$B$1:$L$24,4,FALSE)+IF('BMP P Tracking Table'!$V309="By HSG",'BMP P Tracking Table'!$W309*VLOOKUP('BMP P Tracking Table'!$Q309,'Loading Rates'!$B$1:$L$24,6,FALSE)+'BMP P Tracking Table'!$X309*VLOOKUP('BMP P Tracking Table'!$Q309,'Loading Rates'!$B$1:$L$24,7,FALSE)+'BMP P Tracking Table'!$Y309*VLOOKUP('BMP P Tracking Table'!$Q309,'Loading Rates'!$B$1:$L$24,8,FALSE)+'BMP P Tracking Table'!$Z309*VLOOKUP('BMP P Tracking Table'!$Q309,'Loading Rates'!$B$1:$L$24,9,FALSE),'BMP P Tracking Table'!$AA309*VLOOKUP('BMP P Tracking Table'!$Q309,'Loading Rates'!$B$1:$L$24,10,FALSE)),'BMP P Tracking Table'!$AO309*VLOOKUP('BMP P Tracking Table'!$Q309,'Loading Rates'!$B$1:$L$24,4,FALSE)+IF('BMP P Tracking Table'!$AP309="By HSG",'BMP P Tracking Table'!$AQ309*VLOOKUP('BMP P Tracking Table'!$Q309,'Loading Rates'!$B$1:$L$24,6,FALSE)+'BMP P Tracking Table'!$AR309*VLOOKUP('BMP P Tracking Table'!$Q309,'Loading Rates'!$B$1:$L$24,7,FALSE)+'BMP P Tracking Table'!$AS309*VLOOKUP('BMP P Tracking Table'!$Q309,'Loading Rates'!$B$1:$L$24,8,FALSE)+'BMP P Tracking Table'!$AT309*VLOOKUP('BMP P Tracking Table'!$Q309,'Loading Rates'!$B$1:$L$24,9,FALSE),'BMP P Tracking Table'!$AU309*VLOOKUP('BMP P Tracking Table'!$Q309,'Loading Rates'!$B$1:$L$24,10,FALSE))),"")</f>
        <v/>
      </c>
      <c r="AZ309" s="107" t="str">
        <f>IFERROR(IF('BMP P Tracking Table'!$AL309="Yes",MIN(2,IF('BMP P Tracking Table'!$AP309="Total Pervious",(-(3630*'BMP P Tracking Table'!$AO309+20.691*'BMP P Tracking Table'!$AU309)+SQRT((3630*'BMP P Tracking Table'!$AO309+20.691*'BMP P Tracking Table'!$AU309)^2-(4*(996.798*'BMP P Tracking Table'!$AU309)*-'BMP P Tracking Table'!$AW309)))/(2*(996.798*'BMP P Tracking Table'!$AU309)),IF(SUM('BMP P Tracking Table'!$AQ309:$AT309)=0,'BMP P Tracking Table'!$AU309/(-3630*'BMP P Tracking Table'!$AO309),(-(3630*'BMP P Tracking Table'!$AO309+20.691*'BMP P Tracking Table'!$AT309-216.711*'BMP P Tracking Table'!$AS309-83.853*'BMP P Tracking Table'!$AR309-42.834*'BMP P Tracking Table'!$AQ309)+SQRT((3630*'BMP P Tracking Table'!$AO309+20.691*'BMP P Tracking Table'!$AT309-216.711*'BMP P Tracking Table'!$AS309-83.853*'BMP P Tracking Table'!$AR309-42.834*'BMP P Tracking Table'!$AQ309)^2-(4*(149.919*'BMP P Tracking Table'!$AQ309+236.676*'BMP P Tracking Table'!$AR309+726*'BMP P Tracking Table'!$AS309+996.798*'BMP P Tracking Table'!$AT309)*-'BMP P Tracking Table'!$AW309)))/(2*(149.919*'BMP P Tracking Table'!$AQ309+236.676*'BMP P Tracking Table'!$AR309+726*'BMP P Tracking Table'!$AS309+996.798*'BMP P Tracking Table'!$AT309))))),MIN(2,IF('BMP P Tracking Table'!$AP309="Total Pervious",(-(3630*'BMP P Tracking Table'!$U309+20.691*'BMP P Tracking Table'!$AA309)+SQRT((3630*'BMP P Tracking Table'!$U309+20.691*'BMP P Tracking Table'!$AA309)^2-(4*(996.798*'BMP P Tracking Table'!$AA309)*-'BMP P Tracking Table'!$AW309)))/(2*(996.798*'BMP P Tracking Table'!$AA309)),IF(SUM('BMP P Tracking Table'!$W309:$Z309)=0,'BMP P Tracking Table'!$AW309/(-3630*'BMP P Tracking Table'!$U309),(-(3630*'BMP P Tracking Table'!$U309+20.691*'BMP P Tracking Table'!$Z309-216.711*'BMP P Tracking Table'!$Y309-83.853*'BMP P Tracking Table'!$X309-42.834*'BMP P Tracking Table'!$W309)+SQRT((3630*'BMP P Tracking Table'!$U309+20.691*'BMP P Tracking Table'!$Z309-216.711*'BMP P Tracking Table'!$Y309-83.853*'BMP P Tracking Table'!$X309-42.834*'BMP P Tracking Table'!$W309)^2-(4*(149.919*'BMP P Tracking Table'!$W309+236.676*'BMP P Tracking Table'!$X309+726*'BMP P Tracking Table'!$Y309+996.798*'BMP P Tracking Table'!$Z309)*-'BMP P Tracking Table'!$AW309)))/(2*(149.919*'BMP P Tracking Table'!$W309+236.676*'BMP P Tracking Table'!$X309+726*'BMP P Tracking Table'!$Y309+996.798*'BMP P Tracking Table'!$Z309)))))),"")</f>
        <v/>
      </c>
      <c r="BA309" s="105" t="str" cm="1">
        <f t="array" ref="BA309">IFERROR((VLOOKUP(CONCATENATE('BMP P Tracking Table'!$AV309," ",'BMP P Tracking Table'!$AX309),'Performance Curves'!$C$1:$L$45,_xlfn.SINGLE(MATCH('BMP P Tracking Table'!$AZ309,'Performance Curves'!$D$1:$L$1,1))+2,FALSE)-VLOOKUP(CONCATENATE('BMP P Tracking Table'!$AV309," ",'BMP P Tracking Table'!$AX309),'Performance Curves'!$C$1:$L$45,_xlfn.SINGLE(MATCH('BMP P Tracking Table'!$AZ309,'Performance Curves'!$D$1:$L$1,1))+1,FALSE)),"")</f>
        <v/>
      </c>
      <c r="BB309" s="107" t="str">
        <f>IFERROR(('BMP P Tracking Table'!$AZ309-INDEX('Performance Curves'!$E$1:$L$1,1,MATCH('BMP P Tracking Table'!$AZ309,'Performance Curves'!$E$1:$L$1,1)))/(INDEX('Performance Curves'!$E$1:$L$1,1,MATCH('BMP P Tracking Table'!$AZ309,'Performance Curves'!$E$1:$L$1,1)+1)-INDEX('Performance Curves'!$E$1:$L$1,1,MATCH('BMP P Tracking Table'!$AZ309,'Performance Curves'!$E$1:$L$1,1))),"")</f>
        <v/>
      </c>
      <c r="BC309" s="106" t="str" cm="1">
        <f t="array" ref="BC309">IFERROR(IF('BMP P Tracking Table'!$AZ309=2,VLOOKUP(CONCATENATE('BMP P Tracking Table'!$AV309," ",'BMP P Tracking Table'!$AX309),'Performance Curves'!$C$1:$L$44,_xlfn.SINGLE(MATCH('BMP P Tracking Table'!$AZ309,'Performance Curves'!$D$1:$L$1,1))+1,FALSE),'BMP P Tracking Table'!$BA309*'BMP P Tracking Table'!$BB309+VLOOKUP(CONCATENATE('BMP P Tracking Table'!$AV309," ",'BMP P Tracking Table'!$AX309),'Performance Curves'!$C$1:$L$44,_xlfn.SINGLE(MATCH('BMP P Tracking Table'!$AZ309,'Performance Curves'!$D$1:$L$1,1))+1,FALSE)),"")</f>
        <v/>
      </c>
      <c r="BD309" s="107" t="str">
        <f>IFERROR('BMP P Tracking Table'!$BC309*'BMP P Tracking Table'!$AY309,"")</f>
        <v/>
      </c>
      <c r="BE309" s="101"/>
      <c r="BF309" s="37">
        <f t="shared" si="10"/>
        <v>0</v>
      </c>
    </row>
    <row r="310" spans="1:58" x14ac:dyDescent="0.25">
      <c r="A310" s="65"/>
      <c r="B310" s="65"/>
      <c r="C310" s="65"/>
      <c r="D310" s="65"/>
      <c r="E310" s="97"/>
      <c r="F310" s="97"/>
      <c r="G310" s="65"/>
      <c r="H310" s="65"/>
      <c r="I310" s="65"/>
      <c r="J310" s="98"/>
      <c r="K310" s="65"/>
      <c r="L310" s="65"/>
      <c r="M310" s="65"/>
      <c r="N310" s="65"/>
      <c r="O310" s="65"/>
      <c r="P310" s="65"/>
      <c r="Q310" s="65" t="str">
        <f>IFERROR(VLOOKUP('BMP P Tracking Table'!$P310,Dropdowns!$C$2:$E$15,3,FALSE),"")</f>
        <v/>
      </c>
      <c r="R310" s="65" t="str">
        <f>IFERROR(VLOOKUP('BMP P Tracking Table'!$Q310,Dropdowns!$P$3:$Q$23,2,FALSE),"")</f>
        <v/>
      </c>
      <c r="S310" s="65"/>
      <c r="T310" s="65"/>
      <c r="U310" s="65"/>
      <c r="V310" s="65"/>
      <c r="W310" s="65"/>
      <c r="X310" s="65"/>
      <c r="Y310" s="65"/>
      <c r="Z310" s="65"/>
      <c r="AA310" s="65"/>
      <c r="AB310" s="100"/>
      <c r="AC310" s="65"/>
      <c r="AD310" s="107" t="str">
        <f>IFERROR('BMP P Tracking Table'!$U310*VLOOKUP('BMP P Tracking Table'!$Q310,'Loading Rates'!$B$1:$L$24,4,FALSE)+IF('BMP P Tracking Table'!$V310="By HSG",'BMP P Tracking Table'!$W310*VLOOKUP('BMP P Tracking Table'!$Q310,'Loading Rates'!$B$1:$L$24,6,FALSE)+'BMP P Tracking Table'!$X310*VLOOKUP('BMP P Tracking Table'!$Q310,'Loading Rates'!$B$1:$L$24,7,FALSE)+'BMP P Tracking Table'!$Y310*VLOOKUP('BMP P Tracking Table'!$Q310,'Loading Rates'!$B$1:$L$24,8,FALSE)+'BMP P Tracking Table'!$Z310*VLOOKUP('BMP P Tracking Table'!$Q310,'Loading Rates'!$B$1:$L$24,9,FALSE),'BMP P Tracking Table'!$AA310*VLOOKUP('BMP P Tracking Table'!$Q310,'Loading Rates'!$B$1:$L$24,10,FALSE)),"")</f>
        <v/>
      </c>
      <c r="AE310" s="107" t="str">
        <f>IFERROR(MIN(2,IF('BMP P Tracking Table'!$V310="Total Pervious",(-(3630*'BMP P Tracking Table'!$U310+20.691*'BMP P Tracking Table'!$AA310)+SQRT((3630*'BMP P Tracking Table'!$U310+20.691*'BMP P Tracking Table'!$AA310)^2-(4*(996.798*'BMP P Tracking Table'!$AA310)*-'BMP P Tracking Table'!$AB310)))/(2*(996.798*'BMP P Tracking Table'!$AA310)),IF(SUM('BMP P Tracking Table'!$W310:$Z310)=0,'BMP P Tracking Table'!$AB310/(-3630*'BMP P Tracking Table'!$U310),(-(3630*'BMP P Tracking Table'!$U310+20.691*'BMP P Tracking Table'!$Z310-216.711*'BMP P Tracking Table'!$Y310-83.853*'BMP P Tracking Table'!$X310-42.834*'BMP P Tracking Table'!$W310)+SQRT((3630*'BMP P Tracking Table'!$U310+20.691*'BMP P Tracking Table'!$Z310-216.711*'BMP P Tracking Table'!$Y310-83.853*'BMP P Tracking Table'!$X310-42.834*'BMP P Tracking Table'!$W310)^2-(4*(149.919*'BMP P Tracking Table'!$W310+236.676*'BMP P Tracking Table'!$X310+726*'BMP P Tracking Table'!$Y310+996.798*'BMP P Tracking Table'!$Z310)*-'BMP P Tracking Table'!$AB310)))/(2*(149.919*'BMP P Tracking Table'!$W310+236.676*'BMP P Tracking Table'!$X310+726*'BMP P Tracking Table'!$Y310+996.798*'BMP P Tracking Table'!$Z310))))),"")</f>
        <v/>
      </c>
      <c r="AF310" s="107" t="str" cm="1">
        <f t="array" ref="AF310">IFERROR((VLOOKUP(CONCATENATE('BMP P Tracking Table'!$T310," ",'BMP P Tracking Table'!$AC310),'Performance Curves'!$C$1:$L$45,_xlfn.SINGLE(MATCH('BMP P Tracking Table'!$AE310,'Performance Curves'!$D$1:$L$1,1))+2,FALSE)-VLOOKUP(CONCATENATE('BMP P Tracking Table'!$T310," ",'BMP P Tracking Table'!$AC310),'Performance Curves'!$C$1:$L$45,_xlfn.SINGLE(MATCH('BMP P Tracking Table'!$AE310,'Performance Curves'!$D$1:$L$1,1))+1,FALSE)),"")</f>
        <v/>
      </c>
      <c r="AG310" s="107" t="str">
        <f>IFERROR(('BMP P Tracking Table'!$AE310-INDEX('Performance Curves'!$E$1:$L$1,1,MATCH('BMP P Tracking Table'!$AE310,'Performance Curves'!$E$1:$L$1,1)))/(INDEX('Performance Curves'!$E$1:$L$1,1,MATCH('BMP P Tracking Table'!$AE310,'Performance Curves'!$E$1:$L$1,1)+1)-INDEX('Performance Curves'!$E$1:$L$1,1,MATCH('BMP P Tracking Table'!$AE310,'Performance Curves'!$E$1:$L$1,1))),"")</f>
        <v/>
      </c>
      <c r="AH310" s="106" t="str" cm="1">
        <f t="array" ref="AH310">IFERROR(IF('BMP P Tracking Table'!$AE310=2,VLOOKUP(CONCATENATE('BMP P Tracking Table'!$T310," ",'BMP P Tracking Table'!$AC310),'Performance Curves'!$C$1:$L$45,_xlfn.SINGLE(MATCH('BMP P Tracking Table'!$AE310,'Performance Curves'!$D$1:$L$1,1))+1,FALSE),'BMP P Tracking Table'!$AF310*'BMP P Tracking Table'!$AG310+VLOOKUP(CONCATENATE('BMP P Tracking Table'!$T310," ",'BMP P Tracking Table'!$AC310),'Performance Curves'!$C$1:$L$45,_xlfn.SINGLE(MATCH('BMP P Tracking Table'!$AE310,'Performance Curves'!$D$1:$L$1,1))+1,FALSE)),"")</f>
        <v/>
      </c>
      <c r="AI310" s="107" t="str">
        <f>IFERROR('BMP P Tracking Table'!$AH310*'BMP P Tracking Table'!$AD310,"")</f>
        <v/>
      </c>
      <c r="AJ310" s="65"/>
      <c r="AK310" s="101"/>
      <c r="AL310" s="101"/>
      <c r="AM310" s="64">
        <v>1</v>
      </c>
      <c r="AN310" s="105" t="str">
        <f t="shared" si="9"/>
        <v/>
      </c>
      <c r="AO310" s="101"/>
      <c r="AP310" s="101"/>
      <c r="AQ310" s="101"/>
      <c r="AR310" s="101"/>
      <c r="AS310" s="101"/>
      <c r="AT310" s="101"/>
      <c r="AU310" s="101"/>
      <c r="AV310" s="65"/>
      <c r="AW310" s="102"/>
      <c r="AX310" s="102"/>
      <c r="AY310" s="107" t="str">
        <f>IF('BMP P Tracking Table'!$AK310="Yes",IF('BMP P Tracking Table'!$AL310="No",'BMP P Tracking Table'!$U310*VLOOKUP('BMP P Tracking Table'!$Q310,'Loading Rates'!$B$1:$L$24,4,FALSE)+IF('BMP P Tracking Table'!$V310="By HSG",'BMP P Tracking Table'!$W310*VLOOKUP('BMP P Tracking Table'!$Q310,'Loading Rates'!$B$1:$L$24,6,FALSE)+'BMP P Tracking Table'!$X310*VLOOKUP('BMP P Tracking Table'!$Q310,'Loading Rates'!$B$1:$L$24,7,FALSE)+'BMP P Tracking Table'!$Y310*VLOOKUP('BMP P Tracking Table'!$Q310,'Loading Rates'!$B$1:$L$24,8,FALSE)+'BMP P Tracking Table'!$Z310*VLOOKUP('BMP P Tracking Table'!$Q310,'Loading Rates'!$B$1:$L$24,9,FALSE),'BMP P Tracking Table'!$AA310*VLOOKUP('BMP P Tracking Table'!$Q310,'Loading Rates'!$B$1:$L$24,10,FALSE)),'BMP P Tracking Table'!$AO310*VLOOKUP('BMP P Tracking Table'!$Q310,'Loading Rates'!$B$1:$L$24,4,FALSE)+IF('BMP P Tracking Table'!$AP310="By HSG",'BMP P Tracking Table'!$AQ310*VLOOKUP('BMP P Tracking Table'!$Q310,'Loading Rates'!$B$1:$L$24,6,FALSE)+'BMP P Tracking Table'!$AR310*VLOOKUP('BMP P Tracking Table'!$Q310,'Loading Rates'!$B$1:$L$24,7,FALSE)+'BMP P Tracking Table'!$AS310*VLOOKUP('BMP P Tracking Table'!$Q310,'Loading Rates'!$B$1:$L$24,8,FALSE)+'BMP P Tracking Table'!$AT310*VLOOKUP('BMP P Tracking Table'!$Q310,'Loading Rates'!$B$1:$L$24,9,FALSE),'BMP P Tracking Table'!$AU310*VLOOKUP('BMP P Tracking Table'!$Q310,'Loading Rates'!$B$1:$L$24,10,FALSE))),"")</f>
        <v/>
      </c>
      <c r="AZ310" s="107" t="str">
        <f>IFERROR(IF('BMP P Tracking Table'!$AL310="Yes",MIN(2,IF('BMP P Tracking Table'!$AP310="Total Pervious",(-(3630*'BMP P Tracking Table'!$AO310+20.691*'BMP P Tracking Table'!$AU310)+SQRT((3630*'BMP P Tracking Table'!$AO310+20.691*'BMP P Tracking Table'!$AU310)^2-(4*(996.798*'BMP P Tracking Table'!$AU310)*-'BMP P Tracking Table'!$AW310)))/(2*(996.798*'BMP P Tracking Table'!$AU310)),IF(SUM('BMP P Tracking Table'!$AQ310:$AT310)=0,'BMP P Tracking Table'!$AU310/(-3630*'BMP P Tracking Table'!$AO310),(-(3630*'BMP P Tracking Table'!$AO310+20.691*'BMP P Tracking Table'!$AT310-216.711*'BMP P Tracking Table'!$AS310-83.853*'BMP P Tracking Table'!$AR310-42.834*'BMP P Tracking Table'!$AQ310)+SQRT((3630*'BMP P Tracking Table'!$AO310+20.691*'BMP P Tracking Table'!$AT310-216.711*'BMP P Tracking Table'!$AS310-83.853*'BMP P Tracking Table'!$AR310-42.834*'BMP P Tracking Table'!$AQ310)^2-(4*(149.919*'BMP P Tracking Table'!$AQ310+236.676*'BMP P Tracking Table'!$AR310+726*'BMP P Tracking Table'!$AS310+996.798*'BMP P Tracking Table'!$AT310)*-'BMP P Tracking Table'!$AW310)))/(2*(149.919*'BMP P Tracking Table'!$AQ310+236.676*'BMP P Tracking Table'!$AR310+726*'BMP P Tracking Table'!$AS310+996.798*'BMP P Tracking Table'!$AT310))))),MIN(2,IF('BMP P Tracking Table'!$AP310="Total Pervious",(-(3630*'BMP P Tracking Table'!$U310+20.691*'BMP P Tracking Table'!$AA310)+SQRT((3630*'BMP P Tracking Table'!$U310+20.691*'BMP P Tracking Table'!$AA310)^2-(4*(996.798*'BMP P Tracking Table'!$AA310)*-'BMP P Tracking Table'!$AW310)))/(2*(996.798*'BMP P Tracking Table'!$AA310)),IF(SUM('BMP P Tracking Table'!$W310:$Z310)=0,'BMP P Tracking Table'!$AW310/(-3630*'BMP P Tracking Table'!$U310),(-(3630*'BMP P Tracking Table'!$U310+20.691*'BMP P Tracking Table'!$Z310-216.711*'BMP P Tracking Table'!$Y310-83.853*'BMP P Tracking Table'!$X310-42.834*'BMP P Tracking Table'!$W310)+SQRT((3630*'BMP P Tracking Table'!$U310+20.691*'BMP P Tracking Table'!$Z310-216.711*'BMP P Tracking Table'!$Y310-83.853*'BMP P Tracking Table'!$X310-42.834*'BMP P Tracking Table'!$W310)^2-(4*(149.919*'BMP P Tracking Table'!$W310+236.676*'BMP P Tracking Table'!$X310+726*'BMP P Tracking Table'!$Y310+996.798*'BMP P Tracking Table'!$Z310)*-'BMP P Tracking Table'!$AW310)))/(2*(149.919*'BMP P Tracking Table'!$W310+236.676*'BMP P Tracking Table'!$X310+726*'BMP P Tracking Table'!$Y310+996.798*'BMP P Tracking Table'!$Z310)))))),"")</f>
        <v/>
      </c>
      <c r="BA310" s="105" t="str" cm="1">
        <f t="array" ref="BA310">IFERROR((VLOOKUP(CONCATENATE('BMP P Tracking Table'!$AV310," ",'BMP P Tracking Table'!$AX310),'Performance Curves'!$C$1:$L$45,_xlfn.SINGLE(MATCH('BMP P Tracking Table'!$AZ310,'Performance Curves'!$D$1:$L$1,1))+2,FALSE)-VLOOKUP(CONCATENATE('BMP P Tracking Table'!$AV310," ",'BMP P Tracking Table'!$AX310),'Performance Curves'!$C$1:$L$45,_xlfn.SINGLE(MATCH('BMP P Tracking Table'!$AZ310,'Performance Curves'!$D$1:$L$1,1))+1,FALSE)),"")</f>
        <v/>
      </c>
      <c r="BB310" s="107" t="str">
        <f>IFERROR(('BMP P Tracking Table'!$AZ310-INDEX('Performance Curves'!$E$1:$L$1,1,MATCH('BMP P Tracking Table'!$AZ310,'Performance Curves'!$E$1:$L$1,1)))/(INDEX('Performance Curves'!$E$1:$L$1,1,MATCH('BMP P Tracking Table'!$AZ310,'Performance Curves'!$E$1:$L$1,1)+1)-INDEX('Performance Curves'!$E$1:$L$1,1,MATCH('BMP P Tracking Table'!$AZ310,'Performance Curves'!$E$1:$L$1,1))),"")</f>
        <v/>
      </c>
      <c r="BC310" s="106" t="str" cm="1">
        <f t="array" ref="BC310">IFERROR(IF('BMP P Tracking Table'!$AZ310=2,VLOOKUP(CONCATENATE('BMP P Tracking Table'!$AV310," ",'BMP P Tracking Table'!$AX310),'Performance Curves'!$C$1:$L$44,_xlfn.SINGLE(MATCH('BMP P Tracking Table'!$AZ310,'Performance Curves'!$D$1:$L$1,1))+1,FALSE),'BMP P Tracking Table'!$BA310*'BMP P Tracking Table'!$BB310+VLOOKUP(CONCATENATE('BMP P Tracking Table'!$AV310," ",'BMP P Tracking Table'!$AX310),'Performance Curves'!$C$1:$L$44,_xlfn.SINGLE(MATCH('BMP P Tracking Table'!$AZ310,'Performance Curves'!$D$1:$L$1,1))+1,FALSE)),"")</f>
        <v/>
      </c>
      <c r="BD310" s="107" t="str">
        <f>IFERROR('BMP P Tracking Table'!$BC310*'BMP P Tracking Table'!$AY310,"")</f>
        <v/>
      </c>
      <c r="BE310" s="101"/>
      <c r="BF310" s="37">
        <f t="shared" si="10"/>
        <v>0</v>
      </c>
    </row>
    <row r="311" spans="1:58" x14ac:dyDescent="0.25">
      <c r="A311" s="65"/>
      <c r="B311" s="65"/>
      <c r="C311" s="65"/>
      <c r="D311" s="65"/>
      <c r="E311" s="97"/>
      <c r="F311" s="97"/>
      <c r="G311" s="65"/>
      <c r="H311" s="65"/>
      <c r="I311" s="65"/>
      <c r="J311" s="98"/>
      <c r="K311" s="65"/>
      <c r="L311" s="65"/>
      <c r="M311" s="65"/>
      <c r="N311" s="65"/>
      <c r="O311" s="65"/>
      <c r="P311" s="65"/>
      <c r="Q311" s="65" t="str">
        <f>IFERROR(VLOOKUP('BMP P Tracking Table'!$P311,Dropdowns!$C$2:$E$15,3,FALSE),"")</f>
        <v/>
      </c>
      <c r="R311" s="65" t="str">
        <f>IFERROR(VLOOKUP('BMP P Tracking Table'!$Q311,Dropdowns!$P$3:$Q$23,2,FALSE),"")</f>
        <v/>
      </c>
      <c r="S311" s="65"/>
      <c r="T311" s="65"/>
      <c r="U311" s="65"/>
      <c r="V311" s="65"/>
      <c r="W311" s="65"/>
      <c r="X311" s="65"/>
      <c r="Y311" s="65"/>
      <c r="Z311" s="65"/>
      <c r="AA311" s="65"/>
      <c r="AB311" s="100"/>
      <c r="AC311" s="65"/>
      <c r="AD311" s="107" t="str">
        <f>IFERROR('BMP P Tracking Table'!$U311*VLOOKUP('BMP P Tracking Table'!$Q311,'Loading Rates'!$B$1:$L$24,4,FALSE)+IF('BMP P Tracking Table'!$V311="By HSG",'BMP P Tracking Table'!$W311*VLOOKUP('BMP P Tracking Table'!$Q311,'Loading Rates'!$B$1:$L$24,6,FALSE)+'BMP P Tracking Table'!$X311*VLOOKUP('BMP P Tracking Table'!$Q311,'Loading Rates'!$B$1:$L$24,7,FALSE)+'BMP P Tracking Table'!$Y311*VLOOKUP('BMP P Tracking Table'!$Q311,'Loading Rates'!$B$1:$L$24,8,FALSE)+'BMP P Tracking Table'!$Z311*VLOOKUP('BMP P Tracking Table'!$Q311,'Loading Rates'!$B$1:$L$24,9,FALSE),'BMP P Tracking Table'!$AA311*VLOOKUP('BMP P Tracking Table'!$Q311,'Loading Rates'!$B$1:$L$24,10,FALSE)),"")</f>
        <v/>
      </c>
      <c r="AE311" s="107" t="str">
        <f>IFERROR(MIN(2,IF('BMP P Tracking Table'!$V311="Total Pervious",(-(3630*'BMP P Tracking Table'!$U311+20.691*'BMP P Tracking Table'!$AA311)+SQRT((3630*'BMP P Tracking Table'!$U311+20.691*'BMP P Tracking Table'!$AA311)^2-(4*(996.798*'BMP P Tracking Table'!$AA311)*-'BMP P Tracking Table'!$AB311)))/(2*(996.798*'BMP P Tracking Table'!$AA311)),IF(SUM('BMP P Tracking Table'!$W311:$Z311)=0,'BMP P Tracking Table'!$AB311/(-3630*'BMP P Tracking Table'!$U311),(-(3630*'BMP P Tracking Table'!$U311+20.691*'BMP P Tracking Table'!$Z311-216.711*'BMP P Tracking Table'!$Y311-83.853*'BMP P Tracking Table'!$X311-42.834*'BMP P Tracking Table'!$W311)+SQRT((3630*'BMP P Tracking Table'!$U311+20.691*'BMP P Tracking Table'!$Z311-216.711*'BMP P Tracking Table'!$Y311-83.853*'BMP P Tracking Table'!$X311-42.834*'BMP P Tracking Table'!$W311)^2-(4*(149.919*'BMP P Tracking Table'!$W311+236.676*'BMP P Tracking Table'!$X311+726*'BMP P Tracking Table'!$Y311+996.798*'BMP P Tracking Table'!$Z311)*-'BMP P Tracking Table'!$AB311)))/(2*(149.919*'BMP P Tracking Table'!$W311+236.676*'BMP P Tracking Table'!$X311+726*'BMP P Tracking Table'!$Y311+996.798*'BMP P Tracking Table'!$Z311))))),"")</f>
        <v/>
      </c>
      <c r="AF311" s="107" t="str" cm="1">
        <f t="array" ref="AF311">IFERROR((VLOOKUP(CONCATENATE('BMP P Tracking Table'!$T311," ",'BMP P Tracking Table'!$AC311),'Performance Curves'!$C$1:$L$45,_xlfn.SINGLE(MATCH('BMP P Tracking Table'!$AE311,'Performance Curves'!$D$1:$L$1,1))+2,FALSE)-VLOOKUP(CONCATENATE('BMP P Tracking Table'!$T311," ",'BMP P Tracking Table'!$AC311),'Performance Curves'!$C$1:$L$45,_xlfn.SINGLE(MATCH('BMP P Tracking Table'!$AE311,'Performance Curves'!$D$1:$L$1,1))+1,FALSE)),"")</f>
        <v/>
      </c>
      <c r="AG311" s="107" t="str">
        <f>IFERROR(('BMP P Tracking Table'!$AE311-INDEX('Performance Curves'!$E$1:$L$1,1,MATCH('BMP P Tracking Table'!$AE311,'Performance Curves'!$E$1:$L$1,1)))/(INDEX('Performance Curves'!$E$1:$L$1,1,MATCH('BMP P Tracking Table'!$AE311,'Performance Curves'!$E$1:$L$1,1)+1)-INDEX('Performance Curves'!$E$1:$L$1,1,MATCH('BMP P Tracking Table'!$AE311,'Performance Curves'!$E$1:$L$1,1))),"")</f>
        <v/>
      </c>
      <c r="AH311" s="106" t="str" cm="1">
        <f t="array" ref="AH311">IFERROR(IF('BMP P Tracking Table'!$AE311=2,VLOOKUP(CONCATENATE('BMP P Tracking Table'!$T311," ",'BMP P Tracking Table'!$AC311),'Performance Curves'!$C$1:$L$45,_xlfn.SINGLE(MATCH('BMP P Tracking Table'!$AE311,'Performance Curves'!$D$1:$L$1,1))+1,FALSE),'BMP P Tracking Table'!$AF311*'BMP P Tracking Table'!$AG311+VLOOKUP(CONCATENATE('BMP P Tracking Table'!$T311," ",'BMP P Tracking Table'!$AC311),'Performance Curves'!$C$1:$L$45,_xlfn.SINGLE(MATCH('BMP P Tracking Table'!$AE311,'Performance Curves'!$D$1:$L$1,1))+1,FALSE)),"")</f>
        <v/>
      </c>
      <c r="AI311" s="107" t="str">
        <f>IFERROR('BMP P Tracking Table'!$AH311*'BMP P Tracking Table'!$AD311,"")</f>
        <v/>
      </c>
      <c r="AJ311" s="65"/>
      <c r="AK311" s="101"/>
      <c r="AL311" s="101"/>
      <c r="AM311" s="64">
        <v>1</v>
      </c>
      <c r="AN311" s="105" t="str">
        <f t="shared" si="9"/>
        <v/>
      </c>
      <c r="AO311" s="101"/>
      <c r="AP311" s="101"/>
      <c r="AQ311" s="101"/>
      <c r="AR311" s="101"/>
      <c r="AS311" s="101"/>
      <c r="AT311" s="101"/>
      <c r="AU311" s="101"/>
      <c r="AV311" s="65"/>
      <c r="AW311" s="102"/>
      <c r="AX311" s="102"/>
      <c r="AY311" s="107" t="str">
        <f>IF('BMP P Tracking Table'!$AK311="Yes",IF('BMP P Tracking Table'!$AL311="No",'BMP P Tracking Table'!$U311*VLOOKUP('BMP P Tracking Table'!$Q311,'Loading Rates'!$B$1:$L$24,4,FALSE)+IF('BMP P Tracking Table'!$V311="By HSG",'BMP P Tracking Table'!$W311*VLOOKUP('BMP P Tracking Table'!$Q311,'Loading Rates'!$B$1:$L$24,6,FALSE)+'BMP P Tracking Table'!$X311*VLOOKUP('BMP P Tracking Table'!$Q311,'Loading Rates'!$B$1:$L$24,7,FALSE)+'BMP P Tracking Table'!$Y311*VLOOKUP('BMP P Tracking Table'!$Q311,'Loading Rates'!$B$1:$L$24,8,FALSE)+'BMP P Tracking Table'!$Z311*VLOOKUP('BMP P Tracking Table'!$Q311,'Loading Rates'!$B$1:$L$24,9,FALSE),'BMP P Tracking Table'!$AA311*VLOOKUP('BMP P Tracking Table'!$Q311,'Loading Rates'!$B$1:$L$24,10,FALSE)),'BMP P Tracking Table'!$AO311*VLOOKUP('BMP P Tracking Table'!$Q311,'Loading Rates'!$B$1:$L$24,4,FALSE)+IF('BMP P Tracking Table'!$AP311="By HSG",'BMP P Tracking Table'!$AQ311*VLOOKUP('BMP P Tracking Table'!$Q311,'Loading Rates'!$B$1:$L$24,6,FALSE)+'BMP P Tracking Table'!$AR311*VLOOKUP('BMP P Tracking Table'!$Q311,'Loading Rates'!$B$1:$L$24,7,FALSE)+'BMP P Tracking Table'!$AS311*VLOOKUP('BMP P Tracking Table'!$Q311,'Loading Rates'!$B$1:$L$24,8,FALSE)+'BMP P Tracking Table'!$AT311*VLOOKUP('BMP P Tracking Table'!$Q311,'Loading Rates'!$B$1:$L$24,9,FALSE),'BMP P Tracking Table'!$AU311*VLOOKUP('BMP P Tracking Table'!$Q311,'Loading Rates'!$B$1:$L$24,10,FALSE))),"")</f>
        <v/>
      </c>
      <c r="AZ311" s="107" t="str">
        <f>IFERROR(IF('BMP P Tracking Table'!$AL311="Yes",MIN(2,IF('BMP P Tracking Table'!$AP311="Total Pervious",(-(3630*'BMP P Tracking Table'!$AO311+20.691*'BMP P Tracking Table'!$AU311)+SQRT((3630*'BMP P Tracking Table'!$AO311+20.691*'BMP P Tracking Table'!$AU311)^2-(4*(996.798*'BMP P Tracking Table'!$AU311)*-'BMP P Tracking Table'!$AW311)))/(2*(996.798*'BMP P Tracking Table'!$AU311)),IF(SUM('BMP P Tracking Table'!$AQ311:$AT311)=0,'BMP P Tracking Table'!$AU311/(-3630*'BMP P Tracking Table'!$AO311),(-(3630*'BMP P Tracking Table'!$AO311+20.691*'BMP P Tracking Table'!$AT311-216.711*'BMP P Tracking Table'!$AS311-83.853*'BMP P Tracking Table'!$AR311-42.834*'BMP P Tracking Table'!$AQ311)+SQRT((3630*'BMP P Tracking Table'!$AO311+20.691*'BMP P Tracking Table'!$AT311-216.711*'BMP P Tracking Table'!$AS311-83.853*'BMP P Tracking Table'!$AR311-42.834*'BMP P Tracking Table'!$AQ311)^2-(4*(149.919*'BMP P Tracking Table'!$AQ311+236.676*'BMP P Tracking Table'!$AR311+726*'BMP P Tracking Table'!$AS311+996.798*'BMP P Tracking Table'!$AT311)*-'BMP P Tracking Table'!$AW311)))/(2*(149.919*'BMP P Tracking Table'!$AQ311+236.676*'BMP P Tracking Table'!$AR311+726*'BMP P Tracking Table'!$AS311+996.798*'BMP P Tracking Table'!$AT311))))),MIN(2,IF('BMP P Tracking Table'!$AP311="Total Pervious",(-(3630*'BMP P Tracking Table'!$U311+20.691*'BMP P Tracking Table'!$AA311)+SQRT((3630*'BMP P Tracking Table'!$U311+20.691*'BMP P Tracking Table'!$AA311)^2-(4*(996.798*'BMP P Tracking Table'!$AA311)*-'BMP P Tracking Table'!$AW311)))/(2*(996.798*'BMP P Tracking Table'!$AA311)),IF(SUM('BMP P Tracking Table'!$W311:$Z311)=0,'BMP P Tracking Table'!$AW311/(-3630*'BMP P Tracking Table'!$U311),(-(3630*'BMP P Tracking Table'!$U311+20.691*'BMP P Tracking Table'!$Z311-216.711*'BMP P Tracking Table'!$Y311-83.853*'BMP P Tracking Table'!$X311-42.834*'BMP P Tracking Table'!$W311)+SQRT((3630*'BMP P Tracking Table'!$U311+20.691*'BMP P Tracking Table'!$Z311-216.711*'BMP P Tracking Table'!$Y311-83.853*'BMP P Tracking Table'!$X311-42.834*'BMP P Tracking Table'!$W311)^2-(4*(149.919*'BMP P Tracking Table'!$W311+236.676*'BMP P Tracking Table'!$X311+726*'BMP P Tracking Table'!$Y311+996.798*'BMP P Tracking Table'!$Z311)*-'BMP P Tracking Table'!$AW311)))/(2*(149.919*'BMP P Tracking Table'!$W311+236.676*'BMP P Tracking Table'!$X311+726*'BMP P Tracking Table'!$Y311+996.798*'BMP P Tracking Table'!$Z311)))))),"")</f>
        <v/>
      </c>
      <c r="BA311" s="105" t="str" cm="1">
        <f t="array" ref="BA311">IFERROR((VLOOKUP(CONCATENATE('BMP P Tracking Table'!$AV311," ",'BMP P Tracking Table'!$AX311),'Performance Curves'!$C$1:$L$45,_xlfn.SINGLE(MATCH('BMP P Tracking Table'!$AZ311,'Performance Curves'!$D$1:$L$1,1))+2,FALSE)-VLOOKUP(CONCATENATE('BMP P Tracking Table'!$AV311," ",'BMP P Tracking Table'!$AX311),'Performance Curves'!$C$1:$L$45,_xlfn.SINGLE(MATCH('BMP P Tracking Table'!$AZ311,'Performance Curves'!$D$1:$L$1,1))+1,FALSE)),"")</f>
        <v/>
      </c>
      <c r="BB311" s="107" t="str">
        <f>IFERROR(('BMP P Tracking Table'!$AZ311-INDEX('Performance Curves'!$E$1:$L$1,1,MATCH('BMP P Tracking Table'!$AZ311,'Performance Curves'!$E$1:$L$1,1)))/(INDEX('Performance Curves'!$E$1:$L$1,1,MATCH('BMP P Tracking Table'!$AZ311,'Performance Curves'!$E$1:$L$1,1)+1)-INDEX('Performance Curves'!$E$1:$L$1,1,MATCH('BMP P Tracking Table'!$AZ311,'Performance Curves'!$E$1:$L$1,1))),"")</f>
        <v/>
      </c>
      <c r="BC311" s="106" t="str" cm="1">
        <f t="array" ref="BC311">IFERROR(IF('BMP P Tracking Table'!$AZ311=2,VLOOKUP(CONCATENATE('BMP P Tracking Table'!$AV311," ",'BMP P Tracking Table'!$AX311),'Performance Curves'!$C$1:$L$44,_xlfn.SINGLE(MATCH('BMP P Tracking Table'!$AZ311,'Performance Curves'!$D$1:$L$1,1))+1,FALSE),'BMP P Tracking Table'!$BA311*'BMP P Tracking Table'!$BB311+VLOOKUP(CONCATENATE('BMP P Tracking Table'!$AV311," ",'BMP P Tracking Table'!$AX311),'Performance Curves'!$C$1:$L$44,_xlfn.SINGLE(MATCH('BMP P Tracking Table'!$AZ311,'Performance Curves'!$D$1:$L$1,1))+1,FALSE)),"")</f>
        <v/>
      </c>
      <c r="BD311" s="107" t="str">
        <f>IFERROR('BMP P Tracking Table'!$BC311*'BMP P Tracking Table'!$AY311,"")</f>
        <v/>
      </c>
      <c r="BE311" s="101"/>
      <c r="BF311" s="37">
        <f t="shared" si="10"/>
        <v>0</v>
      </c>
    </row>
    <row r="312" spans="1:58" x14ac:dyDescent="0.25">
      <c r="A312" s="65"/>
      <c r="B312" s="65"/>
      <c r="C312" s="65"/>
      <c r="D312" s="65"/>
      <c r="E312" s="97"/>
      <c r="F312" s="97"/>
      <c r="G312" s="65"/>
      <c r="H312" s="65"/>
      <c r="I312" s="65"/>
      <c r="J312" s="98"/>
      <c r="K312" s="65"/>
      <c r="L312" s="65"/>
      <c r="M312" s="65"/>
      <c r="N312" s="65"/>
      <c r="O312" s="65"/>
      <c r="P312" s="65"/>
      <c r="Q312" s="65" t="str">
        <f>IFERROR(VLOOKUP('BMP P Tracking Table'!$P312,Dropdowns!$C$2:$E$15,3,FALSE),"")</f>
        <v/>
      </c>
      <c r="R312" s="65" t="str">
        <f>IFERROR(VLOOKUP('BMP P Tracking Table'!$Q312,Dropdowns!$P$3:$Q$23,2,FALSE),"")</f>
        <v/>
      </c>
      <c r="S312" s="65"/>
      <c r="T312" s="65"/>
      <c r="U312" s="65"/>
      <c r="V312" s="65"/>
      <c r="W312" s="65"/>
      <c r="X312" s="65"/>
      <c r="Y312" s="65"/>
      <c r="Z312" s="65"/>
      <c r="AA312" s="65"/>
      <c r="AB312" s="100"/>
      <c r="AC312" s="65"/>
      <c r="AD312" s="107" t="str">
        <f>IFERROR('BMP P Tracking Table'!$U312*VLOOKUP('BMP P Tracking Table'!$Q312,'Loading Rates'!$B$1:$L$24,4,FALSE)+IF('BMP P Tracking Table'!$V312="By HSG",'BMP P Tracking Table'!$W312*VLOOKUP('BMP P Tracking Table'!$Q312,'Loading Rates'!$B$1:$L$24,6,FALSE)+'BMP P Tracking Table'!$X312*VLOOKUP('BMP P Tracking Table'!$Q312,'Loading Rates'!$B$1:$L$24,7,FALSE)+'BMP P Tracking Table'!$Y312*VLOOKUP('BMP P Tracking Table'!$Q312,'Loading Rates'!$B$1:$L$24,8,FALSE)+'BMP P Tracking Table'!$Z312*VLOOKUP('BMP P Tracking Table'!$Q312,'Loading Rates'!$B$1:$L$24,9,FALSE),'BMP P Tracking Table'!$AA312*VLOOKUP('BMP P Tracking Table'!$Q312,'Loading Rates'!$B$1:$L$24,10,FALSE)),"")</f>
        <v/>
      </c>
      <c r="AE312" s="107" t="str">
        <f>IFERROR(MIN(2,IF('BMP P Tracking Table'!$V312="Total Pervious",(-(3630*'BMP P Tracking Table'!$U312+20.691*'BMP P Tracking Table'!$AA312)+SQRT((3630*'BMP P Tracking Table'!$U312+20.691*'BMP P Tracking Table'!$AA312)^2-(4*(996.798*'BMP P Tracking Table'!$AA312)*-'BMP P Tracking Table'!$AB312)))/(2*(996.798*'BMP P Tracking Table'!$AA312)),IF(SUM('BMP P Tracking Table'!$W312:$Z312)=0,'BMP P Tracking Table'!$AB312/(-3630*'BMP P Tracking Table'!$U312),(-(3630*'BMP P Tracking Table'!$U312+20.691*'BMP P Tracking Table'!$Z312-216.711*'BMP P Tracking Table'!$Y312-83.853*'BMP P Tracking Table'!$X312-42.834*'BMP P Tracking Table'!$W312)+SQRT((3630*'BMP P Tracking Table'!$U312+20.691*'BMP P Tracking Table'!$Z312-216.711*'BMP P Tracking Table'!$Y312-83.853*'BMP P Tracking Table'!$X312-42.834*'BMP P Tracking Table'!$W312)^2-(4*(149.919*'BMP P Tracking Table'!$W312+236.676*'BMP P Tracking Table'!$X312+726*'BMP P Tracking Table'!$Y312+996.798*'BMP P Tracking Table'!$Z312)*-'BMP P Tracking Table'!$AB312)))/(2*(149.919*'BMP P Tracking Table'!$W312+236.676*'BMP P Tracking Table'!$X312+726*'BMP P Tracking Table'!$Y312+996.798*'BMP P Tracking Table'!$Z312))))),"")</f>
        <v/>
      </c>
      <c r="AF312" s="107" t="str" cm="1">
        <f t="array" ref="AF312">IFERROR((VLOOKUP(CONCATENATE('BMP P Tracking Table'!$T312," ",'BMP P Tracking Table'!$AC312),'Performance Curves'!$C$1:$L$45,_xlfn.SINGLE(MATCH('BMP P Tracking Table'!$AE312,'Performance Curves'!$D$1:$L$1,1))+2,FALSE)-VLOOKUP(CONCATENATE('BMP P Tracking Table'!$T312," ",'BMP P Tracking Table'!$AC312),'Performance Curves'!$C$1:$L$45,_xlfn.SINGLE(MATCH('BMP P Tracking Table'!$AE312,'Performance Curves'!$D$1:$L$1,1))+1,FALSE)),"")</f>
        <v/>
      </c>
      <c r="AG312" s="107" t="str">
        <f>IFERROR(('BMP P Tracking Table'!$AE312-INDEX('Performance Curves'!$E$1:$L$1,1,MATCH('BMP P Tracking Table'!$AE312,'Performance Curves'!$E$1:$L$1,1)))/(INDEX('Performance Curves'!$E$1:$L$1,1,MATCH('BMP P Tracking Table'!$AE312,'Performance Curves'!$E$1:$L$1,1)+1)-INDEX('Performance Curves'!$E$1:$L$1,1,MATCH('BMP P Tracking Table'!$AE312,'Performance Curves'!$E$1:$L$1,1))),"")</f>
        <v/>
      </c>
      <c r="AH312" s="106" t="str" cm="1">
        <f t="array" ref="AH312">IFERROR(IF('BMP P Tracking Table'!$AE312=2,VLOOKUP(CONCATENATE('BMP P Tracking Table'!$T312," ",'BMP P Tracking Table'!$AC312),'Performance Curves'!$C$1:$L$45,_xlfn.SINGLE(MATCH('BMP P Tracking Table'!$AE312,'Performance Curves'!$D$1:$L$1,1))+1,FALSE),'BMP P Tracking Table'!$AF312*'BMP P Tracking Table'!$AG312+VLOOKUP(CONCATENATE('BMP P Tracking Table'!$T312," ",'BMP P Tracking Table'!$AC312),'Performance Curves'!$C$1:$L$45,_xlfn.SINGLE(MATCH('BMP P Tracking Table'!$AE312,'Performance Curves'!$D$1:$L$1,1))+1,FALSE)),"")</f>
        <v/>
      </c>
      <c r="AI312" s="107" t="str">
        <f>IFERROR('BMP P Tracking Table'!$AH312*'BMP P Tracking Table'!$AD312,"")</f>
        <v/>
      </c>
      <c r="AJ312" s="65"/>
      <c r="AK312" s="101"/>
      <c r="AL312" s="101"/>
      <c r="AM312" s="64">
        <v>1</v>
      </c>
      <c r="AN312" s="105" t="str">
        <f t="shared" si="9"/>
        <v/>
      </c>
      <c r="AO312" s="101"/>
      <c r="AP312" s="101"/>
      <c r="AQ312" s="101"/>
      <c r="AR312" s="101"/>
      <c r="AS312" s="101"/>
      <c r="AT312" s="101"/>
      <c r="AU312" s="101"/>
      <c r="AV312" s="65"/>
      <c r="AW312" s="102"/>
      <c r="AX312" s="102"/>
      <c r="AY312" s="107" t="str">
        <f>IF('BMP P Tracking Table'!$AK312="Yes",IF('BMP P Tracking Table'!$AL312="No",'BMP P Tracking Table'!$U312*VLOOKUP('BMP P Tracking Table'!$Q312,'Loading Rates'!$B$1:$L$24,4,FALSE)+IF('BMP P Tracking Table'!$V312="By HSG",'BMP P Tracking Table'!$W312*VLOOKUP('BMP P Tracking Table'!$Q312,'Loading Rates'!$B$1:$L$24,6,FALSE)+'BMP P Tracking Table'!$X312*VLOOKUP('BMP P Tracking Table'!$Q312,'Loading Rates'!$B$1:$L$24,7,FALSE)+'BMP P Tracking Table'!$Y312*VLOOKUP('BMP P Tracking Table'!$Q312,'Loading Rates'!$B$1:$L$24,8,FALSE)+'BMP P Tracking Table'!$Z312*VLOOKUP('BMP P Tracking Table'!$Q312,'Loading Rates'!$B$1:$L$24,9,FALSE),'BMP P Tracking Table'!$AA312*VLOOKUP('BMP P Tracking Table'!$Q312,'Loading Rates'!$B$1:$L$24,10,FALSE)),'BMP P Tracking Table'!$AO312*VLOOKUP('BMP P Tracking Table'!$Q312,'Loading Rates'!$B$1:$L$24,4,FALSE)+IF('BMP P Tracking Table'!$AP312="By HSG",'BMP P Tracking Table'!$AQ312*VLOOKUP('BMP P Tracking Table'!$Q312,'Loading Rates'!$B$1:$L$24,6,FALSE)+'BMP P Tracking Table'!$AR312*VLOOKUP('BMP P Tracking Table'!$Q312,'Loading Rates'!$B$1:$L$24,7,FALSE)+'BMP P Tracking Table'!$AS312*VLOOKUP('BMP P Tracking Table'!$Q312,'Loading Rates'!$B$1:$L$24,8,FALSE)+'BMP P Tracking Table'!$AT312*VLOOKUP('BMP P Tracking Table'!$Q312,'Loading Rates'!$B$1:$L$24,9,FALSE),'BMP P Tracking Table'!$AU312*VLOOKUP('BMP P Tracking Table'!$Q312,'Loading Rates'!$B$1:$L$24,10,FALSE))),"")</f>
        <v/>
      </c>
      <c r="AZ312" s="107" t="str">
        <f>IFERROR(IF('BMP P Tracking Table'!$AL312="Yes",MIN(2,IF('BMP P Tracking Table'!$AP312="Total Pervious",(-(3630*'BMP P Tracking Table'!$AO312+20.691*'BMP P Tracking Table'!$AU312)+SQRT((3630*'BMP P Tracking Table'!$AO312+20.691*'BMP P Tracking Table'!$AU312)^2-(4*(996.798*'BMP P Tracking Table'!$AU312)*-'BMP P Tracking Table'!$AW312)))/(2*(996.798*'BMP P Tracking Table'!$AU312)),IF(SUM('BMP P Tracking Table'!$AQ312:$AT312)=0,'BMP P Tracking Table'!$AU312/(-3630*'BMP P Tracking Table'!$AO312),(-(3630*'BMP P Tracking Table'!$AO312+20.691*'BMP P Tracking Table'!$AT312-216.711*'BMP P Tracking Table'!$AS312-83.853*'BMP P Tracking Table'!$AR312-42.834*'BMP P Tracking Table'!$AQ312)+SQRT((3630*'BMP P Tracking Table'!$AO312+20.691*'BMP P Tracking Table'!$AT312-216.711*'BMP P Tracking Table'!$AS312-83.853*'BMP P Tracking Table'!$AR312-42.834*'BMP P Tracking Table'!$AQ312)^2-(4*(149.919*'BMP P Tracking Table'!$AQ312+236.676*'BMP P Tracking Table'!$AR312+726*'BMP P Tracking Table'!$AS312+996.798*'BMP P Tracking Table'!$AT312)*-'BMP P Tracking Table'!$AW312)))/(2*(149.919*'BMP P Tracking Table'!$AQ312+236.676*'BMP P Tracking Table'!$AR312+726*'BMP P Tracking Table'!$AS312+996.798*'BMP P Tracking Table'!$AT312))))),MIN(2,IF('BMP P Tracking Table'!$AP312="Total Pervious",(-(3630*'BMP P Tracking Table'!$U312+20.691*'BMP P Tracking Table'!$AA312)+SQRT((3630*'BMP P Tracking Table'!$U312+20.691*'BMP P Tracking Table'!$AA312)^2-(4*(996.798*'BMP P Tracking Table'!$AA312)*-'BMP P Tracking Table'!$AW312)))/(2*(996.798*'BMP P Tracking Table'!$AA312)),IF(SUM('BMP P Tracking Table'!$W312:$Z312)=0,'BMP P Tracking Table'!$AW312/(-3630*'BMP P Tracking Table'!$U312),(-(3630*'BMP P Tracking Table'!$U312+20.691*'BMP P Tracking Table'!$Z312-216.711*'BMP P Tracking Table'!$Y312-83.853*'BMP P Tracking Table'!$X312-42.834*'BMP P Tracking Table'!$W312)+SQRT((3630*'BMP P Tracking Table'!$U312+20.691*'BMP P Tracking Table'!$Z312-216.711*'BMP P Tracking Table'!$Y312-83.853*'BMP P Tracking Table'!$X312-42.834*'BMP P Tracking Table'!$W312)^2-(4*(149.919*'BMP P Tracking Table'!$W312+236.676*'BMP P Tracking Table'!$X312+726*'BMP P Tracking Table'!$Y312+996.798*'BMP P Tracking Table'!$Z312)*-'BMP P Tracking Table'!$AW312)))/(2*(149.919*'BMP P Tracking Table'!$W312+236.676*'BMP P Tracking Table'!$X312+726*'BMP P Tracking Table'!$Y312+996.798*'BMP P Tracking Table'!$Z312)))))),"")</f>
        <v/>
      </c>
      <c r="BA312" s="105" t="str" cm="1">
        <f t="array" ref="BA312">IFERROR((VLOOKUP(CONCATENATE('BMP P Tracking Table'!$AV312," ",'BMP P Tracking Table'!$AX312),'Performance Curves'!$C$1:$L$45,_xlfn.SINGLE(MATCH('BMP P Tracking Table'!$AZ312,'Performance Curves'!$D$1:$L$1,1))+2,FALSE)-VLOOKUP(CONCATENATE('BMP P Tracking Table'!$AV312," ",'BMP P Tracking Table'!$AX312),'Performance Curves'!$C$1:$L$45,_xlfn.SINGLE(MATCH('BMP P Tracking Table'!$AZ312,'Performance Curves'!$D$1:$L$1,1))+1,FALSE)),"")</f>
        <v/>
      </c>
      <c r="BB312" s="107" t="str">
        <f>IFERROR(('BMP P Tracking Table'!$AZ312-INDEX('Performance Curves'!$E$1:$L$1,1,MATCH('BMP P Tracking Table'!$AZ312,'Performance Curves'!$E$1:$L$1,1)))/(INDEX('Performance Curves'!$E$1:$L$1,1,MATCH('BMP P Tracking Table'!$AZ312,'Performance Curves'!$E$1:$L$1,1)+1)-INDEX('Performance Curves'!$E$1:$L$1,1,MATCH('BMP P Tracking Table'!$AZ312,'Performance Curves'!$E$1:$L$1,1))),"")</f>
        <v/>
      </c>
      <c r="BC312" s="106" t="str" cm="1">
        <f t="array" ref="BC312">IFERROR(IF('BMP P Tracking Table'!$AZ312=2,VLOOKUP(CONCATENATE('BMP P Tracking Table'!$AV312," ",'BMP P Tracking Table'!$AX312),'Performance Curves'!$C$1:$L$44,_xlfn.SINGLE(MATCH('BMP P Tracking Table'!$AZ312,'Performance Curves'!$D$1:$L$1,1))+1,FALSE),'BMP P Tracking Table'!$BA312*'BMP P Tracking Table'!$BB312+VLOOKUP(CONCATENATE('BMP P Tracking Table'!$AV312," ",'BMP P Tracking Table'!$AX312),'Performance Curves'!$C$1:$L$44,_xlfn.SINGLE(MATCH('BMP P Tracking Table'!$AZ312,'Performance Curves'!$D$1:$L$1,1))+1,FALSE)),"")</f>
        <v/>
      </c>
      <c r="BD312" s="107" t="str">
        <f>IFERROR('BMP P Tracking Table'!$BC312*'BMP P Tracking Table'!$AY312,"")</f>
        <v/>
      </c>
      <c r="BE312" s="101"/>
      <c r="BF312" s="37">
        <f t="shared" si="10"/>
        <v>0</v>
      </c>
    </row>
    <row r="313" spans="1:58" x14ac:dyDescent="0.25">
      <c r="A313" s="65"/>
      <c r="B313" s="65"/>
      <c r="C313" s="65"/>
      <c r="D313" s="65"/>
      <c r="E313" s="97"/>
      <c r="F313" s="97"/>
      <c r="G313" s="65"/>
      <c r="H313" s="65"/>
      <c r="I313" s="65"/>
      <c r="J313" s="98"/>
      <c r="K313" s="65"/>
      <c r="L313" s="65"/>
      <c r="M313" s="65"/>
      <c r="N313" s="65"/>
      <c r="O313" s="65"/>
      <c r="P313" s="65"/>
      <c r="Q313" s="65" t="str">
        <f>IFERROR(VLOOKUP('BMP P Tracking Table'!$P313,Dropdowns!$C$2:$E$15,3,FALSE),"")</f>
        <v/>
      </c>
      <c r="R313" s="65" t="str">
        <f>IFERROR(VLOOKUP('BMP P Tracking Table'!$Q313,Dropdowns!$P$3:$Q$23,2,FALSE),"")</f>
        <v/>
      </c>
      <c r="S313" s="65"/>
      <c r="T313" s="65"/>
      <c r="U313" s="65"/>
      <c r="V313" s="65"/>
      <c r="W313" s="65"/>
      <c r="X313" s="65"/>
      <c r="Y313" s="65"/>
      <c r="Z313" s="65"/>
      <c r="AA313" s="65"/>
      <c r="AB313" s="100"/>
      <c r="AC313" s="65"/>
      <c r="AD313" s="107" t="str">
        <f>IFERROR('BMP P Tracking Table'!$U313*VLOOKUP('BMP P Tracking Table'!$Q313,'Loading Rates'!$B$1:$L$24,4,FALSE)+IF('BMP P Tracking Table'!$V313="By HSG",'BMP P Tracking Table'!$W313*VLOOKUP('BMP P Tracking Table'!$Q313,'Loading Rates'!$B$1:$L$24,6,FALSE)+'BMP P Tracking Table'!$X313*VLOOKUP('BMP P Tracking Table'!$Q313,'Loading Rates'!$B$1:$L$24,7,FALSE)+'BMP P Tracking Table'!$Y313*VLOOKUP('BMP P Tracking Table'!$Q313,'Loading Rates'!$B$1:$L$24,8,FALSE)+'BMP P Tracking Table'!$Z313*VLOOKUP('BMP P Tracking Table'!$Q313,'Loading Rates'!$B$1:$L$24,9,FALSE),'BMP P Tracking Table'!$AA313*VLOOKUP('BMP P Tracking Table'!$Q313,'Loading Rates'!$B$1:$L$24,10,FALSE)),"")</f>
        <v/>
      </c>
      <c r="AE313" s="107" t="str">
        <f>IFERROR(MIN(2,IF('BMP P Tracking Table'!$V313="Total Pervious",(-(3630*'BMP P Tracking Table'!$U313+20.691*'BMP P Tracking Table'!$AA313)+SQRT((3630*'BMP P Tracking Table'!$U313+20.691*'BMP P Tracking Table'!$AA313)^2-(4*(996.798*'BMP P Tracking Table'!$AA313)*-'BMP P Tracking Table'!$AB313)))/(2*(996.798*'BMP P Tracking Table'!$AA313)),IF(SUM('BMP P Tracking Table'!$W313:$Z313)=0,'BMP P Tracking Table'!$AB313/(-3630*'BMP P Tracking Table'!$U313),(-(3630*'BMP P Tracking Table'!$U313+20.691*'BMP P Tracking Table'!$Z313-216.711*'BMP P Tracking Table'!$Y313-83.853*'BMP P Tracking Table'!$X313-42.834*'BMP P Tracking Table'!$W313)+SQRT((3630*'BMP P Tracking Table'!$U313+20.691*'BMP P Tracking Table'!$Z313-216.711*'BMP P Tracking Table'!$Y313-83.853*'BMP P Tracking Table'!$X313-42.834*'BMP P Tracking Table'!$W313)^2-(4*(149.919*'BMP P Tracking Table'!$W313+236.676*'BMP P Tracking Table'!$X313+726*'BMP P Tracking Table'!$Y313+996.798*'BMP P Tracking Table'!$Z313)*-'BMP P Tracking Table'!$AB313)))/(2*(149.919*'BMP P Tracking Table'!$W313+236.676*'BMP P Tracking Table'!$X313+726*'BMP P Tracking Table'!$Y313+996.798*'BMP P Tracking Table'!$Z313))))),"")</f>
        <v/>
      </c>
      <c r="AF313" s="107" t="str" cm="1">
        <f t="array" ref="AF313">IFERROR((VLOOKUP(CONCATENATE('BMP P Tracking Table'!$T313," ",'BMP P Tracking Table'!$AC313),'Performance Curves'!$C$1:$L$45,_xlfn.SINGLE(MATCH('BMP P Tracking Table'!$AE313,'Performance Curves'!$D$1:$L$1,1))+2,FALSE)-VLOOKUP(CONCATENATE('BMP P Tracking Table'!$T313," ",'BMP P Tracking Table'!$AC313),'Performance Curves'!$C$1:$L$45,_xlfn.SINGLE(MATCH('BMP P Tracking Table'!$AE313,'Performance Curves'!$D$1:$L$1,1))+1,FALSE)),"")</f>
        <v/>
      </c>
      <c r="AG313" s="107" t="str">
        <f>IFERROR(('BMP P Tracking Table'!$AE313-INDEX('Performance Curves'!$E$1:$L$1,1,MATCH('BMP P Tracking Table'!$AE313,'Performance Curves'!$E$1:$L$1,1)))/(INDEX('Performance Curves'!$E$1:$L$1,1,MATCH('BMP P Tracking Table'!$AE313,'Performance Curves'!$E$1:$L$1,1)+1)-INDEX('Performance Curves'!$E$1:$L$1,1,MATCH('BMP P Tracking Table'!$AE313,'Performance Curves'!$E$1:$L$1,1))),"")</f>
        <v/>
      </c>
      <c r="AH313" s="106" t="str" cm="1">
        <f t="array" ref="AH313">IFERROR(IF('BMP P Tracking Table'!$AE313=2,VLOOKUP(CONCATENATE('BMP P Tracking Table'!$T313," ",'BMP P Tracking Table'!$AC313),'Performance Curves'!$C$1:$L$45,_xlfn.SINGLE(MATCH('BMP P Tracking Table'!$AE313,'Performance Curves'!$D$1:$L$1,1))+1,FALSE),'BMP P Tracking Table'!$AF313*'BMP P Tracking Table'!$AG313+VLOOKUP(CONCATENATE('BMP P Tracking Table'!$T313," ",'BMP P Tracking Table'!$AC313),'Performance Curves'!$C$1:$L$45,_xlfn.SINGLE(MATCH('BMP P Tracking Table'!$AE313,'Performance Curves'!$D$1:$L$1,1))+1,FALSE)),"")</f>
        <v/>
      </c>
      <c r="AI313" s="107" t="str">
        <f>IFERROR('BMP P Tracking Table'!$AH313*'BMP P Tracking Table'!$AD313,"")</f>
        <v/>
      </c>
      <c r="AJ313" s="65"/>
      <c r="AK313" s="101"/>
      <c r="AL313" s="101"/>
      <c r="AM313" s="64">
        <v>1</v>
      </c>
      <c r="AN313" s="105" t="str">
        <f t="shared" si="9"/>
        <v/>
      </c>
      <c r="AO313" s="101"/>
      <c r="AP313" s="101"/>
      <c r="AQ313" s="101"/>
      <c r="AR313" s="101"/>
      <c r="AS313" s="101"/>
      <c r="AT313" s="101"/>
      <c r="AU313" s="101"/>
      <c r="AV313" s="65"/>
      <c r="AW313" s="102"/>
      <c r="AX313" s="102"/>
      <c r="AY313" s="107" t="str">
        <f>IF('BMP P Tracking Table'!$AK313="Yes",IF('BMP P Tracking Table'!$AL313="No",'BMP P Tracking Table'!$U313*VLOOKUP('BMP P Tracking Table'!$Q313,'Loading Rates'!$B$1:$L$24,4,FALSE)+IF('BMP P Tracking Table'!$V313="By HSG",'BMP P Tracking Table'!$W313*VLOOKUP('BMP P Tracking Table'!$Q313,'Loading Rates'!$B$1:$L$24,6,FALSE)+'BMP P Tracking Table'!$X313*VLOOKUP('BMP P Tracking Table'!$Q313,'Loading Rates'!$B$1:$L$24,7,FALSE)+'BMP P Tracking Table'!$Y313*VLOOKUP('BMP P Tracking Table'!$Q313,'Loading Rates'!$B$1:$L$24,8,FALSE)+'BMP P Tracking Table'!$Z313*VLOOKUP('BMP P Tracking Table'!$Q313,'Loading Rates'!$B$1:$L$24,9,FALSE),'BMP P Tracking Table'!$AA313*VLOOKUP('BMP P Tracking Table'!$Q313,'Loading Rates'!$B$1:$L$24,10,FALSE)),'BMP P Tracking Table'!$AO313*VLOOKUP('BMP P Tracking Table'!$Q313,'Loading Rates'!$B$1:$L$24,4,FALSE)+IF('BMP P Tracking Table'!$AP313="By HSG",'BMP P Tracking Table'!$AQ313*VLOOKUP('BMP P Tracking Table'!$Q313,'Loading Rates'!$B$1:$L$24,6,FALSE)+'BMP P Tracking Table'!$AR313*VLOOKUP('BMP P Tracking Table'!$Q313,'Loading Rates'!$B$1:$L$24,7,FALSE)+'BMP P Tracking Table'!$AS313*VLOOKUP('BMP P Tracking Table'!$Q313,'Loading Rates'!$B$1:$L$24,8,FALSE)+'BMP P Tracking Table'!$AT313*VLOOKUP('BMP P Tracking Table'!$Q313,'Loading Rates'!$B$1:$L$24,9,FALSE),'BMP P Tracking Table'!$AU313*VLOOKUP('BMP P Tracking Table'!$Q313,'Loading Rates'!$B$1:$L$24,10,FALSE))),"")</f>
        <v/>
      </c>
      <c r="AZ313" s="107" t="str">
        <f>IFERROR(IF('BMP P Tracking Table'!$AL313="Yes",MIN(2,IF('BMP P Tracking Table'!$AP313="Total Pervious",(-(3630*'BMP P Tracking Table'!$AO313+20.691*'BMP P Tracking Table'!$AU313)+SQRT((3630*'BMP P Tracking Table'!$AO313+20.691*'BMP P Tracking Table'!$AU313)^2-(4*(996.798*'BMP P Tracking Table'!$AU313)*-'BMP P Tracking Table'!$AW313)))/(2*(996.798*'BMP P Tracking Table'!$AU313)),IF(SUM('BMP P Tracking Table'!$AQ313:$AT313)=0,'BMP P Tracking Table'!$AU313/(-3630*'BMP P Tracking Table'!$AO313),(-(3630*'BMP P Tracking Table'!$AO313+20.691*'BMP P Tracking Table'!$AT313-216.711*'BMP P Tracking Table'!$AS313-83.853*'BMP P Tracking Table'!$AR313-42.834*'BMP P Tracking Table'!$AQ313)+SQRT((3630*'BMP P Tracking Table'!$AO313+20.691*'BMP P Tracking Table'!$AT313-216.711*'BMP P Tracking Table'!$AS313-83.853*'BMP P Tracking Table'!$AR313-42.834*'BMP P Tracking Table'!$AQ313)^2-(4*(149.919*'BMP P Tracking Table'!$AQ313+236.676*'BMP P Tracking Table'!$AR313+726*'BMP P Tracking Table'!$AS313+996.798*'BMP P Tracking Table'!$AT313)*-'BMP P Tracking Table'!$AW313)))/(2*(149.919*'BMP P Tracking Table'!$AQ313+236.676*'BMP P Tracking Table'!$AR313+726*'BMP P Tracking Table'!$AS313+996.798*'BMP P Tracking Table'!$AT313))))),MIN(2,IF('BMP P Tracking Table'!$AP313="Total Pervious",(-(3630*'BMP P Tracking Table'!$U313+20.691*'BMP P Tracking Table'!$AA313)+SQRT((3630*'BMP P Tracking Table'!$U313+20.691*'BMP P Tracking Table'!$AA313)^2-(4*(996.798*'BMP P Tracking Table'!$AA313)*-'BMP P Tracking Table'!$AW313)))/(2*(996.798*'BMP P Tracking Table'!$AA313)),IF(SUM('BMP P Tracking Table'!$W313:$Z313)=0,'BMP P Tracking Table'!$AW313/(-3630*'BMP P Tracking Table'!$U313),(-(3630*'BMP P Tracking Table'!$U313+20.691*'BMP P Tracking Table'!$Z313-216.711*'BMP P Tracking Table'!$Y313-83.853*'BMP P Tracking Table'!$X313-42.834*'BMP P Tracking Table'!$W313)+SQRT((3630*'BMP P Tracking Table'!$U313+20.691*'BMP P Tracking Table'!$Z313-216.711*'BMP P Tracking Table'!$Y313-83.853*'BMP P Tracking Table'!$X313-42.834*'BMP P Tracking Table'!$W313)^2-(4*(149.919*'BMP P Tracking Table'!$W313+236.676*'BMP P Tracking Table'!$X313+726*'BMP P Tracking Table'!$Y313+996.798*'BMP P Tracking Table'!$Z313)*-'BMP P Tracking Table'!$AW313)))/(2*(149.919*'BMP P Tracking Table'!$W313+236.676*'BMP P Tracking Table'!$X313+726*'BMP P Tracking Table'!$Y313+996.798*'BMP P Tracking Table'!$Z313)))))),"")</f>
        <v/>
      </c>
      <c r="BA313" s="105" t="str" cm="1">
        <f t="array" ref="BA313">IFERROR((VLOOKUP(CONCATENATE('BMP P Tracking Table'!$AV313," ",'BMP P Tracking Table'!$AX313),'Performance Curves'!$C$1:$L$45,_xlfn.SINGLE(MATCH('BMP P Tracking Table'!$AZ313,'Performance Curves'!$D$1:$L$1,1))+2,FALSE)-VLOOKUP(CONCATENATE('BMP P Tracking Table'!$AV313," ",'BMP P Tracking Table'!$AX313),'Performance Curves'!$C$1:$L$45,_xlfn.SINGLE(MATCH('BMP P Tracking Table'!$AZ313,'Performance Curves'!$D$1:$L$1,1))+1,FALSE)),"")</f>
        <v/>
      </c>
      <c r="BB313" s="107" t="str">
        <f>IFERROR(('BMP P Tracking Table'!$AZ313-INDEX('Performance Curves'!$E$1:$L$1,1,MATCH('BMP P Tracking Table'!$AZ313,'Performance Curves'!$E$1:$L$1,1)))/(INDEX('Performance Curves'!$E$1:$L$1,1,MATCH('BMP P Tracking Table'!$AZ313,'Performance Curves'!$E$1:$L$1,1)+1)-INDEX('Performance Curves'!$E$1:$L$1,1,MATCH('BMP P Tracking Table'!$AZ313,'Performance Curves'!$E$1:$L$1,1))),"")</f>
        <v/>
      </c>
      <c r="BC313" s="106" t="str" cm="1">
        <f t="array" ref="BC313">IFERROR(IF('BMP P Tracking Table'!$AZ313=2,VLOOKUP(CONCATENATE('BMP P Tracking Table'!$AV313," ",'BMP P Tracking Table'!$AX313),'Performance Curves'!$C$1:$L$44,_xlfn.SINGLE(MATCH('BMP P Tracking Table'!$AZ313,'Performance Curves'!$D$1:$L$1,1))+1,FALSE),'BMP P Tracking Table'!$BA313*'BMP P Tracking Table'!$BB313+VLOOKUP(CONCATENATE('BMP P Tracking Table'!$AV313," ",'BMP P Tracking Table'!$AX313),'Performance Curves'!$C$1:$L$44,_xlfn.SINGLE(MATCH('BMP P Tracking Table'!$AZ313,'Performance Curves'!$D$1:$L$1,1))+1,FALSE)),"")</f>
        <v/>
      </c>
      <c r="BD313" s="107" t="str">
        <f>IFERROR('BMP P Tracking Table'!$BC313*'BMP P Tracking Table'!$AY313,"")</f>
        <v/>
      </c>
      <c r="BE313" s="101"/>
      <c r="BF313" s="37">
        <f t="shared" si="10"/>
        <v>0</v>
      </c>
    </row>
    <row r="314" spans="1:58" x14ac:dyDescent="0.25">
      <c r="A314" s="65"/>
      <c r="B314" s="65"/>
      <c r="C314" s="65"/>
      <c r="D314" s="65"/>
      <c r="E314" s="97"/>
      <c r="F314" s="97"/>
      <c r="G314" s="65"/>
      <c r="H314" s="65"/>
      <c r="I314" s="65"/>
      <c r="J314" s="98"/>
      <c r="K314" s="65"/>
      <c r="L314" s="65"/>
      <c r="M314" s="65"/>
      <c r="N314" s="65"/>
      <c r="O314" s="65"/>
      <c r="P314" s="65"/>
      <c r="Q314" s="65" t="str">
        <f>IFERROR(VLOOKUP('BMP P Tracking Table'!$P314,Dropdowns!$C$2:$E$15,3,FALSE),"")</f>
        <v/>
      </c>
      <c r="R314" s="65" t="str">
        <f>IFERROR(VLOOKUP('BMP P Tracking Table'!$Q314,Dropdowns!$P$3:$Q$23,2,FALSE),"")</f>
        <v/>
      </c>
      <c r="S314" s="65"/>
      <c r="T314" s="65"/>
      <c r="U314" s="65"/>
      <c r="V314" s="65"/>
      <c r="W314" s="65"/>
      <c r="X314" s="65"/>
      <c r="Y314" s="65"/>
      <c r="Z314" s="65"/>
      <c r="AA314" s="65"/>
      <c r="AB314" s="100"/>
      <c r="AC314" s="65"/>
      <c r="AD314" s="107" t="str">
        <f>IFERROR('BMP P Tracking Table'!$U314*VLOOKUP('BMP P Tracking Table'!$Q314,'Loading Rates'!$B$1:$L$24,4,FALSE)+IF('BMP P Tracking Table'!$V314="By HSG",'BMP P Tracking Table'!$W314*VLOOKUP('BMP P Tracking Table'!$Q314,'Loading Rates'!$B$1:$L$24,6,FALSE)+'BMP P Tracking Table'!$X314*VLOOKUP('BMP P Tracking Table'!$Q314,'Loading Rates'!$B$1:$L$24,7,FALSE)+'BMP P Tracking Table'!$Y314*VLOOKUP('BMP P Tracking Table'!$Q314,'Loading Rates'!$B$1:$L$24,8,FALSE)+'BMP P Tracking Table'!$Z314*VLOOKUP('BMP P Tracking Table'!$Q314,'Loading Rates'!$B$1:$L$24,9,FALSE),'BMP P Tracking Table'!$AA314*VLOOKUP('BMP P Tracking Table'!$Q314,'Loading Rates'!$B$1:$L$24,10,FALSE)),"")</f>
        <v/>
      </c>
      <c r="AE314" s="107" t="str">
        <f>IFERROR(MIN(2,IF('BMP P Tracking Table'!$V314="Total Pervious",(-(3630*'BMP P Tracking Table'!$U314+20.691*'BMP P Tracking Table'!$AA314)+SQRT((3630*'BMP P Tracking Table'!$U314+20.691*'BMP P Tracking Table'!$AA314)^2-(4*(996.798*'BMP P Tracking Table'!$AA314)*-'BMP P Tracking Table'!$AB314)))/(2*(996.798*'BMP P Tracking Table'!$AA314)),IF(SUM('BMP P Tracking Table'!$W314:$Z314)=0,'BMP P Tracking Table'!$AB314/(-3630*'BMP P Tracking Table'!$U314),(-(3630*'BMP P Tracking Table'!$U314+20.691*'BMP P Tracking Table'!$Z314-216.711*'BMP P Tracking Table'!$Y314-83.853*'BMP P Tracking Table'!$X314-42.834*'BMP P Tracking Table'!$W314)+SQRT((3630*'BMP P Tracking Table'!$U314+20.691*'BMP P Tracking Table'!$Z314-216.711*'BMP P Tracking Table'!$Y314-83.853*'BMP P Tracking Table'!$X314-42.834*'BMP P Tracking Table'!$W314)^2-(4*(149.919*'BMP P Tracking Table'!$W314+236.676*'BMP P Tracking Table'!$X314+726*'BMP P Tracking Table'!$Y314+996.798*'BMP P Tracking Table'!$Z314)*-'BMP P Tracking Table'!$AB314)))/(2*(149.919*'BMP P Tracking Table'!$W314+236.676*'BMP P Tracking Table'!$X314+726*'BMP P Tracking Table'!$Y314+996.798*'BMP P Tracking Table'!$Z314))))),"")</f>
        <v/>
      </c>
      <c r="AF314" s="107" t="str" cm="1">
        <f t="array" ref="AF314">IFERROR((VLOOKUP(CONCATENATE('BMP P Tracking Table'!$T314," ",'BMP P Tracking Table'!$AC314),'Performance Curves'!$C$1:$L$45,_xlfn.SINGLE(MATCH('BMP P Tracking Table'!$AE314,'Performance Curves'!$D$1:$L$1,1))+2,FALSE)-VLOOKUP(CONCATENATE('BMP P Tracking Table'!$T314," ",'BMP P Tracking Table'!$AC314),'Performance Curves'!$C$1:$L$45,_xlfn.SINGLE(MATCH('BMP P Tracking Table'!$AE314,'Performance Curves'!$D$1:$L$1,1))+1,FALSE)),"")</f>
        <v/>
      </c>
      <c r="AG314" s="107" t="str">
        <f>IFERROR(('BMP P Tracking Table'!$AE314-INDEX('Performance Curves'!$E$1:$L$1,1,MATCH('BMP P Tracking Table'!$AE314,'Performance Curves'!$E$1:$L$1,1)))/(INDEX('Performance Curves'!$E$1:$L$1,1,MATCH('BMP P Tracking Table'!$AE314,'Performance Curves'!$E$1:$L$1,1)+1)-INDEX('Performance Curves'!$E$1:$L$1,1,MATCH('BMP P Tracking Table'!$AE314,'Performance Curves'!$E$1:$L$1,1))),"")</f>
        <v/>
      </c>
      <c r="AH314" s="106" t="str" cm="1">
        <f t="array" ref="AH314">IFERROR(IF('BMP P Tracking Table'!$AE314=2,VLOOKUP(CONCATENATE('BMP P Tracking Table'!$T314," ",'BMP P Tracking Table'!$AC314),'Performance Curves'!$C$1:$L$45,_xlfn.SINGLE(MATCH('BMP P Tracking Table'!$AE314,'Performance Curves'!$D$1:$L$1,1))+1,FALSE),'BMP P Tracking Table'!$AF314*'BMP P Tracking Table'!$AG314+VLOOKUP(CONCATENATE('BMP P Tracking Table'!$T314," ",'BMP P Tracking Table'!$AC314),'Performance Curves'!$C$1:$L$45,_xlfn.SINGLE(MATCH('BMP P Tracking Table'!$AE314,'Performance Curves'!$D$1:$L$1,1))+1,FALSE)),"")</f>
        <v/>
      </c>
      <c r="AI314" s="107" t="str">
        <f>IFERROR('BMP P Tracking Table'!$AH314*'BMP P Tracking Table'!$AD314,"")</f>
        <v/>
      </c>
      <c r="AJ314" s="65"/>
      <c r="AK314" s="101"/>
      <c r="AL314" s="101"/>
      <c r="AM314" s="64">
        <v>1</v>
      </c>
      <c r="AN314" s="105" t="str">
        <f t="shared" si="9"/>
        <v/>
      </c>
      <c r="AO314" s="101"/>
      <c r="AP314" s="101"/>
      <c r="AQ314" s="101"/>
      <c r="AR314" s="101"/>
      <c r="AS314" s="101"/>
      <c r="AT314" s="101"/>
      <c r="AU314" s="101"/>
      <c r="AV314" s="65"/>
      <c r="AW314" s="102"/>
      <c r="AX314" s="102"/>
      <c r="AY314" s="107" t="str">
        <f>IF('BMP P Tracking Table'!$AK314="Yes",IF('BMP P Tracking Table'!$AL314="No",'BMP P Tracking Table'!$U314*VLOOKUP('BMP P Tracking Table'!$Q314,'Loading Rates'!$B$1:$L$24,4,FALSE)+IF('BMP P Tracking Table'!$V314="By HSG",'BMP P Tracking Table'!$W314*VLOOKUP('BMP P Tracking Table'!$Q314,'Loading Rates'!$B$1:$L$24,6,FALSE)+'BMP P Tracking Table'!$X314*VLOOKUP('BMP P Tracking Table'!$Q314,'Loading Rates'!$B$1:$L$24,7,FALSE)+'BMP P Tracking Table'!$Y314*VLOOKUP('BMP P Tracking Table'!$Q314,'Loading Rates'!$B$1:$L$24,8,FALSE)+'BMP P Tracking Table'!$Z314*VLOOKUP('BMP P Tracking Table'!$Q314,'Loading Rates'!$B$1:$L$24,9,FALSE),'BMP P Tracking Table'!$AA314*VLOOKUP('BMP P Tracking Table'!$Q314,'Loading Rates'!$B$1:$L$24,10,FALSE)),'BMP P Tracking Table'!$AO314*VLOOKUP('BMP P Tracking Table'!$Q314,'Loading Rates'!$B$1:$L$24,4,FALSE)+IF('BMP P Tracking Table'!$AP314="By HSG",'BMP P Tracking Table'!$AQ314*VLOOKUP('BMP P Tracking Table'!$Q314,'Loading Rates'!$B$1:$L$24,6,FALSE)+'BMP P Tracking Table'!$AR314*VLOOKUP('BMP P Tracking Table'!$Q314,'Loading Rates'!$B$1:$L$24,7,FALSE)+'BMP P Tracking Table'!$AS314*VLOOKUP('BMP P Tracking Table'!$Q314,'Loading Rates'!$B$1:$L$24,8,FALSE)+'BMP P Tracking Table'!$AT314*VLOOKUP('BMP P Tracking Table'!$Q314,'Loading Rates'!$B$1:$L$24,9,FALSE),'BMP P Tracking Table'!$AU314*VLOOKUP('BMP P Tracking Table'!$Q314,'Loading Rates'!$B$1:$L$24,10,FALSE))),"")</f>
        <v/>
      </c>
      <c r="AZ314" s="107" t="str">
        <f>IFERROR(IF('BMP P Tracking Table'!$AL314="Yes",MIN(2,IF('BMP P Tracking Table'!$AP314="Total Pervious",(-(3630*'BMP P Tracking Table'!$AO314+20.691*'BMP P Tracking Table'!$AU314)+SQRT((3630*'BMP P Tracking Table'!$AO314+20.691*'BMP P Tracking Table'!$AU314)^2-(4*(996.798*'BMP P Tracking Table'!$AU314)*-'BMP P Tracking Table'!$AW314)))/(2*(996.798*'BMP P Tracking Table'!$AU314)),IF(SUM('BMP P Tracking Table'!$AQ314:$AT314)=0,'BMP P Tracking Table'!$AU314/(-3630*'BMP P Tracking Table'!$AO314),(-(3630*'BMP P Tracking Table'!$AO314+20.691*'BMP P Tracking Table'!$AT314-216.711*'BMP P Tracking Table'!$AS314-83.853*'BMP P Tracking Table'!$AR314-42.834*'BMP P Tracking Table'!$AQ314)+SQRT((3630*'BMP P Tracking Table'!$AO314+20.691*'BMP P Tracking Table'!$AT314-216.711*'BMP P Tracking Table'!$AS314-83.853*'BMP P Tracking Table'!$AR314-42.834*'BMP P Tracking Table'!$AQ314)^2-(4*(149.919*'BMP P Tracking Table'!$AQ314+236.676*'BMP P Tracking Table'!$AR314+726*'BMP P Tracking Table'!$AS314+996.798*'BMP P Tracking Table'!$AT314)*-'BMP P Tracking Table'!$AW314)))/(2*(149.919*'BMP P Tracking Table'!$AQ314+236.676*'BMP P Tracking Table'!$AR314+726*'BMP P Tracking Table'!$AS314+996.798*'BMP P Tracking Table'!$AT314))))),MIN(2,IF('BMP P Tracking Table'!$AP314="Total Pervious",(-(3630*'BMP P Tracking Table'!$U314+20.691*'BMP P Tracking Table'!$AA314)+SQRT((3630*'BMP P Tracking Table'!$U314+20.691*'BMP P Tracking Table'!$AA314)^2-(4*(996.798*'BMP P Tracking Table'!$AA314)*-'BMP P Tracking Table'!$AW314)))/(2*(996.798*'BMP P Tracking Table'!$AA314)),IF(SUM('BMP P Tracking Table'!$W314:$Z314)=0,'BMP P Tracking Table'!$AW314/(-3630*'BMP P Tracking Table'!$U314),(-(3630*'BMP P Tracking Table'!$U314+20.691*'BMP P Tracking Table'!$Z314-216.711*'BMP P Tracking Table'!$Y314-83.853*'BMP P Tracking Table'!$X314-42.834*'BMP P Tracking Table'!$W314)+SQRT((3630*'BMP P Tracking Table'!$U314+20.691*'BMP P Tracking Table'!$Z314-216.711*'BMP P Tracking Table'!$Y314-83.853*'BMP P Tracking Table'!$X314-42.834*'BMP P Tracking Table'!$W314)^2-(4*(149.919*'BMP P Tracking Table'!$W314+236.676*'BMP P Tracking Table'!$X314+726*'BMP P Tracking Table'!$Y314+996.798*'BMP P Tracking Table'!$Z314)*-'BMP P Tracking Table'!$AW314)))/(2*(149.919*'BMP P Tracking Table'!$W314+236.676*'BMP P Tracking Table'!$X314+726*'BMP P Tracking Table'!$Y314+996.798*'BMP P Tracking Table'!$Z314)))))),"")</f>
        <v/>
      </c>
      <c r="BA314" s="105" t="str" cm="1">
        <f t="array" ref="BA314">IFERROR((VLOOKUP(CONCATENATE('BMP P Tracking Table'!$AV314," ",'BMP P Tracking Table'!$AX314),'Performance Curves'!$C$1:$L$45,_xlfn.SINGLE(MATCH('BMP P Tracking Table'!$AZ314,'Performance Curves'!$D$1:$L$1,1))+2,FALSE)-VLOOKUP(CONCATENATE('BMP P Tracking Table'!$AV314," ",'BMP P Tracking Table'!$AX314),'Performance Curves'!$C$1:$L$45,_xlfn.SINGLE(MATCH('BMP P Tracking Table'!$AZ314,'Performance Curves'!$D$1:$L$1,1))+1,FALSE)),"")</f>
        <v/>
      </c>
      <c r="BB314" s="107" t="str">
        <f>IFERROR(('BMP P Tracking Table'!$AZ314-INDEX('Performance Curves'!$E$1:$L$1,1,MATCH('BMP P Tracking Table'!$AZ314,'Performance Curves'!$E$1:$L$1,1)))/(INDEX('Performance Curves'!$E$1:$L$1,1,MATCH('BMP P Tracking Table'!$AZ314,'Performance Curves'!$E$1:$L$1,1)+1)-INDEX('Performance Curves'!$E$1:$L$1,1,MATCH('BMP P Tracking Table'!$AZ314,'Performance Curves'!$E$1:$L$1,1))),"")</f>
        <v/>
      </c>
      <c r="BC314" s="106" t="str" cm="1">
        <f t="array" ref="BC314">IFERROR(IF('BMP P Tracking Table'!$AZ314=2,VLOOKUP(CONCATENATE('BMP P Tracking Table'!$AV314," ",'BMP P Tracking Table'!$AX314),'Performance Curves'!$C$1:$L$44,_xlfn.SINGLE(MATCH('BMP P Tracking Table'!$AZ314,'Performance Curves'!$D$1:$L$1,1))+1,FALSE),'BMP P Tracking Table'!$BA314*'BMP P Tracking Table'!$BB314+VLOOKUP(CONCATENATE('BMP P Tracking Table'!$AV314," ",'BMP P Tracking Table'!$AX314),'Performance Curves'!$C$1:$L$44,_xlfn.SINGLE(MATCH('BMP P Tracking Table'!$AZ314,'Performance Curves'!$D$1:$L$1,1))+1,FALSE)),"")</f>
        <v/>
      </c>
      <c r="BD314" s="107" t="str">
        <f>IFERROR('BMP P Tracking Table'!$BC314*'BMP P Tracking Table'!$AY314,"")</f>
        <v/>
      </c>
      <c r="BE314" s="101"/>
      <c r="BF314" s="37">
        <f t="shared" si="10"/>
        <v>0</v>
      </c>
    </row>
    <row r="315" spans="1:58" x14ac:dyDescent="0.25">
      <c r="A315" s="65"/>
      <c r="B315" s="65"/>
      <c r="C315" s="65"/>
      <c r="D315" s="65"/>
      <c r="E315" s="97"/>
      <c r="F315" s="97"/>
      <c r="G315" s="65"/>
      <c r="H315" s="65"/>
      <c r="I315" s="65"/>
      <c r="J315" s="98"/>
      <c r="K315" s="65"/>
      <c r="L315" s="65"/>
      <c r="M315" s="65"/>
      <c r="N315" s="65"/>
      <c r="O315" s="65"/>
      <c r="P315" s="65"/>
      <c r="Q315" s="65" t="str">
        <f>IFERROR(VLOOKUP('BMP P Tracking Table'!$P315,Dropdowns!$C$2:$E$15,3,FALSE),"")</f>
        <v/>
      </c>
      <c r="R315" s="65" t="str">
        <f>IFERROR(VLOOKUP('BMP P Tracking Table'!$Q315,Dropdowns!$P$3:$Q$23,2,FALSE),"")</f>
        <v/>
      </c>
      <c r="S315" s="65"/>
      <c r="T315" s="65"/>
      <c r="U315" s="65"/>
      <c r="V315" s="65"/>
      <c r="W315" s="65"/>
      <c r="X315" s="65"/>
      <c r="Y315" s="65"/>
      <c r="Z315" s="65"/>
      <c r="AA315" s="65"/>
      <c r="AB315" s="100"/>
      <c r="AC315" s="65"/>
      <c r="AD315" s="107" t="str">
        <f>IFERROR('BMP P Tracking Table'!$U315*VLOOKUP('BMP P Tracking Table'!$Q315,'Loading Rates'!$B$1:$L$24,4,FALSE)+IF('BMP P Tracking Table'!$V315="By HSG",'BMP P Tracking Table'!$W315*VLOOKUP('BMP P Tracking Table'!$Q315,'Loading Rates'!$B$1:$L$24,6,FALSE)+'BMP P Tracking Table'!$X315*VLOOKUP('BMP P Tracking Table'!$Q315,'Loading Rates'!$B$1:$L$24,7,FALSE)+'BMP P Tracking Table'!$Y315*VLOOKUP('BMP P Tracking Table'!$Q315,'Loading Rates'!$B$1:$L$24,8,FALSE)+'BMP P Tracking Table'!$Z315*VLOOKUP('BMP P Tracking Table'!$Q315,'Loading Rates'!$B$1:$L$24,9,FALSE),'BMP P Tracking Table'!$AA315*VLOOKUP('BMP P Tracking Table'!$Q315,'Loading Rates'!$B$1:$L$24,10,FALSE)),"")</f>
        <v/>
      </c>
      <c r="AE315" s="107" t="str">
        <f>IFERROR(MIN(2,IF('BMP P Tracking Table'!$V315="Total Pervious",(-(3630*'BMP P Tracking Table'!$U315+20.691*'BMP P Tracking Table'!$AA315)+SQRT((3630*'BMP P Tracking Table'!$U315+20.691*'BMP P Tracking Table'!$AA315)^2-(4*(996.798*'BMP P Tracking Table'!$AA315)*-'BMP P Tracking Table'!$AB315)))/(2*(996.798*'BMP P Tracking Table'!$AA315)),IF(SUM('BMP P Tracking Table'!$W315:$Z315)=0,'BMP P Tracking Table'!$AB315/(-3630*'BMP P Tracking Table'!$U315),(-(3630*'BMP P Tracking Table'!$U315+20.691*'BMP P Tracking Table'!$Z315-216.711*'BMP P Tracking Table'!$Y315-83.853*'BMP P Tracking Table'!$X315-42.834*'BMP P Tracking Table'!$W315)+SQRT((3630*'BMP P Tracking Table'!$U315+20.691*'BMP P Tracking Table'!$Z315-216.711*'BMP P Tracking Table'!$Y315-83.853*'BMP P Tracking Table'!$X315-42.834*'BMP P Tracking Table'!$W315)^2-(4*(149.919*'BMP P Tracking Table'!$W315+236.676*'BMP P Tracking Table'!$X315+726*'BMP P Tracking Table'!$Y315+996.798*'BMP P Tracking Table'!$Z315)*-'BMP P Tracking Table'!$AB315)))/(2*(149.919*'BMP P Tracking Table'!$W315+236.676*'BMP P Tracking Table'!$X315+726*'BMP P Tracking Table'!$Y315+996.798*'BMP P Tracking Table'!$Z315))))),"")</f>
        <v/>
      </c>
      <c r="AF315" s="107" t="str" cm="1">
        <f t="array" ref="AF315">IFERROR((VLOOKUP(CONCATENATE('BMP P Tracking Table'!$T315," ",'BMP P Tracking Table'!$AC315),'Performance Curves'!$C$1:$L$45,_xlfn.SINGLE(MATCH('BMP P Tracking Table'!$AE315,'Performance Curves'!$D$1:$L$1,1))+2,FALSE)-VLOOKUP(CONCATENATE('BMP P Tracking Table'!$T315," ",'BMP P Tracking Table'!$AC315),'Performance Curves'!$C$1:$L$45,_xlfn.SINGLE(MATCH('BMP P Tracking Table'!$AE315,'Performance Curves'!$D$1:$L$1,1))+1,FALSE)),"")</f>
        <v/>
      </c>
      <c r="AG315" s="107" t="str">
        <f>IFERROR(('BMP P Tracking Table'!$AE315-INDEX('Performance Curves'!$E$1:$L$1,1,MATCH('BMP P Tracking Table'!$AE315,'Performance Curves'!$E$1:$L$1,1)))/(INDEX('Performance Curves'!$E$1:$L$1,1,MATCH('BMP P Tracking Table'!$AE315,'Performance Curves'!$E$1:$L$1,1)+1)-INDEX('Performance Curves'!$E$1:$L$1,1,MATCH('BMP P Tracking Table'!$AE315,'Performance Curves'!$E$1:$L$1,1))),"")</f>
        <v/>
      </c>
      <c r="AH315" s="106" t="str" cm="1">
        <f t="array" ref="AH315">IFERROR(IF('BMP P Tracking Table'!$AE315=2,VLOOKUP(CONCATENATE('BMP P Tracking Table'!$T315," ",'BMP P Tracking Table'!$AC315),'Performance Curves'!$C$1:$L$45,_xlfn.SINGLE(MATCH('BMP P Tracking Table'!$AE315,'Performance Curves'!$D$1:$L$1,1))+1,FALSE),'BMP P Tracking Table'!$AF315*'BMP P Tracking Table'!$AG315+VLOOKUP(CONCATENATE('BMP P Tracking Table'!$T315," ",'BMP P Tracking Table'!$AC315),'Performance Curves'!$C$1:$L$45,_xlfn.SINGLE(MATCH('BMP P Tracking Table'!$AE315,'Performance Curves'!$D$1:$L$1,1))+1,FALSE)),"")</f>
        <v/>
      </c>
      <c r="AI315" s="107" t="str">
        <f>IFERROR('BMP P Tracking Table'!$AH315*'BMP P Tracking Table'!$AD315,"")</f>
        <v/>
      </c>
      <c r="AJ315" s="65"/>
      <c r="AK315" s="101"/>
      <c r="AL315" s="101"/>
      <c r="AM315" s="64">
        <v>1</v>
      </c>
      <c r="AN315" s="105" t="str">
        <f t="shared" si="9"/>
        <v/>
      </c>
      <c r="AO315" s="101"/>
      <c r="AP315" s="101"/>
      <c r="AQ315" s="101"/>
      <c r="AR315" s="101"/>
      <c r="AS315" s="101"/>
      <c r="AT315" s="101"/>
      <c r="AU315" s="101"/>
      <c r="AV315" s="65"/>
      <c r="AW315" s="102"/>
      <c r="AX315" s="102"/>
      <c r="AY315" s="107" t="str">
        <f>IF('BMP P Tracking Table'!$AK315="Yes",IF('BMP P Tracking Table'!$AL315="No",'BMP P Tracking Table'!$U315*VLOOKUP('BMP P Tracking Table'!$Q315,'Loading Rates'!$B$1:$L$24,4,FALSE)+IF('BMP P Tracking Table'!$V315="By HSG",'BMP P Tracking Table'!$W315*VLOOKUP('BMP P Tracking Table'!$Q315,'Loading Rates'!$B$1:$L$24,6,FALSE)+'BMP P Tracking Table'!$X315*VLOOKUP('BMP P Tracking Table'!$Q315,'Loading Rates'!$B$1:$L$24,7,FALSE)+'BMP P Tracking Table'!$Y315*VLOOKUP('BMP P Tracking Table'!$Q315,'Loading Rates'!$B$1:$L$24,8,FALSE)+'BMP P Tracking Table'!$Z315*VLOOKUP('BMP P Tracking Table'!$Q315,'Loading Rates'!$B$1:$L$24,9,FALSE),'BMP P Tracking Table'!$AA315*VLOOKUP('BMP P Tracking Table'!$Q315,'Loading Rates'!$B$1:$L$24,10,FALSE)),'BMP P Tracking Table'!$AO315*VLOOKUP('BMP P Tracking Table'!$Q315,'Loading Rates'!$B$1:$L$24,4,FALSE)+IF('BMP P Tracking Table'!$AP315="By HSG",'BMP P Tracking Table'!$AQ315*VLOOKUP('BMP P Tracking Table'!$Q315,'Loading Rates'!$B$1:$L$24,6,FALSE)+'BMP P Tracking Table'!$AR315*VLOOKUP('BMP P Tracking Table'!$Q315,'Loading Rates'!$B$1:$L$24,7,FALSE)+'BMP P Tracking Table'!$AS315*VLOOKUP('BMP P Tracking Table'!$Q315,'Loading Rates'!$B$1:$L$24,8,FALSE)+'BMP P Tracking Table'!$AT315*VLOOKUP('BMP P Tracking Table'!$Q315,'Loading Rates'!$B$1:$L$24,9,FALSE),'BMP P Tracking Table'!$AU315*VLOOKUP('BMP P Tracking Table'!$Q315,'Loading Rates'!$B$1:$L$24,10,FALSE))),"")</f>
        <v/>
      </c>
      <c r="AZ315" s="107" t="str">
        <f>IFERROR(IF('BMP P Tracking Table'!$AL315="Yes",MIN(2,IF('BMP P Tracking Table'!$AP315="Total Pervious",(-(3630*'BMP P Tracking Table'!$AO315+20.691*'BMP P Tracking Table'!$AU315)+SQRT((3630*'BMP P Tracking Table'!$AO315+20.691*'BMP P Tracking Table'!$AU315)^2-(4*(996.798*'BMP P Tracking Table'!$AU315)*-'BMP P Tracking Table'!$AW315)))/(2*(996.798*'BMP P Tracking Table'!$AU315)),IF(SUM('BMP P Tracking Table'!$AQ315:$AT315)=0,'BMP P Tracking Table'!$AU315/(-3630*'BMP P Tracking Table'!$AO315),(-(3630*'BMP P Tracking Table'!$AO315+20.691*'BMP P Tracking Table'!$AT315-216.711*'BMP P Tracking Table'!$AS315-83.853*'BMP P Tracking Table'!$AR315-42.834*'BMP P Tracking Table'!$AQ315)+SQRT((3630*'BMP P Tracking Table'!$AO315+20.691*'BMP P Tracking Table'!$AT315-216.711*'BMP P Tracking Table'!$AS315-83.853*'BMP P Tracking Table'!$AR315-42.834*'BMP P Tracking Table'!$AQ315)^2-(4*(149.919*'BMP P Tracking Table'!$AQ315+236.676*'BMP P Tracking Table'!$AR315+726*'BMP P Tracking Table'!$AS315+996.798*'BMP P Tracking Table'!$AT315)*-'BMP P Tracking Table'!$AW315)))/(2*(149.919*'BMP P Tracking Table'!$AQ315+236.676*'BMP P Tracking Table'!$AR315+726*'BMP P Tracking Table'!$AS315+996.798*'BMP P Tracking Table'!$AT315))))),MIN(2,IF('BMP P Tracking Table'!$AP315="Total Pervious",(-(3630*'BMP P Tracking Table'!$U315+20.691*'BMP P Tracking Table'!$AA315)+SQRT((3630*'BMP P Tracking Table'!$U315+20.691*'BMP P Tracking Table'!$AA315)^2-(4*(996.798*'BMP P Tracking Table'!$AA315)*-'BMP P Tracking Table'!$AW315)))/(2*(996.798*'BMP P Tracking Table'!$AA315)),IF(SUM('BMP P Tracking Table'!$W315:$Z315)=0,'BMP P Tracking Table'!$AW315/(-3630*'BMP P Tracking Table'!$U315),(-(3630*'BMP P Tracking Table'!$U315+20.691*'BMP P Tracking Table'!$Z315-216.711*'BMP P Tracking Table'!$Y315-83.853*'BMP P Tracking Table'!$X315-42.834*'BMP P Tracking Table'!$W315)+SQRT((3630*'BMP P Tracking Table'!$U315+20.691*'BMP P Tracking Table'!$Z315-216.711*'BMP P Tracking Table'!$Y315-83.853*'BMP P Tracking Table'!$X315-42.834*'BMP P Tracking Table'!$W315)^2-(4*(149.919*'BMP P Tracking Table'!$W315+236.676*'BMP P Tracking Table'!$X315+726*'BMP P Tracking Table'!$Y315+996.798*'BMP P Tracking Table'!$Z315)*-'BMP P Tracking Table'!$AW315)))/(2*(149.919*'BMP P Tracking Table'!$W315+236.676*'BMP P Tracking Table'!$X315+726*'BMP P Tracking Table'!$Y315+996.798*'BMP P Tracking Table'!$Z315)))))),"")</f>
        <v/>
      </c>
      <c r="BA315" s="105" t="str" cm="1">
        <f t="array" ref="BA315">IFERROR((VLOOKUP(CONCATENATE('BMP P Tracking Table'!$AV315," ",'BMP P Tracking Table'!$AX315),'Performance Curves'!$C$1:$L$45,_xlfn.SINGLE(MATCH('BMP P Tracking Table'!$AZ315,'Performance Curves'!$D$1:$L$1,1))+2,FALSE)-VLOOKUP(CONCATENATE('BMP P Tracking Table'!$AV315," ",'BMP P Tracking Table'!$AX315),'Performance Curves'!$C$1:$L$45,_xlfn.SINGLE(MATCH('BMP P Tracking Table'!$AZ315,'Performance Curves'!$D$1:$L$1,1))+1,FALSE)),"")</f>
        <v/>
      </c>
      <c r="BB315" s="107" t="str">
        <f>IFERROR(('BMP P Tracking Table'!$AZ315-INDEX('Performance Curves'!$E$1:$L$1,1,MATCH('BMP P Tracking Table'!$AZ315,'Performance Curves'!$E$1:$L$1,1)))/(INDEX('Performance Curves'!$E$1:$L$1,1,MATCH('BMP P Tracking Table'!$AZ315,'Performance Curves'!$E$1:$L$1,1)+1)-INDEX('Performance Curves'!$E$1:$L$1,1,MATCH('BMP P Tracking Table'!$AZ315,'Performance Curves'!$E$1:$L$1,1))),"")</f>
        <v/>
      </c>
      <c r="BC315" s="106" t="str" cm="1">
        <f t="array" ref="BC315">IFERROR(IF('BMP P Tracking Table'!$AZ315=2,VLOOKUP(CONCATENATE('BMP P Tracking Table'!$AV315," ",'BMP P Tracking Table'!$AX315),'Performance Curves'!$C$1:$L$44,_xlfn.SINGLE(MATCH('BMP P Tracking Table'!$AZ315,'Performance Curves'!$D$1:$L$1,1))+1,FALSE),'BMP P Tracking Table'!$BA315*'BMP P Tracking Table'!$BB315+VLOOKUP(CONCATENATE('BMP P Tracking Table'!$AV315," ",'BMP P Tracking Table'!$AX315),'Performance Curves'!$C$1:$L$44,_xlfn.SINGLE(MATCH('BMP P Tracking Table'!$AZ315,'Performance Curves'!$D$1:$L$1,1))+1,FALSE)),"")</f>
        <v/>
      </c>
      <c r="BD315" s="107" t="str">
        <f>IFERROR('BMP P Tracking Table'!$BC315*'BMP P Tracking Table'!$AY315,"")</f>
        <v/>
      </c>
      <c r="BE315" s="101"/>
      <c r="BF315" s="37">
        <f t="shared" si="10"/>
        <v>0</v>
      </c>
    </row>
    <row r="316" spans="1:58" x14ac:dyDescent="0.25">
      <c r="A316" s="65"/>
      <c r="B316" s="65"/>
      <c r="C316" s="65"/>
      <c r="D316" s="65"/>
      <c r="E316" s="97"/>
      <c r="F316" s="97"/>
      <c r="G316" s="65"/>
      <c r="H316" s="65"/>
      <c r="I316" s="65"/>
      <c r="J316" s="98"/>
      <c r="K316" s="65"/>
      <c r="L316" s="65"/>
      <c r="M316" s="65"/>
      <c r="N316" s="65"/>
      <c r="O316" s="65"/>
      <c r="P316" s="65"/>
      <c r="Q316" s="65" t="str">
        <f>IFERROR(VLOOKUP('BMP P Tracking Table'!$P316,Dropdowns!$C$2:$E$15,3,FALSE),"")</f>
        <v/>
      </c>
      <c r="R316" s="65" t="str">
        <f>IFERROR(VLOOKUP('BMP P Tracking Table'!$Q316,Dropdowns!$P$3:$Q$23,2,FALSE),"")</f>
        <v/>
      </c>
      <c r="S316" s="65"/>
      <c r="T316" s="65"/>
      <c r="U316" s="65"/>
      <c r="V316" s="65"/>
      <c r="W316" s="65"/>
      <c r="X316" s="65"/>
      <c r="Y316" s="65"/>
      <c r="Z316" s="65"/>
      <c r="AA316" s="65"/>
      <c r="AB316" s="100"/>
      <c r="AC316" s="65"/>
      <c r="AD316" s="107" t="str">
        <f>IFERROR('BMP P Tracking Table'!$U316*VLOOKUP('BMP P Tracking Table'!$Q316,'Loading Rates'!$B$1:$L$24,4,FALSE)+IF('BMP P Tracking Table'!$V316="By HSG",'BMP P Tracking Table'!$W316*VLOOKUP('BMP P Tracking Table'!$Q316,'Loading Rates'!$B$1:$L$24,6,FALSE)+'BMP P Tracking Table'!$X316*VLOOKUP('BMP P Tracking Table'!$Q316,'Loading Rates'!$B$1:$L$24,7,FALSE)+'BMP P Tracking Table'!$Y316*VLOOKUP('BMP P Tracking Table'!$Q316,'Loading Rates'!$B$1:$L$24,8,FALSE)+'BMP P Tracking Table'!$Z316*VLOOKUP('BMP P Tracking Table'!$Q316,'Loading Rates'!$B$1:$L$24,9,FALSE),'BMP P Tracking Table'!$AA316*VLOOKUP('BMP P Tracking Table'!$Q316,'Loading Rates'!$B$1:$L$24,10,FALSE)),"")</f>
        <v/>
      </c>
      <c r="AE316" s="107" t="str">
        <f>IFERROR(MIN(2,IF('BMP P Tracking Table'!$V316="Total Pervious",(-(3630*'BMP P Tracking Table'!$U316+20.691*'BMP P Tracking Table'!$AA316)+SQRT((3630*'BMP P Tracking Table'!$U316+20.691*'BMP P Tracking Table'!$AA316)^2-(4*(996.798*'BMP P Tracking Table'!$AA316)*-'BMP P Tracking Table'!$AB316)))/(2*(996.798*'BMP P Tracking Table'!$AA316)),IF(SUM('BMP P Tracking Table'!$W316:$Z316)=0,'BMP P Tracking Table'!$AB316/(-3630*'BMP P Tracking Table'!$U316),(-(3630*'BMP P Tracking Table'!$U316+20.691*'BMP P Tracking Table'!$Z316-216.711*'BMP P Tracking Table'!$Y316-83.853*'BMP P Tracking Table'!$X316-42.834*'BMP P Tracking Table'!$W316)+SQRT((3630*'BMP P Tracking Table'!$U316+20.691*'BMP P Tracking Table'!$Z316-216.711*'BMP P Tracking Table'!$Y316-83.853*'BMP P Tracking Table'!$X316-42.834*'BMP P Tracking Table'!$W316)^2-(4*(149.919*'BMP P Tracking Table'!$W316+236.676*'BMP P Tracking Table'!$X316+726*'BMP P Tracking Table'!$Y316+996.798*'BMP P Tracking Table'!$Z316)*-'BMP P Tracking Table'!$AB316)))/(2*(149.919*'BMP P Tracking Table'!$W316+236.676*'BMP P Tracking Table'!$X316+726*'BMP P Tracking Table'!$Y316+996.798*'BMP P Tracking Table'!$Z316))))),"")</f>
        <v/>
      </c>
      <c r="AF316" s="107" t="str" cm="1">
        <f t="array" ref="AF316">IFERROR((VLOOKUP(CONCATENATE('BMP P Tracking Table'!$T316," ",'BMP P Tracking Table'!$AC316),'Performance Curves'!$C$1:$L$45,_xlfn.SINGLE(MATCH('BMP P Tracking Table'!$AE316,'Performance Curves'!$D$1:$L$1,1))+2,FALSE)-VLOOKUP(CONCATENATE('BMP P Tracking Table'!$T316," ",'BMP P Tracking Table'!$AC316),'Performance Curves'!$C$1:$L$45,_xlfn.SINGLE(MATCH('BMP P Tracking Table'!$AE316,'Performance Curves'!$D$1:$L$1,1))+1,FALSE)),"")</f>
        <v/>
      </c>
      <c r="AG316" s="107" t="str">
        <f>IFERROR(('BMP P Tracking Table'!$AE316-INDEX('Performance Curves'!$E$1:$L$1,1,MATCH('BMP P Tracking Table'!$AE316,'Performance Curves'!$E$1:$L$1,1)))/(INDEX('Performance Curves'!$E$1:$L$1,1,MATCH('BMP P Tracking Table'!$AE316,'Performance Curves'!$E$1:$L$1,1)+1)-INDEX('Performance Curves'!$E$1:$L$1,1,MATCH('BMP P Tracking Table'!$AE316,'Performance Curves'!$E$1:$L$1,1))),"")</f>
        <v/>
      </c>
      <c r="AH316" s="106" t="str" cm="1">
        <f t="array" ref="AH316">IFERROR(IF('BMP P Tracking Table'!$AE316=2,VLOOKUP(CONCATENATE('BMP P Tracking Table'!$T316," ",'BMP P Tracking Table'!$AC316),'Performance Curves'!$C$1:$L$45,_xlfn.SINGLE(MATCH('BMP P Tracking Table'!$AE316,'Performance Curves'!$D$1:$L$1,1))+1,FALSE),'BMP P Tracking Table'!$AF316*'BMP P Tracking Table'!$AG316+VLOOKUP(CONCATENATE('BMP P Tracking Table'!$T316," ",'BMP P Tracking Table'!$AC316),'Performance Curves'!$C$1:$L$45,_xlfn.SINGLE(MATCH('BMP P Tracking Table'!$AE316,'Performance Curves'!$D$1:$L$1,1))+1,FALSE)),"")</f>
        <v/>
      </c>
      <c r="AI316" s="107" t="str">
        <f>IFERROR('BMP P Tracking Table'!$AH316*'BMP P Tracking Table'!$AD316,"")</f>
        <v/>
      </c>
      <c r="AJ316" s="65"/>
      <c r="AK316" s="101"/>
      <c r="AL316" s="101"/>
      <c r="AM316" s="64">
        <v>1</v>
      </c>
      <c r="AN316" s="105" t="str">
        <f t="shared" si="9"/>
        <v/>
      </c>
      <c r="AO316" s="101"/>
      <c r="AP316" s="101"/>
      <c r="AQ316" s="101"/>
      <c r="AR316" s="101"/>
      <c r="AS316" s="101"/>
      <c r="AT316" s="101"/>
      <c r="AU316" s="101"/>
      <c r="AV316" s="65"/>
      <c r="AW316" s="102"/>
      <c r="AX316" s="102"/>
      <c r="AY316" s="107" t="str">
        <f>IF('BMP P Tracking Table'!$AK316="Yes",IF('BMP P Tracking Table'!$AL316="No",'BMP P Tracking Table'!$U316*VLOOKUP('BMP P Tracking Table'!$Q316,'Loading Rates'!$B$1:$L$24,4,FALSE)+IF('BMP P Tracking Table'!$V316="By HSG",'BMP P Tracking Table'!$W316*VLOOKUP('BMP P Tracking Table'!$Q316,'Loading Rates'!$B$1:$L$24,6,FALSE)+'BMP P Tracking Table'!$X316*VLOOKUP('BMP P Tracking Table'!$Q316,'Loading Rates'!$B$1:$L$24,7,FALSE)+'BMP P Tracking Table'!$Y316*VLOOKUP('BMP P Tracking Table'!$Q316,'Loading Rates'!$B$1:$L$24,8,FALSE)+'BMP P Tracking Table'!$Z316*VLOOKUP('BMP P Tracking Table'!$Q316,'Loading Rates'!$B$1:$L$24,9,FALSE),'BMP P Tracking Table'!$AA316*VLOOKUP('BMP P Tracking Table'!$Q316,'Loading Rates'!$B$1:$L$24,10,FALSE)),'BMP P Tracking Table'!$AO316*VLOOKUP('BMP P Tracking Table'!$Q316,'Loading Rates'!$B$1:$L$24,4,FALSE)+IF('BMP P Tracking Table'!$AP316="By HSG",'BMP P Tracking Table'!$AQ316*VLOOKUP('BMP P Tracking Table'!$Q316,'Loading Rates'!$B$1:$L$24,6,FALSE)+'BMP P Tracking Table'!$AR316*VLOOKUP('BMP P Tracking Table'!$Q316,'Loading Rates'!$B$1:$L$24,7,FALSE)+'BMP P Tracking Table'!$AS316*VLOOKUP('BMP P Tracking Table'!$Q316,'Loading Rates'!$B$1:$L$24,8,FALSE)+'BMP P Tracking Table'!$AT316*VLOOKUP('BMP P Tracking Table'!$Q316,'Loading Rates'!$B$1:$L$24,9,FALSE),'BMP P Tracking Table'!$AU316*VLOOKUP('BMP P Tracking Table'!$Q316,'Loading Rates'!$B$1:$L$24,10,FALSE))),"")</f>
        <v/>
      </c>
      <c r="AZ316" s="107" t="str">
        <f>IFERROR(IF('BMP P Tracking Table'!$AL316="Yes",MIN(2,IF('BMP P Tracking Table'!$AP316="Total Pervious",(-(3630*'BMP P Tracking Table'!$AO316+20.691*'BMP P Tracking Table'!$AU316)+SQRT((3630*'BMP P Tracking Table'!$AO316+20.691*'BMP P Tracking Table'!$AU316)^2-(4*(996.798*'BMP P Tracking Table'!$AU316)*-'BMP P Tracking Table'!$AW316)))/(2*(996.798*'BMP P Tracking Table'!$AU316)),IF(SUM('BMP P Tracking Table'!$AQ316:$AT316)=0,'BMP P Tracking Table'!$AU316/(-3630*'BMP P Tracking Table'!$AO316),(-(3630*'BMP P Tracking Table'!$AO316+20.691*'BMP P Tracking Table'!$AT316-216.711*'BMP P Tracking Table'!$AS316-83.853*'BMP P Tracking Table'!$AR316-42.834*'BMP P Tracking Table'!$AQ316)+SQRT((3630*'BMP P Tracking Table'!$AO316+20.691*'BMP P Tracking Table'!$AT316-216.711*'BMP P Tracking Table'!$AS316-83.853*'BMP P Tracking Table'!$AR316-42.834*'BMP P Tracking Table'!$AQ316)^2-(4*(149.919*'BMP P Tracking Table'!$AQ316+236.676*'BMP P Tracking Table'!$AR316+726*'BMP P Tracking Table'!$AS316+996.798*'BMP P Tracking Table'!$AT316)*-'BMP P Tracking Table'!$AW316)))/(2*(149.919*'BMP P Tracking Table'!$AQ316+236.676*'BMP P Tracking Table'!$AR316+726*'BMP P Tracking Table'!$AS316+996.798*'BMP P Tracking Table'!$AT316))))),MIN(2,IF('BMP P Tracking Table'!$AP316="Total Pervious",(-(3630*'BMP P Tracking Table'!$U316+20.691*'BMP P Tracking Table'!$AA316)+SQRT((3630*'BMP P Tracking Table'!$U316+20.691*'BMP P Tracking Table'!$AA316)^2-(4*(996.798*'BMP P Tracking Table'!$AA316)*-'BMP P Tracking Table'!$AW316)))/(2*(996.798*'BMP P Tracking Table'!$AA316)),IF(SUM('BMP P Tracking Table'!$W316:$Z316)=0,'BMP P Tracking Table'!$AW316/(-3630*'BMP P Tracking Table'!$U316),(-(3630*'BMP P Tracking Table'!$U316+20.691*'BMP P Tracking Table'!$Z316-216.711*'BMP P Tracking Table'!$Y316-83.853*'BMP P Tracking Table'!$X316-42.834*'BMP P Tracking Table'!$W316)+SQRT((3630*'BMP P Tracking Table'!$U316+20.691*'BMP P Tracking Table'!$Z316-216.711*'BMP P Tracking Table'!$Y316-83.853*'BMP P Tracking Table'!$X316-42.834*'BMP P Tracking Table'!$W316)^2-(4*(149.919*'BMP P Tracking Table'!$W316+236.676*'BMP P Tracking Table'!$X316+726*'BMP P Tracking Table'!$Y316+996.798*'BMP P Tracking Table'!$Z316)*-'BMP P Tracking Table'!$AW316)))/(2*(149.919*'BMP P Tracking Table'!$W316+236.676*'BMP P Tracking Table'!$X316+726*'BMP P Tracking Table'!$Y316+996.798*'BMP P Tracking Table'!$Z316)))))),"")</f>
        <v/>
      </c>
      <c r="BA316" s="105" t="str" cm="1">
        <f t="array" ref="BA316">IFERROR((VLOOKUP(CONCATENATE('BMP P Tracking Table'!$AV316," ",'BMP P Tracking Table'!$AX316),'Performance Curves'!$C$1:$L$45,_xlfn.SINGLE(MATCH('BMP P Tracking Table'!$AZ316,'Performance Curves'!$D$1:$L$1,1))+2,FALSE)-VLOOKUP(CONCATENATE('BMP P Tracking Table'!$AV316," ",'BMP P Tracking Table'!$AX316),'Performance Curves'!$C$1:$L$45,_xlfn.SINGLE(MATCH('BMP P Tracking Table'!$AZ316,'Performance Curves'!$D$1:$L$1,1))+1,FALSE)),"")</f>
        <v/>
      </c>
      <c r="BB316" s="107" t="str">
        <f>IFERROR(('BMP P Tracking Table'!$AZ316-INDEX('Performance Curves'!$E$1:$L$1,1,MATCH('BMP P Tracking Table'!$AZ316,'Performance Curves'!$E$1:$L$1,1)))/(INDEX('Performance Curves'!$E$1:$L$1,1,MATCH('BMP P Tracking Table'!$AZ316,'Performance Curves'!$E$1:$L$1,1)+1)-INDEX('Performance Curves'!$E$1:$L$1,1,MATCH('BMP P Tracking Table'!$AZ316,'Performance Curves'!$E$1:$L$1,1))),"")</f>
        <v/>
      </c>
      <c r="BC316" s="106" t="str" cm="1">
        <f t="array" ref="BC316">IFERROR(IF('BMP P Tracking Table'!$AZ316=2,VLOOKUP(CONCATENATE('BMP P Tracking Table'!$AV316," ",'BMP P Tracking Table'!$AX316),'Performance Curves'!$C$1:$L$44,_xlfn.SINGLE(MATCH('BMP P Tracking Table'!$AZ316,'Performance Curves'!$D$1:$L$1,1))+1,FALSE),'BMP P Tracking Table'!$BA316*'BMP P Tracking Table'!$BB316+VLOOKUP(CONCATENATE('BMP P Tracking Table'!$AV316," ",'BMP P Tracking Table'!$AX316),'Performance Curves'!$C$1:$L$44,_xlfn.SINGLE(MATCH('BMP P Tracking Table'!$AZ316,'Performance Curves'!$D$1:$L$1,1))+1,FALSE)),"")</f>
        <v/>
      </c>
      <c r="BD316" s="107" t="str">
        <f>IFERROR('BMP P Tracking Table'!$BC316*'BMP P Tracking Table'!$AY316,"")</f>
        <v/>
      </c>
      <c r="BE316" s="101"/>
      <c r="BF316" s="37">
        <f t="shared" si="10"/>
        <v>0</v>
      </c>
    </row>
    <row r="317" spans="1:58" x14ac:dyDescent="0.25">
      <c r="A317" s="65"/>
      <c r="B317" s="65"/>
      <c r="C317" s="65"/>
      <c r="D317" s="65"/>
      <c r="E317" s="97"/>
      <c r="F317" s="97"/>
      <c r="G317" s="65"/>
      <c r="H317" s="65"/>
      <c r="I317" s="65"/>
      <c r="J317" s="98"/>
      <c r="K317" s="65"/>
      <c r="L317" s="65"/>
      <c r="M317" s="65"/>
      <c r="N317" s="65"/>
      <c r="O317" s="65"/>
      <c r="P317" s="65"/>
      <c r="Q317" s="65" t="str">
        <f>IFERROR(VLOOKUP('BMP P Tracking Table'!$P317,Dropdowns!$C$2:$E$15,3,FALSE),"")</f>
        <v/>
      </c>
      <c r="R317" s="65" t="str">
        <f>IFERROR(VLOOKUP('BMP P Tracking Table'!$Q317,Dropdowns!$P$3:$Q$23,2,FALSE),"")</f>
        <v/>
      </c>
      <c r="S317" s="65"/>
      <c r="T317" s="65"/>
      <c r="U317" s="65"/>
      <c r="V317" s="65"/>
      <c r="W317" s="65"/>
      <c r="X317" s="65"/>
      <c r="Y317" s="65"/>
      <c r="Z317" s="65"/>
      <c r="AA317" s="65"/>
      <c r="AB317" s="100"/>
      <c r="AC317" s="65"/>
      <c r="AD317" s="107" t="str">
        <f>IFERROR('BMP P Tracking Table'!$U317*VLOOKUP('BMP P Tracking Table'!$Q317,'Loading Rates'!$B$1:$L$24,4,FALSE)+IF('BMP P Tracking Table'!$V317="By HSG",'BMP P Tracking Table'!$W317*VLOOKUP('BMP P Tracking Table'!$Q317,'Loading Rates'!$B$1:$L$24,6,FALSE)+'BMP P Tracking Table'!$X317*VLOOKUP('BMP P Tracking Table'!$Q317,'Loading Rates'!$B$1:$L$24,7,FALSE)+'BMP P Tracking Table'!$Y317*VLOOKUP('BMP P Tracking Table'!$Q317,'Loading Rates'!$B$1:$L$24,8,FALSE)+'BMP P Tracking Table'!$Z317*VLOOKUP('BMP P Tracking Table'!$Q317,'Loading Rates'!$B$1:$L$24,9,FALSE),'BMP P Tracking Table'!$AA317*VLOOKUP('BMP P Tracking Table'!$Q317,'Loading Rates'!$B$1:$L$24,10,FALSE)),"")</f>
        <v/>
      </c>
      <c r="AE317" s="107" t="str">
        <f>IFERROR(MIN(2,IF('BMP P Tracking Table'!$V317="Total Pervious",(-(3630*'BMP P Tracking Table'!$U317+20.691*'BMP P Tracking Table'!$AA317)+SQRT((3630*'BMP P Tracking Table'!$U317+20.691*'BMP P Tracking Table'!$AA317)^2-(4*(996.798*'BMP P Tracking Table'!$AA317)*-'BMP P Tracking Table'!$AB317)))/(2*(996.798*'BMP P Tracking Table'!$AA317)),IF(SUM('BMP P Tracking Table'!$W317:$Z317)=0,'BMP P Tracking Table'!$AB317/(-3630*'BMP P Tracking Table'!$U317),(-(3630*'BMP P Tracking Table'!$U317+20.691*'BMP P Tracking Table'!$Z317-216.711*'BMP P Tracking Table'!$Y317-83.853*'BMP P Tracking Table'!$X317-42.834*'BMP P Tracking Table'!$W317)+SQRT((3630*'BMP P Tracking Table'!$U317+20.691*'BMP P Tracking Table'!$Z317-216.711*'BMP P Tracking Table'!$Y317-83.853*'BMP P Tracking Table'!$X317-42.834*'BMP P Tracking Table'!$W317)^2-(4*(149.919*'BMP P Tracking Table'!$W317+236.676*'BMP P Tracking Table'!$X317+726*'BMP P Tracking Table'!$Y317+996.798*'BMP P Tracking Table'!$Z317)*-'BMP P Tracking Table'!$AB317)))/(2*(149.919*'BMP P Tracking Table'!$W317+236.676*'BMP P Tracking Table'!$X317+726*'BMP P Tracking Table'!$Y317+996.798*'BMP P Tracking Table'!$Z317))))),"")</f>
        <v/>
      </c>
      <c r="AF317" s="107" t="str" cm="1">
        <f t="array" ref="AF317">IFERROR((VLOOKUP(CONCATENATE('BMP P Tracking Table'!$T317," ",'BMP P Tracking Table'!$AC317),'Performance Curves'!$C$1:$L$45,_xlfn.SINGLE(MATCH('BMP P Tracking Table'!$AE317,'Performance Curves'!$D$1:$L$1,1))+2,FALSE)-VLOOKUP(CONCATENATE('BMP P Tracking Table'!$T317," ",'BMP P Tracking Table'!$AC317),'Performance Curves'!$C$1:$L$45,_xlfn.SINGLE(MATCH('BMP P Tracking Table'!$AE317,'Performance Curves'!$D$1:$L$1,1))+1,FALSE)),"")</f>
        <v/>
      </c>
      <c r="AG317" s="107" t="str">
        <f>IFERROR(('BMP P Tracking Table'!$AE317-INDEX('Performance Curves'!$E$1:$L$1,1,MATCH('BMP P Tracking Table'!$AE317,'Performance Curves'!$E$1:$L$1,1)))/(INDEX('Performance Curves'!$E$1:$L$1,1,MATCH('BMP P Tracking Table'!$AE317,'Performance Curves'!$E$1:$L$1,1)+1)-INDEX('Performance Curves'!$E$1:$L$1,1,MATCH('BMP P Tracking Table'!$AE317,'Performance Curves'!$E$1:$L$1,1))),"")</f>
        <v/>
      </c>
      <c r="AH317" s="106" t="str" cm="1">
        <f t="array" ref="AH317">IFERROR(IF('BMP P Tracking Table'!$AE317=2,VLOOKUP(CONCATENATE('BMP P Tracking Table'!$T317," ",'BMP P Tracking Table'!$AC317),'Performance Curves'!$C$1:$L$45,_xlfn.SINGLE(MATCH('BMP P Tracking Table'!$AE317,'Performance Curves'!$D$1:$L$1,1))+1,FALSE),'BMP P Tracking Table'!$AF317*'BMP P Tracking Table'!$AG317+VLOOKUP(CONCATENATE('BMP P Tracking Table'!$T317," ",'BMP P Tracking Table'!$AC317),'Performance Curves'!$C$1:$L$45,_xlfn.SINGLE(MATCH('BMP P Tracking Table'!$AE317,'Performance Curves'!$D$1:$L$1,1))+1,FALSE)),"")</f>
        <v/>
      </c>
      <c r="AI317" s="107" t="str">
        <f>IFERROR('BMP P Tracking Table'!$AH317*'BMP P Tracking Table'!$AD317,"")</f>
        <v/>
      </c>
      <c r="AJ317" s="65"/>
      <c r="AK317" s="101"/>
      <c r="AL317" s="101"/>
      <c r="AM317" s="64">
        <v>1</v>
      </c>
      <c r="AN317" s="105" t="str">
        <f t="shared" si="9"/>
        <v/>
      </c>
      <c r="AO317" s="101"/>
      <c r="AP317" s="101"/>
      <c r="AQ317" s="101"/>
      <c r="AR317" s="101"/>
      <c r="AS317" s="101"/>
      <c r="AT317" s="101"/>
      <c r="AU317" s="101"/>
      <c r="AV317" s="65"/>
      <c r="AW317" s="102"/>
      <c r="AX317" s="102"/>
      <c r="AY317" s="107" t="str">
        <f>IF('BMP P Tracking Table'!$AK317="Yes",IF('BMP P Tracking Table'!$AL317="No",'BMP P Tracking Table'!$U317*VLOOKUP('BMP P Tracking Table'!$Q317,'Loading Rates'!$B$1:$L$24,4,FALSE)+IF('BMP P Tracking Table'!$V317="By HSG",'BMP P Tracking Table'!$W317*VLOOKUP('BMP P Tracking Table'!$Q317,'Loading Rates'!$B$1:$L$24,6,FALSE)+'BMP P Tracking Table'!$X317*VLOOKUP('BMP P Tracking Table'!$Q317,'Loading Rates'!$B$1:$L$24,7,FALSE)+'BMP P Tracking Table'!$Y317*VLOOKUP('BMP P Tracking Table'!$Q317,'Loading Rates'!$B$1:$L$24,8,FALSE)+'BMP P Tracking Table'!$Z317*VLOOKUP('BMP P Tracking Table'!$Q317,'Loading Rates'!$B$1:$L$24,9,FALSE),'BMP P Tracking Table'!$AA317*VLOOKUP('BMP P Tracking Table'!$Q317,'Loading Rates'!$B$1:$L$24,10,FALSE)),'BMP P Tracking Table'!$AO317*VLOOKUP('BMP P Tracking Table'!$Q317,'Loading Rates'!$B$1:$L$24,4,FALSE)+IF('BMP P Tracking Table'!$AP317="By HSG",'BMP P Tracking Table'!$AQ317*VLOOKUP('BMP P Tracking Table'!$Q317,'Loading Rates'!$B$1:$L$24,6,FALSE)+'BMP P Tracking Table'!$AR317*VLOOKUP('BMP P Tracking Table'!$Q317,'Loading Rates'!$B$1:$L$24,7,FALSE)+'BMP P Tracking Table'!$AS317*VLOOKUP('BMP P Tracking Table'!$Q317,'Loading Rates'!$B$1:$L$24,8,FALSE)+'BMP P Tracking Table'!$AT317*VLOOKUP('BMP P Tracking Table'!$Q317,'Loading Rates'!$B$1:$L$24,9,FALSE),'BMP P Tracking Table'!$AU317*VLOOKUP('BMP P Tracking Table'!$Q317,'Loading Rates'!$B$1:$L$24,10,FALSE))),"")</f>
        <v/>
      </c>
      <c r="AZ317" s="107" t="str">
        <f>IFERROR(IF('BMP P Tracking Table'!$AL317="Yes",MIN(2,IF('BMP P Tracking Table'!$AP317="Total Pervious",(-(3630*'BMP P Tracking Table'!$AO317+20.691*'BMP P Tracking Table'!$AU317)+SQRT((3630*'BMP P Tracking Table'!$AO317+20.691*'BMP P Tracking Table'!$AU317)^2-(4*(996.798*'BMP P Tracking Table'!$AU317)*-'BMP P Tracking Table'!$AW317)))/(2*(996.798*'BMP P Tracking Table'!$AU317)),IF(SUM('BMP P Tracking Table'!$AQ317:$AT317)=0,'BMP P Tracking Table'!$AU317/(-3630*'BMP P Tracking Table'!$AO317),(-(3630*'BMP P Tracking Table'!$AO317+20.691*'BMP P Tracking Table'!$AT317-216.711*'BMP P Tracking Table'!$AS317-83.853*'BMP P Tracking Table'!$AR317-42.834*'BMP P Tracking Table'!$AQ317)+SQRT((3630*'BMP P Tracking Table'!$AO317+20.691*'BMP P Tracking Table'!$AT317-216.711*'BMP P Tracking Table'!$AS317-83.853*'BMP P Tracking Table'!$AR317-42.834*'BMP P Tracking Table'!$AQ317)^2-(4*(149.919*'BMP P Tracking Table'!$AQ317+236.676*'BMP P Tracking Table'!$AR317+726*'BMP P Tracking Table'!$AS317+996.798*'BMP P Tracking Table'!$AT317)*-'BMP P Tracking Table'!$AW317)))/(2*(149.919*'BMP P Tracking Table'!$AQ317+236.676*'BMP P Tracking Table'!$AR317+726*'BMP P Tracking Table'!$AS317+996.798*'BMP P Tracking Table'!$AT317))))),MIN(2,IF('BMP P Tracking Table'!$AP317="Total Pervious",(-(3630*'BMP P Tracking Table'!$U317+20.691*'BMP P Tracking Table'!$AA317)+SQRT((3630*'BMP P Tracking Table'!$U317+20.691*'BMP P Tracking Table'!$AA317)^2-(4*(996.798*'BMP P Tracking Table'!$AA317)*-'BMP P Tracking Table'!$AW317)))/(2*(996.798*'BMP P Tracking Table'!$AA317)),IF(SUM('BMP P Tracking Table'!$W317:$Z317)=0,'BMP P Tracking Table'!$AW317/(-3630*'BMP P Tracking Table'!$U317),(-(3630*'BMP P Tracking Table'!$U317+20.691*'BMP P Tracking Table'!$Z317-216.711*'BMP P Tracking Table'!$Y317-83.853*'BMP P Tracking Table'!$X317-42.834*'BMP P Tracking Table'!$W317)+SQRT((3630*'BMP P Tracking Table'!$U317+20.691*'BMP P Tracking Table'!$Z317-216.711*'BMP P Tracking Table'!$Y317-83.853*'BMP P Tracking Table'!$X317-42.834*'BMP P Tracking Table'!$W317)^2-(4*(149.919*'BMP P Tracking Table'!$W317+236.676*'BMP P Tracking Table'!$X317+726*'BMP P Tracking Table'!$Y317+996.798*'BMP P Tracking Table'!$Z317)*-'BMP P Tracking Table'!$AW317)))/(2*(149.919*'BMP P Tracking Table'!$W317+236.676*'BMP P Tracking Table'!$X317+726*'BMP P Tracking Table'!$Y317+996.798*'BMP P Tracking Table'!$Z317)))))),"")</f>
        <v/>
      </c>
      <c r="BA317" s="105" t="str" cm="1">
        <f t="array" ref="BA317">IFERROR((VLOOKUP(CONCATENATE('BMP P Tracking Table'!$AV317," ",'BMP P Tracking Table'!$AX317),'Performance Curves'!$C$1:$L$45,_xlfn.SINGLE(MATCH('BMP P Tracking Table'!$AZ317,'Performance Curves'!$D$1:$L$1,1))+2,FALSE)-VLOOKUP(CONCATENATE('BMP P Tracking Table'!$AV317," ",'BMP P Tracking Table'!$AX317),'Performance Curves'!$C$1:$L$45,_xlfn.SINGLE(MATCH('BMP P Tracking Table'!$AZ317,'Performance Curves'!$D$1:$L$1,1))+1,FALSE)),"")</f>
        <v/>
      </c>
      <c r="BB317" s="107" t="str">
        <f>IFERROR(('BMP P Tracking Table'!$AZ317-INDEX('Performance Curves'!$E$1:$L$1,1,MATCH('BMP P Tracking Table'!$AZ317,'Performance Curves'!$E$1:$L$1,1)))/(INDEX('Performance Curves'!$E$1:$L$1,1,MATCH('BMP P Tracking Table'!$AZ317,'Performance Curves'!$E$1:$L$1,1)+1)-INDEX('Performance Curves'!$E$1:$L$1,1,MATCH('BMP P Tracking Table'!$AZ317,'Performance Curves'!$E$1:$L$1,1))),"")</f>
        <v/>
      </c>
      <c r="BC317" s="106" t="str" cm="1">
        <f t="array" ref="BC317">IFERROR(IF('BMP P Tracking Table'!$AZ317=2,VLOOKUP(CONCATENATE('BMP P Tracking Table'!$AV317," ",'BMP P Tracking Table'!$AX317),'Performance Curves'!$C$1:$L$44,_xlfn.SINGLE(MATCH('BMP P Tracking Table'!$AZ317,'Performance Curves'!$D$1:$L$1,1))+1,FALSE),'BMP P Tracking Table'!$BA317*'BMP P Tracking Table'!$BB317+VLOOKUP(CONCATENATE('BMP P Tracking Table'!$AV317," ",'BMP P Tracking Table'!$AX317),'Performance Curves'!$C$1:$L$44,_xlfn.SINGLE(MATCH('BMP P Tracking Table'!$AZ317,'Performance Curves'!$D$1:$L$1,1))+1,FALSE)),"")</f>
        <v/>
      </c>
      <c r="BD317" s="107" t="str">
        <f>IFERROR('BMP P Tracking Table'!$BC317*'BMP P Tracking Table'!$AY317,"")</f>
        <v/>
      </c>
      <c r="BE317" s="101"/>
      <c r="BF317" s="37">
        <f t="shared" si="10"/>
        <v>0</v>
      </c>
    </row>
    <row r="318" spans="1:58" x14ac:dyDescent="0.25">
      <c r="A318" s="65"/>
      <c r="B318" s="65"/>
      <c r="C318" s="65"/>
      <c r="D318" s="65"/>
      <c r="E318" s="97"/>
      <c r="F318" s="97"/>
      <c r="G318" s="65"/>
      <c r="H318" s="65"/>
      <c r="I318" s="65"/>
      <c r="J318" s="98"/>
      <c r="K318" s="65"/>
      <c r="L318" s="65"/>
      <c r="M318" s="65"/>
      <c r="N318" s="65"/>
      <c r="O318" s="65"/>
      <c r="P318" s="65"/>
      <c r="Q318" s="65" t="str">
        <f>IFERROR(VLOOKUP('BMP P Tracking Table'!$P318,Dropdowns!$C$2:$E$15,3,FALSE),"")</f>
        <v/>
      </c>
      <c r="R318" s="65" t="str">
        <f>IFERROR(VLOOKUP('BMP P Tracking Table'!$Q318,Dropdowns!$P$3:$Q$23,2,FALSE),"")</f>
        <v/>
      </c>
      <c r="S318" s="65"/>
      <c r="T318" s="65"/>
      <c r="U318" s="65"/>
      <c r="V318" s="65"/>
      <c r="W318" s="65"/>
      <c r="X318" s="65"/>
      <c r="Y318" s="65"/>
      <c r="Z318" s="65"/>
      <c r="AA318" s="65"/>
      <c r="AB318" s="100"/>
      <c r="AC318" s="65"/>
      <c r="AD318" s="107" t="str">
        <f>IFERROR('BMP P Tracking Table'!$U318*VLOOKUP('BMP P Tracking Table'!$Q318,'Loading Rates'!$B$1:$L$24,4,FALSE)+IF('BMP P Tracking Table'!$V318="By HSG",'BMP P Tracking Table'!$W318*VLOOKUP('BMP P Tracking Table'!$Q318,'Loading Rates'!$B$1:$L$24,6,FALSE)+'BMP P Tracking Table'!$X318*VLOOKUP('BMP P Tracking Table'!$Q318,'Loading Rates'!$B$1:$L$24,7,FALSE)+'BMP P Tracking Table'!$Y318*VLOOKUP('BMP P Tracking Table'!$Q318,'Loading Rates'!$B$1:$L$24,8,FALSE)+'BMP P Tracking Table'!$Z318*VLOOKUP('BMP P Tracking Table'!$Q318,'Loading Rates'!$B$1:$L$24,9,FALSE),'BMP P Tracking Table'!$AA318*VLOOKUP('BMP P Tracking Table'!$Q318,'Loading Rates'!$B$1:$L$24,10,FALSE)),"")</f>
        <v/>
      </c>
      <c r="AE318" s="107" t="str">
        <f>IFERROR(MIN(2,IF('BMP P Tracking Table'!$V318="Total Pervious",(-(3630*'BMP P Tracking Table'!$U318+20.691*'BMP P Tracking Table'!$AA318)+SQRT((3630*'BMP P Tracking Table'!$U318+20.691*'BMP P Tracking Table'!$AA318)^2-(4*(996.798*'BMP P Tracking Table'!$AA318)*-'BMP P Tracking Table'!$AB318)))/(2*(996.798*'BMP P Tracking Table'!$AA318)),IF(SUM('BMP P Tracking Table'!$W318:$Z318)=0,'BMP P Tracking Table'!$AB318/(-3630*'BMP P Tracking Table'!$U318),(-(3630*'BMP P Tracking Table'!$U318+20.691*'BMP P Tracking Table'!$Z318-216.711*'BMP P Tracking Table'!$Y318-83.853*'BMP P Tracking Table'!$X318-42.834*'BMP P Tracking Table'!$W318)+SQRT((3630*'BMP P Tracking Table'!$U318+20.691*'BMP P Tracking Table'!$Z318-216.711*'BMP P Tracking Table'!$Y318-83.853*'BMP P Tracking Table'!$X318-42.834*'BMP P Tracking Table'!$W318)^2-(4*(149.919*'BMP P Tracking Table'!$W318+236.676*'BMP P Tracking Table'!$X318+726*'BMP P Tracking Table'!$Y318+996.798*'BMP P Tracking Table'!$Z318)*-'BMP P Tracking Table'!$AB318)))/(2*(149.919*'BMP P Tracking Table'!$W318+236.676*'BMP P Tracking Table'!$X318+726*'BMP P Tracking Table'!$Y318+996.798*'BMP P Tracking Table'!$Z318))))),"")</f>
        <v/>
      </c>
      <c r="AF318" s="107" t="str" cm="1">
        <f t="array" ref="AF318">IFERROR((VLOOKUP(CONCATENATE('BMP P Tracking Table'!$T318," ",'BMP P Tracking Table'!$AC318),'Performance Curves'!$C$1:$L$45,_xlfn.SINGLE(MATCH('BMP P Tracking Table'!$AE318,'Performance Curves'!$D$1:$L$1,1))+2,FALSE)-VLOOKUP(CONCATENATE('BMP P Tracking Table'!$T318," ",'BMP P Tracking Table'!$AC318),'Performance Curves'!$C$1:$L$45,_xlfn.SINGLE(MATCH('BMP P Tracking Table'!$AE318,'Performance Curves'!$D$1:$L$1,1))+1,FALSE)),"")</f>
        <v/>
      </c>
      <c r="AG318" s="107" t="str">
        <f>IFERROR(('BMP P Tracking Table'!$AE318-INDEX('Performance Curves'!$E$1:$L$1,1,MATCH('BMP P Tracking Table'!$AE318,'Performance Curves'!$E$1:$L$1,1)))/(INDEX('Performance Curves'!$E$1:$L$1,1,MATCH('BMP P Tracking Table'!$AE318,'Performance Curves'!$E$1:$L$1,1)+1)-INDEX('Performance Curves'!$E$1:$L$1,1,MATCH('BMP P Tracking Table'!$AE318,'Performance Curves'!$E$1:$L$1,1))),"")</f>
        <v/>
      </c>
      <c r="AH318" s="106" t="str" cm="1">
        <f t="array" ref="AH318">IFERROR(IF('BMP P Tracking Table'!$AE318=2,VLOOKUP(CONCATENATE('BMP P Tracking Table'!$T318," ",'BMP P Tracking Table'!$AC318),'Performance Curves'!$C$1:$L$45,_xlfn.SINGLE(MATCH('BMP P Tracking Table'!$AE318,'Performance Curves'!$D$1:$L$1,1))+1,FALSE),'BMP P Tracking Table'!$AF318*'BMP P Tracking Table'!$AG318+VLOOKUP(CONCATENATE('BMP P Tracking Table'!$T318," ",'BMP P Tracking Table'!$AC318),'Performance Curves'!$C$1:$L$45,_xlfn.SINGLE(MATCH('BMP P Tracking Table'!$AE318,'Performance Curves'!$D$1:$L$1,1))+1,FALSE)),"")</f>
        <v/>
      </c>
      <c r="AI318" s="107" t="str">
        <f>IFERROR('BMP P Tracking Table'!$AH318*'BMP P Tracking Table'!$AD318,"")</f>
        <v/>
      </c>
      <c r="AJ318" s="65"/>
      <c r="AK318" s="101"/>
      <c r="AL318" s="101"/>
      <c r="AM318" s="64">
        <v>1</v>
      </c>
      <c r="AN318" s="105" t="str">
        <f t="shared" si="9"/>
        <v/>
      </c>
      <c r="AO318" s="101"/>
      <c r="AP318" s="101"/>
      <c r="AQ318" s="101"/>
      <c r="AR318" s="101"/>
      <c r="AS318" s="101"/>
      <c r="AT318" s="101"/>
      <c r="AU318" s="101"/>
      <c r="AV318" s="65"/>
      <c r="AW318" s="102"/>
      <c r="AX318" s="102"/>
      <c r="AY318" s="107" t="str">
        <f>IF('BMP P Tracking Table'!$AK318="Yes",IF('BMP P Tracking Table'!$AL318="No",'BMP P Tracking Table'!$U318*VLOOKUP('BMP P Tracking Table'!$Q318,'Loading Rates'!$B$1:$L$24,4,FALSE)+IF('BMP P Tracking Table'!$V318="By HSG",'BMP P Tracking Table'!$W318*VLOOKUP('BMP P Tracking Table'!$Q318,'Loading Rates'!$B$1:$L$24,6,FALSE)+'BMP P Tracking Table'!$X318*VLOOKUP('BMP P Tracking Table'!$Q318,'Loading Rates'!$B$1:$L$24,7,FALSE)+'BMP P Tracking Table'!$Y318*VLOOKUP('BMP P Tracking Table'!$Q318,'Loading Rates'!$B$1:$L$24,8,FALSE)+'BMP P Tracking Table'!$Z318*VLOOKUP('BMP P Tracking Table'!$Q318,'Loading Rates'!$B$1:$L$24,9,FALSE),'BMP P Tracking Table'!$AA318*VLOOKUP('BMP P Tracking Table'!$Q318,'Loading Rates'!$B$1:$L$24,10,FALSE)),'BMP P Tracking Table'!$AO318*VLOOKUP('BMP P Tracking Table'!$Q318,'Loading Rates'!$B$1:$L$24,4,FALSE)+IF('BMP P Tracking Table'!$AP318="By HSG",'BMP P Tracking Table'!$AQ318*VLOOKUP('BMP P Tracking Table'!$Q318,'Loading Rates'!$B$1:$L$24,6,FALSE)+'BMP P Tracking Table'!$AR318*VLOOKUP('BMP P Tracking Table'!$Q318,'Loading Rates'!$B$1:$L$24,7,FALSE)+'BMP P Tracking Table'!$AS318*VLOOKUP('BMP P Tracking Table'!$Q318,'Loading Rates'!$B$1:$L$24,8,FALSE)+'BMP P Tracking Table'!$AT318*VLOOKUP('BMP P Tracking Table'!$Q318,'Loading Rates'!$B$1:$L$24,9,FALSE),'BMP P Tracking Table'!$AU318*VLOOKUP('BMP P Tracking Table'!$Q318,'Loading Rates'!$B$1:$L$24,10,FALSE))),"")</f>
        <v/>
      </c>
      <c r="AZ318" s="107" t="str">
        <f>IFERROR(IF('BMP P Tracking Table'!$AL318="Yes",MIN(2,IF('BMP P Tracking Table'!$AP318="Total Pervious",(-(3630*'BMP P Tracking Table'!$AO318+20.691*'BMP P Tracking Table'!$AU318)+SQRT((3630*'BMP P Tracking Table'!$AO318+20.691*'BMP P Tracking Table'!$AU318)^2-(4*(996.798*'BMP P Tracking Table'!$AU318)*-'BMP P Tracking Table'!$AW318)))/(2*(996.798*'BMP P Tracking Table'!$AU318)),IF(SUM('BMP P Tracking Table'!$AQ318:$AT318)=0,'BMP P Tracking Table'!$AU318/(-3630*'BMP P Tracking Table'!$AO318),(-(3630*'BMP P Tracking Table'!$AO318+20.691*'BMP P Tracking Table'!$AT318-216.711*'BMP P Tracking Table'!$AS318-83.853*'BMP P Tracking Table'!$AR318-42.834*'BMP P Tracking Table'!$AQ318)+SQRT((3630*'BMP P Tracking Table'!$AO318+20.691*'BMP P Tracking Table'!$AT318-216.711*'BMP P Tracking Table'!$AS318-83.853*'BMP P Tracking Table'!$AR318-42.834*'BMP P Tracking Table'!$AQ318)^2-(4*(149.919*'BMP P Tracking Table'!$AQ318+236.676*'BMP P Tracking Table'!$AR318+726*'BMP P Tracking Table'!$AS318+996.798*'BMP P Tracking Table'!$AT318)*-'BMP P Tracking Table'!$AW318)))/(2*(149.919*'BMP P Tracking Table'!$AQ318+236.676*'BMP P Tracking Table'!$AR318+726*'BMP P Tracking Table'!$AS318+996.798*'BMP P Tracking Table'!$AT318))))),MIN(2,IF('BMP P Tracking Table'!$AP318="Total Pervious",(-(3630*'BMP P Tracking Table'!$U318+20.691*'BMP P Tracking Table'!$AA318)+SQRT((3630*'BMP P Tracking Table'!$U318+20.691*'BMP P Tracking Table'!$AA318)^2-(4*(996.798*'BMP P Tracking Table'!$AA318)*-'BMP P Tracking Table'!$AW318)))/(2*(996.798*'BMP P Tracking Table'!$AA318)),IF(SUM('BMP P Tracking Table'!$W318:$Z318)=0,'BMP P Tracking Table'!$AW318/(-3630*'BMP P Tracking Table'!$U318),(-(3630*'BMP P Tracking Table'!$U318+20.691*'BMP P Tracking Table'!$Z318-216.711*'BMP P Tracking Table'!$Y318-83.853*'BMP P Tracking Table'!$X318-42.834*'BMP P Tracking Table'!$W318)+SQRT((3630*'BMP P Tracking Table'!$U318+20.691*'BMP P Tracking Table'!$Z318-216.711*'BMP P Tracking Table'!$Y318-83.853*'BMP P Tracking Table'!$X318-42.834*'BMP P Tracking Table'!$W318)^2-(4*(149.919*'BMP P Tracking Table'!$W318+236.676*'BMP P Tracking Table'!$X318+726*'BMP P Tracking Table'!$Y318+996.798*'BMP P Tracking Table'!$Z318)*-'BMP P Tracking Table'!$AW318)))/(2*(149.919*'BMP P Tracking Table'!$W318+236.676*'BMP P Tracking Table'!$X318+726*'BMP P Tracking Table'!$Y318+996.798*'BMP P Tracking Table'!$Z318)))))),"")</f>
        <v/>
      </c>
      <c r="BA318" s="105" t="str" cm="1">
        <f t="array" ref="BA318">IFERROR((VLOOKUP(CONCATENATE('BMP P Tracking Table'!$AV318," ",'BMP P Tracking Table'!$AX318),'Performance Curves'!$C$1:$L$45,_xlfn.SINGLE(MATCH('BMP P Tracking Table'!$AZ318,'Performance Curves'!$D$1:$L$1,1))+2,FALSE)-VLOOKUP(CONCATENATE('BMP P Tracking Table'!$AV318," ",'BMP P Tracking Table'!$AX318),'Performance Curves'!$C$1:$L$45,_xlfn.SINGLE(MATCH('BMP P Tracking Table'!$AZ318,'Performance Curves'!$D$1:$L$1,1))+1,FALSE)),"")</f>
        <v/>
      </c>
      <c r="BB318" s="107" t="str">
        <f>IFERROR(('BMP P Tracking Table'!$AZ318-INDEX('Performance Curves'!$E$1:$L$1,1,MATCH('BMP P Tracking Table'!$AZ318,'Performance Curves'!$E$1:$L$1,1)))/(INDEX('Performance Curves'!$E$1:$L$1,1,MATCH('BMP P Tracking Table'!$AZ318,'Performance Curves'!$E$1:$L$1,1)+1)-INDEX('Performance Curves'!$E$1:$L$1,1,MATCH('BMP P Tracking Table'!$AZ318,'Performance Curves'!$E$1:$L$1,1))),"")</f>
        <v/>
      </c>
      <c r="BC318" s="106" t="str" cm="1">
        <f t="array" ref="BC318">IFERROR(IF('BMP P Tracking Table'!$AZ318=2,VLOOKUP(CONCATENATE('BMP P Tracking Table'!$AV318," ",'BMP P Tracking Table'!$AX318),'Performance Curves'!$C$1:$L$44,_xlfn.SINGLE(MATCH('BMP P Tracking Table'!$AZ318,'Performance Curves'!$D$1:$L$1,1))+1,FALSE),'BMP P Tracking Table'!$BA318*'BMP P Tracking Table'!$BB318+VLOOKUP(CONCATENATE('BMP P Tracking Table'!$AV318," ",'BMP P Tracking Table'!$AX318),'Performance Curves'!$C$1:$L$44,_xlfn.SINGLE(MATCH('BMP P Tracking Table'!$AZ318,'Performance Curves'!$D$1:$L$1,1))+1,FALSE)),"")</f>
        <v/>
      </c>
      <c r="BD318" s="107" t="str">
        <f>IFERROR('BMP P Tracking Table'!$BC318*'BMP P Tracking Table'!$AY318,"")</f>
        <v/>
      </c>
      <c r="BE318" s="95"/>
      <c r="BF318" s="37">
        <f t="shared" si="10"/>
        <v>0</v>
      </c>
    </row>
    <row r="319" spans="1:58" x14ac:dyDescent="0.25">
      <c r="A319" s="65"/>
      <c r="B319" s="65"/>
      <c r="C319" s="65"/>
      <c r="D319" s="65"/>
      <c r="E319" s="97"/>
      <c r="F319" s="97"/>
      <c r="G319" s="65"/>
      <c r="H319" s="65"/>
      <c r="I319" s="65"/>
      <c r="J319" s="98"/>
      <c r="K319" s="65"/>
      <c r="L319" s="65"/>
      <c r="M319" s="65"/>
      <c r="N319" s="65"/>
      <c r="O319" s="65"/>
      <c r="P319" s="65"/>
      <c r="Q319" s="65" t="str">
        <f>IFERROR(VLOOKUP('BMP P Tracking Table'!$P319,Dropdowns!$C$2:$E$15,3,FALSE),"")</f>
        <v/>
      </c>
      <c r="R319" s="65" t="str">
        <f>IFERROR(VLOOKUP('BMP P Tracking Table'!$Q319,Dropdowns!$P$3:$Q$23,2,FALSE),"")</f>
        <v/>
      </c>
      <c r="S319" s="65"/>
      <c r="T319" s="65"/>
      <c r="U319" s="65"/>
      <c r="V319" s="65"/>
      <c r="W319" s="65"/>
      <c r="X319" s="65"/>
      <c r="Y319" s="65"/>
      <c r="Z319" s="65"/>
      <c r="AA319" s="65"/>
      <c r="AB319" s="100"/>
      <c r="AC319" s="65"/>
      <c r="AD319" s="107" t="str">
        <f>IFERROR('BMP P Tracking Table'!$U319*VLOOKUP('BMP P Tracking Table'!$Q319,'Loading Rates'!$B$1:$L$24,4,FALSE)+IF('BMP P Tracking Table'!$V319="By HSG",'BMP P Tracking Table'!$W319*VLOOKUP('BMP P Tracking Table'!$Q319,'Loading Rates'!$B$1:$L$24,6,FALSE)+'BMP P Tracking Table'!$X319*VLOOKUP('BMP P Tracking Table'!$Q319,'Loading Rates'!$B$1:$L$24,7,FALSE)+'BMP P Tracking Table'!$Y319*VLOOKUP('BMP P Tracking Table'!$Q319,'Loading Rates'!$B$1:$L$24,8,FALSE)+'BMP P Tracking Table'!$Z319*VLOOKUP('BMP P Tracking Table'!$Q319,'Loading Rates'!$B$1:$L$24,9,FALSE),'BMP P Tracking Table'!$AA319*VLOOKUP('BMP P Tracking Table'!$Q319,'Loading Rates'!$B$1:$L$24,10,FALSE)),"")</f>
        <v/>
      </c>
      <c r="AE319" s="107" t="str">
        <f>IFERROR(MIN(2,IF('BMP P Tracking Table'!$V319="Total Pervious",(-(3630*'BMP P Tracking Table'!$U319+20.691*'BMP P Tracking Table'!$AA319)+SQRT((3630*'BMP P Tracking Table'!$U319+20.691*'BMP P Tracking Table'!$AA319)^2-(4*(996.798*'BMP P Tracking Table'!$AA319)*-'BMP P Tracking Table'!$AB319)))/(2*(996.798*'BMP P Tracking Table'!$AA319)),IF(SUM('BMP P Tracking Table'!$W319:$Z319)=0,'BMP P Tracking Table'!$AB319/(-3630*'BMP P Tracking Table'!$U319),(-(3630*'BMP P Tracking Table'!$U319+20.691*'BMP P Tracking Table'!$Z319-216.711*'BMP P Tracking Table'!$Y319-83.853*'BMP P Tracking Table'!$X319-42.834*'BMP P Tracking Table'!$W319)+SQRT((3630*'BMP P Tracking Table'!$U319+20.691*'BMP P Tracking Table'!$Z319-216.711*'BMP P Tracking Table'!$Y319-83.853*'BMP P Tracking Table'!$X319-42.834*'BMP P Tracking Table'!$W319)^2-(4*(149.919*'BMP P Tracking Table'!$W319+236.676*'BMP P Tracking Table'!$X319+726*'BMP P Tracking Table'!$Y319+996.798*'BMP P Tracking Table'!$Z319)*-'BMP P Tracking Table'!$AB319)))/(2*(149.919*'BMP P Tracking Table'!$W319+236.676*'BMP P Tracking Table'!$X319+726*'BMP P Tracking Table'!$Y319+996.798*'BMP P Tracking Table'!$Z319))))),"")</f>
        <v/>
      </c>
      <c r="AF319" s="107" t="str" cm="1">
        <f t="array" ref="AF319">IFERROR((VLOOKUP(CONCATENATE('BMP P Tracking Table'!$T319," ",'BMP P Tracking Table'!$AC319),'Performance Curves'!$C$1:$L$45,_xlfn.SINGLE(MATCH('BMP P Tracking Table'!$AE319,'Performance Curves'!$D$1:$L$1,1))+2,FALSE)-VLOOKUP(CONCATENATE('BMP P Tracking Table'!$T319," ",'BMP P Tracking Table'!$AC319),'Performance Curves'!$C$1:$L$45,_xlfn.SINGLE(MATCH('BMP P Tracking Table'!$AE319,'Performance Curves'!$D$1:$L$1,1))+1,FALSE)),"")</f>
        <v/>
      </c>
      <c r="AG319" s="107" t="str">
        <f>IFERROR(('BMP P Tracking Table'!$AE319-INDEX('Performance Curves'!$E$1:$L$1,1,MATCH('BMP P Tracking Table'!$AE319,'Performance Curves'!$E$1:$L$1,1)))/(INDEX('Performance Curves'!$E$1:$L$1,1,MATCH('BMP P Tracking Table'!$AE319,'Performance Curves'!$E$1:$L$1,1)+1)-INDEX('Performance Curves'!$E$1:$L$1,1,MATCH('BMP P Tracking Table'!$AE319,'Performance Curves'!$E$1:$L$1,1))),"")</f>
        <v/>
      </c>
      <c r="AH319" s="106" t="str" cm="1">
        <f t="array" ref="AH319">IFERROR(IF('BMP P Tracking Table'!$AE319=2,VLOOKUP(CONCATENATE('BMP P Tracking Table'!$T319," ",'BMP P Tracking Table'!$AC319),'Performance Curves'!$C$1:$L$45,_xlfn.SINGLE(MATCH('BMP P Tracking Table'!$AE319,'Performance Curves'!$D$1:$L$1,1))+1,FALSE),'BMP P Tracking Table'!$AF319*'BMP P Tracking Table'!$AG319+VLOOKUP(CONCATENATE('BMP P Tracking Table'!$T319," ",'BMP P Tracking Table'!$AC319),'Performance Curves'!$C$1:$L$45,_xlfn.SINGLE(MATCH('BMP P Tracking Table'!$AE319,'Performance Curves'!$D$1:$L$1,1))+1,FALSE)),"")</f>
        <v/>
      </c>
      <c r="AI319" s="107" t="str">
        <f>IFERROR('BMP P Tracking Table'!$AH319*'BMP P Tracking Table'!$AD319,"")</f>
        <v/>
      </c>
      <c r="AJ319" s="65"/>
      <c r="AK319" s="101"/>
      <c r="AL319" s="101"/>
      <c r="AM319" s="64">
        <v>1</v>
      </c>
      <c r="AN319" s="105" t="str">
        <f t="shared" si="9"/>
        <v/>
      </c>
      <c r="AO319" s="101"/>
      <c r="AP319" s="101"/>
      <c r="AQ319" s="101"/>
      <c r="AR319" s="101"/>
      <c r="AS319" s="101"/>
      <c r="AT319" s="101"/>
      <c r="AU319" s="101"/>
      <c r="AV319" s="65"/>
      <c r="AW319" s="102"/>
      <c r="AX319" s="102"/>
      <c r="AY319" s="107" t="str">
        <f>IF('BMP P Tracking Table'!$AK319="Yes",IF('BMP P Tracking Table'!$AL319="No",'BMP P Tracking Table'!$U319*VLOOKUP('BMP P Tracking Table'!$Q319,'Loading Rates'!$B$1:$L$24,4,FALSE)+IF('BMP P Tracking Table'!$V319="By HSG",'BMP P Tracking Table'!$W319*VLOOKUP('BMP P Tracking Table'!$Q319,'Loading Rates'!$B$1:$L$24,6,FALSE)+'BMP P Tracking Table'!$X319*VLOOKUP('BMP P Tracking Table'!$Q319,'Loading Rates'!$B$1:$L$24,7,FALSE)+'BMP P Tracking Table'!$Y319*VLOOKUP('BMP P Tracking Table'!$Q319,'Loading Rates'!$B$1:$L$24,8,FALSE)+'BMP P Tracking Table'!$Z319*VLOOKUP('BMP P Tracking Table'!$Q319,'Loading Rates'!$B$1:$L$24,9,FALSE),'BMP P Tracking Table'!$AA319*VLOOKUP('BMP P Tracking Table'!$Q319,'Loading Rates'!$B$1:$L$24,10,FALSE)),'BMP P Tracking Table'!$AO319*VLOOKUP('BMP P Tracking Table'!$Q319,'Loading Rates'!$B$1:$L$24,4,FALSE)+IF('BMP P Tracking Table'!$AP319="By HSG",'BMP P Tracking Table'!$AQ319*VLOOKUP('BMP P Tracking Table'!$Q319,'Loading Rates'!$B$1:$L$24,6,FALSE)+'BMP P Tracking Table'!$AR319*VLOOKUP('BMP P Tracking Table'!$Q319,'Loading Rates'!$B$1:$L$24,7,FALSE)+'BMP P Tracking Table'!$AS319*VLOOKUP('BMP P Tracking Table'!$Q319,'Loading Rates'!$B$1:$L$24,8,FALSE)+'BMP P Tracking Table'!$AT319*VLOOKUP('BMP P Tracking Table'!$Q319,'Loading Rates'!$B$1:$L$24,9,FALSE),'BMP P Tracking Table'!$AU319*VLOOKUP('BMP P Tracking Table'!$Q319,'Loading Rates'!$B$1:$L$24,10,FALSE))),"")</f>
        <v/>
      </c>
      <c r="AZ319" s="107" t="str">
        <f>IFERROR(IF('BMP P Tracking Table'!$AL319="Yes",MIN(2,IF('BMP P Tracking Table'!$AP319="Total Pervious",(-(3630*'BMP P Tracking Table'!$AO319+20.691*'BMP P Tracking Table'!$AU319)+SQRT((3630*'BMP P Tracking Table'!$AO319+20.691*'BMP P Tracking Table'!$AU319)^2-(4*(996.798*'BMP P Tracking Table'!$AU319)*-'BMP P Tracking Table'!$AW319)))/(2*(996.798*'BMP P Tracking Table'!$AU319)),IF(SUM('BMP P Tracking Table'!$AQ319:$AT319)=0,'BMP P Tracking Table'!$AU319/(-3630*'BMP P Tracking Table'!$AO319),(-(3630*'BMP P Tracking Table'!$AO319+20.691*'BMP P Tracking Table'!$AT319-216.711*'BMP P Tracking Table'!$AS319-83.853*'BMP P Tracking Table'!$AR319-42.834*'BMP P Tracking Table'!$AQ319)+SQRT((3630*'BMP P Tracking Table'!$AO319+20.691*'BMP P Tracking Table'!$AT319-216.711*'BMP P Tracking Table'!$AS319-83.853*'BMP P Tracking Table'!$AR319-42.834*'BMP P Tracking Table'!$AQ319)^2-(4*(149.919*'BMP P Tracking Table'!$AQ319+236.676*'BMP P Tracking Table'!$AR319+726*'BMP P Tracking Table'!$AS319+996.798*'BMP P Tracking Table'!$AT319)*-'BMP P Tracking Table'!$AW319)))/(2*(149.919*'BMP P Tracking Table'!$AQ319+236.676*'BMP P Tracking Table'!$AR319+726*'BMP P Tracking Table'!$AS319+996.798*'BMP P Tracking Table'!$AT319))))),MIN(2,IF('BMP P Tracking Table'!$AP319="Total Pervious",(-(3630*'BMP P Tracking Table'!$U319+20.691*'BMP P Tracking Table'!$AA319)+SQRT((3630*'BMP P Tracking Table'!$U319+20.691*'BMP P Tracking Table'!$AA319)^2-(4*(996.798*'BMP P Tracking Table'!$AA319)*-'BMP P Tracking Table'!$AW319)))/(2*(996.798*'BMP P Tracking Table'!$AA319)),IF(SUM('BMP P Tracking Table'!$W319:$Z319)=0,'BMP P Tracking Table'!$AW319/(-3630*'BMP P Tracking Table'!$U319),(-(3630*'BMP P Tracking Table'!$U319+20.691*'BMP P Tracking Table'!$Z319-216.711*'BMP P Tracking Table'!$Y319-83.853*'BMP P Tracking Table'!$X319-42.834*'BMP P Tracking Table'!$W319)+SQRT((3630*'BMP P Tracking Table'!$U319+20.691*'BMP P Tracking Table'!$Z319-216.711*'BMP P Tracking Table'!$Y319-83.853*'BMP P Tracking Table'!$X319-42.834*'BMP P Tracking Table'!$W319)^2-(4*(149.919*'BMP P Tracking Table'!$W319+236.676*'BMP P Tracking Table'!$X319+726*'BMP P Tracking Table'!$Y319+996.798*'BMP P Tracking Table'!$Z319)*-'BMP P Tracking Table'!$AW319)))/(2*(149.919*'BMP P Tracking Table'!$W319+236.676*'BMP P Tracking Table'!$X319+726*'BMP P Tracking Table'!$Y319+996.798*'BMP P Tracking Table'!$Z319)))))),"")</f>
        <v/>
      </c>
      <c r="BA319" s="105" t="str" cm="1">
        <f t="array" ref="BA319">IFERROR((VLOOKUP(CONCATENATE('BMP P Tracking Table'!$AV319," ",'BMP P Tracking Table'!$AX319),'Performance Curves'!$C$1:$L$45,_xlfn.SINGLE(MATCH('BMP P Tracking Table'!$AZ319,'Performance Curves'!$D$1:$L$1,1))+2,FALSE)-VLOOKUP(CONCATENATE('BMP P Tracking Table'!$AV319," ",'BMP P Tracking Table'!$AX319),'Performance Curves'!$C$1:$L$45,_xlfn.SINGLE(MATCH('BMP P Tracking Table'!$AZ319,'Performance Curves'!$D$1:$L$1,1))+1,FALSE)),"")</f>
        <v/>
      </c>
      <c r="BB319" s="107" t="str">
        <f>IFERROR(('BMP P Tracking Table'!$AZ319-INDEX('Performance Curves'!$E$1:$L$1,1,MATCH('BMP P Tracking Table'!$AZ319,'Performance Curves'!$E$1:$L$1,1)))/(INDEX('Performance Curves'!$E$1:$L$1,1,MATCH('BMP P Tracking Table'!$AZ319,'Performance Curves'!$E$1:$L$1,1)+1)-INDEX('Performance Curves'!$E$1:$L$1,1,MATCH('BMP P Tracking Table'!$AZ319,'Performance Curves'!$E$1:$L$1,1))),"")</f>
        <v/>
      </c>
      <c r="BC319" s="106" t="str" cm="1">
        <f t="array" ref="BC319">IFERROR(IF('BMP P Tracking Table'!$AZ319=2,VLOOKUP(CONCATENATE('BMP P Tracking Table'!$AV319," ",'BMP P Tracking Table'!$AX319),'Performance Curves'!$C$1:$L$44,_xlfn.SINGLE(MATCH('BMP P Tracking Table'!$AZ319,'Performance Curves'!$D$1:$L$1,1))+1,FALSE),'BMP P Tracking Table'!$BA319*'BMP P Tracking Table'!$BB319+VLOOKUP(CONCATENATE('BMP P Tracking Table'!$AV319," ",'BMP P Tracking Table'!$AX319),'Performance Curves'!$C$1:$L$44,_xlfn.SINGLE(MATCH('BMP P Tracking Table'!$AZ319,'Performance Curves'!$D$1:$L$1,1))+1,FALSE)),"")</f>
        <v/>
      </c>
      <c r="BD319" s="107" t="str">
        <f>IFERROR('BMP P Tracking Table'!$BC319*'BMP P Tracking Table'!$AY319,"")</f>
        <v/>
      </c>
      <c r="BE319" s="101"/>
      <c r="BF319" s="37">
        <f t="shared" si="10"/>
        <v>0</v>
      </c>
    </row>
    <row r="320" spans="1:58" x14ac:dyDescent="0.25">
      <c r="A320" s="65"/>
      <c r="B320" s="65"/>
      <c r="C320" s="65"/>
      <c r="D320" s="65"/>
      <c r="E320" s="97"/>
      <c r="F320" s="97"/>
      <c r="G320" s="65"/>
      <c r="H320" s="65"/>
      <c r="I320" s="65"/>
      <c r="J320" s="98"/>
      <c r="K320" s="65"/>
      <c r="L320" s="65"/>
      <c r="M320" s="65"/>
      <c r="N320" s="65"/>
      <c r="O320" s="65"/>
      <c r="P320" s="65"/>
      <c r="Q320" s="65" t="str">
        <f>IFERROR(VLOOKUP('BMP P Tracking Table'!$P320,Dropdowns!$C$2:$E$15,3,FALSE),"")</f>
        <v/>
      </c>
      <c r="R320" s="65" t="str">
        <f>IFERROR(VLOOKUP('BMP P Tracking Table'!$Q320,Dropdowns!$P$3:$Q$23,2,FALSE),"")</f>
        <v/>
      </c>
      <c r="S320" s="65"/>
      <c r="T320" s="65"/>
      <c r="U320" s="65"/>
      <c r="V320" s="65"/>
      <c r="W320" s="65"/>
      <c r="X320" s="65"/>
      <c r="Y320" s="65"/>
      <c r="Z320" s="65"/>
      <c r="AA320" s="65"/>
      <c r="AB320" s="100"/>
      <c r="AC320" s="65"/>
      <c r="AD320" s="107" t="str">
        <f>IFERROR('BMP P Tracking Table'!$U320*VLOOKUP('BMP P Tracking Table'!$Q320,'Loading Rates'!$B$1:$L$24,4,FALSE)+IF('BMP P Tracking Table'!$V320="By HSG",'BMP P Tracking Table'!$W320*VLOOKUP('BMP P Tracking Table'!$Q320,'Loading Rates'!$B$1:$L$24,6,FALSE)+'BMP P Tracking Table'!$X320*VLOOKUP('BMP P Tracking Table'!$Q320,'Loading Rates'!$B$1:$L$24,7,FALSE)+'BMP P Tracking Table'!$Y320*VLOOKUP('BMP P Tracking Table'!$Q320,'Loading Rates'!$B$1:$L$24,8,FALSE)+'BMP P Tracking Table'!$Z320*VLOOKUP('BMP P Tracking Table'!$Q320,'Loading Rates'!$B$1:$L$24,9,FALSE),'BMP P Tracking Table'!$AA320*VLOOKUP('BMP P Tracking Table'!$Q320,'Loading Rates'!$B$1:$L$24,10,FALSE)),"")</f>
        <v/>
      </c>
      <c r="AE320" s="107" t="str">
        <f>IFERROR(MIN(2,IF('BMP P Tracking Table'!$V320="Total Pervious",(-(3630*'BMP P Tracking Table'!$U320+20.691*'BMP P Tracking Table'!$AA320)+SQRT((3630*'BMP P Tracking Table'!$U320+20.691*'BMP P Tracking Table'!$AA320)^2-(4*(996.798*'BMP P Tracking Table'!$AA320)*-'BMP P Tracking Table'!$AB320)))/(2*(996.798*'BMP P Tracking Table'!$AA320)),IF(SUM('BMP P Tracking Table'!$W320:$Z320)=0,'BMP P Tracking Table'!$AB320/(-3630*'BMP P Tracking Table'!$U320),(-(3630*'BMP P Tracking Table'!$U320+20.691*'BMP P Tracking Table'!$Z320-216.711*'BMP P Tracking Table'!$Y320-83.853*'BMP P Tracking Table'!$X320-42.834*'BMP P Tracking Table'!$W320)+SQRT((3630*'BMP P Tracking Table'!$U320+20.691*'BMP P Tracking Table'!$Z320-216.711*'BMP P Tracking Table'!$Y320-83.853*'BMP P Tracking Table'!$X320-42.834*'BMP P Tracking Table'!$W320)^2-(4*(149.919*'BMP P Tracking Table'!$W320+236.676*'BMP P Tracking Table'!$X320+726*'BMP P Tracking Table'!$Y320+996.798*'BMP P Tracking Table'!$Z320)*-'BMP P Tracking Table'!$AB320)))/(2*(149.919*'BMP P Tracking Table'!$W320+236.676*'BMP P Tracking Table'!$X320+726*'BMP P Tracking Table'!$Y320+996.798*'BMP P Tracking Table'!$Z320))))),"")</f>
        <v/>
      </c>
      <c r="AF320" s="107" t="str" cm="1">
        <f t="array" ref="AF320">IFERROR((VLOOKUP(CONCATENATE('BMP P Tracking Table'!$T320," ",'BMP P Tracking Table'!$AC320),'Performance Curves'!$C$1:$L$45,_xlfn.SINGLE(MATCH('BMP P Tracking Table'!$AE320,'Performance Curves'!$D$1:$L$1,1))+2,FALSE)-VLOOKUP(CONCATENATE('BMP P Tracking Table'!$T320," ",'BMP P Tracking Table'!$AC320),'Performance Curves'!$C$1:$L$45,_xlfn.SINGLE(MATCH('BMP P Tracking Table'!$AE320,'Performance Curves'!$D$1:$L$1,1))+1,FALSE)),"")</f>
        <v/>
      </c>
      <c r="AG320" s="107" t="str">
        <f>IFERROR(('BMP P Tracking Table'!$AE320-INDEX('Performance Curves'!$E$1:$L$1,1,MATCH('BMP P Tracking Table'!$AE320,'Performance Curves'!$E$1:$L$1,1)))/(INDEX('Performance Curves'!$E$1:$L$1,1,MATCH('BMP P Tracking Table'!$AE320,'Performance Curves'!$E$1:$L$1,1)+1)-INDEX('Performance Curves'!$E$1:$L$1,1,MATCH('BMP P Tracking Table'!$AE320,'Performance Curves'!$E$1:$L$1,1))),"")</f>
        <v/>
      </c>
      <c r="AH320" s="106" t="str" cm="1">
        <f t="array" ref="AH320">IFERROR(IF('BMP P Tracking Table'!$AE320=2,VLOOKUP(CONCATENATE('BMP P Tracking Table'!$T320," ",'BMP P Tracking Table'!$AC320),'Performance Curves'!$C$1:$L$45,_xlfn.SINGLE(MATCH('BMP P Tracking Table'!$AE320,'Performance Curves'!$D$1:$L$1,1))+1,FALSE),'BMP P Tracking Table'!$AF320*'BMP P Tracking Table'!$AG320+VLOOKUP(CONCATENATE('BMP P Tracking Table'!$T320," ",'BMP P Tracking Table'!$AC320),'Performance Curves'!$C$1:$L$45,_xlfn.SINGLE(MATCH('BMP P Tracking Table'!$AE320,'Performance Curves'!$D$1:$L$1,1))+1,FALSE)),"")</f>
        <v/>
      </c>
      <c r="AI320" s="107" t="str">
        <f>IFERROR('BMP P Tracking Table'!$AH320*'BMP P Tracking Table'!$AD320,"")</f>
        <v/>
      </c>
      <c r="AJ320" s="65"/>
      <c r="AK320" s="101"/>
      <c r="AL320" s="101"/>
      <c r="AM320" s="64">
        <v>1</v>
      </c>
      <c r="AN320" s="105" t="str">
        <f t="shared" si="9"/>
        <v/>
      </c>
      <c r="AO320" s="101"/>
      <c r="AP320" s="101"/>
      <c r="AQ320" s="101"/>
      <c r="AR320" s="101"/>
      <c r="AS320" s="101"/>
      <c r="AT320" s="101"/>
      <c r="AU320" s="101"/>
      <c r="AV320" s="65"/>
      <c r="AW320" s="102"/>
      <c r="AX320" s="102"/>
      <c r="AY320" s="107" t="str">
        <f>IF('BMP P Tracking Table'!$AK320="Yes",IF('BMP P Tracking Table'!$AL320="No",'BMP P Tracking Table'!$U320*VLOOKUP('BMP P Tracking Table'!$Q320,'Loading Rates'!$B$1:$L$24,4,FALSE)+IF('BMP P Tracking Table'!$V320="By HSG",'BMP P Tracking Table'!$W320*VLOOKUP('BMP P Tracking Table'!$Q320,'Loading Rates'!$B$1:$L$24,6,FALSE)+'BMP P Tracking Table'!$X320*VLOOKUP('BMP P Tracking Table'!$Q320,'Loading Rates'!$B$1:$L$24,7,FALSE)+'BMP P Tracking Table'!$Y320*VLOOKUP('BMP P Tracking Table'!$Q320,'Loading Rates'!$B$1:$L$24,8,FALSE)+'BMP P Tracking Table'!$Z320*VLOOKUP('BMP P Tracking Table'!$Q320,'Loading Rates'!$B$1:$L$24,9,FALSE),'BMP P Tracking Table'!$AA320*VLOOKUP('BMP P Tracking Table'!$Q320,'Loading Rates'!$B$1:$L$24,10,FALSE)),'BMP P Tracking Table'!$AO320*VLOOKUP('BMP P Tracking Table'!$Q320,'Loading Rates'!$B$1:$L$24,4,FALSE)+IF('BMP P Tracking Table'!$AP320="By HSG",'BMP P Tracking Table'!$AQ320*VLOOKUP('BMP P Tracking Table'!$Q320,'Loading Rates'!$B$1:$L$24,6,FALSE)+'BMP P Tracking Table'!$AR320*VLOOKUP('BMP P Tracking Table'!$Q320,'Loading Rates'!$B$1:$L$24,7,FALSE)+'BMP P Tracking Table'!$AS320*VLOOKUP('BMP P Tracking Table'!$Q320,'Loading Rates'!$B$1:$L$24,8,FALSE)+'BMP P Tracking Table'!$AT320*VLOOKUP('BMP P Tracking Table'!$Q320,'Loading Rates'!$B$1:$L$24,9,FALSE),'BMP P Tracking Table'!$AU320*VLOOKUP('BMP P Tracking Table'!$Q320,'Loading Rates'!$B$1:$L$24,10,FALSE))),"")</f>
        <v/>
      </c>
      <c r="AZ320" s="107" t="str">
        <f>IFERROR(IF('BMP P Tracking Table'!$AL320="Yes",MIN(2,IF('BMP P Tracking Table'!$AP320="Total Pervious",(-(3630*'BMP P Tracking Table'!$AO320+20.691*'BMP P Tracking Table'!$AU320)+SQRT((3630*'BMP P Tracking Table'!$AO320+20.691*'BMP P Tracking Table'!$AU320)^2-(4*(996.798*'BMP P Tracking Table'!$AU320)*-'BMP P Tracking Table'!$AW320)))/(2*(996.798*'BMP P Tracking Table'!$AU320)),IF(SUM('BMP P Tracking Table'!$AQ320:$AT320)=0,'BMP P Tracking Table'!$AU320/(-3630*'BMP P Tracking Table'!$AO320),(-(3630*'BMP P Tracking Table'!$AO320+20.691*'BMP P Tracking Table'!$AT320-216.711*'BMP P Tracking Table'!$AS320-83.853*'BMP P Tracking Table'!$AR320-42.834*'BMP P Tracking Table'!$AQ320)+SQRT((3630*'BMP P Tracking Table'!$AO320+20.691*'BMP P Tracking Table'!$AT320-216.711*'BMP P Tracking Table'!$AS320-83.853*'BMP P Tracking Table'!$AR320-42.834*'BMP P Tracking Table'!$AQ320)^2-(4*(149.919*'BMP P Tracking Table'!$AQ320+236.676*'BMP P Tracking Table'!$AR320+726*'BMP P Tracking Table'!$AS320+996.798*'BMP P Tracking Table'!$AT320)*-'BMP P Tracking Table'!$AW320)))/(2*(149.919*'BMP P Tracking Table'!$AQ320+236.676*'BMP P Tracking Table'!$AR320+726*'BMP P Tracking Table'!$AS320+996.798*'BMP P Tracking Table'!$AT320))))),MIN(2,IF('BMP P Tracking Table'!$AP320="Total Pervious",(-(3630*'BMP P Tracking Table'!$U320+20.691*'BMP P Tracking Table'!$AA320)+SQRT((3630*'BMP P Tracking Table'!$U320+20.691*'BMP P Tracking Table'!$AA320)^2-(4*(996.798*'BMP P Tracking Table'!$AA320)*-'BMP P Tracking Table'!$AW320)))/(2*(996.798*'BMP P Tracking Table'!$AA320)),IF(SUM('BMP P Tracking Table'!$W320:$Z320)=0,'BMP P Tracking Table'!$AW320/(-3630*'BMP P Tracking Table'!$U320),(-(3630*'BMP P Tracking Table'!$U320+20.691*'BMP P Tracking Table'!$Z320-216.711*'BMP P Tracking Table'!$Y320-83.853*'BMP P Tracking Table'!$X320-42.834*'BMP P Tracking Table'!$W320)+SQRT((3630*'BMP P Tracking Table'!$U320+20.691*'BMP P Tracking Table'!$Z320-216.711*'BMP P Tracking Table'!$Y320-83.853*'BMP P Tracking Table'!$X320-42.834*'BMP P Tracking Table'!$W320)^2-(4*(149.919*'BMP P Tracking Table'!$W320+236.676*'BMP P Tracking Table'!$X320+726*'BMP P Tracking Table'!$Y320+996.798*'BMP P Tracking Table'!$Z320)*-'BMP P Tracking Table'!$AW320)))/(2*(149.919*'BMP P Tracking Table'!$W320+236.676*'BMP P Tracking Table'!$X320+726*'BMP P Tracking Table'!$Y320+996.798*'BMP P Tracking Table'!$Z320)))))),"")</f>
        <v/>
      </c>
      <c r="BA320" s="105" t="str" cm="1">
        <f t="array" ref="BA320">IFERROR((VLOOKUP(CONCATENATE('BMP P Tracking Table'!$AV320," ",'BMP P Tracking Table'!$AX320),'Performance Curves'!$C$1:$L$45,_xlfn.SINGLE(MATCH('BMP P Tracking Table'!$AZ320,'Performance Curves'!$D$1:$L$1,1))+2,FALSE)-VLOOKUP(CONCATENATE('BMP P Tracking Table'!$AV320," ",'BMP P Tracking Table'!$AX320),'Performance Curves'!$C$1:$L$45,_xlfn.SINGLE(MATCH('BMP P Tracking Table'!$AZ320,'Performance Curves'!$D$1:$L$1,1))+1,FALSE)),"")</f>
        <v/>
      </c>
      <c r="BB320" s="107" t="str">
        <f>IFERROR(('BMP P Tracking Table'!$AZ320-INDEX('Performance Curves'!$E$1:$L$1,1,MATCH('BMP P Tracking Table'!$AZ320,'Performance Curves'!$E$1:$L$1,1)))/(INDEX('Performance Curves'!$E$1:$L$1,1,MATCH('BMP P Tracking Table'!$AZ320,'Performance Curves'!$E$1:$L$1,1)+1)-INDEX('Performance Curves'!$E$1:$L$1,1,MATCH('BMP P Tracking Table'!$AZ320,'Performance Curves'!$E$1:$L$1,1))),"")</f>
        <v/>
      </c>
      <c r="BC320" s="106" t="str" cm="1">
        <f t="array" ref="BC320">IFERROR(IF('BMP P Tracking Table'!$AZ320=2,VLOOKUP(CONCATENATE('BMP P Tracking Table'!$AV320," ",'BMP P Tracking Table'!$AX320),'Performance Curves'!$C$1:$L$44,_xlfn.SINGLE(MATCH('BMP P Tracking Table'!$AZ320,'Performance Curves'!$D$1:$L$1,1))+1,FALSE),'BMP P Tracking Table'!$BA320*'BMP P Tracking Table'!$BB320+VLOOKUP(CONCATENATE('BMP P Tracking Table'!$AV320," ",'BMP P Tracking Table'!$AX320),'Performance Curves'!$C$1:$L$44,_xlfn.SINGLE(MATCH('BMP P Tracking Table'!$AZ320,'Performance Curves'!$D$1:$L$1,1))+1,FALSE)),"")</f>
        <v/>
      </c>
      <c r="BD320" s="107" t="str">
        <f>IFERROR('BMP P Tracking Table'!$BC320*'BMP P Tracking Table'!$AY320,"")</f>
        <v/>
      </c>
      <c r="BE320" s="101"/>
      <c r="BF320" s="37">
        <f t="shared" si="10"/>
        <v>0</v>
      </c>
    </row>
    <row r="321" spans="1:58" x14ac:dyDescent="0.25">
      <c r="A321" s="65"/>
      <c r="B321" s="65"/>
      <c r="C321" s="65"/>
      <c r="D321" s="65"/>
      <c r="E321" s="97"/>
      <c r="F321" s="97"/>
      <c r="G321" s="65"/>
      <c r="H321" s="65"/>
      <c r="I321" s="65"/>
      <c r="J321" s="98"/>
      <c r="K321" s="65"/>
      <c r="L321" s="65"/>
      <c r="M321" s="65"/>
      <c r="N321" s="65"/>
      <c r="O321" s="65"/>
      <c r="P321" s="65"/>
      <c r="Q321" s="65" t="str">
        <f>IFERROR(VLOOKUP('BMP P Tracking Table'!$P321,Dropdowns!$C$2:$E$15,3,FALSE),"")</f>
        <v/>
      </c>
      <c r="R321" s="65" t="str">
        <f>IFERROR(VLOOKUP('BMP P Tracking Table'!$Q321,Dropdowns!$P$3:$Q$23,2,FALSE),"")</f>
        <v/>
      </c>
      <c r="S321" s="65"/>
      <c r="T321" s="65"/>
      <c r="U321" s="65"/>
      <c r="V321" s="65"/>
      <c r="W321" s="65"/>
      <c r="X321" s="65"/>
      <c r="Y321" s="65"/>
      <c r="Z321" s="65"/>
      <c r="AA321" s="65"/>
      <c r="AB321" s="100"/>
      <c r="AC321" s="65"/>
      <c r="AD321" s="107" t="str">
        <f>IFERROR('BMP P Tracking Table'!$U321*VLOOKUP('BMP P Tracking Table'!$Q321,'Loading Rates'!$B$1:$L$24,4,FALSE)+IF('BMP P Tracking Table'!$V321="By HSG",'BMP P Tracking Table'!$W321*VLOOKUP('BMP P Tracking Table'!$Q321,'Loading Rates'!$B$1:$L$24,6,FALSE)+'BMP P Tracking Table'!$X321*VLOOKUP('BMP P Tracking Table'!$Q321,'Loading Rates'!$B$1:$L$24,7,FALSE)+'BMP P Tracking Table'!$Y321*VLOOKUP('BMP P Tracking Table'!$Q321,'Loading Rates'!$B$1:$L$24,8,FALSE)+'BMP P Tracking Table'!$Z321*VLOOKUP('BMP P Tracking Table'!$Q321,'Loading Rates'!$B$1:$L$24,9,FALSE),'BMP P Tracking Table'!$AA321*VLOOKUP('BMP P Tracking Table'!$Q321,'Loading Rates'!$B$1:$L$24,10,FALSE)),"")</f>
        <v/>
      </c>
      <c r="AE321" s="107" t="str">
        <f>IFERROR(MIN(2,IF('BMP P Tracking Table'!$V321="Total Pervious",(-(3630*'BMP P Tracking Table'!$U321+20.691*'BMP P Tracking Table'!$AA321)+SQRT((3630*'BMP P Tracking Table'!$U321+20.691*'BMP P Tracking Table'!$AA321)^2-(4*(996.798*'BMP P Tracking Table'!$AA321)*-'BMP P Tracking Table'!$AB321)))/(2*(996.798*'BMP P Tracking Table'!$AA321)),IF(SUM('BMP P Tracking Table'!$W321:$Z321)=0,'BMP P Tracking Table'!$AB321/(-3630*'BMP P Tracking Table'!$U321),(-(3630*'BMP P Tracking Table'!$U321+20.691*'BMP P Tracking Table'!$Z321-216.711*'BMP P Tracking Table'!$Y321-83.853*'BMP P Tracking Table'!$X321-42.834*'BMP P Tracking Table'!$W321)+SQRT((3630*'BMP P Tracking Table'!$U321+20.691*'BMP P Tracking Table'!$Z321-216.711*'BMP P Tracking Table'!$Y321-83.853*'BMP P Tracking Table'!$X321-42.834*'BMP P Tracking Table'!$W321)^2-(4*(149.919*'BMP P Tracking Table'!$W321+236.676*'BMP P Tracking Table'!$X321+726*'BMP P Tracking Table'!$Y321+996.798*'BMP P Tracking Table'!$Z321)*-'BMP P Tracking Table'!$AB321)))/(2*(149.919*'BMP P Tracking Table'!$W321+236.676*'BMP P Tracking Table'!$X321+726*'BMP P Tracking Table'!$Y321+996.798*'BMP P Tracking Table'!$Z321))))),"")</f>
        <v/>
      </c>
      <c r="AF321" s="107" t="str" cm="1">
        <f t="array" ref="AF321">IFERROR((VLOOKUP(CONCATENATE('BMP P Tracking Table'!$T321," ",'BMP P Tracking Table'!$AC321),'Performance Curves'!$C$1:$L$45,_xlfn.SINGLE(MATCH('BMP P Tracking Table'!$AE321,'Performance Curves'!$D$1:$L$1,1))+2,FALSE)-VLOOKUP(CONCATENATE('BMP P Tracking Table'!$T321," ",'BMP P Tracking Table'!$AC321),'Performance Curves'!$C$1:$L$45,_xlfn.SINGLE(MATCH('BMP P Tracking Table'!$AE321,'Performance Curves'!$D$1:$L$1,1))+1,FALSE)),"")</f>
        <v/>
      </c>
      <c r="AG321" s="107" t="str">
        <f>IFERROR(('BMP P Tracking Table'!$AE321-INDEX('Performance Curves'!$E$1:$L$1,1,MATCH('BMP P Tracking Table'!$AE321,'Performance Curves'!$E$1:$L$1,1)))/(INDEX('Performance Curves'!$E$1:$L$1,1,MATCH('BMP P Tracking Table'!$AE321,'Performance Curves'!$E$1:$L$1,1)+1)-INDEX('Performance Curves'!$E$1:$L$1,1,MATCH('BMP P Tracking Table'!$AE321,'Performance Curves'!$E$1:$L$1,1))),"")</f>
        <v/>
      </c>
      <c r="AH321" s="106" t="str" cm="1">
        <f t="array" ref="AH321">IFERROR(IF('BMP P Tracking Table'!$AE321=2,VLOOKUP(CONCATENATE('BMP P Tracking Table'!$T321," ",'BMP P Tracking Table'!$AC321),'Performance Curves'!$C$1:$L$45,_xlfn.SINGLE(MATCH('BMP P Tracking Table'!$AE321,'Performance Curves'!$D$1:$L$1,1))+1,FALSE),'BMP P Tracking Table'!$AF321*'BMP P Tracking Table'!$AG321+VLOOKUP(CONCATENATE('BMP P Tracking Table'!$T321," ",'BMP P Tracking Table'!$AC321),'Performance Curves'!$C$1:$L$45,_xlfn.SINGLE(MATCH('BMP P Tracking Table'!$AE321,'Performance Curves'!$D$1:$L$1,1))+1,FALSE)),"")</f>
        <v/>
      </c>
      <c r="AI321" s="107" t="str">
        <f>IFERROR('BMP P Tracking Table'!$AH321*'BMP P Tracking Table'!$AD321,"")</f>
        <v/>
      </c>
      <c r="AJ321" s="65"/>
      <c r="AK321" s="101"/>
      <c r="AL321" s="101"/>
      <c r="AM321" s="64">
        <v>1</v>
      </c>
      <c r="AN321" s="105" t="str">
        <f t="shared" si="9"/>
        <v/>
      </c>
      <c r="AO321" s="101"/>
      <c r="AP321" s="101"/>
      <c r="AQ321" s="101"/>
      <c r="AR321" s="101"/>
      <c r="AS321" s="101"/>
      <c r="AT321" s="101"/>
      <c r="AU321" s="101"/>
      <c r="AV321" s="65"/>
      <c r="AW321" s="102"/>
      <c r="AX321" s="102"/>
      <c r="AY321" s="107" t="str">
        <f>IF('BMP P Tracking Table'!$AK321="Yes",IF('BMP P Tracking Table'!$AL321="No",'BMP P Tracking Table'!$U321*VLOOKUP('BMP P Tracking Table'!$Q321,'Loading Rates'!$B$1:$L$24,4,FALSE)+IF('BMP P Tracking Table'!$V321="By HSG",'BMP P Tracking Table'!$W321*VLOOKUP('BMP P Tracking Table'!$Q321,'Loading Rates'!$B$1:$L$24,6,FALSE)+'BMP P Tracking Table'!$X321*VLOOKUP('BMP P Tracking Table'!$Q321,'Loading Rates'!$B$1:$L$24,7,FALSE)+'BMP P Tracking Table'!$Y321*VLOOKUP('BMP P Tracking Table'!$Q321,'Loading Rates'!$B$1:$L$24,8,FALSE)+'BMP P Tracking Table'!$Z321*VLOOKUP('BMP P Tracking Table'!$Q321,'Loading Rates'!$B$1:$L$24,9,FALSE),'BMP P Tracking Table'!$AA321*VLOOKUP('BMP P Tracking Table'!$Q321,'Loading Rates'!$B$1:$L$24,10,FALSE)),'BMP P Tracking Table'!$AO321*VLOOKUP('BMP P Tracking Table'!$Q321,'Loading Rates'!$B$1:$L$24,4,FALSE)+IF('BMP P Tracking Table'!$AP321="By HSG",'BMP P Tracking Table'!$AQ321*VLOOKUP('BMP P Tracking Table'!$Q321,'Loading Rates'!$B$1:$L$24,6,FALSE)+'BMP P Tracking Table'!$AR321*VLOOKUP('BMP P Tracking Table'!$Q321,'Loading Rates'!$B$1:$L$24,7,FALSE)+'BMP P Tracking Table'!$AS321*VLOOKUP('BMP P Tracking Table'!$Q321,'Loading Rates'!$B$1:$L$24,8,FALSE)+'BMP P Tracking Table'!$AT321*VLOOKUP('BMP P Tracking Table'!$Q321,'Loading Rates'!$B$1:$L$24,9,FALSE),'BMP P Tracking Table'!$AU321*VLOOKUP('BMP P Tracking Table'!$Q321,'Loading Rates'!$B$1:$L$24,10,FALSE))),"")</f>
        <v/>
      </c>
      <c r="AZ321" s="107" t="str">
        <f>IFERROR(IF('BMP P Tracking Table'!$AL321="Yes",MIN(2,IF('BMP P Tracking Table'!$AP321="Total Pervious",(-(3630*'BMP P Tracking Table'!$AO321+20.691*'BMP P Tracking Table'!$AU321)+SQRT((3630*'BMP P Tracking Table'!$AO321+20.691*'BMP P Tracking Table'!$AU321)^2-(4*(996.798*'BMP P Tracking Table'!$AU321)*-'BMP P Tracking Table'!$AW321)))/(2*(996.798*'BMP P Tracking Table'!$AU321)),IF(SUM('BMP P Tracking Table'!$AQ321:$AT321)=0,'BMP P Tracking Table'!$AU321/(-3630*'BMP P Tracking Table'!$AO321),(-(3630*'BMP P Tracking Table'!$AO321+20.691*'BMP P Tracking Table'!$AT321-216.711*'BMP P Tracking Table'!$AS321-83.853*'BMP P Tracking Table'!$AR321-42.834*'BMP P Tracking Table'!$AQ321)+SQRT((3630*'BMP P Tracking Table'!$AO321+20.691*'BMP P Tracking Table'!$AT321-216.711*'BMP P Tracking Table'!$AS321-83.853*'BMP P Tracking Table'!$AR321-42.834*'BMP P Tracking Table'!$AQ321)^2-(4*(149.919*'BMP P Tracking Table'!$AQ321+236.676*'BMP P Tracking Table'!$AR321+726*'BMP P Tracking Table'!$AS321+996.798*'BMP P Tracking Table'!$AT321)*-'BMP P Tracking Table'!$AW321)))/(2*(149.919*'BMP P Tracking Table'!$AQ321+236.676*'BMP P Tracking Table'!$AR321+726*'BMP P Tracking Table'!$AS321+996.798*'BMP P Tracking Table'!$AT321))))),MIN(2,IF('BMP P Tracking Table'!$AP321="Total Pervious",(-(3630*'BMP P Tracking Table'!$U321+20.691*'BMP P Tracking Table'!$AA321)+SQRT((3630*'BMP P Tracking Table'!$U321+20.691*'BMP P Tracking Table'!$AA321)^2-(4*(996.798*'BMP P Tracking Table'!$AA321)*-'BMP P Tracking Table'!$AW321)))/(2*(996.798*'BMP P Tracking Table'!$AA321)),IF(SUM('BMP P Tracking Table'!$W321:$Z321)=0,'BMP P Tracking Table'!$AW321/(-3630*'BMP P Tracking Table'!$U321),(-(3630*'BMP P Tracking Table'!$U321+20.691*'BMP P Tracking Table'!$Z321-216.711*'BMP P Tracking Table'!$Y321-83.853*'BMP P Tracking Table'!$X321-42.834*'BMP P Tracking Table'!$W321)+SQRT((3630*'BMP P Tracking Table'!$U321+20.691*'BMP P Tracking Table'!$Z321-216.711*'BMP P Tracking Table'!$Y321-83.853*'BMP P Tracking Table'!$X321-42.834*'BMP P Tracking Table'!$W321)^2-(4*(149.919*'BMP P Tracking Table'!$W321+236.676*'BMP P Tracking Table'!$X321+726*'BMP P Tracking Table'!$Y321+996.798*'BMP P Tracking Table'!$Z321)*-'BMP P Tracking Table'!$AW321)))/(2*(149.919*'BMP P Tracking Table'!$W321+236.676*'BMP P Tracking Table'!$X321+726*'BMP P Tracking Table'!$Y321+996.798*'BMP P Tracking Table'!$Z321)))))),"")</f>
        <v/>
      </c>
      <c r="BA321" s="105" t="str" cm="1">
        <f t="array" ref="BA321">IFERROR((VLOOKUP(CONCATENATE('BMP P Tracking Table'!$AV321," ",'BMP P Tracking Table'!$AX321),'Performance Curves'!$C$1:$L$45,_xlfn.SINGLE(MATCH('BMP P Tracking Table'!$AZ321,'Performance Curves'!$D$1:$L$1,1))+2,FALSE)-VLOOKUP(CONCATENATE('BMP P Tracking Table'!$AV321," ",'BMP P Tracking Table'!$AX321),'Performance Curves'!$C$1:$L$45,_xlfn.SINGLE(MATCH('BMP P Tracking Table'!$AZ321,'Performance Curves'!$D$1:$L$1,1))+1,FALSE)),"")</f>
        <v/>
      </c>
      <c r="BB321" s="107" t="str">
        <f>IFERROR(('BMP P Tracking Table'!$AZ321-INDEX('Performance Curves'!$E$1:$L$1,1,MATCH('BMP P Tracking Table'!$AZ321,'Performance Curves'!$E$1:$L$1,1)))/(INDEX('Performance Curves'!$E$1:$L$1,1,MATCH('BMP P Tracking Table'!$AZ321,'Performance Curves'!$E$1:$L$1,1)+1)-INDEX('Performance Curves'!$E$1:$L$1,1,MATCH('BMP P Tracking Table'!$AZ321,'Performance Curves'!$E$1:$L$1,1))),"")</f>
        <v/>
      </c>
      <c r="BC321" s="106" t="str" cm="1">
        <f t="array" ref="BC321">IFERROR(IF('BMP P Tracking Table'!$AZ321=2,VLOOKUP(CONCATENATE('BMP P Tracking Table'!$AV321," ",'BMP P Tracking Table'!$AX321),'Performance Curves'!$C$1:$L$44,_xlfn.SINGLE(MATCH('BMP P Tracking Table'!$AZ321,'Performance Curves'!$D$1:$L$1,1))+1,FALSE),'BMP P Tracking Table'!$BA321*'BMP P Tracking Table'!$BB321+VLOOKUP(CONCATENATE('BMP P Tracking Table'!$AV321," ",'BMP P Tracking Table'!$AX321),'Performance Curves'!$C$1:$L$44,_xlfn.SINGLE(MATCH('BMP P Tracking Table'!$AZ321,'Performance Curves'!$D$1:$L$1,1))+1,FALSE)),"")</f>
        <v/>
      </c>
      <c r="BD321" s="107" t="str">
        <f>IFERROR('BMP P Tracking Table'!$BC321*'BMP P Tracking Table'!$AY321,"")</f>
        <v/>
      </c>
      <c r="BE321" s="101"/>
      <c r="BF321" s="37">
        <f t="shared" si="10"/>
        <v>0</v>
      </c>
    </row>
    <row r="322" spans="1:58" x14ac:dyDescent="0.25">
      <c r="A322" s="65"/>
      <c r="B322" s="65"/>
      <c r="C322" s="65"/>
      <c r="D322" s="65"/>
      <c r="E322" s="97"/>
      <c r="F322" s="97"/>
      <c r="G322" s="65"/>
      <c r="H322" s="65"/>
      <c r="I322" s="65"/>
      <c r="J322" s="98"/>
      <c r="K322" s="65"/>
      <c r="L322" s="65"/>
      <c r="M322" s="65"/>
      <c r="N322" s="65"/>
      <c r="O322" s="65"/>
      <c r="P322" s="65"/>
      <c r="Q322" s="65" t="str">
        <f>IFERROR(VLOOKUP('BMP P Tracking Table'!$P322,Dropdowns!$C$2:$E$15,3,FALSE),"")</f>
        <v/>
      </c>
      <c r="R322" s="65" t="str">
        <f>IFERROR(VLOOKUP('BMP P Tracking Table'!$Q322,Dropdowns!$P$3:$Q$23,2,FALSE),"")</f>
        <v/>
      </c>
      <c r="S322" s="65"/>
      <c r="T322" s="65"/>
      <c r="U322" s="65"/>
      <c r="V322" s="65"/>
      <c r="W322" s="65"/>
      <c r="X322" s="65"/>
      <c r="Y322" s="65"/>
      <c r="Z322" s="65"/>
      <c r="AA322" s="65"/>
      <c r="AB322" s="100"/>
      <c r="AC322" s="65"/>
      <c r="AD322" s="107" t="str">
        <f>IFERROR('BMP P Tracking Table'!$U322*VLOOKUP('BMP P Tracking Table'!$Q322,'Loading Rates'!$B$1:$L$24,4,FALSE)+IF('BMP P Tracking Table'!$V322="By HSG",'BMP P Tracking Table'!$W322*VLOOKUP('BMP P Tracking Table'!$Q322,'Loading Rates'!$B$1:$L$24,6,FALSE)+'BMP P Tracking Table'!$X322*VLOOKUP('BMP P Tracking Table'!$Q322,'Loading Rates'!$B$1:$L$24,7,FALSE)+'BMP P Tracking Table'!$Y322*VLOOKUP('BMP P Tracking Table'!$Q322,'Loading Rates'!$B$1:$L$24,8,FALSE)+'BMP P Tracking Table'!$Z322*VLOOKUP('BMP P Tracking Table'!$Q322,'Loading Rates'!$B$1:$L$24,9,FALSE),'BMP P Tracking Table'!$AA322*VLOOKUP('BMP P Tracking Table'!$Q322,'Loading Rates'!$B$1:$L$24,10,FALSE)),"")</f>
        <v/>
      </c>
      <c r="AE322" s="107" t="str">
        <f>IFERROR(MIN(2,IF('BMP P Tracking Table'!$V322="Total Pervious",(-(3630*'BMP P Tracking Table'!$U322+20.691*'BMP P Tracking Table'!$AA322)+SQRT((3630*'BMP P Tracking Table'!$U322+20.691*'BMP P Tracking Table'!$AA322)^2-(4*(996.798*'BMP P Tracking Table'!$AA322)*-'BMP P Tracking Table'!$AB322)))/(2*(996.798*'BMP P Tracking Table'!$AA322)),IF(SUM('BMP P Tracking Table'!$W322:$Z322)=0,'BMP P Tracking Table'!$AB322/(-3630*'BMP P Tracking Table'!$U322),(-(3630*'BMP P Tracking Table'!$U322+20.691*'BMP P Tracking Table'!$Z322-216.711*'BMP P Tracking Table'!$Y322-83.853*'BMP P Tracking Table'!$X322-42.834*'BMP P Tracking Table'!$W322)+SQRT((3630*'BMP P Tracking Table'!$U322+20.691*'BMP P Tracking Table'!$Z322-216.711*'BMP P Tracking Table'!$Y322-83.853*'BMP P Tracking Table'!$X322-42.834*'BMP P Tracking Table'!$W322)^2-(4*(149.919*'BMP P Tracking Table'!$W322+236.676*'BMP P Tracking Table'!$X322+726*'BMP P Tracking Table'!$Y322+996.798*'BMP P Tracking Table'!$Z322)*-'BMP P Tracking Table'!$AB322)))/(2*(149.919*'BMP P Tracking Table'!$W322+236.676*'BMP P Tracking Table'!$X322+726*'BMP P Tracking Table'!$Y322+996.798*'BMP P Tracking Table'!$Z322))))),"")</f>
        <v/>
      </c>
      <c r="AF322" s="107" t="str" cm="1">
        <f t="array" ref="AF322">IFERROR((VLOOKUP(CONCATENATE('BMP P Tracking Table'!$T322," ",'BMP P Tracking Table'!$AC322),'Performance Curves'!$C$1:$L$45,_xlfn.SINGLE(MATCH('BMP P Tracking Table'!$AE322,'Performance Curves'!$D$1:$L$1,1))+2,FALSE)-VLOOKUP(CONCATENATE('BMP P Tracking Table'!$T322," ",'BMP P Tracking Table'!$AC322),'Performance Curves'!$C$1:$L$45,_xlfn.SINGLE(MATCH('BMP P Tracking Table'!$AE322,'Performance Curves'!$D$1:$L$1,1))+1,FALSE)),"")</f>
        <v/>
      </c>
      <c r="AG322" s="107" t="str">
        <f>IFERROR(('BMP P Tracking Table'!$AE322-INDEX('Performance Curves'!$E$1:$L$1,1,MATCH('BMP P Tracking Table'!$AE322,'Performance Curves'!$E$1:$L$1,1)))/(INDEX('Performance Curves'!$E$1:$L$1,1,MATCH('BMP P Tracking Table'!$AE322,'Performance Curves'!$E$1:$L$1,1)+1)-INDEX('Performance Curves'!$E$1:$L$1,1,MATCH('BMP P Tracking Table'!$AE322,'Performance Curves'!$E$1:$L$1,1))),"")</f>
        <v/>
      </c>
      <c r="AH322" s="106" t="str" cm="1">
        <f t="array" ref="AH322">IFERROR(IF('BMP P Tracking Table'!$AE322=2,VLOOKUP(CONCATENATE('BMP P Tracking Table'!$T322," ",'BMP P Tracking Table'!$AC322),'Performance Curves'!$C$1:$L$45,_xlfn.SINGLE(MATCH('BMP P Tracking Table'!$AE322,'Performance Curves'!$D$1:$L$1,1))+1,FALSE),'BMP P Tracking Table'!$AF322*'BMP P Tracking Table'!$AG322+VLOOKUP(CONCATENATE('BMP P Tracking Table'!$T322," ",'BMP P Tracking Table'!$AC322),'Performance Curves'!$C$1:$L$45,_xlfn.SINGLE(MATCH('BMP P Tracking Table'!$AE322,'Performance Curves'!$D$1:$L$1,1))+1,FALSE)),"")</f>
        <v/>
      </c>
      <c r="AI322" s="107" t="str">
        <f>IFERROR('BMP P Tracking Table'!$AH322*'BMP P Tracking Table'!$AD322,"")</f>
        <v/>
      </c>
      <c r="AJ322" s="65"/>
      <c r="AK322" s="101"/>
      <c r="AL322" s="101"/>
      <c r="AM322" s="64">
        <v>1</v>
      </c>
      <c r="AN322" s="105" t="str">
        <f t="shared" si="9"/>
        <v/>
      </c>
      <c r="AO322" s="101"/>
      <c r="AP322" s="101"/>
      <c r="AQ322" s="101"/>
      <c r="AR322" s="101"/>
      <c r="AS322" s="101"/>
      <c r="AT322" s="101"/>
      <c r="AU322" s="101"/>
      <c r="AV322" s="65"/>
      <c r="AW322" s="102"/>
      <c r="AX322" s="102"/>
      <c r="AY322" s="107" t="str">
        <f>IF('BMP P Tracking Table'!$AK322="Yes",IF('BMP P Tracking Table'!$AL322="No",'BMP P Tracking Table'!$U322*VLOOKUP('BMP P Tracking Table'!$Q322,'Loading Rates'!$B$1:$L$24,4,FALSE)+IF('BMP P Tracking Table'!$V322="By HSG",'BMP P Tracking Table'!$W322*VLOOKUP('BMP P Tracking Table'!$Q322,'Loading Rates'!$B$1:$L$24,6,FALSE)+'BMP P Tracking Table'!$X322*VLOOKUP('BMP P Tracking Table'!$Q322,'Loading Rates'!$B$1:$L$24,7,FALSE)+'BMP P Tracking Table'!$Y322*VLOOKUP('BMP P Tracking Table'!$Q322,'Loading Rates'!$B$1:$L$24,8,FALSE)+'BMP P Tracking Table'!$Z322*VLOOKUP('BMP P Tracking Table'!$Q322,'Loading Rates'!$B$1:$L$24,9,FALSE),'BMP P Tracking Table'!$AA322*VLOOKUP('BMP P Tracking Table'!$Q322,'Loading Rates'!$B$1:$L$24,10,FALSE)),'BMP P Tracking Table'!$AO322*VLOOKUP('BMP P Tracking Table'!$Q322,'Loading Rates'!$B$1:$L$24,4,FALSE)+IF('BMP P Tracking Table'!$AP322="By HSG",'BMP P Tracking Table'!$AQ322*VLOOKUP('BMP P Tracking Table'!$Q322,'Loading Rates'!$B$1:$L$24,6,FALSE)+'BMP P Tracking Table'!$AR322*VLOOKUP('BMP P Tracking Table'!$Q322,'Loading Rates'!$B$1:$L$24,7,FALSE)+'BMP P Tracking Table'!$AS322*VLOOKUP('BMP P Tracking Table'!$Q322,'Loading Rates'!$B$1:$L$24,8,FALSE)+'BMP P Tracking Table'!$AT322*VLOOKUP('BMP P Tracking Table'!$Q322,'Loading Rates'!$B$1:$L$24,9,FALSE),'BMP P Tracking Table'!$AU322*VLOOKUP('BMP P Tracking Table'!$Q322,'Loading Rates'!$B$1:$L$24,10,FALSE))),"")</f>
        <v/>
      </c>
      <c r="AZ322" s="107" t="str">
        <f>IFERROR(IF('BMP P Tracking Table'!$AL322="Yes",MIN(2,IF('BMP P Tracking Table'!$AP322="Total Pervious",(-(3630*'BMP P Tracking Table'!$AO322+20.691*'BMP P Tracking Table'!$AU322)+SQRT((3630*'BMP P Tracking Table'!$AO322+20.691*'BMP P Tracking Table'!$AU322)^2-(4*(996.798*'BMP P Tracking Table'!$AU322)*-'BMP P Tracking Table'!$AW322)))/(2*(996.798*'BMP P Tracking Table'!$AU322)),IF(SUM('BMP P Tracking Table'!$AQ322:$AT322)=0,'BMP P Tracking Table'!$AU322/(-3630*'BMP P Tracking Table'!$AO322),(-(3630*'BMP P Tracking Table'!$AO322+20.691*'BMP P Tracking Table'!$AT322-216.711*'BMP P Tracking Table'!$AS322-83.853*'BMP P Tracking Table'!$AR322-42.834*'BMP P Tracking Table'!$AQ322)+SQRT((3630*'BMP P Tracking Table'!$AO322+20.691*'BMP P Tracking Table'!$AT322-216.711*'BMP P Tracking Table'!$AS322-83.853*'BMP P Tracking Table'!$AR322-42.834*'BMP P Tracking Table'!$AQ322)^2-(4*(149.919*'BMP P Tracking Table'!$AQ322+236.676*'BMP P Tracking Table'!$AR322+726*'BMP P Tracking Table'!$AS322+996.798*'BMP P Tracking Table'!$AT322)*-'BMP P Tracking Table'!$AW322)))/(2*(149.919*'BMP P Tracking Table'!$AQ322+236.676*'BMP P Tracking Table'!$AR322+726*'BMP P Tracking Table'!$AS322+996.798*'BMP P Tracking Table'!$AT322))))),MIN(2,IF('BMP P Tracking Table'!$AP322="Total Pervious",(-(3630*'BMP P Tracking Table'!$U322+20.691*'BMP P Tracking Table'!$AA322)+SQRT((3630*'BMP P Tracking Table'!$U322+20.691*'BMP P Tracking Table'!$AA322)^2-(4*(996.798*'BMP P Tracking Table'!$AA322)*-'BMP P Tracking Table'!$AW322)))/(2*(996.798*'BMP P Tracking Table'!$AA322)),IF(SUM('BMP P Tracking Table'!$W322:$Z322)=0,'BMP P Tracking Table'!$AW322/(-3630*'BMP P Tracking Table'!$U322),(-(3630*'BMP P Tracking Table'!$U322+20.691*'BMP P Tracking Table'!$Z322-216.711*'BMP P Tracking Table'!$Y322-83.853*'BMP P Tracking Table'!$X322-42.834*'BMP P Tracking Table'!$W322)+SQRT((3630*'BMP P Tracking Table'!$U322+20.691*'BMP P Tracking Table'!$Z322-216.711*'BMP P Tracking Table'!$Y322-83.853*'BMP P Tracking Table'!$X322-42.834*'BMP P Tracking Table'!$W322)^2-(4*(149.919*'BMP P Tracking Table'!$W322+236.676*'BMP P Tracking Table'!$X322+726*'BMP P Tracking Table'!$Y322+996.798*'BMP P Tracking Table'!$Z322)*-'BMP P Tracking Table'!$AW322)))/(2*(149.919*'BMP P Tracking Table'!$W322+236.676*'BMP P Tracking Table'!$X322+726*'BMP P Tracking Table'!$Y322+996.798*'BMP P Tracking Table'!$Z322)))))),"")</f>
        <v/>
      </c>
      <c r="BA322" s="105" t="str" cm="1">
        <f t="array" ref="BA322">IFERROR((VLOOKUP(CONCATENATE('BMP P Tracking Table'!$AV322," ",'BMP P Tracking Table'!$AX322),'Performance Curves'!$C$1:$L$45,_xlfn.SINGLE(MATCH('BMP P Tracking Table'!$AZ322,'Performance Curves'!$D$1:$L$1,1))+2,FALSE)-VLOOKUP(CONCATENATE('BMP P Tracking Table'!$AV322," ",'BMP P Tracking Table'!$AX322),'Performance Curves'!$C$1:$L$45,_xlfn.SINGLE(MATCH('BMP P Tracking Table'!$AZ322,'Performance Curves'!$D$1:$L$1,1))+1,FALSE)),"")</f>
        <v/>
      </c>
      <c r="BB322" s="107" t="str">
        <f>IFERROR(('BMP P Tracking Table'!$AZ322-INDEX('Performance Curves'!$E$1:$L$1,1,MATCH('BMP P Tracking Table'!$AZ322,'Performance Curves'!$E$1:$L$1,1)))/(INDEX('Performance Curves'!$E$1:$L$1,1,MATCH('BMP P Tracking Table'!$AZ322,'Performance Curves'!$E$1:$L$1,1)+1)-INDEX('Performance Curves'!$E$1:$L$1,1,MATCH('BMP P Tracking Table'!$AZ322,'Performance Curves'!$E$1:$L$1,1))),"")</f>
        <v/>
      </c>
      <c r="BC322" s="106" t="str" cm="1">
        <f t="array" ref="BC322">IFERROR(IF('BMP P Tracking Table'!$AZ322=2,VLOOKUP(CONCATENATE('BMP P Tracking Table'!$AV322," ",'BMP P Tracking Table'!$AX322),'Performance Curves'!$C$1:$L$44,_xlfn.SINGLE(MATCH('BMP P Tracking Table'!$AZ322,'Performance Curves'!$D$1:$L$1,1))+1,FALSE),'BMP P Tracking Table'!$BA322*'BMP P Tracking Table'!$BB322+VLOOKUP(CONCATENATE('BMP P Tracking Table'!$AV322," ",'BMP P Tracking Table'!$AX322),'Performance Curves'!$C$1:$L$44,_xlfn.SINGLE(MATCH('BMP P Tracking Table'!$AZ322,'Performance Curves'!$D$1:$L$1,1))+1,FALSE)),"")</f>
        <v/>
      </c>
      <c r="BD322" s="107" t="str">
        <f>IFERROR('BMP P Tracking Table'!$BC322*'BMP P Tracking Table'!$AY322,"")</f>
        <v/>
      </c>
      <c r="BE322" s="101"/>
      <c r="BF322" s="37">
        <f t="shared" si="10"/>
        <v>0</v>
      </c>
    </row>
    <row r="323" spans="1:58" x14ac:dyDescent="0.25">
      <c r="A323" s="65"/>
      <c r="B323" s="65"/>
      <c r="C323" s="65"/>
      <c r="D323" s="65"/>
      <c r="E323" s="97"/>
      <c r="F323" s="97"/>
      <c r="G323" s="65"/>
      <c r="H323" s="65"/>
      <c r="I323" s="65"/>
      <c r="J323" s="98"/>
      <c r="K323" s="65"/>
      <c r="L323" s="65"/>
      <c r="M323" s="65"/>
      <c r="N323" s="65"/>
      <c r="O323" s="65"/>
      <c r="P323" s="65"/>
      <c r="Q323" s="65" t="str">
        <f>IFERROR(VLOOKUP('BMP P Tracking Table'!$P323,Dropdowns!$C$2:$E$15,3,FALSE),"")</f>
        <v/>
      </c>
      <c r="R323" s="65" t="str">
        <f>IFERROR(VLOOKUP('BMP P Tracking Table'!$Q323,Dropdowns!$P$3:$Q$23,2,FALSE),"")</f>
        <v/>
      </c>
      <c r="S323" s="65"/>
      <c r="T323" s="65"/>
      <c r="U323" s="65"/>
      <c r="V323" s="65"/>
      <c r="W323" s="65"/>
      <c r="X323" s="65"/>
      <c r="Y323" s="65"/>
      <c r="Z323" s="65"/>
      <c r="AA323" s="65"/>
      <c r="AB323" s="100"/>
      <c r="AC323" s="65"/>
      <c r="AD323" s="107" t="str">
        <f>IFERROR('BMP P Tracking Table'!$U323*VLOOKUP('BMP P Tracking Table'!$Q323,'Loading Rates'!$B$1:$L$24,4,FALSE)+IF('BMP P Tracking Table'!$V323="By HSG",'BMP P Tracking Table'!$W323*VLOOKUP('BMP P Tracking Table'!$Q323,'Loading Rates'!$B$1:$L$24,6,FALSE)+'BMP P Tracking Table'!$X323*VLOOKUP('BMP P Tracking Table'!$Q323,'Loading Rates'!$B$1:$L$24,7,FALSE)+'BMP P Tracking Table'!$Y323*VLOOKUP('BMP P Tracking Table'!$Q323,'Loading Rates'!$B$1:$L$24,8,FALSE)+'BMP P Tracking Table'!$Z323*VLOOKUP('BMP P Tracking Table'!$Q323,'Loading Rates'!$B$1:$L$24,9,FALSE),'BMP P Tracking Table'!$AA323*VLOOKUP('BMP P Tracking Table'!$Q323,'Loading Rates'!$B$1:$L$24,10,FALSE)),"")</f>
        <v/>
      </c>
      <c r="AE323" s="107" t="str">
        <f>IFERROR(MIN(2,IF('BMP P Tracking Table'!$V323="Total Pervious",(-(3630*'BMP P Tracking Table'!$U323+20.691*'BMP P Tracking Table'!$AA323)+SQRT((3630*'BMP P Tracking Table'!$U323+20.691*'BMP P Tracking Table'!$AA323)^2-(4*(996.798*'BMP P Tracking Table'!$AA323)*-'BMP P Tracking Table'!$AB323)))/(2*(996.798*'BMP P Tracking Table'!$AA323)),IF(SUM('BMP P Tracking Table'!$W323:$Z323)=0,'BMP P Tracking Table'!$AB323/(-3630*'BMP P Tracking Table'!$U323),(-(3630*'BMP P Tracking Table'!$U323+20.691*'BMP P Tracking Table'!$Z323-216.711*'BMP P Tracking Table'!$Y323-83.853*'BMP P Tracking Table'!$X323-42.834*'BMP P Tracking Table'!$W323)+SQRT((3630*'BMP P Tracking Table'!$U323+20.691*'BMP P Tracking Table'!$Z323-216.711*'BMP P Tracking Table'!$Y323-83.853*'BMP P Tracking Table'!$X323-42.834*'BMP P Tracking Table'!$W323)^2-(4*(149.919*'BMP P Tracking Table'!$W323+236.676*'BMP P Tracking Table'!$X323+726*'BMP P Tracking Table'!$Y323+996.798*'BMP P Tracking Table'!$Z323)*-'BMP P Tracking Table'!$AB323)))/(2*(149.919*'BMP P Tracking Table'!$W323+236.676*'BMP P Tracking Table'!$X323+726*'BMP P Tracking Table'!$Y323+996.798*'BMP P Tracking Table'!$Z323))))),"")</f>
        <v/>
      </c>
      <c r="AF323" s="107" t="str" cm="1">
        <f t="array" ref="AF323">IFERROR((VLOOKUP(CONCATENATE('BMP P Tracking Table'!$T323," ",'BMP P Tracking Table'!$AC323),'Performance Curves'!$C$1:$L$45,_xlfn.SINGLE(MATCH('BMP P Tracking Table'!$AE323,'Performance Curves'!$D$1:$L$1,1))+2,FALSE)-VLOOKUP(CONCATENATE('BMP P Tracking Table'!$T323," ",'BMP P Tracking Table'!$AC323),'Performance Curves'!$C$1:$L$45,_xlfn.SINGLE(MATCH('BMP P Tracking Table'!$AE323,'Performance Curves'!$D$1:$L$1,1))+1,FALSE)),"")</f>
        <v/>
      </c>
      <c r="AG323" s="107" t="str">
        <f>IFERROR(('BMP P Tracking Table'!$AE323-INDEX('Performance Curves'!$E$1:$L$1,1,MATCH('BMP P Tracking Table'!$AE323,'Performance Curves'!$E$1:$L$1,1)))/(INDEX('Performance Curves'!$E$1:$L$1,1,MATCH('BMP P Tracking Table'!$AE323,'Performance Curves'!$E$1:$L$1,1)+1)-INDEX('Performance Curves'!$E$1:$L$1,1,MATCH('BMP P Tracking Table'!$AE323,'Performance Curves'!$E$1:$L$1,1))),"")</f>
        <v/>
      </c>
      <c r="AH323" s="106" t="str" cm="1">
        <f t="array" ref="AH323">IFERROR(IF('BMP P Tracking Table'!$AE323=2,VLOOKUP(CONCATENATE('BMP P Tracking Table'!$T323," ",'BMP P Tracking Table'!$AC323),'Performance Curves'!$C$1:$L$45,_xlfn.SINGLE(MATCH('BMP P Tracking Table'!$AE323,'Performance Curves'!$D$1:$L$1,1))+1,FALSE),'BMP P Tracking Table'!$AF323*'BMP P Tracking Table'!$AG323+VLOOKUP(CONCATENATE('BMP P Tracking Table'!$T323," ",'BMP P Tracking Table'!$AC323),'Performance Curves'!$C$1:$L$45,_xlfn.SINGLE(MATCH('BMP P Tracking Table'!$AE323,'Performance Curves'!$D$1:$L$1,1))+1,FALSE)),"")</f>
        <v/>
      </c>
      <c r="AI323" s="107" t="str">
        <f>IFERROR('BMP P Tracking Table'!$AH323*'BMP P Tracking Table'!$AD323,"")</f>
        <v/>
      </c>
      <c r="AJ323" s="65"/>
      <c r="AK323" s="101"/>
      <c r="AL323" s="101"/>
      <c r="AM323" s="64">
        <v>1</v>
      </c>
      <c r="AN323" s="105" t="str">
        <f t="shared" si="9"/>
        <v/>
      </c>
      <c r="AO323" s="101"/>
      <c r="AP323" s="101"/>
      <c r="AQ323" s="101"/>
      <c r="AR323" s="101"/>
      <c r="AS323" s="101"/>
      <c r="AT323" s="101"/>
      <c r="AU323" s="101"/>
      <c r="AV323" s="65"/>
      <c r="AW323" s="102"/>
      <c r="AX323" s="102"/>
      <c r="AY323" s="107" t="str">
        <f>IF('BMP P Tracking Table'!$AK323="Yes",IF('BMP P Tracking Table'!$AL323="No",'BMP P Tracking Table'!$U323*VLOOKUP('BMP P Tracking Table'!$Q323,'Loading Rates'!$B$1:$L$24,4,FALSE)+IF('BMP P Tracking Table'!$V323="By HSG",'BMP P Tracking Table'!$W323*VLOOKUP('BMP P Tracking Table'!$Q323,'Loading Rates'!$B$1:$L$24,6,FALSE)+'BMP P Tracking Table'!$X323*VLOOKUP('BMP P Tracking Table'!$Q323,'Loading Rates'!$B$1:$L$24,7,FALSE)+'BMP P Tracking Table'!$Y323*VLOOKUP('BMP P Tracking Table'!$Q323,'Loading Rates'!$B$1:$L$24,8,FALSE)+'BMP P Tracking Table'!$Z323*VLOOKUP('BMP P Tracking Table'!$Q323,'Loading Rates'!$B$1:$L$24,9,FALSE),'BMP P Tracking Table'!$AA323*VLOOKUP('BMP P Tracking Table'!$Q323,'Loading Rates'!$B$1:$L$24,10,FALSE)),'BMP P Tracking Table'!$AO323*VLOOKUP('BMP P Tracking Table'!$Q323,'Loading Rates'!$B$1:$L$24,4,FALSE)+IF('BMP P Tracking Table'!$AP323="By HSG",'BMP P Tracking Table'!$AQ323*VLOOKUP('BMP P Tracking Table'!$Q323,'Loading Rates'!$B$1:$L$24,6,FALSE)+'BMP P Tracking Table'!$AR323*VLOOKUP('BMP P Tracking Table'!$Q323,'Loading Rates'!$B$1:$L$24,7,FALSE)+'BMP P Tracking Table'!$AS323*VLOOKUP('BMP P Tracking Table'!$Q323,'Loading Rates'!$B$1:$L$24,8,FALSE)+'BMP P Tracking Table'!$AT323*VLOOKUP('BMP P Tracking Table'!$Q323,'Loading Rates'!$B$1:$L$24,9,FALSE),'BMP P Tracking Table'!$AU323*VLOOKUP('BMP P Tracking Table'!$Q323,'Loading Rates'!$B$1:$L$24,10,FALSE))),"")</f>
        <v/>
      </c>
      <c r="AZ323" s="107" t="str">
        <f>IFERROR(IF('BMP P Tracking Table'!$AL323="Yes",MIN(2,IF('BMP P Tracking Table'!$AP323="Total Pervious",(-(3630*'BMP P Tracking Table'!$AO323+20.691*'BMP P Tracking Table'!$AU323)+SQRT((3630*'BMP P Tracking Table'!$AO323+20.691*'BMP P Tracking Table'!$AU323)^2-(4*(996.798*'BMP P Tracking Table'!$AU323)*-'BMP P Tracking Table'!$AW323)))/(2*(996.798*'BMP P Tracking Table'!$AU323)),IF(SUM('BMP P Tracking Table'!$AQ323:$AT323)=0,'BMP P Tracking Table'!$AU323/(-3630*'BMP P Tracking Table'!$AO323),(-(3630*'BMP P Tracking Table'!$AO323+20.691*'BMP P Tracking Table'!$AT323-216.711*'BMP P Tracking Table'!$AS323-83.853*'BMP P Tracking Table'!$AR323-42.834*'BMP P Tracking Table'!$AQ323)+SQRT((3630*'BMP P Tracking Table'!$AO323+20.691*'BMP P Tracking Table'!$AT323-216.711*'BMP P Tracking Table'!$AS323-83.853*'BMP P Tracking Table'!$AR323-42.834*'BMP P Tracking Table'!$AQ323)^2-(4*(149.919*'BMP P Tracking Table'!$AQ323+236.676*'BMP P Tracking Table'!$AR323+726*'BMP P Tracking Table'!$AS323+996.798*'BMP P Tracking Table'!$AT323)*-'BMP P Tracking Table'!$AW323)))/(2*(149.919*'BMP P Tracking Table'!$AQ323+236.676*'BMP P Tracking Table'!$AR323+726*'BMP P Tracking Table'!$AS323+996.798*'BMP P Tracking Table'!$AT323))))),MIN(2,IF('BMP P Tracking Table'!$AP323="Total Pervious",(-(3630*'BMP P Tracking Table'!$U323+20.691*'BMP P Tracking Table'!$AA323)+SQRT((3630*'BMP P Tracking Table'!$U323+20.691*'BMP P Tracking Table'!$AA323)^2-(4*(996.798*'BMP P Tracking Table'!$AA323)*-'BMP P Tracking Table'!$AW323)))/(2*(996.798*'BMP P Tracking Table'!$AA323)),IF(SUM('BMP P Tracking Table'!$W323:$Z323)=0,'BMP P Tracking Table'!$AW323/(-3630*'BMP P Tracking Table'!$U323),(-(3630*'BMP P Tracking Table'!$U323+20.691*'BMP P Tracking Table'!$Z323-216.711*'BMP P Tracking Table'!$Y323-83.853*'BMP P Tracking Table'!$X323-42.834*'BMP P Tracking Table'!$W323)+SQRT((3630*'BMP P Tracking Table'!$U323+20.691*'BMP P Tracking Table'!$Z323-216.711*'BMP P Tracking Table'!$Y323-83.853*'BMP P Tracking Table'!$X323-42.834*'BMP P Tracking Table'!$W323)^2-(4*(149.919*'BMP P Tracking Table'!$W323+236.676*'BMP P Tracking Table'!$X323+726*'BMP P Tracking Table'!$Y323+996.798*'BMP P Tracking Table'!$Z323)*-'BMP P Tracking Table'!$AW323)))/(2*(149.919*'BMP P Tracking Table'!$W323+236.676*'BMP P Tracking Table'!$X323+726*'BMP P Tracking Table'!$Y323+996.798*'BMP P Tracking Table'!$Z323)))))),"")</f>
        <v/>
      </c>
      <c r="BA323" s="105" t="str" cm="1">
        <f t="array" ref="BA323">IFERROR((VLOOKUP(CONCATENATE('BMP P Tracking Table'!$AV323," ",'BMP P Tracking Table'!$AX323),'Performance Curves'!$C$1:$L$45,_xlfn.SINGLE(MATCH('BMP P Tracking Table'!$AZ323,'Performance Curves'!$D$1:$L$1,1))+2,FALSE)-VLOOKUP(CONCATENATE('BMP P Tracking Table'!$AV323," ",'BMP P Tracking Table'!$AX323),'Performance Curves'!$C$1:$L$45,_xlfn.SINGLE(MATCH('BMP P Tracking Table'!$AZ323,'Performance Curves'!$D$1:$L$1,1))+1,FALSE)),"")</f>
        <v/>
      </c>
      <c r="BB323" s="107" t="str">
        <f>IFERROR(('BMP P Tracking Table'!$AZ323-INDEX('Performance Curves'!$E$1:$L$1,1,MATCH('BMP P Tracking Table'!$AZ323,'Performance Curves'!$E$1:$L$1,1)))/(INDEX('Performance Curves'!$E$1:$L$1,1,MATCH('BMP P Tracking Table'!$AZ323,'Performance Curves'!$E$1:$L$1,1)+1)-INDEX('Performance Curves'!$E$1:$L$1,1,MATCH('BMP P Tracking Table'!$AZ323,'Performance Curves'!$E$1:$L$1,1))),"")</f>
        <v/>
      </c>
      <c r="BC323" s="106" t="str" cm="1">
        <f t="array" ref="BC323">IFERROR(IF('BMP P Tracking Table'!$AZ323=2,VLOOKUP(CONCATENATE('BMP P Tracking Table'!$AV323," ",'BMP P Tracking Table'!$AX323),'Performance Curves'!$C$1:$L$44,_xlfn.SINGLE(MATCH('BMP P Tracking Table'!$AZ323,'Performance Curves'!$D$1:$L$1,1))+1,FALSE),'BMP P Tracking Table'!$BA323*'BMP P Tracking Table'!$BB323+VLOOKUP(CONCATENATE('BMP P Tracking Table'!$AV323," ",'BMP P Tracking Table'!$AX323),'Performance Curves'!$C$1:$L$44,_xlfn.SINGLE(MATCH('BMP P Tracking Table'!$AZ323,'Performance Curves'!$D$1:$L$1,1))+1,FALSE)),"")</f>
        <v/>
      </c>
      <c r="BD323" s="107" t="str">
        <f>IFERROR('BMP P Tracking Table'!$BC323*'BMP P Tracking Table'!$AY323,"")</f>
        <v/>
      </c>
      <c r="BE323" s="101"/>
      <c r="BF323" s="37">
        <f t="shared" si="10"/>
        <v>0</v>
      </c>
    </row>
    <row r="324" spans="1:58" x14ac:dyDescent="0.25">
      <c r="A324" s="65"/>
      <c r="B324" s="65"/>
      <c r="C324" s="65"/>
      <c r="D324" s="65"/>
      <c r="E324" s="97"/>
      <c r="F324" s="97"/>
      <c r="G324" s="65"/>
      <c r="H324" s="65"/>
      <c r="I324" s="65"/>
      <c r="J324" s="98"/>
      <c r="K324" s="65"/>
      <c r="L324" s="65"/>
      <c r="M324" s="65"/>
      <c r="N324" s="65"/>
      <c r="O324" s="65"/>
      <c r="P324" s="65"/>
      <c r="Q324" s="65" t="str">
        <f>IFERROR(VLOOKUP('BMP P Tracking Table'!$P324,Dropdowns!$C$2:$E$15,3,FALSE),"")</f>
        <v/>
      </c>
      <c r="R324" s="65" t="str">
        <f>IFERROR(VLOOKUP('BMP P Tracking Table'!$Q324,Dropdowns!$P$3:$Q$23,2,FALSE),"")</f>
        <v/>
      </c>
      <c r="S324" s="65"/>
      <c r="T324" s="65"/>
      <c r="U324" s="65"/>
      <c r="V324" s="65"/>
      <c r="W324" s="65"/>
      <c r="X324" s="65"/>
      <c r="Y324" s="65"/>
      <c r="Z324" s="65"/>
      <c r="AA324" s="65"/>
      <c r="AB324" s="100"/>
      <c r="AC324" s="65"/>
      <c r="AD324" s="107" t="str">
        <f>IFERROR('BMP P Tracking Table'!$U324*VLOOKUP('BMP P Tracking Table'!$Q324,'Loading Rates'!$B$1:$L$24,4,FALSE)+IF('BMP P Tracking Table'!$V324="By HSG",'BMP P Tracking Table'!$W324*VLOOKUP('BMP P Tracking Table'!$Q324,'Loading Rates'!$B$1:$L$24,6,FALSE)+'BMP P Tracking Table'!$X324*VLOOKUP('BMP P Tracking Table'!$Q324,'Loading Rates'!$B$1:$L$24,7,FALSE)+'BMP P Tracking Table'!$Y324*VLOOKUP('BMP P Tracking Table'!$Q324,'Loading Rates'!$B$1:$L$24,8,FALSE)+'BMP P Tracking Table'!$Z324*VLOOKUP('BMP P Tracking Table'!$Q324,'Loading Rates'!$B$1:$L$24,9,FALSE),'BMP P Tracking Table'!$AA324*VLOOKUP('BMP P Tracking Table'!$Q324,'Loading Rates'!$B$1:$L$24,10,FALSE)),"")</f>
        <v/>
      </c>
      <c r="AE324" s="107" t="str">
        <f>IFERROR(MIN(2,IF('BMP P Tracking Table'!$V324="Total Pervious",(-(3630*'BMP P Tracking Table'!$U324+20.691*'BMP P Tracking Table'!$AA324)+SQRT((3630*'BMP P Tracking Table'!$U324+20.691*'BMP P Tracking Table'!$AA324)^2-(4*(996.798*'BMP P Tracking Table'!$AA324)*-'BMP P Tracking Table'!$AB324)))/(2*(996.798*'BMP P Tracking Table'!$AA324)),IF(SUM('BMP P Tracking Table'!$W324:$Z324)=0,'BMP P Tracking Table'!$AB324/(-3630*'BMP P Tracking Table'!$U324),(-(3630*'BMP P Tracking Table'!$U324+20.691*'BMP P Tracking Table'!$Z324-216.711*'BMP P Tracking Table'!$Y324-83.853*'BMP P Tracking Table'!$X324-42.834*'BMP P Tracking Table'!$W324)+SQRT((3630*'BMP P Tracking Table'!$U324+20.691*'BMP P Tracking Table'!$Z324-216.711*'BMP P Tracking Table'!$Y324-83.853*'BMP P Tracking Table'!$X324-42.834*'BMP P Tracking Table'!$W324)^2-(4*(149.919*'BMP P Tracking Table'!$W324+236.676*'BMP P Tracking Table'!$X324+726*'BMP P Tracking Table'!$Y324+996.798*'BMP P Tracking Table'!$Z324)*-'BMP P Tracking Table'!$AB324)))/(2*(149.919*'BMP P Tracking Table'!$W324+236.676*'BMP P Tracking Table'!$X324+726*'BMP P Tracking Table'!$Y324+996.798*'BMP P Tracking Table'!$Z324))))),"")</f>
        <v/>
      </c>
      <c r="AF324" s="107" t="str" cm="1">
        <f t="array" ref="AF324">IFERROR((VLOOKUP(CONCATENATE('BMP P Tracking Table'!$T324," ",'BMP P Tracking Table'!$AC324),'Performance Curves'!$C$1:$L$45,_xlfn.SINGLE(MATCH('BMP P Tracking Table'!$AE324,'Performance Curves'!$D$1:$L$1,1))+2,FALSE)-VLOOKUP(CONCATENATE('BMP P Tracking Table'!$T324," ",'BMP P Tracking Table'!$AC324),'Performance Curves'!$C$1:$L$45,_xlfn.SINGLE(MATCH('BMP P Tracking Table'!$AE324,'Performance Curves'!$D$1:$L$1,1))+1,FALSE)),"")</f>
        <v/>
      </c>
      <c r="AG324" s="107" t="str">
        <f>IFERROR(('BMP P Tracking Table'!$AE324-INDEX('Performance Curves'!$E$1:$L$1,1,MATCH('BMP P Tracking Table'!$AE324,'Performance Curves'!$E$1:$L$1,1)))/(INDEX('Performance Curves'!$E$1:$L$1,1,MATCH('BMP P Tracking Table'!$AE324,'Performance Curves'!$E$1:$L$1,1)+1)-INDEX('Performance Curves'!$E$1:$L$1,1,MATCH('BMP P Tracking Table'!$AE324,'Performance Curves'!$E$1:$L$1,1))),"")</f>
        <v/>
      </c>
      <c r="AH324" s="106" t="str" cm="1">
        <f t="array" ref="AH324">IFERROR(IF('BMP P Tracking Table'!$AE324=2,VLOOKUP(CONCATENATE('BMP P Tracking Table'!$T324," ",'BMP P Tracking Table'!$AC324),'Performance Curves'!$C$1:$L$45,_xlfn.SINGLE(MATCH('BMP P Tracking Table'!$AE324,'Performance Curves'!$D$1:$L$1,1))+1,FALSE),'BMP P Tracking Table'!$AF324*'BMP P Tracking Table'!$AG324+VLOOKUP(CONCATENATE('BMP P Tracking Table'!$T324," ",'BMP P Tracking Table'!$AC324),'Performance Curves'!$C$1:$L$45,_xlfn.SINGLE(MATCH('BMP P Tracking Table'!$AE324,'Performance Curves'!$D$1:$L$1,1))+1,FALSE)),"")</f>
        <v/>
      </c>
      <c r="AI324" s="107" t="str">
        <f>IFERROR('BMP P Tracking Table'!$AH324*'BMP P Tracking Table'!$AD324,"")</f>
        <v/>
      </c>
      <c r="AJ324" s="65"/>
      <c r="AK324" s="101"/>
      <c r="AL324" s="101"/>
      <c r="AM324" s="64">
        <v>1</v>
      </c>
      <c r="AN324" s="105" t="str">
        <f t="shared" ref="AN324:AN387" si="11">IF(AK324="Yes",IF(BF324&gt;0,IF(ISBLANK(AJ324),AI324,AJ324)-IF(ISBLANK(BE324),BD324,BE324),"Enter Info --&gt;"),IF(ISBLANK(AJ324),AI324,AJ324))</f>
        <v/>
      </c>
      <c r="AO324" s="101"/>
      <c r="AP324" s="101"/>
      <c r="AQ324" s="101"/>
      <c r="AR324" s="101"/>
      <c r="AS324" s="101"/>
      <c r="AT324" s="101"/>
      <c r="AU324" s="101"/>
      <c r="AV324" s="65"/>
      <c r="AW324" s="102"/>
      <c r="AX324" s="102"/>
      <c r="AY324" s="107" t="str">
        <f>IF('BMP P Tracking Table'!$AK324="Yes",IF('BMP P Tracking Table'!$AL324="No",'BMP P Tracking Table'!$U324*VLOOKUP('BMP P Tracking Table'!$Q324,'Loading Rates'!$B$1:$L$24,4,FALSE)+IF('BMP P Tracking Table'!$V324="By HSG",'BMP P Tracking Table'!$W324*VLOOKUP('BMP P Tracking Table'!$Q324,'Loading Rates'!$B$1:$L$24,6,FALSE)+'BMP P Tracking Table'!$X324*VLOOKUP('BMP P Tracking Table'!$Q324,'Loading Rates'!$B$1:$L$24,7,FALSE)+'BMP P Tracking Table'!$Y324*VLOOKUP('BMP P Tracking Table'!$Q324,'Loading Rates'!$B$1:$L$24,8,FALSE)+'BMP P Tracking Table'!$Z324*VLOOKUP('BMP P Tracking Table'!$Q324,'Loading Rates'!$B$1:$L$24,9,FALSE),'BMP P Tracking Table'!$AA324*VLOOKUP('BMP P Tracking Table'!$Q324,'Loading Rates'!$B$1:$L$24,10,FALSE)),'BMP P Tracking Table'!$AO324*VLOOKUP('BMP P Tracking Table'!$Q324,'Loading Rates'!$B$1:$L$24,4,FALSE)+IF('BMP P Tracking Table'!$AP324="By HSG",'BMP P Tracking Table'!$AQ324*VLOOKUP('BMP P Tracking Table'!$Q324,'Loading Rates'!$B$1:$L$24,6,FALSE)+'BMP P Tracking Table'!$AR324*VLOOKUP('BMP P Tracking Table'!$Q324,'Loading Rates'!$B$1:$L$24,7,FALSE)+'BMP P Tracking Table'!$AS324*VLOOKUP('BMP P Tracking Table'!$Q324,'Loading Rates'!$B$1:$L$24,8,FALSE)+'BMP P Tracking Table'!$AT324*VLOOKUP('BMP P Tracking Table'!$Q324,'Loading Rates'!$B$1:$L$24,9,FALSE),'BMP P Tracking Table'!$AU324*VLOOKUP('BMP P Tracking Table'!$Q324,'Loading Rates'!$B$1:$L$24,10,FALSE))),"")</f>
        <v/>
      </c>
      <c r="AZ324" s="107" t="str">
        <f>IFERROR(IF('BMP P Tracking Table'!$AL324="Yes",MIN(2,IF('BMP P Tracking Table'!$AP324="Total Pervious",(-(3630*'BMP P Tracking Table'!$AO324+20.691*'BMP P Tracking Table'!$AU324)+SQRT((3630*'BMP P Tracking Table'!$AO324+20.691*'BMP P Tracking Table'!$AU324)^2-(4*(996.798*'BMP P Tracking Table'!$AU324)*-'BMP P Tracking Table'!$AW324)))/(2*(996.798*'BMP P Tracking Table'!$AU324)),IF(SUM('BMP P Tracking Table'!$AQ324:$AT324)=0,'BMP P Tracking Table'!$AU324/(-3630*'BMP P Tracking Table'!$AO324),(-(3630*'BMP P Tracking Table'!$AO324+20.691*'BMP P Tracking Table'!$AT324-216.711*'BMP P Tracking Table'!$AS324-83.853*'BMP P Tracking Table'!$AR324-42.834*'BMP P Tracking Table'!$AQ324)+SQRT((3630*'BMP P Tracking Table'!$AO324+20.691*'BMP P Tracking Table'!$AT324-216.711*'BMP P Tracking Table'!$AS324-83.853*'BMP P Tracking Table'!$AR324-42.834*'BMP P Tracking Table'!$AQ324)^2-(4*(149.919*'BMP P Tracking Table'!$AQ324+236.676*'BMP P Tracking Table'!$AR324+726*'BMP P Tracking Table'!$AS324+996.798*'BMP P Tracking Table'!$AT324)*-'BMP P Tracking Table'!$AW324)))/(2*(149.919*'BMP P Tracking Table'!$AQ324+236.676*'BMP P Tracking Table'!$AR324+726*'BMP P Tracking Table'!$AS324+996.798*'BMP P Tracking Table'!$AT324))))),MIN(2,IF('BMP P Tracking Table'!$AP324="Total Pervious",(-(3630*'BMP P Tracking Table'!$U324+20.691*'BMP P Tracking Table'!$AA324)+SQRT((3630*'BMP P Tracking Table'!$U324+20.691*'BMP P Tracking Table'!$AA324)^2-(4*(996.798*'BMP P Tracking Table'!$AA324)*-'BMP P Tracking Table'!$AW324)))/(2*(996.798*'BMP P Tracking Table'!$AA324)),IF(SUM('BMP P Tracking Table'!$W324:$Z324)=0,'BMP P Tracking Table'!$AW324/(-3630*'BMP P Tracking Table'!$U324),(-(3630*'BMP P Tracking Table'!$U324+20.691*'BMP P Tracking Table'!$Z324-216.711*'BMP P Tracking Table'!$Y324-83.853*'BMP P Tracking Table'!$X324-42.834*'BMP P Tracking Table'!$W324)+SQRT((3630*'BMP P Tracking Table'!$U324+20.691*'BMP P Tracking Table'!$Z324-216.711*'BMP P Tracking Table'!$Y324-83.853*'BMP P Tracking Table'!$X324-42.834*'BMP P Tracking Table'!$W324)^2-(4*(149.919*'BMP P Tracking Table'!$W324+236.676*'BMP P Tracking Table'!$X324+726*'BMP P Tracking Table'!$Y324+996.798*'BMP P Tracking Table'!$Z324)*-'BMP P Tracking Table'!$AW324)))/(2*(149.919*'BMP P Tracking Table'!$W324+236.676*'BMP P Tracking Table'!$X324+726*'BMP P Tracking Table'!$Y324+996.798*'BMP P Tracking Table'!$Z324)))))),"")</f>
        <v/>
      </c>
      <c r="BA324" s="105" t="str" cm="1">
        <f t="array" ref="BA324">IFERROR((VLOOKUP(CONCATENATE('BMP P Tracking Table'!$AV324," ",'BMP P Tracking Table'!$AX324),'Performance Curves'!$C$1:$L$45,_xlfn.SINGLE(MATCH('BMP P Tracking Table'!$AZ324,'Performance Curves'!$D$1:$L$1,1))+2,FALSE)-VLOOKUP(CONCATENATE('BMP P Tracking Table'!$AV324," ",'BMP P Tracking Table'!$AX324),'Performance Curves'!$C$1:$L$45,_xlfn.SINGLE(MATCH('BMP P Tracking Table'!$AZ324,'Performance Curves'!$D$1:$L$1,1))+1,FALSE)),"")</f>
        <v/>
      </c>
      <c r="BB324" s="107" t="str">
        <f>IFERROR(('BMP P Tracking Table'!$AZ324-INDEX('Performance Curves'!$E$1:$L$1,1,MATCH('BMP P Tracking Table'!$AZ324,'Performance Curves'!$E$1:$L$1,1)))/(INDEX('Performance Curves'!$E$1:$L$1,1,MATCH('BMP P Tracking Table'!$AZ324,'Performance Curves'!$E$1:$L$1,1)+1)-INDEX('Performance Curves'!$E$1:$L$1,1,MATCH('BMP P Tracking Table'!$AZ324,'Performance Curves'!$E$1:$L$1,1))),"")</f>
        <v/>
      </c>
      <c r="BC324" s="106" t="str" cm="1">
        <f t="array" ref="BC324">IFERROR(IF('BMP P Tracking Table'!$AZ324=2,VLOOKUP(CONCATENATE('BMP P Tracking Table'!$AV324," ",'BMP P Tracking Table'!$AX324),'Performance Curves'!$C$1:$L$44,_xlfn.SINGLE(MATCH('BMP P Tracking Table'!$AZ324,'Performance Curves'!$D$1:$L$1,1))+1,FALSE),'BMP P Tracking Table'!$BA324*'BMP P Tracking Table'!$BB324+VLOOKUP(CONCATENATE('BMP P Tracking Table'!$AV324," ",'BMP P Tracking Table'!$AX324),'Performance Curves'!$C$1:$L$44,_xlfn.SINGLE(MATCH('BMP P Tracking Table'!$AZ324,'Performance Curves'!$D$1:$L$1,1))+1,FALSE)),"")</f>
        <v/>
      </c>
      <c r="BD324" s="107" t="str">
        <f>IFERROR('BMP P Tracking Table'!$BC324*'BMP P Tracking Table'!$AY324,"")</f>
        <v/>
      </c>
      <c r="BE324" s="101"/>
      <c r="BF324" s="37">
        <f t="shared" si="10"/>
        <v>0</v>
      </c>
    </row>
    <row r="325" spans="1:58" x14ac:dyDescent="0.25">
      <c r="A325" s="65"/>
      <c r="B325" s="65"/>
      <c r="C325" s="65"/>
      <c r="D325" s="65"/>
      <c r="E325" s="97"/>
      <c r="F325" s="97"/>
      <c r="G325" s="65"/>
      <c r="H325" s="65"/>
      <c r="I325" s="65"/>
      <c r="J325" s="98"/>
      <c r="K325" s="65"/>
      <c r="L325" s="65"/>
      <c r="M325" s="65"/>
      <c r="N325" s="65"/>
      <c r="O325" s="65"/>
      <c r="P325" s="65"/>
      <c r="Q325" s="65" t="str">
        <f>IFERROR(VLOOKUP('BMP P Tracking Table'!$P325,Dropdowns!$C$2:$E$15,3,FALSE),"")</f>
        <v/>
      </c>
      <c r="R325" s="65" t="str">
        <f>IFERROR(VLOOKUP('BMP P Tracking Table'!$Q325,Dropdowns!$P$3:$Q$23,2,FALSE),"")</f>
        <v/>
      </c>
      <c r="S325" s="65"/>
      <c r="T325" s="65"/>
      <c r="U325" s="65"/>
      <c r="V325" s="65"/>
      <c r="W325" s="65"/>
      <c r="X325" s="65"/>
      <c r="Y325" s="65"/>
      <c r="Z325" s="65"/>
      <c r="AA325" s="65"/>
      <c r="AB325" s="100"/>
      <c r="AC325" s="65"/>
      <c r="AD325" s="107" t="str">
        <f>IFERROR('BMP P Tracking Table'!$U325*VLOOKUP('BMP P Tracking Table'!$Q325,'Loading Rates'!$B$1:$L$24,4,FALSE)+IF('BMP P Tracking Table'!$V325="By HSG",'BMP P Tracking Table'!$W325*VLOOKUP('BMP P Tracking Table'!$Q325,'Loading Rates'!$B$1:$L$24,6,FALSE)+'BMP P Tracking Table'!$X325*VLOOKUP('BMP P Tracking Table'!$Q325,'Loading Rates'!$B$1:$L$24,7,FALSE)+'BMP P Tracking Table'!$Y325*VLOOKUP('BMP P Tracking Table'!$Q325,'Loading Rates'!$B$1:$L$24,8,FALSE)+'BMP P Tracking Table'!$Z325*VLOOKUP('BMP P Tracking Table'!$Q325,'Loading Rates'!$B$1:$L$24,9,FALSE),'BMP P Tracking Table'!$AA325*VLOOKUP('BMP P Tracking Table'!$Q325,'Loading Rates'!$B$1:$L$24,10,FALSE)),"")</f>
        <v/>
      </c>
      <c r="AE325" s="107" t="str">
        <f>IFERROR(MIN(2,IF('BMP P Tracking Table'!$V325="Total Pervious",(-(3630*'BMP P Tracking Table'!$U325+20.691*'BMP P Tracking Table'!$AA325)+SQRT((3630*'BMP P Tracking Table'!$U325+20.691*'BMP P Tracking Table'!$AA325)^2-(4*(996.798*'BMP P Tracking Table'!$AA325)*-'BMP P Tracking Table'!$AB325)))/(2*(996.798*'BMP P Tracking Table'!$AA325)),IF(SUM('BMP P Tracking Table'!$W325:$Z325)=0,'BMP P Tracking Table'!$AB325/(-3630*'BMP P Tracking Table'!$U325),(-(3630*'BMP P Tracking Table'!$U325+20.691*'BMP P Tracking Table'!$Z325-216.711*'BMP P Tracking Table'!$Y325-83.853*'BMP P Tracking Table'!$X325-42.834*'BMP P Tracking Table'!$W325)+SQRT((3630*'BMP P Tracking Table'!$U325+20.691*'BMP P Tracking Table'!$Z325-216.711*'BMP P Tracking Table'!$Y325-83.853*'BMP P Tracking Table'!$X325-42.834*'BMP P Tracking Table'!$W325)^2-(4*(149.919*'BMP P Tracking Table'!$W325+236.676*'BMP P Tracking Table'!$X325+726*'BMP P Tracking Table'!$Y325+996.798*'BMP P Tracking Table'!$Z325)*-'BMP P Tracking Table'!$AB325)))/(2*(149.919*'BMP P Tracking Table'!$W325+236.676*'BMP P Tracking Table'!$X325+726*'BMP P Tracking Table'!$Y325+996.798*'BMP P Tracking Table'!$Z325))))),"")</f>
        <v/>
      </c>
      <c r="AF325" s="107" t="str" cm="1">
        <f t="array" ref="AF325">IFERROR((VLOOKUP(CONCATENATE('BMP P Tracking Table'!$T325," ",'BMP P Tracking Table'!$AC325),'Performance Curves'!$C$1:$L$45,_xlfn.SINGLE(MATCH('BMP P Tracking Table'!$AE325,'Performance Curves'!$D$1:$L$1,1))+2,FALSE)-VLOOKUP(CONCATENATE('BMP P Tracking Table'!$T325," ",'BMP P Tracking Table'!$AC325),'Performance Curves'!$C$1:$L$45,_xlfn.SINGLE(MATCH('BMP P Tracking Table'!$AE325,'Performance Curves'!$D$1:$L$1,1))+1,FALSE)),"")</f>
        <v/>
      </c>
      <c r="AG325" s="107" t="str">
        <f>IFERROR(('BMP P Tracking Table'!$AE325-INDEX('Performance Curves'!$E$1:$L$1,1,MATCH('BMP P Tracking Table'!$AE325,'Performance Curves'!$E$1:$L$1,1)))/(INDEX('Performance Curves'!$E$1:$L$1,1,MATCH('BMP P Tracking Table'!$AE325,'Performance Curves'!$E$1:$L$1,1)+1)-INDEX('Performance Curves'!$E$1:$L$1,1,MATCH('BMP P Tracking Table'!$AE325,'Performance Curves'!$E$1:$L$1,1))),"")</f>
        <v/>
      </c>
      <c r="AH325" s="106" t="str" cm="1">
        <f t="array" ref="AH325">IFERROR(IF('BMP P Tracking Table'!$AE325=2,VLOOKUP(CONCATENATE('BMP P Tracking Table'!$T325," ",'BMP P Tracking Table'!$AC325),'Performance Curves'!$C$1:$L$45,_xlfn.SINGLE(MATCH('BMP P Tracking Table'!$AE325,'Performance Curves'!$D$1:$L$1,1))+1,FALSE),'BMP P Tracking Table'!$AF325*'BMP P Tracking Table'!$AG325+VLOOKUP(CONCATENATE('BMP P Tracking Table'!$T325," ",'BMP P Tracking Table'!$AC325),'Performance Curves'!$C$1:$L$45,_xlfn.SINGLE(MATCH('BMP P Tracking Table'!$AE325,'Performance Curves'!$D$1:$L$1,1))+1,FALSE)),"")</f>
        <v/>
      </c>
      <c r="AI325" s="107" t="str">
        <f>IFERROR('BMP P Tracking Table'!$AH325*'BMP P Tracking Table'!$AD325,"")</f>
        <v/>
      </c>
      <c r="AJ325" s="65"/>
      <c r="AK325" s="101"/>
      <c r="AL325" s="101"/>
      <c r="AM325" s="64">
        <v>1</v>
      </c>
      <c r="AN325" s="105" t="str">
        <f t="shared" si="11"/>
        <v/>
      </c>
      <c r="AO325" s="101"/>
      <c r="AP325" s="101"/>
      <c r="AQ325" s="101"/>
      <c r="AR325" s="101"/>
      <c r="AS325" s="101"/>
      <c r="AT325" s="101"/>
      <c r="AU325" s="101"/>
      <c r="AV325" s="65"/>
      <c r="AW325" s="102"/>
      <c r="AX325" s="102"/>
      <c r="AY325" s="107" t="str">
        <f>IF('BMP P Tracking Table'!$AK325="Yes",IF('BMP P Tracking Table'!$AL325="No",'BMP P Tracking Table'!$U325*VLOOKUP('BMP P Tracking Table'!$Q325,'Loading Rates'!$B$1:$L$24,4,FALSE)+IF('BMP P Tracking Table'!$V325="By HSG",'BMP P Tracking Table'!$W325*VLOOKUP('BMP P Tracking Table'!$Q325,'Loading Rates'!$B$1:$L$24,6,FALSE)+'BMP P Tracking Table'!$X325*VLOOKUP('BMP P Tracking Table'!$Q325,'Loading Rates'!$B$1:$L$24,7,FALSE)+'BMP P Tracking Table'!$Y325*VLOOKUP('BMP P Tracking Table'!$Q325,'Loading Rates'!$B$1:$L$24,8,FALSE)+'BMP P Tracking Table'!$Z325*VLOOKUP('BMP P Tracking Table'!$Q325,'Loading Rates'!$B$1:$L$24,9,FALSE),'BMP P Tracking Table'!$AA325*VLOOKUP('BMP P Tracking Table'!$Q325,'Loading Rates'!$B$1:$L$24,10,FALSE)),'BMP P Tracking Table'!$AO325*VLOOKUP('BMP P Tracking Table'!$Q325,'Loading Rates'!$B$1:$L$24,4,FALSE)+IF('BMP P Tracking Table'!$AP325="By HSG",'BMP P Tracking Table'!$AQ325*VLOOKUP('BMP P Tracking Table'!$Q325,'Loading Rates'!$B$1:$L$24,6,FALSE)+'BMP P Tracking Table'!$AR325*VLOOKUP('BMP P Tracking Table'!$Q325,'Loading Rates'!$B$1:$L$24,7,FALSE)+'BMP P Tracking Table'!$AS325*VLOOKUP('BMP P Tracking Table'!$Q325,'Loading Rates'!$B$1:$L$24,8,FALSE)+'BMP P Tracking Table'!$AT325*VLOOKUP('BMP P Tracking Table'!$Q325,'Loading Rates'!$B$1:$L$24,9,FALSE),'BMP P Tracking Table'!$AU325*VLOOKUP('BMP P Tracking Table'!$Q325,'Loading Rates'!$B$1:$L$24,10,FALSE))),"")</f>
        <v/>
      </c>
      <c r="AZ325" s="107" t="str">
        <f>IFERROR(IF('BMP P Tracking Table'!$AL325="Yes",MIN(2,IF('BMP P Tracking Table'!$AP325="Total Pervious",(-(3630*'BMP P Tracking Table'!$AO325+20.691*'BMP P Tracking Table'!$AU325)+SQRT((3630*'BMP P Tracking Table'!$AO325+20.691*'BMP P Tracking Table'!$AU325)^2-(4*(996.798*'BMP P Tracking Table'!$AU325)*-'BMP P Tracking Table'!$AW325)))/(2*(996.798*'BMP P Tracking Table'!$AU325)),IF(SUM('BMP P Tracking Table'!$AQ325:$AT325)=0,'BMP P Tracking Table'!$AU325/(-3630*'BMP P Tracking Table'!$AO325),(-(3630*'BMP P Tracking Table'!$AO325+20.691*'BMP P Tracking Table'!$AT325-216.711*'BMP P Tracking Table'!$AS325-83.853*'BMP P Tracking Table'!$AR325-42.834*'BMP P Tracking Table'!$AQ325)+SQRT((3630*'BMP P Tracking Table'!$AO325+20.691*'BMP P Tracking Table'!$AT325-216.711*'BMP P Tracking Table'!$AS325-83.853*'BMP P Tracking Table'!$AR325-42.834*'BMP P Tracking Table'!$AQ325)^2-(4*(149.919*'BMP P Tracking Table'!$AQ325+236.676*'BMP P Tracking Table'!$AR325+726*'BMP P Tracking Table'!$AS325+996.798*'BMP P Tracking Table'!$AT325)*-'BMP P Tracking Table'!$AW325)))/(2*(149.919*'BMP P Tracking Table'!$AQ325+236.676*'BMP P Tracking Table'!$AR325+726*'BMP P Tracking Table'!$AS325+996.798*'BMP P Tracking Table'!$AT325))))),MIN(2,IF('BMP P Tracking Table'!$AP325="Total Pervious",(-(3630*'BMP P Tracking Table'!$U325+20.691*'BMP P Tracking Table'!$AA325)+SQRT((3630*'BMP P Tracking Table'!$U325+20.691*'BMP P Tracking Table'!$AA325)^2-(4*(996.798*'BMP P Tracking Table'!$AA325)*-'BMP P Tracking Table'!$AW325)))/(2*(996.798*'BMP P Tracking Table'!$AA325)),IF(SUM('BMP P Tracking Table'!$W325:$Z325)=0,'BMP P Tracking Table'!$AW325/(-3630*'BMP P Tracking Table'!$U325),(-(3630*'BMP P Tracking Table'!$U325+20.691*'BMP P Tracking Table'!$Z325-216.711*'BMP P Tracking Table'!$Y325-83.853*'BMP P Tracking Table'!$X325-42.834*'BMP P Tracking Table'!$W325)+SQRT((3630*'BMP P Tracking Table'!$U325+20.691*'BMP P Tracking Table'!$Z325-216.711*'BMP P Tracking Table'!$Y325-83.853*'BMP P Tracking Table'!$X325-42.834*'BMP P Tracking Table'!$W325)^2-(4*(149.919*'BMP P Tracking Table'!$W325+236.676*'BMP P Tracking Table'!$X325+726*'BMP P Tracking Table'!$Y325+996.798*'BMP P Tracking Table'!$Z325)*-'BMP P Tracking Table'!$AW325)))/(2*(149.919*'BMP P Tracking Table'!$W325+236.676*'BMP P Tracking Table'!$X325+726*'BMP P Tracking Table'!$Y325+996.798*'BMP P Tracking Table'!$Z325)))))),"")</f>
        <v/>
      </c>
      <c r="BA325" s="105" t="str" cm="1">
        <f t="array" ref="BA325">IFERROR((VLOOKUP(CONCATENATE('BMP P Tracking Table'!$AV325," ",'BMP P Tracking Table'!$AX325),'Performance Curves'!$C$1:$L$45,_xlfn.SINGLE(MATCH('BMP P Tracking Table'!$AZ325,'Performance Curves'!$D$1:$L$1,1))+2,FALSE)-VLOOKUP(CONCATENATE('BMP P Tracking Table'!$AV325," ",'BMP P Tracking Table'!$AX325),'Performance Curves'!$C$1:$L$45,_xlfn.SINGLE(MATCH('BMP P Tracking Table'!$AZ325,'Performance Curves'!$D$1:$L$1,1))+1,FALSE)),"")</f>
        <v/>
      </c>
      <c r="BB325" s="107" t="str">
        <f>IFERROR(('BMP P Tracking Table'!$AZ325-INDEX('Performance Curves'!$E$1:$L$1,1,MATCH('BMP P Tracking Table'!$AZ325,'Performance Curves'!$E$1:$L$1,1)))/(INDEX('Performance Curves'!$E$1:$L$1,1,MATCH('BMP P Tracking Table'!$AZ325,'Performance Curves'!$E$1:$L$1,1)+1)-INDEX('Performance Curves'!$E$1:$L$1,1,MATCH('BMP P Tracking Table'!$AZ325,'Performance Curves'!$E$1:$L$1,1))),"")</f>
        <v/>
      </c>
      <c r="BC325" s="106" t="str" cm="1">
        <f t="array" ref="BC325">IFERROR(IF('BMP P Tracking Table'!$AZ325=2,VLOOKUP(CONCATENATE('BMP P Tracking Table'!$AV325," ",'BMP P Tracking Table'!$AX325),'Performance Curves'!$C$1:$L$44,_xlfn.SINGLE(MATCH('BMP P Tracking Table'!$AZ325,'Performance Curves'!$D$1:$L$1,1))+1,FALSE),'BMP P Tracking Table'!$BA325*'BMP P Tracking Table'!$BB325+VLOOKUP(CONCATENATE('BMP P Tracking Table'!$AV325," ",'BMP P Tracking Table'!$AX325),'Performance Curves'!$C$1:$L$44,_xlfn.SINGLE(MATCH('BMP P Tracking Table'!$AZ325,'Performance Curves'!$D$1:$L$1,1))+1,FALSE)),"")</f>
        <v/>
      </c>
      <c r="BD325" s="107" t="str">
        <f>IFERROR('BMP P Tracking Table'!$BC325*'BMP P Tracking Table'!$AY325,"")</f>
        <v/>
      </c>
      <c r="BE325" s="101"/>
      <c r="BF325" s="37">
        <f t="shared" ref="BF325:BF388" si="12">IFERROR(BD325+BE325,0)</f>
        <v>0</v>
      </c>
    </row>
    <row r="326" spans="1:58" x14ac:dyDescent="0.25">
      <c r="A326" s="65"/>
      <c r="B326" s="65"/>
      <c r="C326" s="65"/>
      <c r="D326" s="65"/>
      <c r="E326" s="97"/>
      <c r="F326" s="97"/>
      <c r="G326" s="65"/>
      <c r="H326" s="65"/>
      <c r="I326" s="65"/>
      <c r="J326" s="98"/>
      <c r="K326" s="65"/>
      <c r="L326" s="65"/>
      <c r="M326" s="65"/>
      <c r="N326" s="65"/>
      <c r="O326" s="65"/>
      <c r="P326" s="65"/>
      <c r="Q326" s="65" t="str">
        <f>IFERROR(VLOOKUP('BMP P Tracking Table'!$P326,Dropdowns!$C$2:$E$15,3,FALSE),"")</f>
        <v/>
      </c>
      <c r="R326" s="65" t="str">
        <f>IFERROR(VLOOKUP('BMP P Tracking Table'!$Q326,Dropdowns!$P$3:$Q$23,2,FALSE),"")</f>
        <v/>
      </c>
      <c r="S326" s="65"/>
      <c r="T326" s="65"/>
      <c r="U326" s="65"/>
      <c r="V326" s="65"/>
      <c r="W326" s="65"/>
      <c r="X326" s="65"/>
      <c r="Y326" s="65"/>
      <c r="Z326" s="65"/>
      <c r="AA326" s="65"/>
      <c r="AB326" s="100"/>
      <c r="AC326" s="65"/>
      <c r="AD326" s="107" t="str">
        <f>IFERROR('BMP P Tracking Table'!$U326*VLOOKUP('BMP P Tracking Table'!$Q326,'Loading Rates'!$B$1:$L$24,4,FALSE)+IF('BMP P Tracking Table'!$V326="By HSG",'BMP P Tracking Table'!$W326*VLOOKUP('BMP P Tracking Table'!$Q326,'Loading Rates'!$B$1:$L$24,6,FALSE)+'BMP P Tracking Table'!$X326*VLOOKUP('BMP P Tracking Table'!$Q326,'Loading Rates'!$B$1:$L$24,7,FALSE)+'BMP P Tracking Table'!$Y326*VLOOKUP('BMP P Tracking Table'!$Q326,'Loading Rates'!$B$1:$L$24,8,FALSE)+'BMP P Tracking Table'!$Z326*VLOOKUP('BMP P Tracking Table'!$Q326,'Loading Rates'!$B$1:$L$24,9,FALSE),'BMP P Tracking Table'!$AA326*VLOOKUP('BMP P Tracking Table'!$Q326,'Loading Rates'!$B$1:$L$24,10,FALSE)),"")</f>
        <v/>
      </c>
      <c r="AE326" s="107" t="str">
        <f>IFERROR(MIN(2,IF('BMP P Tracking Table'!$V326="Total Pervious",(-(3630*'BMP P Tracking Table'!$U326+20.691*'BMP P Tracking Table'!$AA326)+SQRT((3630*'BMP P Tracking Table'!$U326+20.691*'BMP P Tracking Table'!$AA326)^2-(4*(996.798*'BMP P Tracking Table'!$AA326)*-'BMP P Tracking Table'!$AB326)))/(2*(996.798*'BMP P Tracking Table'!$AA326)),IF(SUM('BMP P Tracking Table'!$W326:$Z326)=0,'BMP P Tracking Table'!$AB326/(-3630*'BMP P Tracking Table'!$U326),(-(3630*'BMP P Tracking Table'!$U326+20.691*'BMP P Tracking Table'!$Z326-216.711*'BMP P Tracking Table'!$Y326-83.853*'BMP P Tracking Table'!$X326-42.834*'BMP P Tracking Table'!$W326)+SQRT((3630*'BMP P Tracking Table'!$U326+20.691*'BMP P Tracking Table'!$Z326-216.711*'BMP P Tracking Table'!$Y326-83.853*'BMP P Tracking Table'!$X326-42.834*'BMP P Tracking Table'!$W326)^2-(4*(149.919*'BMP P Tracking Table'!$W326+236.676*'BMP P Tracking Table'!$X326+726*'BMP P Tracking Table'!$Y326+996.798*'BMP P Tracking Table'!$Z326)*-'BMP P Tracking Table'!$AB326)))/(2*(149.919*'BMP P Tracking Table'!$W326+236.676*'BMP P Tracking Table'!$X326+726*'BMP P Tracking Table'!$Y326+996.798*'BMP P Tracking Table'!$Z326))))),"")</f>
        <v/>
      </c>
      <c r="AF326" s="107" t="str" cm="1">
        <f t="array" ref="AF326">IFERROR((VLOOKUP(CONCATENATE('BMP P Tracking Table'!$T326," ",'BMP P Tracking Table'!$AC326),'Performance Curves'!$C$1:$L$45,_xlfn.SINGLE(MATCH('BMP P Tracking Table'!$AE326,'Performance Curves'!$D$1:$L$1,1))+2,FALSE)-VLOOKUP(CONCATENATE('BMP P Tracking Table'!$T326," ",'BMP P Tracking Table'!$AC326),'Performance Curves'!$C$1:$L$45,_xlfn.SINGLE(MATCH('BMP P Tracking Table'!$AE326,'Performance Curves'!$D$1:$L$1,1))+1,FALSE)),"")</f>
        <v/>
      </c>
      <c r="AG326" s="107" t="str">
        <f>IFERROR(('BMP P Tracking Table'!$AE326-INDEX('Performance Curves'!$E$1:$L$1,1,MATCH('BMP P Tracking Table'!$AE326,'Performance Curves'!$E$1:$L$1,1)))/(INDEX('Performance Curves'!$E$1:$L$1,1,MATCH('BMP P Tracking Table'!$AE326,'Performance Curves'!$E$1:$L$1,1)+1)-INDEX('Performance Curves'!$E$1:$L$1,1,MATCH('BMP P Tracking Table'!$AE326,'Performance Curves'!$E$1:$L$1,1))),"")</f>
        <v/>
      </c>
      <c r="AH326" s="106" t="str" cm="1">
        <f t="array" ref="AH326">IFERROR(IF('BMP P Tracking Table'!$AE326=2,VLOOKUP(CONCATENATE('BMP P Tracking Table'!$T326," ",'BMP P Tracking Table'!$AC326),'Performance Curves'!$C$1:$L$45,_xlfn.SINGLE(MATCH('BMP P Tracking Table'!$AE326,'Performance Curves'!$D$1:$L$1,1))+1,FALSE),'BMP P Tracking Table'!$AF326*'BMP P Tracking Table'!$AG326+VLOOKUP(CONCATENATE('BMP P Tracking Table'!$T326," ",'BMP P Tracking Table'!$AC326),'Performance Curves'!$C$1:$L$45,_xlfn.SINGLE(MATCH('BMP P Tracking Table'!$AE326,'Performance Curves'!$D$1:$L$1,1))+1,FALSE)),"")</f>
        <v/>
      </c>
      <c r="AI326" s="107" t="str">
        <f>IFERROR('BMP P Tracking Table'!$AH326*'BMP P Tracking Table'!$AD326,"")</f>
        <v/>
      </c>
      <c r="AJ326" s="65"/>
      <c r="AK326" s="101"/>
      <c r="AL326" s="101"/>
      <c r="AM326" s="64">
        <v>1</v>
      </c>
      <c r="AN326" s="105" t="str">
        <f t="shared" si="11"/>
        <v/>
      </c>
      <c r="AO326" s="101"/>
      <c r="AP326" s="101"/>
      <c r="AQ326" s="101"/>
      <c r="AR326" s="101"/>
      <c r="AS326" s="101"/>
      <c r="AT326" s="101"/>
      <c r="AU326" s="101"/>
      <c r="AV326" s="65"/>
      <c r="AW326" s="102"/>
      <c r="AX326" s="102"/>
      <c r="AY326" s="107" t="str">
        <f>IF('BMP P Tracking Table'!$AK326="Yes",IF('BMP P Tracking Table'!$AL326="No",'BMP P Tracking Table'!$U326*VLOOKUP('BMP P Tracking Table'!$Q326,'Loading Rates'!$B$1:$L$24,4,FALSE)+IF('BMP P Tracking Table'!$V326="By HSG",'BMP P Tracking Table'!$W326*VLOOKUP('BMP P Tracking Table'!$Q326,'Loading Rates'!$B$1:$L$24,6,FALSE)+'BMP P Tracking Table'!$X326*VLOOKUP('BMP P Tracking Table'!$Q326,'Loading Rates'!$B$1:$L$24,7,FALSE)+'BMP P Tracking Table'!$Y326*VLOOKUP('BMP P Tracking Table'!$Q326,'Loading Rates'!$B$1:$L$24,8,FALSE)+'BMP P Tracking Table'!$Z326*VLOOKUP('BMP P Tracking Table'!$Q326,'Loading Rates'!$B$1:$L$24,9,FALSE),'BMP P Tracking Table'!$AA326*VLOOKUP('BMP P Tracking Table'!$Q326,'Loading Rates'!$B$1:$L$24,10,FALSE)),'BMP P Tracking Table'!$AO326*VLOOKUP('BMP P Tracking Table'!$Q326,'Loading Rates'!$B$1:$L$24,4,FALSE)+IF('BMP P Tracking Table'!$AP326="By HSG",'BMP P Tracking Table'!$AQ326*VLOOKUP('BMP P Tracking Table'!$Q326,'Loading Rates'!$B$1:$L$24,6,FALSE)+'BMP P Tracking Table'!$AR326*VLOOKUP('BMP P Tracking Table'!$Q326,'Loading Rates'!$B$1:$L$24,7,FALSE)+'BMP P Tracking Table'!$AS326*VLOOKUP('BMP P Tracking Table'!$Q326,'Loading Rates'!$B$1:$L$24,8,FALSE)+'BMP P Tracking Table'!$AT326*VLOOKUP('BMP P Tracking Table'!$Q326,'Loading Rates'!$B$1:$L$24,9,FALSE),'BMP P Tracking Table'!$AU326*VLOOKUP('BMP P Tracking Table'!$Q326,'Loading Rates'!$B$1:$L$24,10,FALSE))),"")</f>
        <v/>
      </c>
      <c r="AZ326" s="107" t="str">
        <f>IFERROR(IF('BMP P Tracking Table'!$AL326="Yes",MIN(2,IF('BMP P Tracking Table'!$AP326="Total Pervious",(-(3630*'BMP P Tracking Table'!$AO326+20.691*'BMP P Tracking Table'!$AU326)+SQRT((3630*'BMP P Tracking Table'!$AO326+20.691*'BMP P Tracking Table'!$AU326)^2-(4*(996.798*'BMP P Tracking Table'!$AU326)*-'BMP P Tracking Table'!$AW326)))/(2*(996.798*'BMP P Tracking Table'!$AU326)),IF(SUM('BMP P Tracking Table'!$AQ326:$AT326)=0,'BMP P Tracking Table'!$AU326/(-3630*'BMP P Tracking Table'!$AO326),(-(3630*'BMP P Tracking Table'!$AO326+20.691*'BMP P Tracking Table'!$AT326-216.711*'BMP P Tracking Table'!$AS326-83.853*'BMP P Tracking Table'!$AR326-42.834*'BMP P Tracking Table'!$AQ326)+SQRT((3630*'BMP P Tracking Table'!$AO326+20.691*'BMP P Tracking Table'!$AT326-216.711*'BMP P Tracking Table'!$AS326-83.853*'BMP P Tracking Table'!$AR326-42.834*'BMP P Tracking Table'!$AQ326)^2-(4*(149.919*'BMP P Tracking Table'!$AQ326+236.676*'BMP P Tracking Table'!$AR326+726*'BMP P Tracking Table'!$AS326+996.798*'BMP P Tracking Table'!$AT326)*-'BMP P Tracking Table'!$AW326)))/(2*(149.919*'BMP P Tracking Table'!$AQ326+236.676*'BMP P Tracking Table'!$AR326+726*'BMP P Tracking Table'!$AS326+996.798*'BMP P Tracking Table'!$AT326))))),MIN(2,IF('BMP P Tracking Table'!$AP326="Total Pervious",(-(3630*'BMP P Tracking Table'!$U326+20.691*'BMP P Tracking Table'!$AA326)+SQRT((3630*'BMP P Tracking Table'!$U326+20.691*'BMP P Tracking Table'!$AA326)^2-(4*(996.798*'BMP P Tracking Table'!$AA326)*-'BMP P Tracking Table'!$AW326)))/(2*(996.798*'BMP P Tracking Table'!$AA326)),IF(SUM('BMP P Tracking Table'!$W326:$Z326)=0,'BMP P Tracking Table'!$AW326/(-3630*'BMP P Tracking Table'!$U326),(-(3630*'BMP P Tracking Table'!$U326+20.691*'BMP P Tracking Table'!$Z326-216.711*'BMP P Tracking Table'!$Y326-83.853*'BMP P Tracking Table'!$X326-42.834*'BMP P Tracking Table'!$W326)+SQRT((3630*'BMP P Tracking Table'!$U326+20.691*'BMP P Tracking Table'!$Z326-216.711*'BMP P Tracking Table'!$Y326-83.853*'BMP P Tracking Table'!$X326-42.834*'BMP P Tracking Table'!$W326)^2-(4*(149.919*'BMP P Tracking Table'!$W326+236.676*'BMP P Tracking Table'!$X326+726*'BMP P Tracking Table'!$Y326+996.798*'BMP P Tracking Table'!$Z326)*-'BMP P Tracking Table'!$AW326)))/(2*(149.919*'BMP P Tracking Table'!$W326+236.676*'BMP P Tracking Table'!$X326+726*'BMP P Tracking Table'!$Y326+996.798*'BMP P Tracking Table'!$Z326)))))),"")</f>
        <v/>
      </c>
      <c r="BA326" s="105" t="str" cm="1">
        <f t="array" ref="BA326">IFERROR((VLOOKUP(CONCATENATE('BMP P Tracking Table'!$AV326," ",'BMP P Tracking Table'!$AX326),'Performance Curves'!$C$1:$L$45,_xlfn.SINGLE(MATCH('BMP P Tracking Table'!$AZ326,'Performance Curves'!$D$1:$L$1,1))+2,FALSE)-VLOOKUP(CONCATENATE('BMP P Tracking Table'!$AV326," ",'BMP P Tracking Table'!$AX326),'Performance Curves'!$C$1:$L$45,_xlfn.SINGLE(MATCH('BMP P Tracking Table'!$AZ326,'Performance Curves'!$D$1:$L$1,1))+1,FALSE)),"")</f>
        <v/>
      </c>
      <c r="BB326" s="107" t="str">
        <f>IFERROR(('BMP P Tracking Table'!$AZ326-INDEX('Performance Curves'!$E$1:$L$1,1,MATCH('BMP P Tracking Table'!$AZ326,'Performance Curves'!$E$1:$L$1,1)))/(INDEX('Performance Curves'!$E$1:$L$1,1,MATCH('BMP P Tracking Table'!$AZ326,'Performance Curves'!$E$1:$L$1,1)+1)-INDEX('Performance Curves'!$E$1:$L$1,1,MATCH('BMP P Tracking Table'!$AZ326,'Performance Curves'!$E$1:$L$1,1))),"")</f>
        <v/>
      </c>
      <c r="BC326" s="106" t="str" cm="1">
        <f t="array" ref="BC326">IFERROR(IF('BMP P Tracking Table'!$AZ326=2,VLOOKUP(CONCATENATE('BMP P Tracking Table'!$AV326," ",'BMP P Tracking Table'!$AX326),'Performance Curves'!$C$1:$L$44,_xlfn.SINGLE(MATCH('BMP P Tracking Table'!$AZ326,'Performance Curves'!$D$1:$L$1,1))+1,FALSE),'BMP P Tracking Table'!$BA326*'BMP P Tracking Table'!$BB326+VLOOKUP(CONCATENATE('BMP P Tracking Table'!$AV326," ",'BMP P Tracking Table'!$AX326),'Performance Curves'!$C$1:$L$44,_xlfn.SINGLE(MATCH('BMP P Tracking Table'!$AZ326,'Performance Curves'!$D$1:$L$1,1))+1,FALSE)),"")</f>
        <v/>
      </c>
      <c r="BD326" s="107" t="str">
        <f>IFERROR('BMP P Tracking Table'!$BC326*'BMP P Tracking Table'!$AY326,"")</f>
        <v/>
      </c>
      <c r="BE326" s="101"/>
      <c r="BF326" s="37">
        <f t="shared" si="12"/>
        <v>0</v>
      </c>
    </row>
    <row r="327" spans="1:58" x14ac:dyDescent="0.25">
      <c r="A327" s="65"/>
      <c r="B327" s="65"/>
      <c r="C327" s="65"/>
      <c r="D327" s="65"/>
      <c r="E327" s="97"/>
      <c r="F327" s="97"/>
      <c r="G327" s="65"/>
      <c r="H327" s="65"/>
      <c r="I327" s="65"/>
      <c r="J327" s="98"/>
      <c r="K327" s="65"/>
      <c r="L327" s="65"/>
      <c r="M327" s="65"/>
      <c r="N327" s="65"/>
      <c r="O327" s="65"/>
      <c r="P327" s="65"/>
      <c r="Q327" s="65" t="str">
        <f>IFERROR(VLOOKUP('BMP P Tracking Table'!$P327,Dropdowns!$C$2:$E$15,3,FALSE),"")</f>
        <v/>
      </c>
      <c r="R327" s="65" t="str">
        <f>IFERROR(VLOOKUP('BMP P Tracking Table'!$Q327,Dropdowns!$P$3:$Q$23,2,FALSE),"")</f>
        <v/>
      </c>
      <c r="S327" s="65"/>
      <c r="T327" s="65"/>
      <c r="U327" s="65"/>
      <c r="V327" s="65"/>
      <c r="W327" s="65"/>
      <c r="X327" s="65"/>
      <c r="Y327" s="65"/>
      <c r="Z327" s="65"/>
      <c r="AA327" s="65"/>
      <c r="AB327" s="100"/>
      <c r="AC327" s="65"/>
      <c r="AD327" s="107" t="str">
        <f>IFERROR('BMP P Tracking Table'!$U327*VLOOKUP('BMP P Tracking Table'!$Q327,'Loading Rates'!$B$1:$L$24,4,FALSE)+IF('BMP P Tracking Table'!$V327="By HSG",'BMP P Tracking Table'!$W327*VLOOKUP('BMP P Tracking Table'!$Q327,'Loading Rates'!$B$1:$L$24,6,FALSE)+'BMP P Tracking Table'!$X327*VLOOKUP('BMP P Tracking Table'!$Q327,'Loading Rates'!$B$1:$L$24,7,FALSE)+'BMP P Tracking Table'!$Y327*VLOOKUP('BMP P Tracking Table'!$Q327,'Loading Rates'!$B$1:$L$24,8,FALSE)+'BMP P Tracking Table'!$Z327*VLOOKUP('BMP P Tracking Table'!$Q327,'Loading Rates'!$B$1:$L$24,9,FALSE),'BMP P Tracking Table'!$AA327*VLOOKUP('BMP P Tracking Table'!$Q327,'Loading Rates'!$B$1:$L$24,10,FALSE)),"")</f>
        <v/>
      </c>
      <c r="AE327" s="107" t="str">
        <f>IFERROR(MIN(2,IF('BMP P Tracking Table'!$V327="Total Pervious",(-(3630*'BMP P Tracking Table'!$U327+20.691*'BMP P Tracking Table'!$AA327)+SQRT((3630*'BMP P Tracking Table'!$U327+20.691*'BMP P Tracking Table'!$AA327)^2-(4*(996.798*'BMP P Tracking Table'!$AA327)*-'BMP P Tracking Table'!$AB327)))/(2*(996.798*'BMP P Tracking Table'!$AA327)),IF(SUM('BMP P Tracking Table'!$W327:$Z327)=0,'BMP P Tracking Table'!$AB327/(-3630*'BMP P Tracking Table'!$U327),(-(3630*'BMP P Tracking Table'!$U327+20.691*'BMP P Tracking Table'!$Z327-216.711*'BMP P Tracking Table'!$Y327-83.853*'BMP P Tracking Table'!$X327-42.834*'BMP P Tracking Table'!$W327)+SQRT((3630*'BMP P Tracking Table'!$U327+20.691*'BMP P Tracking Table'!$Z327-216.711*'BMP P Tracking Table'!$Y327-83.853*'BMP P Tracking Table'!$X327-42.834*'BMP P Tracking Table'!$W327)^2-(4*(149.919*'BMP P Tracking Table'!$W327+236.676*'BMP P Tracking Table'!$X327+726*'BMP P Tracking Table'!$Y327+996.798*'BMP P Tracking Table'!$Z327)*-'BMP P Tracking Table'!$AB327)))/(2*(149.919*'BMP P Tracking Table'!$W327+236.676*'BMP P Tracking Table'!$X327+726*'BMP P Tracking Table'!$Y327+996.798*'BMP P Tracking Table'!$Z327))))),"")</f>
        <v/>
      </c>
      <c r="AF327" s="107" t="str" cm="1">
        <f t="array" ref="AF327">IFERROR((VLOOKUP(CONCATENATE('BMP P Tracking Table'!$T327," ",'BMP P Tracking Table'!$AC327),'Performance Curves'!$C$1:$L$45,_xlfn.SINGLE(MATCH('BMP P Tracking Table'!$AE327,'Performance Curves'!$D$1:$L$1,1))+2,FALSE)-VLOOKUP(CONCATENATE('BMP P Tracking Table'!$T327," ",'BMP P Tracking Table'!$AC327),'Performance Curves'!$C$1:$L$45,_xlfn.SINGLE(MATCH('BMP P Tracking Table'!$AE327,'Performance Curves'!$D$1:$L$1,1))+1,FALSE)),"")</f>
        <v/>
      </c>
      <c r="AG327" s="107" t="str">
        <f>IFERROR(('BMP P Tracking Table'!$AE327-INDEX('Performance Curves'!$E$1:$L$1,1,MATCH('BMP P Tracking Table'!$AE327,'Performance Curves'!$E$1:$L$1,1)))/(INDEX('Performance Curves'!$E$1:$L$1,1,MATCH('BMP P Tracking Table'!$AE327,'Performance Curves'!$E$1:$L$1,1)+1)-INDEX('Performance Curves'!$E$1:$L$1,1,MATCH('BMP P Tracking Table'!$AE327,'Performance Curves'!$E$1:$L$1,1))),"")</f>
        <v/>
      </c>
      <c r="AH327" s="106" t="str" cm="1">
        <f t="array" ref="AH327">IFERROR(IF('BMP P Tracking Table'!$AE327=2,VLOOKUP(CONCATENATE('BMP P Tracking Table'!$T327," ",'BMP P Tracking Table'!$AC327),'Performance Curves'!$C$1:$L$45,_xlfn.SINGLE(MATCH('BMP P Tracking Table'!$AE327,'Performance Curves'!$D$1:$L$1,1))+1,FALSE),'BMP P Tracking Table'!$AF327*'BMP P Tracking Table'!$AG327+VLOOKUP(CONCATENATE('BMP P Tracking Table'!$T327," ",'BMP P Tracking Table'!$AC327),'Performance Curves'!$C$1:$L$45,_xlfn.SINGLE(MATCH('BMP P Tracking Table'!$AE327,'Performance Curves'!$D$1:$L$1,1))+1,FALSE)),"")</f>
        <v/>
      </c>
      <c r="AI327" s="107" t="str">
        <f>IFERROR('BMP P Tracking Table'!$AH327*'BMP P Tracking Table'!$AD327,"")</f>
        <v/>
      </c>
      <c r="AJ327" s="65"/>
      <c r="AK327" s="101"/>
      <c r="AL327" s="101"/>
      <c r="AM327" s="64">
        <v>1</v>
      </c>
      <c r="AN327" s="105" t="str">
        <f t="shared" si="11"/>
        <v/>
      </c>
      <c r="AO327" s="101"/>
      <c r="AP327" s="101"/>
      <c r="AQ327" s="101"/>
      <c r="AR327" s="101"/>
      <c r="AS327" s="101"/>
      <c r="AT327" s="101"/>
      <c r="AU327" s="101"/>
      <c r="AV327" s="65"/>
      <c r="AW327" s="102"/>
      <c r="AX327" s="102"/>
      <c r="AY327" s="107" t="str">
        <f>IF('BMP P Tracking Table'!$AK327="Yes",IF('BMP P Tracking Table'!$AL327="No",'BMP P Tracking Table'!$U327*VLOOKUP('BMP P Tracking Table'!$Q327,'Loading Rates'!$B$1:$L$24,4,FALSE)+IF('BMP P Tracking Table'!$V327="By HSG",'BMP P Tracking Table'!$W327*VLOOKUP('BMP P Tracking Table'!$Q327,'Loading Rates'!$B$1:$L$24,6,FALSE)+'BMP P Tracking Table'!$X327*VLOOKUP('BMP P Tracking Table'!$Q327,'Loading Rates'!$B$1:$L$24,7,FALSE)+'BMP P Tracking Table'!$Y327*VLOOKUP('BMP P Tracking Table'!$Q327,'Loading Rates'!$B$1:$L$24,8,FALSE)+'BMP P Tracking Table'!$Z327*VLOOKUP('BMP P Tracking Table'!$Q327,'Loading Rates'!$B$1:$L$24,9,FALSE),'BMP P Tracking Table'!$AA327*VLOOKUP('BMP P Tracking Table'!$Q327,'Loading Rates'!$B$1:$L$24,10,FALSE)),'BMP P Tracking Table'!$AO327*VLOOKUP('BMP P Tracking Table'!$Q327,'Loading Rates'!$B$1:$L$24,4,FALSE)+IF('BMP P Tracking Table'!$AP327="By HSG",'BMP P Tracking Table'!$AQ327*VLOOKUP('BMP P Tracking Table'!$Q327,'Loading Rates'!$B$1:$L$24,6,FALSE)+'BMP P Tracking Table'!$AR327*VLOOKUP('BMP P Tracking Table'!$Q327,'Loading Rates'!$B$1:$L$24,7,FALSE)+'BMP P Tracking Table'!$AS327*VLOOKUP('BMP P Tracking Table'!$Q327,'Loading Rates'!$B$1:$L$24,8,FALSE)+'BMP P Tracking Table'!$AT327*VLOOKUP('BMP P Tracking Table'!$Q327,'Loading Rates'!$B$1:$L$24,9,FALSE),'BMP P Tracking Table'!$AU327*VLOOKUP('BMP P Tracking Table'!$Q327,'Loading Rates'!$B$1:$L$24,10,FALSE))),"")</f>
        <v/>
      </c>
      <c r="AZ327" s="107" t="str">
        <f>IFERROR(IF('BMP P Tracking Table'!$AL327="Yes",MIN(2,IF('BMP P Tracking Table'!$AP327="Total Pervious",(-(3630*'BMP P Tracking Table'!$AO327+20.691*'BMP P Tracking Table'!$AU327)+SQRT((3630*'BMP P Tracking Table'!$AO327+20.691*'BMP P Tracking Table'!$AU327)^2-(4*(996.798*'BMP P Tracking Table'!$AU327)*-'BMP P Tracking Table'!$AW327)))/(2*(996.798*'BMP P Tracking Table'!$AU327)),IF(SUM('BMP P Tracking Table'!$AQ327:$AT327)=0,'BMP P Tracking Table'!$AU327/(-3630*'BMP P Tracking Table'!$AO327),(-(3630*'BMP P Tracking Table'!$AO327+20.691*'BMP P Tracking Table'!$AT327-216.711*'BMP P Tracking Table'!$AS327-83.853*'BMP P Tracking Table'!$AR327-42.834*'BMP P Tracking Table'!$AQ327)+SQRT((3630*'BMP P Tracking Table'!$AO327+20.691*'BMP P Tracking Table'!$AT327-216.711*'BMP P Tracking Table'!$AS327-83.853*'BMP P Tracking Table'!$AR327-42.834*'BMP P Tracking Table'!$AQ327)^2-(4*(149.919*'BMP P Tracking Table'!$AQ327+236.676*'BMP P Tracking Table'!$AR327+726*'BMP P Tracking Table'!$AS327+996.798*'BMP P Tracking Table'!$AT327)*-'BMP P Tracking Table'!$AW327)))/(2*(149.919*'BMP P Tracking Table'!$AQ327+236.676*'BMP P Tracking Table'!$AR327+726*'BMP P Tracking Table'!$AS327+996.798*'BMP P Tracking Table'!$AT327))))),MIN(2,IF('BMP P Tracking Table'!$AP327="Total Pervious",(-(3630*'BMP P Tracking Table'!$U327+20.691*'BMP P Tracking Table'!$AA327)+SQRT((3630*'BMP P Tracking Table'!$U327+20.691*'BMP P Tracking Table'!$AA327)^2-(4*(996.798*'BMP P Tracking Table'!$AA327)*-'BMP P Tracking Table'!$AW327)))/(2*(996.798*'BMP P Tracking Table'!$AA327)),IF(SUM('BMP P Tracking Table'!$W327:$Z327)=0,'BMP P Tracking Table'!$AW327/(-3630*'BMP P Tracking Table'!$U327),(-(3630*'BMP P Tracking Table'!$U327+20.691*'BMP P Tracking Table'!$Z327-216.711*'BMP P Tracking Table'!$Y327-83.853*'BMP P Tracking Table'!$X327-42.834*'BMP P Tracking Table'!$W327)+SQRT((3630*'BMP P Tracking Table'!$U327+20.691*'BMP P Tracking Table'!$Z327-216.711*'BMP P Tracking Table'!$Y327-83.853*'BMP P Tracking Table'!$X327-42.834*'BMP P Tracking Table'!$W327)^2-(4*(149.919*'BMP P Tracking Table'!$W327+236.676*'BMP P Tracking Table'!$X327+726*'BMP P Tracking Table'!$Y327+996.798*'BMP P Tracking Table'!$Z327)*-'BMP P Tracking Table'!$AW327)))/(2*(149.919*'BMP P Tracking Table'!$W327+236.676*'BMP P Tracking Table'!$X327+726*'BMP P Tracking Table'!$Y327+996.798*'BMP P Tracking Table'!$Z327)))))),"")</f>
        <v/>
      </c>
      <c r="BA327" s="105" t="str" cm="1">
        <f t="array" ref="BA327">IFERROR((VLOOKUP(CONCATENATE('BMP P Tracking Table'!$AV327," ",'BMP P Tracking Table'!$AX327),'Performance Curves'!$C$1:$L$45,_xlfn.SINGLE(MATCH('BMP P Tracking Table'!$AZ327,'Performance Curves'!$D$1:$L$1,1))+2,FALSE)-VLOOKUP(CONCATENATE('BMP P Tracking Table'!$AV327," ",'BMP P Tracking Table'!$AX327),'Performance Curves'!$C$1:$L$45,_xlfn.SINGLE(MATCH('BMP P Tracking Table'!$AZ327,'Performance Curves'!$D$1:$L$1,1))+1,FALSE)),"")</f>
        <v/>
      </c>
      <c r="BB327" s="107" t="str">
        <f>IFERROR(('BMP P Tracking Table'!$AZ327-INDEX('Performance Curves'!$E$1:$L$1,1,MATCH('BMP P Tracking Table'!$AZ327,'Performance Curves'!$E$1:$L$1,1)))/(INDEX('Performance Curves'!$E$1:$L$1,1,MATCH('BMP P Tracking Table'!$AZ327,'Performance Curves'!$E$1:$L$1,1)+1)-INDEX('Performance Curves'!$E$1:$L$1,1,MATCH('BMP P Tracking Table'!$AZ327,'Performance Curves'!$E$1:$L$1,1))),"")</f>
        <v/>
      </c>
      <c r="BC327" s="106" t="str" cm="1">
        <f t="array" ref="BC327">IFERROR(IF('BMP P Tracking Table'!$AZ327=2,VLOOKUP(CONCATENATE('BMP P Tracking Table'!$AV327," ",'BMP P Tracking Table'!$AX327),'Performance Curves'!$C$1:$L$44,_xlfn.SINGLE(MATCH('BMP P Tracking Table'!$AZ327,'Performance Curves'!$D$1:$L$1,1))+1,FALSE),'BMP P Tracking Table'!$BA327*'BMP P Tracking Table'!$BB327+VLOOKUP(CONCATENATE('BMP P Tracking Table'!$AV327," ",'BMP P Tracking Table'!$AX327),'Performance Curves'!$C$1:$L$44,_xlfn.SINGLE(MATCH('BMP P Tracking Table'!$AZ327,'Performance Curves'!$D$1:$L$1,1))+1,FALSE)),"")</f>
        <v/>
      </c>
      <c r="BD327" s="107" t="str">
        <f>IFERROR('BMP P Tracking Table'!$BC327*'BMP P Tracking Table'!$AY327,"")</f>
        <v/>
      </c>
      <c r="BE327" s="101"/>
      <c r="BF327" s="37">
        <f t="shared" si="12"/>
        <v>0</v>
      </c>
    </row>
    <row r="328" spans="1:58" x14ac:dyDescent="0.25">
      <c r="A328" s="65"/>
      <c r="B328" s="65"/>
      <c r="C328" s="65"/>
      <c r="D328" s="65"/>
      <c r="E328" s="97"/>
      <c r="F328" s="97"/>
      <c r="G328" s="65"/>
      <c r="H328" s="65"/>
      <c r="I328" s="65"/>
      <c r="J328" s="98"/>
      <c r="K328" s="65"/>
      <c r="L328" s="65"/>
      <c r="M328" s="65"/>
      <c r="N328" s="65"/>
      <c r="O328" s="65"/>
      <c r="P328" s="65"/>
      <c r="Q328" s="65" t="str">
        <f>IFERROR(VLOOKUP('BMP P Tracking Table'!$P328,Dropdowns!$C$2:$E$15,3,FALSE),"")</f>
        <v/>
      </c>
      <c r="R328" s="65" t="str">
        <f>IFERROR(VLOOKUP('BMP P Tracking Table'!$Q328,Dropdowns!$P$3:$Q$23,2,FALSE),"")</f>
        <v/>
      </c>
      <c r="S328" s="65"/>
      <c r="T328" s="65"/>
      <c r="U328" s="65"/>
      <c r="V328" s="65"/>
      <c r="W328" s="65"/>
      <c r="X328" s="65"/>
      <c r="Y328" s="65"/>
      <c r="Z328" s="65"/>
      <c r="AA328" s="65"/>
      <c r="AB328" s="100"/>
      <c r="AC328" s="65"/>
      <c r="AD328" s="107" t="str">
        <f>IFERROR('BMP P Tracking Table'!$U328*VLOOKUP('BMP P Tracking Table'!$Q328,'Loading Rates'!$B$1:$L$24,4,FALSE)+IF('BMP P Tracking Table'!$V328="By HSG",'BMP P Tracking Table'!$W328*VLOOKUP('BMP P Tracking Table'!$Q328,'Loading Rates'!$B$1:$L$24,6,FALSE)+'BMP P Tracking Table'!$X328*VLOOKUP('BMP P Tracking Table'!$Q328,'Loading Rates'!$B$1:$L$24,7,FALSE)+'BMP P Tracking Table'!$Y328*VLOOKUP('BMP P Tracking Table'!$Q328,'Loading Rates'!$B$1:$L$24,8,FALSE)+'BMP P Tracking Table'!$Z328*VLOOKUP('BMP P Tracking Table'!$Q328,'Loading Rates'!$B$1:$L$24,9,FALSE),'BMP P Tracking Table'!$AA328*VLOOKUP('BMP P Tracking Table'!$Q328,'Loading Rates'!$B$1:$L$24,10,FALSE)),"")</f>
        <v/>
      </c>
      <c r="AE328" s="107" t="str">
        <f>IFERROR(MIN(2,IF('BMP P Tracking Table'!$V328="Total Pervious",(-(3630*'BMP P Tracking Table'!$U328+20.691*'BMP P Tracking Table'!$AA328)+SQRT((3630*'BMP P Tracking Table'!$U328+20.691*'BMP P Tracking Table'!$AA328)^2-(4*(996.798*'BMP P Tracking Table'!$AA328)*-'BMP P Tracking Table'!$AB328)))/(2*(996.798*'BMP P Tracking Table'!$AA328)),IF(SUM('BMP P Tracking Table'!$W328:$Z328)=0,'BMP P Tracking Table'!$AB328/(-3630*'BMP P Tracking Table'!$U328),(-(3630*'BMP P Tracking Table'!$U328+20.691*'BMP P Tracking Table'!$Z328-216.711*'BMP P Tracking Table'!$Y328-83.853*'BMP P Tracking Table'!$X328-42.834*'BMP P Tracking Table'!$W328)+SQRT((3630*'BMP P Tracking Table'!$U328+20.691*'BMP P Tracking Table'!$Z328-216.711*'BMP P Tracking Table'!$Y328-83.853*'BMP P Tracking Table'!$X328-42.834*'BMP P Tracking Table'!$W328)^2-(4*(149.919*'BMP P Tracking Table'!$W328+236.676*'BMP P Tracking Table'!$X328+726*'BMP P Tracking Table'!$Y328+996.798*'BMP P Tracking Table'!$Z328)*-'BMP P Tracking Table'!$AB328)))/(2*(149.919*'BMP P Tracking Table'!$W328+236.676*'BMP P Tracking Table'!$X328+726*'BMP P Tracking Table'!$Y328+996.798*'BMP P Tracking Table'!$Z328))))),"")</f>
        <v/>
      </c>
      <c r="AF328" s="107" t="str" cm="1">
        <f t="array" ref="AF328">IFERROR((VLOOKUP(CONCATENATE('BMP P Tracking Table'!$T328," ",'BMP P Tracking Table'!$AC328),'Performance Curves'!$C$1:$L$45,_xlfn.SINGLE(MATCH('BMP P Tracking Table'!$AE328,'Performance Curves'!$D$1:$L$1,1))+2,FALSE)-VLOOKUP(CONCATENATE('BMP P Tracking Table'!$T328," ",'BMP P Tracking Table'!$AC328),'Performance Curves'!$C$1:$L$45,_xlfn.SINGLE(MATCH('BMP P Tracking Table'!$AE328,'Performance Curves'!$D$1:$L$1,1))+1,FALSE)),"")</f>
        <v/>
      </c>
      <c r="AG328" s="107" t="str">
        <f>IFERROR(('BMP P Tracking Table'!$AE328-INDEX('Performance Curves'!$E$1:$L$1,1,MATCH('BMP P Tracking Table'!$AE328,'Performance Curves'!$E$1:$L$1,1)))/(INDEX('Performance Curves'!$E$1:$L$1,1,MATCH('BMP P Tracking Table'!$AE328,'Performance Curves'!$E$1:$L$1,1)+1)-INDEX('Performance Curves'!$E$1:$L$1,1,MATCH('BMP P Tracking Table'!$AE328,'Performance Curves'!$E$1:$L$1,1))),"")</f>
        <v/>
      </c>
      <c r="AH328" s="106" t="str" cm="1">
        <f t="array" ref="AH328">IFERROR(IF('BMP P Tracking Table'!$AE328=2,VLOOKUP(CONCATENATE('BMP P Tracking Table'!$T328," ",'BMP P Tracking Table'!$AC328),'Performance Curves'!$C$1:$L$45,_xlfn.SINGLE(MATCH('BMP P Tracking Table'!$AE328,'Performance Curves'!$D$1:$L$1,1))+1,FALSE),'BMP P Tracking Table'!$AF328*'BMP P Tracking Table'!$AG328+VLOOKUP(CONCATENATE('BMP P Tracking Table'!$T328," ",'BMP P Tracking Table'!$AC328),'Performance Curves'!$C$1:$L$45,_xlfn.SINGLE(MATCH('BMP P Tracking Table'!$AE328,'Performance Curves'!$D$1:$L$1,1))+1,FALSE)),"")</f>
        <v/>
      </c>
      <c r="AI328" s="107" t="str">
        <f>IFERROR('BMP P Tracking Table'!$AH328*'BMP P Tracking Table'!$AD328,"")</f>
        <v/>
      </c>
      <c r="AJ328" s="65"/>
      <c r="AK328" s="101"/>
      <c r="AL328" s="101"/>
      <c r="AM328" s="64">
        <v>1</v>
      </c>
      <c r="AN328" s="105" t="str">
        <f t="shared" si="11"/>
        <v/>
      </c>
      <c r="AO328" s="101"/>
      <c r="AP328" s="101"/>
      <c r="AQ328" s="101"/>
      <c r="AR328" s="101"/>
      <c r="AS328" s="101"/>
      <c r="AT328" s="101"/>
      <c r="AU328" s="101"/>
      <c r="AV328" s="65"/>
      <c r="AW328" s="102"/>
      <c r="AX328" s="102"/>
      <c r="AY328" s="107" t="str">
        <f>IF('BMP P Tracking Table'!$AK328="Yes",IF('BMP P Tracking Table'!$AL328="No",'BMP P Tracking Table'!$U328*VLOOKUP('BMP P Tracking Table'!$Q328,'Loading Rates'!$B$1:$L$24,4,FALSE)+IF('BMP P Tracking Table'!$V328="By HSG",'BMP P Tracking Table'!$W328*VLOOKUP('BMP P Tracking Table'!$Q328,'Loading Rates'!$B$1:$L$24,6,FALSE)+'BMP P Tracking Table'!$X328*VLOOKUP('BMP P Tracking Table'!$Q328,'Loading Rates'!$B$1:$L$24,7,FALSE)+'BMP P Tracking Table'!$Y328*VLOOKUP('BMP P Tracking Table'!$Q328,'Loading Rates'!$B$1:$L$24,8,FALSE)+'BMP P Tracking Table'!$Z328*VLOOKUP('BMP P Tracking Table'!$Q328,'Loading Rates'!$B$1:$L$24,9,FALSE),'BMP P Tracking Table'!$AA328*VLOOKUP('BMP P Tracking Table'!$Q328,'Loading Rates'!$B$1:$L$24,10,FALSE)),'BMP P Tracking Table'!$AO328*VLOOKUP('BMP P Tracking Table'!$Q328,'Loading Rates'!$B$1:$L$24,4,FALSE)+IF('BMP P Tracking Table'!$AP328="By HSG",'BMP P Tracking Table'!$AQ328*VLOOKUP('BMP P Tracking Table'!$Q328,'Loading Rates'!$B$1:$L$24,6,FALSE)+'BMP P Tracking Table'!$AR328*VLOOKUP('BMP P Tracking Table'!$Q328,'Loading Rates'!$B$1:$L$24,7,FALSE)+'BMP P Tracking Table'!$AS328*VLOOKUP('BMP P Tracking Table'!$Q328,'Loading Rates'!$B$1:$L$24,8,FALSE)+'BMP P Tracking Table'!$AT328*VLOOKUP('BMP P Tracking Table'!$Q328,'Loading Rates'!$B$1:$L$24,9,FALSE),'BMP P Tracking Table'!$AU328*VLOOKUP('BMP P Tracking Table'!$Q328,'Loading Rates'!$B$1:$L$24,10,FALSE))),"")</f>
        <v/>
      </c>
      <c r="AZ328" s="107" t="str">
        <f>IFERROR(IF('BMP P Tracking Table'!$AL328="Yes",MIN(2,IF('BMP P Tracking Table'!$AP328="Total Pervious",(-(3630*'BMP P Tracking Table'!$AO328+20.691*'BMP P Tracking Table'!$AU328)+SQRT((3630*'BMP P Tracking Table'!$AO328+20.691*'BMP P Tracking Table'!$AU328)^2-(4*(996.798*'BMP P Tracking Table'!$AU328)*-'BMP P Tracking Table'!$AW328)))/(2*(996.798*'BMP P Tracking Table'!$AU328)),IF(SUM('BMP P Tracking Table'!$AQ328:$AT328)=0,'BMP P Tracking Table'!$AU328/(-3630*'BMP P Tracking Table'!$AO328),(-(3630*'BMP P Tracking Table'!$AO328+20.691*'BMP P Tracking Table'!$AT328-216.711*'BMP P Tracking Table'!$AS328-83.853*'BMP P Tracking Table'!$AR328-42.834*'BMP P Tracking Table'!$AQ328)+SQRT((3630*'BMP P Tracking Table'!$AO328+20.691*'BMP P Tracking Table'!$AT328-216.711*'BMP P Tracking Table'!$AS328-83.853*'BMP P Tracking Table'!$AR328-42.834*'BMP P Tracking Table'!$AQ328)^2-(4*(149.919*'BMP P Tracking Table'!$AQ328+236.676*'BMP P Tracking Table'!$AR328+726*'BMP P Tracking Table'!$AS328+996.798*'BMP P Tracking Table'!$AT328)*-'BMP P Tracking Table'!$AW328)))/(2*(149.919*'BMP P Tracking Table'!$AQ328+236.676*'BMP P Tracking Table'!$AR328+726*'BMP P Tracking Table'!$AS328+996.798*'BMP P Tracking Table'!$AT328))))),MIN(2,IF('BMP P Tracking Table'!$AP328="Total Pervious",(-(3630*'BMP P Tracking Table'!$U328+20.691*'BMP P Tracking Table'!$AA328)+SQRT((3630*'BMP P Tracking Table'!$U328+20.691*'BMP P Tracking Table'!$AA328)^2-(4*(996.798*'BMP P Tracking Table'!$AA328)*-'BMP P Tracking Table'!$AW328)))/(2*(996.798*'BMP P Tracking Table'!$AA328)),IF(SUM('BMP P Tracking Table'!$W328:$Z328)=0,'BMP P Tracking Table'!$AW328/(-3630*'BMP P Tracking Table'!$U328),(-(3630*'BMP P Tracking Table'!$U328+20.691*'BMP P Tracking Table'!$Z328-216.711*'BMP P Tracking Table'!$Y328-83.853*'BMP P Tracking Table'!$X328-42.834*'BMP P Tracking Table'!$W328)+SQRT((3630*'BMP P Tracking Table'!$U328+20.691*'BMP P Tracking Table'!$Z328-216.711*'BMP P Tracking Table'!$Y328-83.853*'BMP P Tracking Table'!$X328-42.834*'BMP P Tracking Table'!$W328)^2-(4*(149.919*'BMP P Tracking Table'!$W328+236.676*'BMP P Tracking Table'!$X328+726*'BMP P Tracking Table'!$Y328+996.798*'BMP P Tracking Table'!$Z328)*-'BMP P Tracking Table'!$AW328)))/(2*(149.919*'BMP P Tracking Table'!$W328+236.676*'BMP P Tracking Table'!$X328+726*'BMP P Tracking Table'!$Y328+996.798*'BMP P Tracking Table'!$Z328)))))),"")</f>
        <v/>
      </c>
      <c r="BA328" s="105" t="str" cm="1">
        <f t="array" ref="BA328">IFERROR((VLOOKUP(CONCATENATE('BMP P Tracking Table'!$AV328," ",'BMP P Tracking Table'!$AX328),'Performance Curves'!$C$1:$L$45,_xlfn.SINGLE(MATCH('BMP P Tracking Table'!$AZ328,'Performance Curves'!$D$1:$L$1,1))+2,FALSE)-VLOOKUP(CONCATENATE('BMP P Tracking Table'!$AV328," ",'BMP P Tracking Table'!$AX328),'Performance Curves'!$C$1:$L$45,_xlfn.SINGLE(MATCH('BMP P Tracking Table'!$AZ328,'Performance Curves'!$D$1:$L$1,1))+1,FALSE)),"")</f>
        <v/>
      </c>
      <c r="BB328" s="107" t="str">
        <f>IFERROR(('BMP P Tracking Table'!$AZ328-INDEX('Performance Curves'!$E$1:$L$1,1,MATCH('BMP P Tracking Table'!$AZ328,'Performance Curves'!$E$1:$L$1,1)))/(INDEX('Performance Curves'!$E$1:$L$1,1,MATCH('BMP P Tracking Table'!$AZ328,'Performance Curves'!$E$1:$L$1,1)+1)-INDEX('Performance Curves'!$E$1:$L$1,1,MATCH('BMP P Tracking Table'!$AZ328,'Performance Curves'!$E$1:$L$1,1))),"")</f>
        <v/>
      </c>
      <c r="BC328" s="106" t="str" cm="1">
        <f t="array" ref="BC328">IFERROR(IF('BMP P Tracking Table'!$AZ328=2,VLOOKUP(CONCATENATE('BMP P Tracking Table'!$AV328," ",'BMP P Tracking Table'!$AX328),'Performance Curves'!$C$1:$L$44,_xlfn.SINGLE(MATCH('BMP P Tracking Table'!$AZ328,'Performance Curves'!$D$1:$L$1,1))+1,FALSE),'BMP P Tracking Table'!$BA328*'BMP P Tracking Table'!$BB328+VLOOKUP(CONCATENATE('BMP P Tracking Table'!$AV328," ",'BMP P Tracking Table'!$AX328),'Performance Curves'!$C$1:$L$44,_xlfn.SINGLE(MATCH('BMP P Tracking Table'!$AZ328,'Performance Curves'!$D$1:$L$1,1))+1,FALSE)),"")</f>
        <v/>
      </c>
      <c r="BD328" s="107" t="str">
        <f>IFERROR('BMP P Tracking Table'!$BC328*'BMP P Tracking Table'!$AY328,"")</f>
        <v/>
      </c>
      <c r="BE328" s="101"/>
      <c r="BF328" s="37">
        <f t="shared" si="12"/>
        <v>0</v>
      </c>
    </row>
    <row r="329" spans="1:58" x14ac:dyDescent="0.25">
      <c r="A329" s="65"/>
      <c r="B329" s="65"/>
      <c r="C329" s="65"/>
      <c r="D329" s="65"/>
      <c r="E329" s="97"/>
      <c r="F329" s="97"/>
      <c r="G329" s="65"/>
      <c r="H329" s="65"/>
      <c r="I329" s="65"/>
      <c r="J329" s="98"/>
      <c r="K329" s="65"/>
      <c r="L329" s="65"/>
      <c r="M329" s="65"/>
      <c r="N329" s="65"/>
      <c r="O329" s="65"/>
      <c r="P329" s="65"/>
      <c r="Q329" s="65" t="str">
        <f>IFERROR(VLOOKUP('BMP P Tracking Table'!$P329,Dropdowns!$C$2:$E$15,3,FALSE),"")</f>
        <v/>
      </c>
      <c r="R329" s="65" t="str">
        <f>IFERROR(VLOOKUP('BMP P Tracking Table'!$Q329,Dropdowns!$P$3:$Q$23,2,FALSE),"")</f>
        <v/>
      </c>
      <c r="S329" s="65"/>
      <c r="T329" s="65"/>
      <c r="U329" s="65"/>
      <c r="V329" s="65"/>
      <c r="W329" s="65"/>
      <c r="X329" s="65"/>
      <c r="Y329" s="65"/>
      <c r="Z329" s="65"/>
      <c r="AA329" s="65"/>
      <c r="AB329" s="100"/>
      <c r="AC329" s="65"/>
      <c r="AD329" s="107" t="str">
        <f>IFERROR('BMP P Tracking Table'!$U329*VLOOKUP('BMP P Tracking Table'!$Q329,'Loading Rates'!$B$1:$L$24,4,FALSE)+IF('BMP P Tracking Table'!$V329="By HSG",'BMP P Tracking Table'!$W329*VLOOKUP('BMP P Tracking Table'!$Q329,'Loading Rates'!$B$1:$L$24,6,FALSE)+'BMP P Tracking Table'!$X329*VLOOKUP('BMP P Tracking Table'!$Q329,'Loading Rates'!$B$1:$L$24,7,FALSE)+'BMP P Tracking Table'!$Y329*VLOOKUP('BMP P Tracking Table'!$Q329,'Loading Rates'!$B$1:$L$24,8,FALSE)+'BMP P Tracking Table'!$Z329*VLOOKUP('BMP P Tracking Table'!$Q329,'Loading Rates'!$B$1:$L$24,9,FALSE),'BMP P Tracking Table'!$AA329*VLOOKUP('BMP P Tracking Table'!$Q329,'Loading Rates'!$B$1:$L$24,10,FALSE)),"")</f>
        <v/>
      </c>
      <c r="AE329" s="107" t="str">
        <f>IFERROR(MIN(2,IF('BMP P Tracking Table'!$V329="Total Pervious",(-(3630*'BMP P Tracking Table'!$U329+20.691*'BMP P Tracking Table'!$AA329)+SQRT((3630*'BMP P Tracking Table'!$U329+20.691*'BMP P Tracking Table'!$AA329)^2-(4*(996.798*'BMP P Tracking Table'!$AA329)*-'BMP P Tracking Table'!$AB329)))/(2*(996.798*'BMP P Tracking Table'!$AA329)),IF(SUM('BMP P Tracking Table'!$W329:$Z329)=0,'BMP P Tracking Table'!$AB329/(-3630*'BMP P Tracking Table'!$U329),(-(3630*'BMP P Tracking Table'!$U329+20.691*'BMP P Tracking Table'!$Z329-216.711*'BMP P Tracking Table'!$Y329-83.853*'BMP P Tracking Table'!$X329-42.834*'BMP P Tracking Table'!$W329)+SQRT((3630*'BMP P Tracking Table'!$U329+20.691*'BMP P Tracking Table'!$Z329-216.711*'BMP P Tracking Table'!$Y329-83.853*'BMP P Tracking Table'!$X329-42.834*'BMP P Tracking Table'!$W329)^2-(4*(149.919*'BMP P Tracking Table'!$W329+236.676*'BMP P Tracking Table'!$X329+726*'BMP P Tracking Table'!$Y329+996.798*'BMP P Tracking Table'!$Z329)*-'BMP P Tracking Table'!$AB329)))/(2*(149.919*'BMP P Tracking Table'!$W329+236.676*'BMP P Tracking Table'!$X329+726*'BMP P Tracking Table'!$Y329+996.798*'BMP P Tracking Table'!$Z329))))),"")</f>
        <v/>
      </c>
      <c r="AF329" s="107" t="str" cm="1">
        <f t="array" ref="AF329">IFERROR((VLOOKUP(CONCATENATE('BMP P Tracking Table'!$T329," ",'BMP P Tracking Table'!$AC329),'Performance Curves'!$C$1:$L$45,_xlfn.SINGLE(MATCH('BMP P Tracking Table'!$AE329,'Performance Curves'!$D$1:$L$1,1))+2,FALSE)-VLOOKUP(CONCATENATE('BMP P Tracking Table'!$T329," ",'BMP P Tracking Table'!$AC329),'Performance Curves'!$C$1:$L$45,_xlfn.SINGLE(MATCH('BMP P Tracking Table'!$AE329,'Performance Curves'!$D$1:$L$1,1))+1,FALSE)),"")</f>
        <v/>
      </c>
      <c r="AG329" s="107" t="str">
        <f>IFERROR(('BMP P Tracking Table'!$AE329-INDEX('Performance Curves'!$E$1:$L$1,1,MATCH('BMP P Tracking Table'!$AE329,'Performance Curves'!$E$1:$L$1,1)))/(INDEX('Performance Curves'!$E$1:$L$1,1,MATCH('BMP P Tracking Table'!$AE329,'Performance Curves'!$E$1:$L$1,1)+1)-INDEX('Performance Curves'!$E$1:$L$1,1,MATCH('BMP P Tracking Table'!$AE329,'Performance Curves'!$E$1:$L$1,1))),"")</f>
        <v/>
      </c>
      <c r="AH329" s="106" t="str" cm="1">
        <f t="array" ref="AH329">IFERROR(IF('BMP P Tracking Table'!$AE329=2,VLOOKUP(CONCATENATE('BMP P Tracking Table'!$T329," ",'BMP P Tracking Table'!$AC329),'Performance Curves'!$C$1:$L$45,_xlfn.SINGLE(MATCH('BMP P Tracking Table'!$AE329,'Performance Curves'!$D$1:$L$1,1))+1,FALSE),'BMP P Tracking Table'!$AF329*'BMP P Tracking Table'!$AG329+VLOOKUP(CONCATENATE('BMP P Tracking Table'!$T329," ",'BMP P Tracking Table'!$AC329),'Performance Curves'!$C$1:$L$45,_xlfn.SINGLE(MATCH('BMP P Tracking Table'!$AE329,'Performance Curves'!$D$1:$L$1,1))+1,FALSE)),"")</f>
        <v/>
      </c>
      <c r="AI329" s="107" t="str">
        <f>IFERROR('BMP P Tracking Table'!$AH329*'BMP P Tracking Table'!$AD329,"")</f>
        <v/>
      </c>
      <c r="AJ329" s="65"/>
      <c r="AK329" s="101"/>
      <c r="AL329" s="101"/>
      <c r="AM329" s="64">
        <v>1</v>
      </c>
      <c r="AN329" s="105" t="str">
        <f t="shared" si="11"/>
        <v/>
      </c>
      <c r="AO329" s="101"/>
      <c r="AP329" s="101"/>
      <c r="AQ329" s="101"/>
      <c r="AR329" s="101"/>
      <c r="AS329" s="101"/>
      <c r="AT329" s="101"/>
      <c r="AU329" s="101"/>
      <c r="AV329" s="65"/>
      <c r="AW329" s="102"/>
      <c r="AX329" s="102"/>
      <c r="AY329" s="107" t="str">
        <f>IF('BMP P Tracking Table'!$AK329="Yes",IF('BMP P Tracking Table'!$AL329="No",'BMP P Tracking Table'!$U329*VLOOKUP('BMP P Tracking Table'!$Q329,'Loading Rates'!$B$1:$L$24,4,FALSE)+IF('BMP P Tracking Table'!$V329="By HSG",'BMP P Tracking Table'!$W329*VLOOKUP('BMP P Tracking Table'!$Q329,'Loading Rates'!$B$1:$L$24,6,FALSE)+'BMP P Tracking Table'!$X329*VLOOKUP('BMP P Tracking Table'!$Q329,'Loading Rates'!$B$1:$L$24,7,FALSE)+'BMP P Tracking Table'!$Y329*VLOOKUP('BMP P Tracking Table'!$Q329,'Loading Rates'!$B$1:$L$24,8,FALSE)+'BMP P Tracking Table'!$Z329*VLOOKUP('BMP P Tracking Table'!$Q329,'Loading Rates'!$B$1:$L$24,9,FALSE),'BMP P Tracking Table'!$AA329*VLOOKUP('BMP P Tracking Table'!$Q329,'Loading Rates'!$B$1:$L$24,10,FALSE)),'BMP P Tracking Table'!$AO329*VLOOKUP('BMP P Tracking Table'!$Q329,'Loading Rates'!$B$1:$L$24,4,FALSE)+IF('BMP P Tracking Table'!$AP329="By HSG",'BMP P Tracking Table'!$AQ329*VLOOKUP('BMP P Tracking Table'!$Q329,'Loading Rates'!$B$1:$L$24,6,FALSE)+'BMP P Tracking Table'!$AR329*VLOOKUP('BMP P Tracking Table'!$Q329,'Loading Rates'!$B$1:$L$24,7,FALSE)+'BMP P Tracking Table'!$AS329*VLOOKUP('BMP P Tracking Table'!$Q329,'Loading Rates'!$B$1:$L$24,8,FALSE)+'BMP P Tracking Table'!$AT329*VLOOKUP('BMP P Tracking Table'!$Q329,'Loading Rates'!$B$1:$L$24,9,FALSE),'BMP P Tracking Table'!$AU329*VLOOKUP('BMP P Tracking Table'!$Q329,'Loading Rates'!$B$1:$L$24,10,FALSE))),"")</f>
        <v/>
      </c>
      <c r="AZ329" s="107" t="str">
        <f>IFERROR(IF('BMP P Tracking Table'!$AL329="Yes",MIN(2,IF('BMP P Tracking Table'!$AP329="Total Pervious",(-(3630*'BMP P Tracking Table'!$AO329+20.691*'BMP P Tracking Table'!$AU329)+SQRT((3630*'BMP P Tracking Table'!$AO329+20.691*'BMP P Tracking Table'!$AU329)^2-(4*(996.798*'BMP P Tracking Table'!$AU329)*-'BMP P Tracking Table'!$AW329)))/(2*(996.798*'BMP P Tracking Table'!$AU329)),IF(SUM('BMP P Tracking Table'!$AQ329:$AT329)=0,'BMP P Tracking Table'!$AU329/(-3630*'BMP P Tracking Table'!$AO329),(-(3630*'BMP P Tracking Table'!$AO329+20.691*'BMP P Tracking Table'!$AT329-216.711*'BMP P Tracking Table'!$AS329-83.853*'BMP P Tracking Table'!$AR329-42.834*'BMP P Tracking Table'!$AQ329)+SQRT((3630*'BMP P Tracking Table'!$AO329+20.691*'BMP P Tracking Table'!$AT329-216.711*'BMP P Tracking Table'!$AS329-83.853*'BMP P Tracking Table'!$AR329-42.834*'BMP P Tracking Table'!$AQ329)^2-(4*(149.919*'BMP P Tracking Table'!$AQ329+236.676*'BMP P Tracking Table'!$AR329+726*'BMP P Tracking Table'!$AS329+996.798*'BMP P Tracking Table'!$AT329)*-'BMP P Tracking Table'!$AW329)))/(2*(149.919*'BMP P Tracking Table'!$AQ329+236.676*'BMP P Tracking Table'!$AR329+726*'BMP P Tracking Table'!$AS329+996.798*'BMP P Tracking Table'!$AT329))))),MIN(2,IF('BMP P Tracking Table'!$AP329="Total Pervious",(-(3630*'BMP P Tracking Table'!$U329+20.691*'BMP P Tracking Table'!$AA329)+SQRT((3630*'BMP P Tracking Table'!$U329+20.691*'BMP P Tracking Table'!$AA329)^2-(4*(996.798*'BMP P Tracking Table'!$AA329)*-'BMP P Tracking Table'!$AW329)))/(2*(996.798*'BMP P Tracking Table'!$AA329)),IF(SUM('BMP P Tracking Table'!$W329:$Z329)=0,'BMP P Tracking Table'!$AW329/(-3630*'BMP P Tracking Table'!$U329),(-(3630*'BMP P Tracking Table'!$U329+20.691*'BMP P Tracking Table'!$Z329-216.711*'BMP P Tracking Table'!$Y329-83.853*'BMP P Tracking Table'!$X329-42.834*'BMP P Tracking Table'!$W329)+SQRT((3630*'BMP P Tracking Table'!$U329+20.691*'BMP P Tracking Table'!$Z329-216.711*'BMP P Tracking Table'!$Y329-83.853*'BMP P Tracking Table'!$X329-42.834*'BMP P Tracking Table'!$W329)^2-(4*(149.919*'BMP P Tracking Table'!$W329+236.676*'BMP P Tracking Table'!$X329+726*'BMP P Tracking Table'!$Y329+996.798*'BMP P Tracking Table'!$Z329)*-'BMP P Tracking Table'!$AW329)))/(2*(149.919*'BMP P Tracking Table'!$W329+236.676*'BMP P Tracking Table'!$X329+726*'BMP P Tracking Table'!$Y329+996.798*'BMP P Tracking Table'!$Z329)))))),"")</f>
        <v/>
      </c>
      <c r="BA329" s="105" t="str" cm="1">
        <f t="array" ref="BA329">IFERROR((VLOOKUP(CONCATENATE('BMP P Tracking Table'!$AV329," ",'BMP P Tracking Table'!$AX329),'Performance Curves'!$C$1:$L$45,_xlfn.SINGLE(MATCH('BMP P Tracking Table'!$AZ329,'Performance Curves'!$D$1:$L$1,1))+2,FALSE)-VLOOKUP(CONCATENATE('BMP P Tracking Table'!$AV329," ",'BMP P Tracking Table'!$AX329),'Performance Curves'!$C$1:$L$45,_xlfn.SINGLE(MATCH('BMP P Tracking Table'!$AZ329,'Performance Curves'!$D$1:$L$1,1))+1,FALSE)),"")</f>
        <v/>
      </c>
      <c r="BB329" s="107" t="str">
        <f>IFERROR(('BMP P Tracking Table'!$AZ329-INDEX('Performance Curves'!$E$1:$L$1,1,MATCH('BMP P Tracking Table'!$AZ329,'Performance Curves'!$E$1:$L$1,1)))/(INDEX('Performance Curves'!$E$1:$L$1,1,MATCH('BMP P Tracking Table'!$AZ329,'Performance Curves'!$E$1:$L$1,1)+1)-INDEX('Performance Curves'!$E$1:$L$1,1,MATCH('BMP P Tracking Table'!$AZ329,'Performance Curves'!$E$1:$L$1,1))),"")</f>
        <v/>
      </c>
      <c r="BC329" s="106" t="str" cm="1">
        <f t="array" ref="BC329">IFERROR(IF('BMP P Tracking Table'!$AZ329=2,VLOOKUP(CONCATENATE('BMP P Tracking Table'!$AV329," ",'BMP P Tracking Table'!$AX329),'Performance Curves'!$C$1:$L$44,_xlfn.SINGLE(MATCH('BMP P Tracking Table'!$AZ329,'Performance Curves'!$D$1:$L$1,1))+1,FALSE),'BMP P Tracking Table'!$BA329*'BMP P Tracking Table'!$BB329+VLOOKUP(CONCATENATE('BMP P Tracking Table'!$AV329," ",'BMP P Tracking Table'!$AX329),'Performance Curves'!$C$1:$L$44,_xlfn.SINGLE(MATCH('BMP P Tracking Table'!$AZ329,'Performance Curves'!$D$1:$L$1,1))+1,FALSE)),"")</f>
        <v/>
      </c>
      <c r="BD329" s="107" t="str">
        <f>IFERROR('BMP P Tracking Table'!$BC329*'BMP P Tracking Table'!$AY329,"")</f>
        <v/>
      </c>
      <c r="BE329" s="101"/>
      <c r="BF329" s="37">
        <f t="shared" si="12"/>
        <v>0</v>
      </c>
    </row>
    <row r="330" spans="1:58" x14ac:dyDescent="0.25">
      <c r="A330" s="65"/>
      <c r="B330" s="65"/>
      <c r="C330" s="65"/>
      <c r="D330" s="65"/>
      <c r="E330" s="97"/>
      <c r="F330" s="97"/>
      <c r="G330" s="65"/>
      <c r="H330" s="65"/>
      <c r="I330" s="65"/>
      <c r="J330" s="98"/>
      <c r="K330" s="65"/>
      <c r="L330" s="65"/>
      <c r="M330" s="65"/>
      <c r="N330" s="65"/>
      <c r="O330" s="65"/>
      <c r="P330" s="65"/>
      <c r="Q330" s="65" t="str">
        <f>IFERROR(VLOOKUP('BMP P Tracking Table'!$P330,Dropdowns!$C$2:$E$15,3,FALSE),"")</f>
        <v/>
      </c>
      <c r="R330" s="65" t="str">
        <f>IFERROR(VLOOKUP('BMP P Tracking Table'!$Q330,Dropdowns!$P$3:$Q$23,2,FALSE),"")</f>
        <v/>
      </c>
      <c r="S330" s="65"/>
      <c r="T330" s="65"/>
      <c r="U330" s="65"/>
      <c r="V330" s="65"/>
      <c r="W330" s="65"/>
      <c r="X330" s="65"/>
      <c r="Y330" s="65"/>
      <c r="Z330" s="65"/>
      <c r="AA330" s="65"/>
      <c r="AB330" s="100"/>
      <c r="AC330" s="65"/>
      <c r="AD330" s="107" t="str">
        <f>IFERROR('BMP P Tracking Table'!$U330*VLOOKUP('BMP P Tracking Table'!$Q330,'Loading Rates'!$B$1:$L$24,4,FALSE)+IF('BMP P Tracking Table'!$V330="By HSG",'BMP P Tracking Table'!$W330*VLOOKUP('BMP P Tracking Table'!$Q330,'Loading Rates'!$B$1:$L$24,6,FALSE)+'BMP P Tracking Table'!$X330*VLOOKUP('BMP P Tracking Table'!$Q330,'Loading Rates'!$B$1:$L$24,7,FALSE)+'BMP P Tracking Table'!$Y330*VLOOKUP('BMP P Tracking Table'!$Q330,'Loading Rates'!$B$1:$L$24,8,FALSE)+'BMP P Tracking Table'!$Z330*VLOOKUP('BMP P Tracking Table'!$Q330,'Loading Rates'!$B$1:$L$24,9,FALSE),'BMP P Tracking Table'!$AA330*VLOOKUP('BMP P Tracking Table'!$Q330,'Loading Rates'!$B$1:$L$24,10,FALSE)),"")</f>
        <v/>
      </c>
      <c r="AE330" s="107" t="str">
        <f>IFERROR(MIN(2,IF('BMP P Tracking Table'!$V330="Total Pervious",(-(3630*'BMP P Tracking Table'!$U330+20.691*'BMP P Tracking Table'!$AA330)+SQRT((3630*'BMP P Tracking Table'!$U330+20.691*'BMP P Tracking Table'!$AA330)^2-(4*(996.798*'BMP P Tracking Table'!$AA330)*-'BMP P Tracking Table'!$AB330)))/(2*(996.798*'BMP P Tracking Table'!$AA330)),IF(SUM('BMP P Tracking Table'!$W330:$Z330)=0,'BMP P Tracking Table'!$AB330/(-3630*'BMP P Tracking Table'!$U330),(-(3630*'BMP P Tracking Table'!$U330+20.691*'BMP P Tracking Table'!$Z330-216.711*'BMP P Tracking Table'!$Y330-83.853*'BMP P Tracking Table'!$X330-42.834*'BMP P Tracking Table'!$W330)+SQRT((3630*'BMP P Tracking Table'!$U330+20.691*'BMP P Tracking Table'!$Z330-216.711*'BMP P Tracking Table'!$Y330-83.853*'BMP P Tracking Table'!$X330-42.834*'BMP P Tracking Table'!$W330)^2-(4*(149.919*'BMP P Tracking Table'!$W330+236.676*'BMP P Tracking Table'!$X330+726*'BMP P Tracking Table'!$Y330+996.798*'BMP P Tracking Table'!$Z330)*-'BMP P Tracking Table'!$AB330)))/(2*(149.919*'BMP P Tracking Table'!$W330+236.676*'BMP P Tracking Table'!$X330+726*'BMP P Tracking Table'!$Y330+996.798*'BMP P Tracking Table'!$Z330))))),"")</f>
        <v/>
      </c>
      <c r="AF330" s="107" t="str" cm="1">
        <f t="array" ref="AF330">IFERROR((VLOOKUP(CONCATENATE('BMP P Tracking Table'!$T330," ",'BMP P Tracking Table'!$AC330),'Performance Curves'!$C$1:$L$45,_xlfn.SINGLE(MATCH('BMP P Tracking Table'!$AE330,'Performance Curves'!$D$1:$L$1,1))+2,FALSE)-VLOOKUP(CONCATENATE('BMP P Tracking Table'!$T330," ",'BMP P Tracking Table'!$AC330),'Performance Curves'!$C$1:$L$45,_xlfn.SINGLE(MATCH('BMP P Tracking Table'!$AE330,'Performance Curves'!$D$1:$L$1,1))+1,FALSE)),"")</f>
        <v/>
      </c>
      <c r="AG330" s="107" t="str">
        <f>IFERROR(('BMP P Tracking Table'!$AE330-INDEX('Performance Curves'!$E$1:$L$1,1,MATCH('BMP P Tracking Table'!$AE330,'Performance Curves'!$E$1:$L$1,1)))/(INDEX('Performance Curves'!$E$1:$L$1,1,MATCH('BMP P Tracking Table'!$AE330,'Performance Curves'!$E$1:$L$1,1)+1)-INDEX('Performance Curves'!$E$1:$L$1,1,MATCH('BMP P Tracking Table'!$AE330,'Performance Curves'!$E$1:$L$1,1))),"")</f>
        <v/>
      </c>
      <c r="AH330" s="106" t="str" cm="1">
        <f t="array" ref="AH330">IFERROR(IF('BMP P Tracking Table'!$AE330=2,VLOOKUP(CONCATENATE('BMP P Tracking Table'!$T330," ",'BMP P Tracking Table'!$AC330),'Performance Curves'!$C$1:$L$45,_xlfn.SINGLE(MATCH('BMP P Tracking Table'!$AE330,'Performance Curves'!$D$1:$L$1,1))+1,FALSE),'BMP P Tracking Table'!$AF330*'BMP P Tracking Table'!$AG330+VLOOKUP(CONCATENATE('BMP P Tracking Table'!$T330," ",'BMP P Tracking Table'!$AC330),'Performance Curves'!$C$1:$L$45,_xlfn.SINGLE(MATCH('BMP P Tracking Table'!$AE330,'Performance Curves'!$D$1:$L$1,1))+1,FALSE)),"")</f>
        <v/>
      </c>
      <c r="AI330" s="107" t="str">
        <f>IFERROR('BMP P Tracking Table'!$AH330*'BMP P Tracking Table'!$AD330,"")</f>
        <v/>
      </c>
      <c r="AJ330" s="65"/>
      <c r="AK330" s="101"/>
      <c r="AL330" s="101"/>
      <c r="AM330" s="64">
        <v>1</v>
      </c>
      <c r="AN330" s="105" t="str">
        <f t="shared" si="11"/>
        <v/>
      </c>
      <c r="AO330" s="101"/>
      <c r="AP330" s="101"/>
      <c r="AQ330" s="101"/>
      <c r="AR330" s="101"/>
      <c r="AS330" s="101"/>
      <c r="AT330" s="101"/>
      <c r="AU330" s="101"/>
      <c r="AV330" s="65"/>
      <c r="AW330" s="102"/>
      <c r="AX330" s="102"/>
      <c r="AY330" s="107" t="str">
        <f>IF('BMP P Tracking Table'!$AK330="Yes",IF('BMP P Tracking Table'!$AL330="No",'BMP P Tracking Table'!$U330*VLOOKUP('BMP P Tracking Table'!$Q330,'Loading Rates'!$B$1:$L$24,4,FALSE)+IF('BMP P Tracking Table'!$V330="By HSG",'BMP P Tracking Table'!$W330*VLOOKUP('BMP P Tracking Table'!$Q330,'Loading Rates'!$B$1:$L$24,6,FALSE)+'BMP P Tracking Table'!$X330*VLOOKUP('BMP P Tracking Table'!$Q330,'Loading Rates'!$B$1:$L$24,7,FALSE)+'BMP P Tracking Table'!$Y330*VLOOKUP('BMP P Tracking Table'!$Q330,'Loading Rates'!$B$1:$L$24,8,FALSE)+'BMP P Tracking Table'!$Z330*VLOOKUP('BMP P Tracking Table'!$Q330,'Loading Rates'!$B$1:$L$24,9,FALSE),'BMP P Tracking Table'!$AA330*VLOOKUP('BMP P Tracking Table'!$Q330,'Loading Rates'!$B$1:$L$24,10,FALSE)),'BMP P Tracking Table'!$AO330*VLOOKUP('BMP P Tracking Table'!$Q330,'Loading Rates'!$B$1:$L$24,4,FALSE)+IF('BMP P Tracking Table'!$AP330="By HSG",'BMP P Tracking Table'!$AQ330*VLOOKUP('BMP P Tracking Table'!$Q330,'Loading Rates'!$B$1:$L$24,6,FALSE)+'BMP P Tracking Table'!$AR330*VLOOKUP('BMP P Tracking Table'!$Q330,'Loading Rates'!$B$1:$L$24,7,FALSE)+'BMP P Tracking Table'!$AS330*VLOOKUP('BMP P Tracking Table'!$Q330,'Loading Rates'!$B$1:$L$24,8,FALSE)+'BMP P Tracking Table'!$AT330*VLOOKUP('BMP P Tracking Table'!$Q330,'Loading Rates'!$B$1:$L$24,9,FALSE),'BMP P Tracking Table'!$AU330*VLOOKUP('BMP P Tracking Table'!$Q330,'Loading Rates'!$B$1:$L$24,10,FALSE))),"")</f>
        <v/>
      </c>
      <c r="AZ330" s="107" t="str">
        <f>IFERROR(IF('BMP P Tracking Table'!$AL330="Yes",MIN(2,IF('BMP P Tracking Table'!$AP330="Total Pervious",(-(3630*'BMP P Tracking Table'!$AO330+20.691*'BMP P Tracking Table'!$AU330)+SQRT((3630*'BMP P Tracking Table'!$AO330+20.691*'BMP P Tracking Table'!$AU330)^2-(4*(996.798*'BMP P Tracking Table'!$AU330)*-'BMP P Tracking Table'!$AW330)))/(2*(996.798*'BMP P Tracking Table'!$AU330)),IF(SUM('BMP P Tracking Table'!$AQ330:$AT330)=0,'BMP P Tracking Table'!$AU330/(-3630*'BMP P Tracking Table'!$AO330),(-(3630*'BMP P Tracking Table'!$AO330+20.691*'BMP P Tracking Table'!$AT330-216.711*'BMP P Tracking Table'!$AS330-83.853*'BMP P Tracking Table'!$AR330-42.834*'BMP P Tracking Table'!$AQ330)+SQRT((3630*'BMP P Tracking Table'!$AO330+20.691*'BMP P Tracking Table'!$AT330-216.711*'BMP P Tracking Table'!$AS330-83.853*'BMP P Tracking Table'!$AR330-42.834*'BMP P Tracking Table'!$AQ330)^2-(4*(149.919*'BMP P Tracking Table'!$AQ330+236.676*'BMP P Tracking Table'!$AR330+726*'BMP P Tracking Table'!$AS330+996.798*'BMP P Tracking Table'!$AT330)*-'BMP P Tracking Table'!$AW330)))/(2*(149.919*'BMP P Tracking Table'!$AQ330+236.676*'BMP P Tracking Table'!$AR330+726*'BMP P Tracking Table'!$AS330+996.798*'BMP P Tracking Table'!$AT330))))),MIN(2,IF('BMP P Tracking Table'!$AP330="Total Pervious",(-(3630*'BMP P Tracking Table'!$U330+20.691*'BMP P Tracking Table'!$AA330)+SQRT((3630*'BMP P Tracking Table'!$U330+20.691*'BMP P Tracking Table'!$AA330)^2-(4*(996.798*'BMP P Tracking Table'!$AA330)*-'BMP P Tracking Table'!$AW330)))/(2*(996.798*'BMP P Tracking Table'!$AA330)),IF(SUM('BMP P Tracking Table'!$W330:$Z330)=0,'BMP P Tracking Table'!$AW330/(-3630*'BMP P Tracking Table'!$U330),(-(3630*'BMP P Tracking Table'!$U330+20.691*'BMP P Tracking Table'!$Z330-216.711*'BMP P Tracking Table'!$Y330-83.853*'BMP P Tracking Table'!$X330-42.834*'BMP P Tracking Table'!$W330)+SQRT((3630*'BMP P Tracking Table'!$U330+20.691*'BMP P Tracking Table'!$Z330-216.711*'BMP P Tracking Table'!$Y330-83.853*'BMP P Tracking Table'!$X330-42.834*'BMP P Tracking Table'!$W330)^2-(4*(149.919*'BMP P Tracking Table'!$W330+236.676*'BMP P Tracking Table'!$X330+726*'BMP P Tracking Table'!$Y330+996.798*'BMP P Tracking Table'!$Z330)*-'BMP P Tracking Table'!$AW330)))/(2*(149.919*'BMP P Tracking Table'!$W330+236.676*'BMP P Tracking Table'!$X330+726*'BMP P Tracking Table'!$Y330+996.798*'BMP P Tracking Table'!$Z330)))))),"")</f>
        <v/>
      </c>
      <c r="BA330" s="105" t="str" cm="1">
        <f t="array" ref="BA330">IFERROR((VLOOKUP(CONCATENATE('BMP P Tracking Table'!$AV330," ",'BMP P Tracking Table'!$AX330),'Performance Curves'!$C$1:$L$45,_xlfn.SINGLE(MATCH('BMP P Tracking Table'!$AZ330,'Performance Curves'!$D$1:$L$1,1))+2,FALSE)-VLOOKUP(CONCATENATE('BMP P Tracking Table'!$AV330," ",'BMP P Tracking Table'!$AX330),'Performance Curves'!$C$1:$L$45,_xlfn.SINGLE(MATCH('BMP P Tracking Table'!$AZ330,'Performance Curves'!$D$1:$L$1,1))+1,FALSE)),"")</f>
        <v/>
      </c>
      <c r="BB330" s="107" t="str">
        <f>IFERROR(('BMP P Tracking Table'!$AZ330-INDEX('Performance Curves'!$E$1:$L$1,1,MATCH('BMP P Tracking Table'!$AZ330,'Performance Curves'!$E$1:$L$1,1)))/(INDEX('Performance Curves'!$E$1:$L$1,1,MATCH('BMP P Tracking Table'!$AZ330,'Performance Curves'!$E$1:$L$1,1)+1)-INDEX('Performance Curves'!$E$1:$L$1,1,MATCH('BMP P Tracking Table'!$AZ330,'Performance Curves'!$E$1:$L$1,1))),"")</f>
        <v/>
      </c>
      <c r="BC330" s="106" t="str" cm="1">
        <f t="array" ref="BC330">IFERROR(IF('BMP P Tracking Table'!$AZ330=2,VLOOKUP(CONCATENATE('BMP P Tracking Table'!$AV330," ",'BMP P Tracking Table'!$AX330),'Performance Curves'!$C$1:$L$44,_xlfn.SINGLE(MATCH('BMP P Tracking Table'!$AZ330,'Performance Curves'!$D$1:$L$1,1))+1,FALSE),'BMP P Tracking Table'!$BA330*'BMP P Tracking Table'!$BB330+VLOOKUP(CONCATENATE('BMP P Tracking Table'!$AV330," ",'BMP P Tracking Table'!$AX330),'Performance Curves'!$C$1:$L$44,_xlfn.SINGLE(MATCH('BMP P Tracking Table'!$AZ330,'Performance Curves'!$D$1:$L$1,1))+1,FALSE)),"")</f>
        <v/>
      </c>
      <c r="BD330" s="107" t="str">
        <f>IFERROR('BMP P Tracking Table'!$BC330*'BMP P Tracking Table'!$AY330,"")</f>
        <v/>
      </c>
      <c r="BE330" s="101"/>
      <c r="BF330" s="37">
        <f t="shared" si="12"/>
        <v>0</v>
      </c>
    </row>
    <row r="331" spans="1:58" x14ac:dyDescent="0.25">
      <c r="A331" s="65"/>
      <c r="B331" s="65"/>
      <c r="C331" s="65"/>
      <c r="D331" s="65"/>
      <c r="E331" s="97"/>
      <c r="F331" s="97"/>
      <c r="G331" s="65"/>
      <c r="H331" s="65"/>
      <c r="I331" s="65"/>
      <c r="J331" s="98"/>
      <c r="K331" s="65"/>
      <c r="L331" s="65"/>
      <c r="M331" s="65"/>
      <c r="N331" s="65"/>
      <c r="O331" s="65"/>
      <c r="P331" s="65"/>
      <c r="Q331" s="65" t="str">
        <f>IFERROR(VLOOKUP('BMP P Tracking Table'!$P331,Dropdowns!$C$2:$E$15,3,FALSE),"")</f>
        <v/>
      </c>
      <c r="R331" s="65" t="str">
        <f>IFERROR(VLOOKUP('BMP P Tracking Table'!$Q331,Dropdowns!$P$3:$Q$23,2,FALSE),"")</f>
        <v/>
      </c>
      <c r="S331" s="65"/>
      <c r="T331" s="65"/>
      <c r="U331" s="65"/>
      <c r="V331" s="65"/>
      <c r="W331" s="65"/>
      <c r="X331" s="65"/>
      <c r="Y331" s="65"/>
      <c r="Z331" s="65"/>
      <c r="AA331" s="65"/>
      <c r="AB331" s="100"/>
      <c r="AC331" s="65"/>
      <c r="AD331" s="107" t="str">
        <f>IFERROR('BMP P Tracking Table'!$U331*VLOOKUP('BMP P Tracking Table'!$Q331,'Loading Rates'!$B$1:$L$24,4,FALSE)+IF('BMP P Tracking Table'!$V331="By HSG",'BMP P Tracking Table'!$W331*VLOOKUP('BMP P Tracking Table'!$Q331,'Loading Rates'!$B$1:$L$24,6,FALSE)+'BMP P Tracking Table'!$X331*VLOOKUP('BMP P Tracking Table'!$Q331,'Loading Rates'!$B$1:$L$24,7,FALSE)+'BMP P Tracking Table'!$Y331*VLOOKUP('BMP P Tracking Table'!$Q331,'Loading Rates'!$B$1:$L$24,8,FALSE)+'BMP P Tracking Table'!$Z331*VLOOKUP('BMP P Tracking Table'!$Q331,'Loading Rates'!$B$1:$L$24,9,FALSE),'BMP P Tracking Table'!$AA331*VLOOKUP('BMP P Tracking Table'!$Q331,'Loading Rates'!$B$1:$L$24,10,FALSE)),"")</f>
        <v/>
      </c>
      <c r="AE331" s="107" t="str">
        <f>IFERROR(MIN(2,IF('BMP P Tracking Table'!$V331="Total Pervious",(-(3630*'BMP P Tracking Table'!$U331+20.691*'BMP P Tracking Table'!$AA331)+SQRT((3630*'BMP P Tracking Table'!$U331+20.691*'BMP P Tracking Table'!$AA331)^2-(4*(996.798*'BMP P Tracking Table'!$AA331)*-'BMP P Tracking Table'!$AB331)))/(2*(996.798*'BMP P Tracking Table'!$AA331)),IF(SUM('BMP P Tracking Table'!$W331:$Z331)=0,'BMP P Tracking Table'!$AB331/(-3630*'BMP P Tracking Table'!$U331),(-(3630*'BMP P Tracking Table'!$U331+20.691*'BMP P Tracking Table'!$Z331-216.711*'BMP P Tracking Table'!$Y331-83.853*'BMP P Tracking Table'!$X331-42.834*'BMP P Tracking Table'!$W331)+SQRT((3630*'BMP P Tracking Table'!$U331+20.691*'BMP P Tracking Table'!$Z331-216.711*'BMP P Tracking Table'!$Y331-83.853*'BMP P Tracking Table'!$X331-42.834*'BMP P Tracking Table'!$W331)^2-(4*(149.919*'BMP P Tracking Table'!$W331+236.676*'BMP P Tracking Table'!$X331+726*'BMP P Tracking Table'!$Y331+996.798*'BMP P Tracking Table'!$Z331)*-'BMP P Tracking Table'!$AB331)))/(2*(149.919*'BMP P Tracking Table'!$W331+236.676*'BMP P Tracking Table'!$X331+726*'BMP P Tracking Table'!$Y331+996.798*'BMP P Tracking Table'!$Z331))))),"")</f>
        <v/>
      </c>
      <c r="AF331" s="107" t="str" cm="1">
        <f t="array" ref="AF331">IFERROR((VLOOKUP(CONCATENATE('BMP P Tracking Table'!$T331," ",'BMP P Tracking Table'!$AC331),'Performance Curves'!$C$1:$L$45,_xlfn.SINGLE(MATCH('BMP P Tracking Table'!$AE331,'Performance Curves'!$D$1:$L$1,1))+2,FALSE)-VLOOKUP(CONCATENATE('BMP P Tracking Table'!$T331," ",'BMP P Tracking Table'!$AC331),'Performance Curves'!$C$1:$L$45,_xlfn.SINGLE(MATCH('BMP P Tracking Table'!$AE331,'Performance Curves'!$D$1:$L$1,1))+1,FALSE)),"")</f>
        <v/>
      </c>
      <c r="AG331" s="107" t="str">
        <f>IFERROR(('BMP P Tracking Table'!$AE331-INDEX('Performance Curves'!$E$1:$L$1,1,MATCH('BMP P Tracking Table'!$AE331,'Performance Curves'!$E$1:$L$1,1)))/(INDEX('Performance Curves'!$E$1:$L$1,1,MATCH('BMP P Tracking Table'!$AE331,'Performance Curves'!$E$1:$L$1,1)+1)-INDEX('Performance Curves'!$E$1:$L$1,1,MATCH('BMP P Tracking Table'!$AE331,'Performance Curves'!$E$1:$L$1,1))),"")</f>
        <v/>
      </c>
      <c r="AH331" s="106" t="str" cm="1">
        <f t="array" ref="AH331">IFERROR(IF('BMP P Tracking Table'!$AE331=2,VLOOKUP(CONCATENATE('BMP P Tracking Table'!$T331," ",'BMP P Tracking Table'!$AC331),'Performance Curves'!$C$1:$L$45,_xlfn.SINGLE(MATCH('BMP P Tracking Table'!$AE331,'Performance Curves'!$D$1:$L$1,1))+1,FALSE),'BMP P Tracking Table'!$AF331*'BMP P Tracking Table'!$AG331+VLOOKUP(CONCATENATE('BMP P Tracking Table'!$T331," ",'BMP P Tracking Table'!$AC331),'Performance Curves'!$C$1:$L$45,_xlfn.SINGLE(MATCH('BMP P Tracking Table'!$AE331,'Performance Curves'!$D$1:$L$1,1))+1,FALSE)),"")</f>
        <v/>
      </c>
      <c r="AI331" s="107" t="str">
        <f>IFERROR('BMP P Tracking Table'!$AH331*'BMP P Tracking Table'!$AD331,"")</f>
        <v/>
      </c>
      <c r="AJ331" s="65"/>
      <c r="AK331" s="101"/>
      <c r="AL331" s="101"/>
      <c r="AM331" s="64">
        <v>1</v>
      </c>
      <c r="AN331" s="105" t="str">
        <f t="shared" si="11"/>
        <v/>
      </c>
      <c r="AO331" s="101"/>
      <c r="AP331" s="101"/>
      <c r="AQ331" s="101"/>
      <c r="AR331" s="101"/>
      <c r="AS331" s="101"/>
      <c r="AT331" s="101"/>
      <c r="AU331" s="101"/>
      <c r="AV331" s="65"/>
      <c r="AW331" s="102"/>
      <c r="AX331" s="102"/>
      <c r="AY331" s="107" t="str">
        <f>IF('BMP P Tracking Table'!$AK331="Yes",IF('BMP P Tracking Table'!$AL331="No",'BMP P Tracking Table'!$U331*VLOOKUP('BMP P Tracking Table'!$Q331,'Loading Rates'!$B$1:$L$24,4,FALSE)+IF('BMP P Tracking Table'!$V331="By HSG",'BMP P Tracking Table'!$W331*VLOOKUP('BMP P Tracking Table'!$Q331,'Loading Rates'!$B$1:$L$24,6,FALSE)+'BMP P Tracking Table'!$X331*VLOOKUP('BMP P Tracking Table'!$Q331,'Loading Rates'!$B$1:$L$24,7,FALSE)+'BMP P Tracking Table'!$Y331*VLOOKUP('BMP P Tracking Table'!$Q331,'Loading Rates'!$B$1:$L$24,8,FALSE)+'BMP P Tracking Table'!$Z331*VLOOKUP('BMP P Tracking Table'!$Q331,'Loading Rates'!$B$1:$L$24,9,FALSE),'BMP P Tracking Table'!$AA331*VLOOKUP('BMP P Tracking Table'!$Q331,'Loading Rates'!$B$1:$L$24,10,FALSE)),'BMP P Tracking Table'!$AO331*VLOOKUP('BMP P Tracking Table'!$Q331,'Loading Rates'!$B$1:$L$24,4,FALSE)+IF('BMP P Tracking Table'!$AP331="By HSG",'BMP P Tracking Table'!$AQ331*VLOOKUP('BMP P Tracking Table'!$Q331,'Loading Rates'!$B$1:$L$24,6,FALSE)+'BMP P Tracking Table'!$AR331*VLOOKUP('BMP P Tracking Table'!$Q331,'Loading Rates'!$B$1:$L$24,7,FALSE)+'BMP P Tracking Table'!$AS331*VLOOKUP('BMP P Tracking Table'!$Q331,'Loading Rates'!$B$1:$L$24,8,FALSE)+'BMP P Tracking Table'!$AT331*VLOOKUP('BMP P Tracking Table'!$Q331,'Loading Rates'!$B$1:$L$24,9,FALSE),'BMP P Tracking Table'!$AU331*VLOOKUP('BMP P Tracking Table'!$Q331,'Loading Rates'!$B$1:$L$24,10,FALSE))),"")</f>
        <v/>
      </c>
      <c r="AZ331" s="107" t="str">
        <f>IFERROR(IF('BMP P Tracking Table'!$AL331="Yes",MIN(2,IF('BMP P Tracking Table'!$AP331="Total Pervious",(-(3630*'BMP P Tracking Table'!$AO331+20.691*'BMP P Tracking Table'!$AU331)+SQRT((3630*'BMP P Tracking Table'!$AO331+20.691*'BMP P Tracking Table'!$AU331)^2-(4*(996.798*'BMP P Tracking Table'!$AU331)*-'BMP P Tracking Table'!$AW331)))/(2*(996.798*'BMP P Tracking Table'!$AU331)),IF(SUM('BMP P Tracking Table'!$AQ331:$AT331)=0,'BMP P Tracking Table'!$AU331/(-3630*'BMP P Tracking Table'!$AO331),(-(3630*'BMP P Tracking Table'!$AO331+20.691*'BMP P Tracking Table'!$AT331-216.711*'BMP P Tracking Table'!$AS331-83.853*'BMP P Tracking Table'!$AR331-42.834*'BMP P Tracking Table'!$AQ331)+SQRT((3630*'BMP P Tracking Table'!$AO331+20.691*'BMP P Tracking Table'!$AT331-216.711*'BMP P Tracking Table'!$AS331-83.853*'BMP P Tracking Table'!$AR331-42.834*'BMP P Tracking Table'!$AQ331)^2-(4*(149.919*'BMP P Tracking Table'!$AQ331+236.676*'BMP P Tracking Table'!$AR331+726*'BMP P Tracking Table'!$AS331+996.798*'BMP P Tracking Table'!$AT331)*-'BMP P Tracking Table'!$AW331)))/(2*(149.919*'BMP P Tracking Table'!$AQ331+236.676*'BMP P Tracking Table'!$AR331+726*'BMP P Tracking Table'!$AS331+996.798*'BMP P Tracking Table'!$AT331))))),MIN(2,IF('BMP P Tracking Table'!$AP331="Total Pervious",(-(3630*'BMP P Tracking Table'!$U331+20.691*'BMP P Tracking Table'!$AA331)+SQRT((3630*'BMP P Tracking Table'!$U331+20.691*'BMP P Tracking Table'!$AA331)^2-(4*(996.798*'BMP P Tracking Table'!$AA331)*-'BMP P Tracking Table'!$AW331)))/(2*(996.798*'BMP P Tracking Table'!$AA331)),IF(SUM('BMP P Tracking Table'!$W331:$Z331)=0,'BMP P Tracking Table'!$AW331/(-3630*'BMP P Tracking Table'!$U331),(-(3630*'BMP P Tracking Table'!$U331+20.691*'BMP P Tracking Table'!$Z331-216.711*'BMP P Tracking Table'!$Y331-83.853*'BMP P Tracking Table'!$X331-42.834*'BMP P Tracking Table'!$W331)+SQRT((3630*'BMP P Tracking Table'!$U331+20.691*'BMP P Tracking Table'!$Z331-216.711*'BMP P Tracking Table'!$Y331-83.853*'BMP P Tracking Table'!$X331-42.834*'BMP P Tracking Table'!$W331)^2-(4*(149.919*'BMP P Tracking Table'!$W331+236.676*'BMP P Tracking Table'!$X331+726*'BMP P Tracking Table'!$Y331+996.798*'BMP P Tracking Table'!$Z331)*-'BMP P Tracking Table'!$AW331)))/(2*(149.919*'BMP P Tracking Table'!$W331+236.676*'BMP P Tracking Table'!$X331+726*'BMP P Tracking Table'!$Y331+996.798*'BMP P Tracking Table'!$Z331)))))),"")</f>
        <v/>
      </c>
      <c r="BA331" s="105" t="str" cm="1">
        <f t="array" ref="BA331">IFERROR((VLOOKUP(CONCATENATE('BMP P Tracking Table'!$AV331," ",'BMP P Tracking Table'!$AX331),'Performance Curves'!$C$1:$L$45,_xlfn.SINGLE(MATCH('BMP P Tracking Table'!$AZ331,'Performance Curves'!$D$1:$L$1,1))+2,FALSE)-VLOOKUP(CONCATENATE('BMP P Tracking Table'!$AV331," ",'BMP P Tracking Table'!$AX331),'Performance Curves'!$C$1:$L$45,_xlfn.SINGLE(MATCH('BMP P Tracking Table'!$AZ331,'Performance Curves'!$D$1:$L$1,1))+1,FALSE)),"")</f>
        <v/>
      </c>
      <c r="BB331" s="107" t="str">
        <f>IFERROR(('BMP P Tracking Table'!$AZ331-INDEX('Performance Curves'!$E$1:$L$1,1,MATCH('BMP P Tracking Table'!$AZ331,'Performance Curves'!$E$1:$L$1,1)))/(INDEX('Performance Curves'!$E$1:$L$1,1,MATCH('BMP P Tracking Table'!$AZ331,'Performance Curves'!$E$1:$L$1,1)+1)-INDEX('Performance Curves'!$E$1:$L$1,1,MATCH('BMP P Tracking Table'!$AZ331,'Performance Curves'!$E$1:$L$1,1))),"")</f>
        <v/>
      </c>
      <c r="BC331" s="106" t="str" cm="1">
        <f t="array" ref="BC331">IFERROR(IF('BMP P Tracking Table'!$AZ331=2,VLOOKUP(CONCATENATE('BMP P Tracking Table'!$AV331," ",'BMP P Tracking Table'!$AX331),'Performance Curves'!$C$1:$L$44,_xlfn.SINGLE(MATCH('BMP P Tracking Table'!$AZ331,'Performance Curves'!$D$1:$L$1,1))+1,FALSE),'BMP P Tracking Table'!$BA331*'BMP P Tracking Table'!$BB331+VLOOKUP(CONCATENATE('BMP P Tracking Table'!$AV331," ",'BMP P Tracking Table'!$AX331),'Performance Curves'!$C$1:$L$44,_xlfn.SINGLE(MATCH('BMP P Tracking Table'!$AZ331,'Performance Curves'!$D$1:$L$1,1))+1,FALSE)),"")</f>
        <v/>
      </c>
      <c r="BD331" s="107" t="str">
        <f>IFERROR('BMP P Tracking Table'!$BC331*'BMP P Tracking Table'!$AY331,"")</f>
        <v/>
      </c>
      <c r="BE331" s="101"/>
      <c r="BF331" s="37">
        <f t="shared" si="12"/>
        <v>0</v>
      </c>
    </row>
    <row r="332" spans="1:58" x14ac:dyDescent="0.25">
      <c r="A332" s="65"/>
      <c r="B332" s="65"/>
      <c r="C332" s="65"/>
      <c r="D332" s="65"/>
      <c r="E332" s="97"/>
      <c r="F332" s="97"/>
      <c r="G332" s="65"/>
      <c r="H332" s="65"/>
      <c r="I332" s="65"/>
      <c r="J332" s="98"/>
      <c r="K332" s="65"/>
      <c r="L332" s="65"/>
      <c r="M332" s="65"/>
      <c r="N332" s="65"/>
      <c r="O332" s="65"/>
      <c r="P332" s="65"/>
      <c r="Q332" s="65" t="str">
        <f>IFERROR(VLOOKUP('BMP P Tracking Table'!$P332,Dropdowns!$C$2:$E$15,3,FALSE),"")</f>
        <v/>
      </c>
      <c r="R332" s="65" t="str">
        <f>IFERROR(VLOOKUP('BMP P Tracking Table'!$Q332,Dropdowns!$P$3:$Q$23,2,FALSE),"")</f>
        <v/>
      </c>
      <c r="S332" s="65"/>
      <c r="T332" s="65"/>
      <c r="U332" s="65"/>
      <c r="V332" s="65"/>
      <c r="W332" s="65"/>
      <c r="X332" s="65"/>
      <c r="Y332" s="65"/>
      <c r="Z332" s="65"/>
      <c r="AA332" s="65"/>
      <c r="AB332" s="100"/>
      <c r="AC332" s="65"/>
      <c r="AD332" s="107" t="str">
        <f>IFERROR('BMP P Tracking Table'!$U332*VLOOKUP('BMP P Tracking Table'!$Q332,'Loading Rates'!$B$1:$L$24,4,FALSE)+IF('BMP P Tracking Table'!$V332="By HSG",'BMP P Tracking Table'!$W332*VLOOKUP('BMP P Tracking Table'!$Q332,'Loading Rates'!$B$1:$L$24,6,FALSE)+'BMP P Tracking Table'!$X332*VLOOKUP('BMP P Tracking Table'!$Q332,'Loading Rates'!$B$1:$L$24,7,FALSE)+'BMP P Tracking Table'!$Y332*VLOOKUP('BMP P Tracking Table'!$Q332,'Loading Rates'!$B$1:$L$24,8,FALSE)+'BMP P Tracking Table'!$Z332*VLOOKUP('BMP P Tracking Table'!$Q332,'Loading Rates'!$B$1:$L$24,9,FALSE),'BMP P Tracking Table'!$AA332*VLOOKUP('BMP P Tracking Table'!$Q332,'Loading Rates'!$B$1:$L$24,10,FALSE)),"")</f>
        <v/>
      </c>
      <c r="AE332" s="107" t="str">
        <f>IFERROR(MIN(2,IF('BMP P Tracking Table'!$V332="Total Pervious",(-(3630*'BMP P Tracking Table'!$U332+20.691*'BMP P Tracking Table'!$AA332)+SQRT((3630*'BMP P Tracking Table'!$U332+20.691*'BMP P Tracking Table'!$AA332)^2-(4*(996.798*'BMP P Tracking Table'!$AA332)*-'BMP P Tracking Table'!$AB332)))/(2*(996.798*'BMP P Tracking Table'!$AA332)),IF(SUM('BMP P Tracking Table'!$W332:$Z332)=0,'BMP P Tracking Table'!$AB332/(-3630*'BMP P Tracking Table'!$U332),(-(3630*'BMP P Tracking Table'!$U332+20.691*'BMP P Tracking Table'!$Z332-216.711*'BMP P Tracking Table'!$Y332-83.853*'BMP P Tracking Table'!$X332-42.834*'BMP P Tracking Table'!$W332)+SQRT((3630*'BMP P Tracking Table'!$U332+20.691*'BMP P Tracking Table'!$Z332-216.711*'BMP P Tracking Table'!$Y332-83.853*'BMP P Tracking Table'!$X332-42.834*'BMP P Tracking Table'!$W332)^2-(4*(149.919*'BMP P Tracking Table'!$W332+236.676*'BMP P Tracking Table'!$X332+726*'BMP P Tracking Table'!$Y332+996.798*'BMP P Tracking Table'!$Z332)*-'BMP P Tracking Table'!$AB332)))/(2*(149.919*'BMP P Tracking Table'!$W332+236.676*'BMP P Tracking Table'!$X332+726*'BMP P Tracking Table'!$Y332+996.798*'BMP P Tracking Table'!$Z332))))),"")</f>
        <v/>
      </c>
      <c r="AF332" s="107" t="str" cm="1">
        <f t="array" ref="AF332">IFERROR((VLOOKUP(CONCATENATE('BMP P Tracking Table'!$T332," ",'BMP P Tracking Table'!$AC332),'Performance Curves'!$C$1:$L$45,_xlfn.SINGLE(MATCH('BMP P Tracking Table'!$AE332,'Performance Curves'!$D$1:$L$1,1))+2,FALSE)-VLOOKUP(CONCATENATE('BMP P Tracking Table'!$T332," ",'BMP P Tracking Table'!$AC332),'Performance Curves'!$C$1:$L$45,_xlfn.SINGLE(MATCH('BMP P Tracking Table'!$AE332,'Performance Curves'!$D$1:$L$1,1))+1,FALSE)),"")</f>
        <v/>
      </c>
      <c r="AG332" s="107" t="str">
        <f>IFERROR(('BMP P Tracking Table'!$AE332-INDEX('Performance Curves'!$E$1:$L$1,1,MATCH('BMP P Tracking Table'!$AE332,'Performance Curves'!$E$1:$L$1,1)))/(INDEX('Performance Curves'!$E$1:$L$1,1,MATCH('BMP P Tracking Table'!$AE332,'Performance Curves'!$E$1:$L$1,1)+1)-INDEX('Performance Curves'!$E$1:$L$1,1,MATCH('BMP P Tracking Table'!$AE332,'Performance Curves'!$E$1:$L$1,1))),"")</f>
        <v/>
      </c>
      <c r="AH332" s="106" t="str" cm="1">
        <f t="array" ref="AH332">IFERROR(IF('BMP P Tracking Table'!$AE332=2,VLOOKUP(CONCATENATE('BMP P Tracking Table'!$T332," ",'BMP P Tracking Table'!$AC332),'Performance Curves'!$C$1:$L$45,_xlfn.SINGLE(MATCH('BMP P Tracking Table'!$AE332,'Performance Curves'!$D$1:$L$1,1))+1,FALSE),'BMP P Tracking Table'!$AF332*'BMP P Tracking Table'!$AG332+VLOOKUP(CONCATENATE('BMP P Tracking Table'!$T332," ",'BMP P Tracking Table'!$AC332),'Performance Curves'!$C$1:$L$45,_xlfn.SINGLE(MATCH('BMP P Tracking Table'!$AE332,'Performance Curves'!$D$1:$L$1,1))+1,FALSE)),"")</f>
        <v/>
      </c>
      <c r="AI332" s="107" t="str">
        <f>IFERROR('BMP P Tracking Table'!$AH332*'BMP P Tracking Table'!$AD332,"")</f>
        <v/>
      </c>
      <c r="AJ332" s="65"/>
      <c r="AK332" s="101"/>
      <c r="AL332" s="101"/>
      <c r="AM332" s="64">
        <v>1</v>
      </c>
      <c r="AN332" s="105" t="str">
        <f t="shared" si="11"/>
        <v/>
      </c>
      <c r="AO332" s="101"/>
      <c r="AP332" s="101"/>
      <c r="AQ332" s="101"/>
      <c r="AR332" s="101"/>
      <c r="AS332" s="101"/>
      <c r="AT332" s="101"/>
      <c r="AU332" s="101"/>
      <c r="AV332" s="65"/>
      <c r="AW332" s="102"/>
      <c r="AX332" s="102"/>
      <c r="AY332" s="107" t="str">
        <f>IF('BMP P Tracking Table'!$AK332="Yes",IF('BMP P Tracking Table'!$AL332="No",'BMP P Tracking Table'!$U332*VLOOKUP('BMP P Tracking Table'!$Q332,'Loading Rates'!$B$1:$L$24,4,FALSE)+IF('BMP P Tracking Table'!$V332="By HSG",'BMP P Tracking Table'!$W332*VLOOKUP('BMP P Tracking Table'!$Q332,'Loading Rates'!$B$1:$L$24,6,FALSE)+'BMP P Tracking Table'!$X332*VLOOKUP('BMP P Tracking Table'!$Q332,'Loading Rates'!$B$1:$L$24,7,FALSE)+'BMP P Tracking Table'!$Y332*VLOOKUP('BMP P Tracking Table'!$Q332,'Loading Rates'!$B$1:$L$24,8,FALSE)+'BMP P Tracking Table'!$Z332*VLOOKUP('BMP P Tracking Table'!$Q332,'Loading Rates'!$B$1:$L$24,9,FALSE),'BMP P Tracking Table'!$AA332*VLOOKUP('BMP P Tracking Table'!$Q332,'Loading Rates'!$B$1:$L$24,10,FALSE)),'BMP P Tracking Table'!$AO332*VLOOKUP('BMP P Tracking Table'!$Q332,'Loading Rates'!$B$1:$L$24,4,FALSE)+IF('BMP P Tracking Table'!$AP332="By HSG",'BMP P Tracking Table'!$AQ332*VLOOKUP('BMP P Tracking Table'!$Q332,'Loading Rates'!$B$1:$L$24,6,FALSE)+'BMP P Tracking Table'!$AR332*VLOOKUP('BMP P Tracking Table'!$Q332,'Loading Rates'!$B$1:$L$24,7,FALSE)+'BMP P Tracking Table'!$AS332*VLOOKUP('BMP P Tracking Table'!$Q332,'Loading Rates'!$B$1:$L$24,8,FALSE)+'BMP P Tracking Table'!$AT332*VLOOKUP('BMP P Tracking Table'!$Q332,'Loading Rates'!$B$1:$L$24,9,FALSE),'BMP P Tracking Table'!$AU332*VLOOKUP('BMP P Tracking Table'!$Q332,'Loading Rates'!$B$1:$L$24,10,FALSE))),"")</f>
        <v/>
      </c>
      <c r="AZ332" s="107" t="str">
        <f>IFERROR(IF('BMP P Tracking Table'!$AL332="Yes",MIN(2,IF('BMP P Tracking Table'!$AP332="Total Pervious",(-(3630*'BMP P Tracking Table'!$AO332+20.691*'BMP P Tracking Table'!$AU332)+SQRT((3630*'BMP P Tracking Table'!$AO332+20.691*'BMP P Tracking Table'!$AU332)^2-(4*(996.798*'BMP P Tracking Table'!$AU332)*-'BMP P Tracking Table'!$AW332)))/(2*(996.798*'BMP P Tracking Table'!$AU332)),IF(SUM('BMP P Tracking Table'!$AQ332:$AT332)=0,'BMP P Tracking Table'!$AU332/(-3630*'BMP P Tracking Table'!$AO332),(-(3630*'BMP P Tracking Table'!$AO332+20.691*'BMP P Tracking Table'!$AT332-216.711*'BMP P Tracking Table'!$AS332-83.853*'BMP P Tracking Table'!$AR332-42.834*'BMP P Tracking Table'!$AQ332)+SQRT((3630*'BMP P Tracking Table'!$AO332+20.691*'BMP P Tracking Table'!$AT332-216.711*'BMP P Tracking Table'!$AS332-83.853*'BMP P Tracking Table'!$AR332-42.834*'BMP P Tracking Table'!$AQ332)^2-(4*(149.919*'BMP P Tracking Table'!$AQ332+236.676*'BMP P Tracking Table'!$AR332+726*'BMP P Tracking Table'!$AS332+996.798*'BMP P Tracking Table'!$AT332)*-'BMP P Tracking Table'!$AW332)))/(2*(149.919*'BMP P Tracking Table'!$AQ332+236.676*'BMP P Tracking Table'!$AR332+726*'BMP P Tracking Table'!$AS332+996.798*'BMP P Tracking Table'!$AT332))))),MIN(2,IF('BMP P Tracking Table'!$AP332="Total Pervious",(-(3630*'BMP P Tracking Table'!$U332+20.691*'BMP P Tracking Table'!$AA332)+SQRT((3630*'BMP P Tracking Table'!$U332+20.691*'BMP P Tracking Table'!$AA332)^2-(4*(996.798*'BMP P Tracking Table'!$AA332)*-'BMP P Tracking Table'!$AW332)))/(2*(996.798*'BMP P Tracking Table'!$AA332)),IF(SUM('BMP P Tracking Table'!$W332:$Z332)=0,'BMP P Tracking Table'!$AW332/(-3630*'BMP P Tracking Table'!$U332),(-(3630*'BMP P Tracking Table'!$U332+20.691*'BMP P Tracking Table'!$Z332-216.711*'BMP P Tracking Table'!$Y332-83.853*'BMP P Tracking Table'!$X332-42.834*'BMP P Tracking Table'!$W332)+SQRT((3630*'BMP P Tracking Table'!$U332+20.691*'BMP P Tracking Table'!$Z332-216.711*'BMP P Tracking Table'!$Y332-83.853*'BMP P Tracking Table'!$X332-42.834*'BMP P Tracking Table'!$W332)^2-(4*(149.919*'BMP P Tracking Table'!$W332+236.676*'BMP P Tracking Table'!$X332+726*'BMP P Tracking Table'!$Y332+996.798*'BMP P Tracking Table'!$Z332)*-'BMP P Tracking Table'!$AW332)))/(2*(149.919*'BMP P Tracking Table'!$W332+236.676*'BMP P Tracking Table'!$X332+726*'BMP P Tracking Table'!$Y332+996.798*'BMP P Tracking Table'!$Z332)))))),"")</f>
        <v/>
      </c>
      <c r="BA332" s="105" t="str" cm="1">
        <f t="array" ref="BA332">IFERROR((VLOOKUP(CONCATENATE('BMP P Tracking Table'!$AV332," ",'BMP P Tracking Table'!$AX332),'Performance Curves'!$C$1:$L$45,_xlfn.SINGLE(MATCH('BMP P Tracking Table'!$AZ332,'Performance Curves'!$D$1:$L$1,1))+2,FALSE)-VLOOKUP(CONCATENATE('BMP P Tracking Table'!$AV332," ",'BMP P Tracking Table'!$AX332),'Performance Curves'!$C$1:$L$45,_xlfn.SINGLE(MATCH('BMP P Tracking Table'!$AZ332,'Performance Curves'!$D$1:$L$1,1))+1,FALSE)),"")</f>
        <v/>
      </c>
      <c r="BB332" s="107" t="str">
        <f>IFERROR(('BMP P Tracking Table'!$AZ332-INDEX('Performance Curves'!$E$1:$L$1,1,MATCH('BMP P Tracking Table'!$AZ332,'Performance Curves'!$E$1:$L$1,1)))/(INDEX('Performance Curves'!$E$1:$L$1,1,MATCH('BMP P Tracking Table'!$AZ332,'Performance Curves'!$E$1:$L$1,1)+1)-INDEX('Performance Curves'!$E$1:$L$1,1,MATCH('BMP P Tracking Table'!$AZ332,'Performance Curves'!$E$1:$L$1,1))),"")</f>
        <v/>
      </c>
      <c r="BC332" s="106" t="str" cm="1">
        <f t="array" ref="BC332">IFERROR(IF('BMP P Tracking Table'!$AZ332=2,VLOOKUP(CONCATENATE('BMP P Tracking Table'!$AV332," ",'BMP P Tracking Table'!$AX332),'Performance Curves'!$C$1:$L$44,_xlfn.SINGLE(MATCH('BMP P Tracking Table'!$AZ332,'Performance Curves'!$D$1:$L$1,1))+1,FALSE),'BMP P Tracking Table'!$BA332*'BMP P Tracking Table'!$BB332+VLOOKUP(CONCATENATE('BMP P Tracking Table'!$AV332," ",'BMP P Tracking Table'!$AX332),'Performance Curves'!$C$1:$L$44,_xlfn.SINGLE(MATCH('BMP P Tracking Table'!$AZ332,'Performance Curves'!$D$1:$L$1,1))+1,FALSE)),"")</f>
        <v/>
      </c>
      <c r="BD332" s="107" t="str">
        <f>IFERROR('BMP P Tracking Table'!$BC332*'BMP P Tracking Table'!$AY332,"")</f>
        <v/>
      </c>
      <c r="BE332" s="101"/>
      <c r="BF332" s="37">
        <f t="shared" si="12"/>
        <v>0</v>
      </c>
    </row>
    <row r="333" spans="1:58" x14ac:dyDescent="0.25">
      <c r="A333" s="65"/>
      <c r="B333" s="65"/>
      <c r="C333" s="65"/>
      <c r="D333" s="65"/>
      <c r="E333" s="97"/>
      <c r="F333" s="97"/>
      <c r="G333" s="65"/>
      <c r="H333" s="65"/>
      <c r="I333" s="65"/>
      <c r="J333" s="98"/>
      <c r="K333" s="65"/>
      <c r="L333" s="65"/>
      <c r="M333" s="65"/>
      <c r="N333" s="65"/>
      <c r="O333" s="65"/>
      <c r="P333" s="65"/>
      <c r="Q333" s="65" t="str">
        <f>IFERROR(VLOOKUP('BMP P Tracking Table'!$P333,Dropdowns!$C$2:$E$15,3,FALSE),"")</f>
        <v/>
      </c>
      <c r="R333" s="65" t="str">
        <f>IFERROR(VLOOKUP('BMP P Tracking Table'!$Q333,Dropdowns!$P$3:$Q$23,2,FALSE),"")</f>
        <v/>
      </c>
      <c r="S333" s="65"/>
      <c r="T333" s="65"/>
      <c r="U333" s="65"/>
      <c r="V333" s="65"/>
      <c r="W333" s="65"/>
      <c r="X333" s="65"/>
      <c r="Y333" s="65"/>
      <c r="Z333" s="65"/>
      <c r="AA333" s="65"/>
      <c r="AB333" s="100"/>
      <c r="AC333" s="65"/>
      <c r="AD333" s="107" t="str">
        <f>IFERROR('BMP P Tracking Table'!$U333*VLOOKUP('BMP P Tracking Table'!$Q333,'Loading Rates'!$B$1:$L$24,4,FALSE)+IF('BMP P Tracking Table'!$V333="By HSG",'BMP P Tracking Table'!$W333*VLOOKUP('BMP P Tracking Table'!$Q333,'Loading Rates'!$B$1:$L$24,6,FALSE)+'BMP P Tracking Table'!$X333*VLOOKUP('BMP P Tracking Table'!$Q333,'Loading Rates'!$B$1:$L$24,7,FALSE)+'BMP P Tracking Table'!$Y333*VLOOKUP('BMP P Tracking Table'!$Q333,'Loading Rates'!$B$1:$L$24,8,FALSE)+'BMP P Tracking Table'!$Z333*VLOOKUP('BMP P Tracking Table'!$Q333,'Loading Rates'!$B$1:$L$24,9,FALSE),'BMP P Tracking Table'!$AA333*VLOOKUP('BMP P Tracking Table'!$Q333,'Loading Rates'!$B$1:$L$24,10,FALSE)),"")</f>
        <v/>
      </c>
      <c r="AE333" s="107" t="str">
        <f>IFERROR(MIN(2,IF('BMP P Tracking Table'!$V333="Total Pervious",(-(3630*'BMP P Tracking Table'!$U333+20.691*'BMP P Tracking Table'!$AA333)+SQRT((3630*'BMP P Tracking Table'!$U333+20.691*'BMP P Tracking Table'!$AA333)^2-(4*(996.798*'BMP P Tracking Table'!$AA333)*-'BMP P Tracking Table'!$AB333)))/(2*(996.798*'BMP P Tracking Table'!$AA333)),IF(SUM('BMP P Tracking Table'!$W333:$Z333)=0,'BMP P Tracking Table'!$AB333/(-3630*'BMP P Tracking Table'!$U333),(-(3630*'BMP P Tracking Table'!$U333+20.691*'BMP P Tracking Table'!$Z333-216.711*'BMP P Tracking Table'!$Y333-83.853*'BMP P Tracking Table'!$X333-42.834*'BMP P Tracking Table'!$W333)+SQRT((3630*'BMP P Tracking Table'!$U333+20.691*'BMP P Tracking Table'!$Z333-216.711*'BMP P Tracking Table'!$Y333-83.853*'BMP P Tracking Table'!$X333-42.834*'BMP P Tracking Table'!$W333)^2-(4*(149.919*'BMP P Tracking Table'!$W333+236.676*'BMP P Tracking Table'!$X333+726*'BMP P Tracking Table'!$Y333+996.798*'BMP P Tracking Table'!$Z333)*-'BMP P Tracking Table'!$AB333)))/(2*(149.919*'BMP P Tracking Table'!$W333+236.676*'BMP P Tracking Table'!$X333+726*'BMP P Tracking Table'!$Y333+996.798*'BMP P Tracking Table'!$Z333))))),"")</f>
        <v/>
      </c>
      <c r="AF333" s="107" t="str" cm="1">
        <f t="array" ref="AF333">IFERROR((VLOOKUP(CONCATENATE('BMP P Tracking Table'!$T333," ",'BMP P Tracking Table'!$AC333),'Performance Curves'!$C$1:$L$45,_xlfn.SINGLE(MATCH('BMP P Tracking Table'!$AE333,'Performance Curves'!$D$1:$L$1,1))+2,FALSE)-VLOOKUP(CONCATENATE('BMP P Tracking Table'!$T333," ",'BMP P Tracking Table'!$AC333),'Performance Curves'!$C$1:$L$45,_xlfn.SINGLE(MATCH('BMP P Tracking Table'!$AE333,'Performance Curves'!$D$1:$L$1,1))+1,FALSE)),"")</f>
        <v/>
      </c>
      <c r="AG333" s="107" t="str">
        <f>IFERROR(('BMP P Tracking Table'!$AE333-INDEX('Performance Curves'!$E$1:$L$1,1,MATCH('BMP P Tracking Table'!$AE333,'Performance Curves'!$E$1:$L$1,1)))/(INDEX('Performance Curves'!$E$1:$L$1,1,MATCH('BMP P Tracking Table'!$AE333,'Performance Curves'!$E$1:$L$1,1)+1)-INDEX('Performance Curves'!$E$1:$L$1,1,MATCH('BMP P Tracking Table'!$AE333,'Performance Curves'!$E$1:$L$1,1))),"")</f>
        <v/>
      </c>
      <c r="AH333" s="106" t="str" cm="1">
        <f t="array" ref="AH333">IFERROR(IF('BMP P Tracking Table'!$AE333=2,VLOOKUP(CONCATENATE('BMP P Tracking Table'!$T333," ",'BMP P Tracking Table'!$AC333),'Performance Curves'!$C$1:$L$45,_xlfn.SINGLE(MATCH('BMP P Tracking Table'!$AE333,'Performance Curves'!$D$1:$L$1,1))+1,FALSE),'BMP P Tracking Table'!$AF333*'BMP P Tracking Table'!$AG333+VLOOKUP(CONCATENATE('BMP P Tracking Table'!$T333," ",'BMP P Tracking Table'!$AC333),'Performance Curves'!$C$1:$L$45,_xlfn.SINGLE(MATCH('BMP P Tracking Table'!$AE333,'Performance Curves'!$D$1:$L$1,1))+1,FALSE)),"")</f>
        <v/>
      </c>
      <c r="AI333" s="107" t="str">
        <f>IFERROR('BMP P Tracking Table'!$AH333*'BMP P Tracking Table'!$AD333,"")</f>
        <v/>
      </c>
      <c r="AJ333" s="65"/>
      <c r="AK333" s="101"/>
      <c r="AL333" s="101"/>
      <c r="AM333" s="64">
        <v>1</v>
      </c>
      <c r="AN333" s="105" t="str">
        <f t="shared" si="11"/>
        <v/>
      </c>
      <c r="AO333" s="101"/>
      <c r="AP333" s="101"/>
      <c r="AQ333" s="101"/>
      <c r="AR333" s="101"/>
      <c r="AS333" s="101"/>
      <c r="AT333" s="101"/>
      <c r="AU333" s="101"/>
      <c r="AV333" s="65"/>
      <c r="AW333" s="102"/>
      <c r="AX333" s="102"/>
      <c r="AY333" s="107" t="str">
        <f>IF('BMP P Tracking Table'!$AK333="Yes",IF('BMP P Tracking Table'!$AL333="No",'BMP P Tracking Table'!$U333*VLOOKUP('BMP P Tracking Table'!$Q333,'Loading Rates'!$B$1:$L$24,4,FALSE)+IF('BMP P Tracking Table'!$V333="By HSG",'BMP P Tracking Table'!$W333*VLOOKUP('BMP P Tracking Table'!$Q333,'Loading Rates'!$B$1:$L$24,6,FALSE)+'BMP P Tracking Table'!$X333*VLOOKUP('BMP P Tracking Table'!$Q333,'Loading Rates'!$B$1:$L$24,7,FALSE)+'BMP P Tracking Table'!$Y333*VLOOKUP('BMP P Tracking Table'!$Q333,'Loading Rates'!$B$1:$L$24,8,FALSE)+'BMP P Tracking Table'!$Z333*VLOOKUP('BMP P Tracking Table'!$Q333,'Loading Rates'!$B$1:$L$24,9,FALSE),'BMP P Tracking Table'!$AA333*VLOOKUP('BMP P Tracking Table'!$Q333,'Loading Rates'!$B$1:$L$24,10,FALSE)),'BMP P Tracking Table'!$AO333*VLOOKUP('BMP P Tracking Table'!$Q333,'Loading Rates'!$B$1:$L$24,4,FALSE)+IF('BMP P Tracking Table'!$AP333="By HSG",'BMP P Tracking Table'!$AQ333*VLOOKUP('BMP P Tracking Table'!$Q333,'Loading Rates'!$B$1:$L$24,6,FALSE)+'BMP P Tracking Table'!$AR333*VLOOKUP('BMP P Tracking Table'!$Q333,'Loading Rates'!$B$1:$L$24,7,FALSE)+'BMP P Tracking Table'!$AS333*VLOOKUP('BMP P Tracking Table'!$Q333,'Loading Rates'!$B$1:$L$24,8,FALSE)+'BMP P Tracking Table'!$AT333*VLOOKUP('BMP P Tracking Table'!$Q333,'Loading Rates'!$B$1:$L$24,9,FALSE),'BMP P Tracking Table'!$AU333*VLOOKUP('BMP P Tracking Table'!$Q333,'Loading Rates'!$B$1:$L$24,10,FALSE))),"")</f>
        <v/>
      </c>
      <c r="AZ333" s="107" t="str">
        <f>IFERROR(IF('BMP P Tracking Table'!$AL333="Yes",MIN(2,IF('BMP P Tracking Table'!$AP333="Total Pervious",(-(3630*'BMP P Tracking Table'!$AO333+20.691*'BMP P Tracking Table'!$AU333)+SQRT((3630*'BMP P Tracking Table'!$AO333+20.691*'BMP P Tracking Table'!$AU333)^2-(4*(996.798*'BMP P Tracking Table'!$AU333)*-'BMP P Tracking Table'!$AW333)))/(2*(996.798*'BMP P Tracking Table'!$AU333)),IF(SUM('BMP P Tracking Table'!$AQ333:$AT333)=0,'BMP P Tracking Table'!$AU333/(-3630*'BMP P Tracking Table'!$AO333),(-(3630*'BMP P Tracking Table'!$AO333+20.691*'BMP P Tracking Table'!$AT333-216.711*'BMP P Tracking Table'!$AS333-83.853*'BMP P Tracking Table'!$AR333-42.834*'BMP P Tracking Table'!$AQ333)+SQRT((3630*'BMP P Tracking Table'!$AO333+20.691*'BMP P Tracking Table'!$AT333-216.711*'BMP P Tracking Table'!$AS333-83.853*'BMP P Tracking Table'!$AR333-42.834*'BMP P Tracking Table'!$AQ333)^2-(4*(149.919*'BMP P Tracking Table'!$AQ333+236.676*'BMP P Tracking Table'!$AR333+726*'BMP P Tracking Table'!$AS333+996.798*'BMP P Tracking Table'!$AT333)*-'BMP P Tracking Table'!$AW333)))/(2*(149.919*'BMP P Tracking Table'!$AQ333+236.676*'BMP P Tracking Table'!$AR333+726*'BMP P Tracking Table'!$AS333+996.798*'BMP P Tracking Table'!$AT333))))),MIN(2,IF('BMP P Tracking Table'!$AP333="Total Pervious",(-(3630*'BMP P Tracking Table'!$U333+20.691*'BMP P Tracking Table'!$AA333)+SQRT((3630*'BMP P Tracking Table'!$U333+20.691*'BMP P Tracking Table'!$AA333)^2-(4*(996.798*'BMP P Tracking Table'!$AA333)*-'BMP P Tracking Table'!$AW333)))/(2*(996.798*'BMP P Tracking Table'!$AA333)),IF(SUM('BMP P Tracking Table'!$W333:$Z333)=0,'BMP P Tracking Table'!$AW333/(-3630*'BMP P Tracking Table'!$U333),(-(3630*'BMP P Tracking Table'!$U333+20.691*'BMP P Tracking Table'!$Z333-216.711*'BMP P Tracking Table'!$Y333-83.853*'BMP P Tracking Table'!$X333-42.834*'BMP P Tracking Table'!$W333)+SQRT((3630*'BMP P Tracking Table'!$U333+20.691*'BMP P Tracking Table'!$Z333-216.711*'BMP P Tracking Table'!$Y333-83.853*'BMP P Tracking Table'!$X333-42.834*'BMP P Tracking Table'!$W333)^2-(4*(149.919*'BMP P Tracking Table'!$W333+236.676*'BMP P Tracking Table'!$X333+726*'BMP P Tracking Table'!$Y333+996.798*'BMP P Tracking Table'!$Z333)*-'BMP P Tracking Table'!$AW333)))/(2*(149.919*'BMP P Tracking Table'!$W333+236.676*'BMP P Tracking Table'!$X333+726*'BMP P Tracking Table'!$Y333+996.798*'BMP P Tracking Table'!$Z333)))))),"")</f>
        <v/>
      </c>
      <c r="BA333" s="105" t="str" cm="1">
        <f t="array" ref="BA333">IFERROR((VLOOKUP(CONCATENATE('BMP P Tracking Table'!$AV333," ",'BMP P Tracking Table'!$AX333),'Performance Curves'!$C$1:$L$45,_xlfn.SINGLE(MATCH('BMP P Tracking Table'!$AZ333,'Performance Curves'!$D$1:$L$1,1))+2,FALSE)-VLOOKUP(CONCATENATE('BMP P Tracking Table'!$AV333," ",'BMP P Tracking Table'!$AX333),'Performance Curves'!$C$1:$L$45,_xlfn.SINGLE(MATCH('BMP P Tracking Table'!$AZ333,'Performance Curves'!$D$1:$L$1,1))+1,FALSE)),"")</f>
        <v/>
      </c>
      <c r="BB333" s="107" t="str">
        <f>IFERROR(('BMP P Tracking Table'!$AZ333-INDEX('Performance Curves'!$E$1:$L$1,1,MATCH('BMP P Tracking Table'!$AZ333,'Performance Curves'!$E$1:$L$1,1)))/(INDEX('Performance Curves'!$E$1:$L$1,1,MATCH('BMP P Tracking Table'!$AZ333,'Performance Curves'!$E$1:$L$1,1)+1)-INDEX('Performance Curves'!$E$1:$L$1,1,MATCH('BMP P Tracking Table'!$AZ333,'Performance Curves'!$E$1:$L$1,1))),"")</f>
        <v/>
      </c>
      <c r="BC333" s="106" t="str" cm="1">
        <f t="array" ref="BC333">IFERROR(IF('BMP P Tracking Table'!$AZ333=2,VLOOKUP(CONCATENATE('BMP P Tracking Table'!$AV333," ",'BMP P Tracking Table'!$AX333),'Performance Curves'!$C$1:$L$44,_xlfn.SINGLE(MATCH('BMP P Tracking Table'!$AZ333,'Performance Curves'!$D$1:$L$1,1))+1,FALSE),'BMP P Tracking Table'!$BA333*'BMP P Tracking Table'!$BB333+VLOOKUP(CONCATENATE('BMP P Tracking Table'!$AV333," ",'BMP P Tracking Table'!$AX333),'Performance Curves'!$C$1:$L$44,_xlfn.SINGLE(MATCH('BMP P Tracking Table'!$AZ333,'Performance Curves'!$D$1:$L$1,1))+1,FALSE)),"")</f>
        <v/>
      </c>
      <c r="BD333" s="107" t="str">
        <f>IFERROR('BMP P Tracking Table'!$BC333*'BMP P Tracking Table'!$AY333,"")</f>
        <v/>
      </c>
      <c r="BE333" s="95"/>
      <c r="BF333" s="37">
        <f t="shared" si="12"/>
        <v>0</v>
      </c>
    </row>
    <row r="334" spans="1:58" x14ac:dyDescent="0.25">
      <c r="A334" s="65"/>
      <c r="B334" s="65"/>
      <c r="C334" s="65"/>
      <c r="D334" s="65"/>
      <c r="E334" s="97"/>
      <c r="F334" s="97"/>
      <c r="G334" s="65"/>
      <c r="H334" s="65"/>
      <c r="I334" s="65"/>
      <c r="J334" s="98"/>
      <c r="K334" s="65"/>
      <c r="L334" s="65"/>
      <c r="M334" s="65"/>
      <c r="N334" s="65"/>
      <c r="O334" s="65"/>
      <c r="P334" s="65"/>
      <c r="Q334" s="65" t="str">
        <f>IFERROR(VLOOKUP('BMP P Tracking Table'!$P334,Dropdowns!$C$2:$E$15,3,FALSE),"")</f>
        <v/>
      </c>
      <c r="R334" s="65" t="str">
        <f>IFERROR(VLOOKUP('BMP P Tracking Table'!$Q334,Dropdowns!$P$3:$Q$23,2,FALSE),"")</f>
        <v/>
      </c>
      <c r="S334" s="65"/>
      <c r="T334" s="65"/>
      <c r="U334" s="65"/>
      <c r="V334" s="65"/>
      <c r="W334" s="65"/>
      <c r="X334" s="65"/>
      <c r="Y334" s="65"/>
      <c r="Z334" s="65"/>
      <c r="AA334" s="65"/>
      <c r="AB334" s="100"/>
      <c r="AC334" s="65"/>
      <c r="AD334" s="107" t="str">
        <f>IFERROR('BMP P Tracking Table'!$U334*VLOOKUP('BMP P Tracking Table'!$Q334,'Loading Rates'!$B$1:$L$24,4,FALSE)+IF('BMP P Tracking Table'!$V334="By HSG",'BMP P Tracking Table'!$W334*VLOOKUP('BMP P Tracking Table'!$Q334,'Loading Rates'!$B$1:$L$24,6,FALSE)+'BMP P Tracking Table'!$X334*VLOOKUP('BMP P Tracking Table'!$Q334,'Loading Rates'!$B$1:$L$24,7,FALSE)+'BMP P Tracking Table'!$Y334*VLOOKUP('BMP P Tracking Table'!$Q334,'Loading Rates'!$B$1:$L$24,8,FALSE)+'BMP P Tracking Table'!$Z334*VLOOKUP('BMP P Tracking Table'!$Q334,'Loading Rates'!$B$1:$L$24,9,FALSE),'BMP P Tracking Table'!$AA334*VLOOKUP('BMP P Tracking Table'!$Q334,'Loading Rates'!$B$1:$L$24,10,FALSE)),"")</f>
        <v/>
      </c>
      <c r="AE334" s="107" t="str">
        <f>IFERROR(MIN(2,IF('BMP P Tracking Table'!$V334="Total Pervious",(-(3630*'BMP P Tracking Table'!$U334+20.691*'BMP P Tracking Table'!$AA334)+SQRT((3630*'BMP P Tracking Table'!$U334+20.691*'BMP P Tracking Table'!$AA334)^2-(4*(996.798*'BMP P Tracking Table'!$AA334)*-'BMP P Tracking Table'!$AB334)))/(2*(996.798*'BMP P Tracking Table'!$AA334)),IF(SUM('BMP P Tracking Table'!$W334:$Z334)=0,'BMP P Tracking Table'!$AB334/(-3630*'BMP P Tracking Table'!$U334),(-(3630*'BMP P Tracking Table'!$U334+20.691*'BMP P Tracking Table'!$Z334-216.711*'BMP P Tracking Table'!$Y334-83.853*'BMP P Tracking Table'!$X334-42.834*'BMP P Tracking Table'!$W334)+SQRT((3630*'BMP P Tracking Table'!$U334+20.691*'BMP P Tracking Table'!$Z334-216.711*'BMP P Tracking Table'!$Y334-83.853*'BMP P Tracking Table'!$X334-42.834*'BMP P Tracking Table'!$W334)^2-(4*(149.919*'BMP P Tracking Table'!$W334+236.676*'BMP P Tracking Table'!$X334+726*'BMP P Tracking Table'!$Y334+996.798*'BMP P Tracking Table'!$Z334)*-'BMP P Tracking Table'!$AB334)))/(2*(149.919*'BMP P Tracking Table'!$W334+236.676*'BMP P Tracking Table'!$X334+726*'BMP P Tracking Table'!$Y334+996.798*'BMP P Tracking Table'!$Z334))))),"")</f>
        <v/>
      </c>
      <c r="AF334" s="107" t="str" cm="1">
        <f t="array" ref="AF334">IFERROR((VLOOKUP(CONCATENATE('BMP P Tracking Table'!$T334," ",'BMP P Tracking Table'!$AC334),'Performance Curves'!$C$1:$L$45,_xlfn.SINGLE(MATCH('BMP P Tracking Table'!$AE334,'Performance Curves'!$D$1:$L$1,1))+2,FALSE)-VLOOKUP(CONCATENATE('BMP P Tracking Table'!$T334," ",'BMP P Tracking Table'!$AC334),'Performance Curves'!$C$1:$L$45,_xlfn.SINGLE(MATCH('BMP P Tracking Table'!$AE334,'Performance Curves'!$D$1:$L$1,1))+1,FALSE)),"")</f>
        <v/>
      </c>
      <c r="AG334" s="107" t="str">
        <f>IFERROR(('BMP P Tracking Table'!$AE334-INDEX('Performance Curves'!$E$1:$L$1,1,MATCH('BMP P Tracking Table'!$AE334,'Performance Curves'!$E$1:$L$1,1)))/(INDEX('Performance Curves'!$E$1:$L$1,1,MATCH('BMP P Tracking Table'!$AE334,'Performance Curves'!$E$1:$L$1,1)+1)-INDEX('Performance Curves'!$E$1:$L$1,1,MATCH('BMP P Tracking Table'!$AE334,'Performance Curves'!$E$1:$L$1,1))),"")</f>
        <v/>
      </c>
      <c r="AH334" s="106" t="str" cm="1">
        <f t="array" ref="AH334">IFERROR(IF('BMP P Tracking Table'!$AE334=2,VLOOKUP(CONCATENATE('BMP P Tracking Table'!$T334," ",'BMP P Tracking Table'!$AC334),'Performance Curves'!$C$1:$L$45,_xlfn.SINGLE(MATCH('BMP P Tracking Table'!$AE334,'Performance Curves'!$D$1:$L$1,1))+1,FALSE),'BMP P Tracking Table'!$AF334*'BMP P Tracking Table'!$AG334+VLOOKUP(CONCATENATE('BMP P Tracking Table'!$T334," ",'BMP P Tracking Table'!$AC334),'Performance Curves'!$C$1:$L$45,_xlfn.SINGLE(MATCH('BMP P Tracking Table'!$AE334,'Performance Curves'!$D$1:$L$1,1))+1,FALSE)),"")</f>
        <v/>
      </c>
      <c r="AI334" s="107" t="str">
        <f>IFERROR('BMP P Tracking Table'!$AH334*'BMP P Tracking Table'!$AD334,"")</f>
        <v/>
      </c>
      <c r="AJ334" s="65"/>
      <c r="AK334" s="101"/>
      <c r="AL334" s="101"/>
      <c r="AM334" s="64">
        <v>1</v>
      </c>
      <c r="AN334" s="105" t="str">
        <f t="shared" si="11"/>
        <v/>
      </c>
      <c r="AO334" s="101"/>
      <c r="AP334" s="101"/>
      <c r="AQ334" s="101"/>
      <c r="AR334" s="101"/>
      <c r="AS334" s="101"/>
      <c r="AT334" s="101"/>
      <c r="AU334" s="101"/>
      <c r="AV334" s="65"/>
      <c r="AW334" s="102"/>
      <c r="AX334" s="102"/>
      <c r="AY334" s="107" t="str">
        <f>IF('BMP P Tracking Table'!$AK334="Yes",IF('BMP P Tracking Table'!$AL334="No",'BMP P Tracking Table'!$U334*VLOOKUP('BMP P Tracking Table'!$Q334,'Loading Rates'!$B$1:$L$24,4,FALSE)+IF('BMP P Tracking Table'!$V334="By HSG",'BMP P Tracking Table'!$W334*VLOOKUP('BMP P Tracking Table'!$Q334,'Loading Rates'!$B$1:$L$24,6,FALSE)+'BMP P Tracking Table'!$X334*VLOOKUP('BMP P Tracking Table'!$Q334,'Loading Rates'!$B$1:$L$24,7,FALSE)+'BMP P Tracking Table'!$Y334*VLOOKUP('BMP P Tracking Table'!$Q334,'Loading Rates'!$B$1:$L$24,8,FALSE)+'BMP P Tracking Table'!$Z334*VLOOKUP('BMP P Tracking Table'!$Q334,'Loading Rates'!$B$1:$L$24,9,FALSE),'BMP P Tracking Table'!$AA334*VLOOKUP('BMP P Tracking Table'!$Q334,'Loading Rates'!$B$1:$L$24,10,FALSE)),'BMP P Tracking Table'!$AO334*VLOOKUP('BMP P Tracking Table'!$Q334,'Loading Rates'!$B$1:$L$24,4,FALSE)+IF('BMP P Tracking Table'!$AP334="By HSG",'BMP P Tracking Table'!$AQ334*VLOOKUP('BMP P Tracking Table'!$Q334,'Loading Rates'!$B$1:$L$24,6,FALSE)+'BMP P Tracking Table'!$AR334*VLOOKUP('BMP P Tracking Table'!$Q334,'Loading Rates'!$B$1:$L$24,7,FALSE)+'BMP P Tracking Table'!$AS334*VLOOKUP('BMP P Tracking Table'!$Q334,'Loading Rates'!$B$1:$L$24,8,FALSE)+'BMP P Tracking Table'!$AT334*VLOOKUP('BMP P Tracking Table'!$Q334,'Loading Rates'!$B$1:$L$24,9,FALSE),'BMP P Tracking Table'!$AU334*VLOOKUP('BMP P Tracking Table'!$Q334,'Loading Rates'!$B$1:$L$24,10,FALSE))),"")</f>
        <v/>
      </c>
      <c r="AZ334" s="107" t="str">
        <f>IFERROR(IF('BMP P Tracking Table'!$AL334="Yes",MIN(2,IF('BMP P Tracking Table'!$AP334="Total Pervious",(-(3630*'BMP P Tracking Table'!$AO334+20.691*'BMP P Tracking Table'!$AU334)+SQRT((3630*'BMP P Tracking Table'!$AO334+20.691*'BMP P Tracking Table'!$AU334)^2-(4*(996.798*'BMP P Tracking Table'!$AU334)*-'BMP P Tracking Table'!$AW334)))/(2*(996.798*'BMP P Tracking Table'!$AU334)),IF(SUM('BMP P Tracking Table'!$AQ334:$AT334)=0,'BMP P Tracking Table'!$AU334/(-3630*'BMP P Tracking Table'!$AO334),(-(3630*'BMP P Tracking Table'!$AO334+20.691*'BMP P Tracking Table'!$AT334-216.711*'BMP P Tracking Table'!$AS334-83.853*'BMP P Tracking Table'!$AR334-42.834*'BMP P Tracking Table'!$AQ334)+SQRT((3630*'BMP P Tracking Table'!$AO334+20.691*'BMP P Tracking Table'!$AT334-216.711*'BMP P Tracking Table'!$AS334-83.853*'BMP P Tracking Table'!$AR334-42.834*'BMP P Tracking Table'!$AQ334)^2-(4*(149.919*'BMP P Tracking Table'!$AQ334+236.676*'BMP P Tracking Table'!$AR334+726*'BMP P Tracking Table'!$AS334+996.798*'BMP P Tracking Table'!$AT334)*-'BMP P Tracking Table'!$AW334)))/(2*(149.919*'BMP P Tracking Table'!$AQ334+236.676*'BMP P Tracking Table'!$AR334+726*'BMP P Tracking Table'!$AS334+996.798*'BMP P Tracking Table'!$AT334))))),MIN(2,IF('BMP P Tracking Table'!$AP334="Total Pervious",(-(3630*'BMP P Tracking Table'!$U334+20.691*'BMP P Tracking Table'!$AA334)+SQRT((3630*'BMP P Tracking Table'!$U334+20.691*'BMP P Tracking Table'!$AA334)^2-(4*(996.798*'BMP P Tracking Table'!$AA334)*-'BMP P Tracking Table'!$AW334)))/(2*(996.798*'BMP P Tracking Table'!$AA334)),IF(SUM('BMP P Tracking Table'!$W334:$Z334)=0,'BMP P Tracking Table'!$AW334/(-3630*'BMP P Tracking Table'!$U334),(-(3630*'BMP P Tracking Table'!$U334+20.691*'BMP P Tracking Table'!$Z334-216.711*'BMP P Tracking Table'!$Y334-83.853*'BMP P Tracking Table'!$X334-42.834*'BMP P Tracking Table'!$W334)+SQRT((3630*'BMP P Tracking Table'!$U334+20.691*'BMP P Tracking Table'!$Z334-216.711*'BMP P Tracking Table'!$Y334-83.853*'BMP P Tracking Table'!$X334-42.834*'BMP P Tracking Table'!$W334)^2-(4*(149.919*'BMP P Tracking Table'!$W334+236.676*'BMP P Tracking Table'!$X334+726*'BMP P Tracking Table'!$Y334+996.798*'BMP P Tracking Table'!$Z334)*-'BMP P Tracking Table'!$AW334)))/(2*(149.919*'BMP P Tracking Table'!$W334+236.676*'BMP P Tracking Table'!$X334+726*'BMP P Tracking Table'!$Y334+996.798*'BMP P Tracking Table'!$Z334)))))),"")</f>
        <v/>
      </c>
      <c r="BA334" s="105" t="str" cm="1">
        <f t="array" ref="BA334">IFERROR((VLOOKUP(CONCATENATE('BMP P Tracking Table'!$AV334," ",'BMP P Tracking Table'!$AX334),'Performance Curves'!$C$1:$L$45,_xlfn.SINGLE(MATCH('BMP P Tracking Table'!$AZ334,'Performance Curves'!$D$1:$L$1,1))+2,FALSE)-VLOOKUP(CONCATENATE('BMP P Tracking Table'!$AV334," ",'BMP P Tracking Table'!$AX334),'Performance Curves'!$C$1:$L$45,_xlfn.SINGLE(MATCH('BMP P Tracking Table'!$AZ334,'Performance Curves'!$D$1:$L$1,1))+1,FALSE)),"")</f>
        <v/>
      </c>
      <c r="BB334" s="107" t="str">
        <f>IFERROR(('BMP P Tracking Table'!$AZ334-INDEX('Performance Curves'!$E$1:$L$1,1,MATCH('BMP P Tracking Table'!$AZ334,'Performance Curves'!$E$1:$L$1,1)))/(INDEX('Performance Curves'!$E$1:$L$1,1,MATCH('BMP P Tracking Table'!$AZ334,'Performance Curves'!$E$1:$L$1,1)+1)-INDEX('Performance Curves'!$E$1:$L$1,1,MATCH('BMP P Tracking Table'!$AZ334,'Performance Curves'!$E$1:$L$1,1))),"")</f>
        <v/>
      </c>
      <c r="BC334" s="106" t="str" cm="1">
        <f t="array" ref="BC334">IFERROR(IF('BMP P Tracking Table'!$AZ334=2,VLOOKUP(CONCATENATE('BMP P Tracking Table'!$AV334," ",'BMP P Tracking Table'!$AX334),'Performance Curves'!$C$1:$L$44,_xlfn.SINGLE(MATCH('BMP P Tracking Table'!$AZ334,'Performance Curves'!$D$1:$L$1,1))+1,FALSE),'BMP P Tracking Table'!$BA334*'BMP P Tracking Table'!$BB334+VLOOKUP(CONCATENATE('BMP P Tracking Table'!$AV334," ",'BMP P Tracking Table'!$AX334),'Performance Curves'!$C$1:$L$44,_xlfn.SINGLE(MATCH('BMP P Tracking Table'!$AZ334,'Performance Curves'!$D$1:$L$1,1))+1,FALSE)),"")</f>
        <v/>
      </c>
      <c r="BD334" s="107" t="str">
        <f>IFERROR('BMP P Tracking Table'!$BC334*'BMP P Tracking Table'!$AY334,"")</f>
        <v/>
      </c>
      <c r="BE334" s="101"/>
      <c r="BF334" s="37">
        <f t="shared" si="12"/>
        <v>0</v>
      </c>
    </row>
    <row r="335" spans="1:58" x14ac:dyDescent="0.25">
      <c r="A335" s="65"/>
      <c r="B335" s="65"/>
      <c r="C335" s="65"/>
      <c r="D335" s="65"/>
      <c r="E335" s="97"/>
      <c r="F335" s="97"/>
      <c r="G335" s="65"/>
      <c r="H335" s="65"/>
      <c r="I335" s="65"/>
      <c r="J335" s="98"/>
      <c r="K335" s="65"/>
      <c r="L335" s="65"/>
      <c r="M335" s="65"/>
      <c r="N335" s="65"/>
      <c r="O335" s="65"/>
      <c r="P335" s="65"/>
      <c r="Q335" s="65" t="str">
        <f>IFERROR(VLOOKUP('BMP P Tracking Table'!$P335,Dropdowns!$C$2:$E$15,3,FALSE),"")</f>
        <v/>
      </c>
      <c r="R335" s="65" t="str">
        <f>IFERROR(VLOOKUP('BMP P Tracking Table'!$Q335,Dropdowns!$P$3:$Q$23,2,FALSE),"")</f>
        <v/>
      </c>
      <c r="S335" s="65"/>
      <c r="T335" s="65"/>
      <c r="U335" s="65"/>
      <c r="V335" s="65"/>
      <c r="W335" s="65"/>
      <c r="X335" s="65"/>
      <c r="Y335" s="65"/>
      <c r="Z335" s="65"/>
      <c r="AA335" s="65"/>
      <c r="AB335" s="100"/>
      <c r="AC335" s="65"/>
      <c r="AD335" s="107" t="str">
        <f>IFERROR('BMP P Tracking Table'!$U335*VLOOKUP('BMP P Tracking Table'!$Q335,'Loading Rates'!$B$1:$L$24,4,FALSE)+IF('BMP P Tracking Table'!$V335="By HSG",'BMP P Tracking Table'!$W335*VLOOKUP('BMP P Tracking Table'!$Q335,'Loading Rates'!$B$1:$L$24,6,FALSE)+'BMP P Tracking Table'!$X335*VLOOKUP('BMP P Tracking Table'!$Q335,'Loading Rates'!$B$1:$L$24,7,FALSE)+'BMP P Tracking Table'!$Y335*VLOOKUP('BMP P Tracking Table'!$Q335,'Loading Rates'!$B$1:$L$24,8,FALSE)+'BMP P Tracking Table'!$Z335*VLOOKUP('BMP P Tracking Table'!$Q335,'Loading Rates'!$B$1:$L$24,9,FALSE),'BMP P Tracking Table'!$AA335*VLOOKUP('BMP P Tracking Table'!$Q335,'Loading Rates'!$B$1:$L$24,10,FALSE)),"")</f>
        <v/>
      </c>
      <c r="AE335" s="107" t="str">
        <f>IFERROR(MIN(2,IF('BMP P Tracking Table'!$V335="Total Pervious",(-(3630*'BMP P Tracking Table'!$U335+20.691*'BMP P Tracking Table'!$AA335)+SQRT((3630*'BMP P Tracking Table'!$U335+20.691*'BMP P Tracking Table'!$AA335)^2-(4*(996.798*'BMP P Tracking Table'!$AA335)*-'BMP P Tracking Table'!$AB335)))/(2*(996.798*'BMP P Tracking Table'!$AA335)),IF(SUM('BMP P Tracking Table'!$W335:$Z335)=0,'BMP P Tracking Table'!$AB335/(-3630*'BMP P Tracking Table'!$U335),(-(3630*'BMP P Tracking Table'!$U335+20.691*'BMP P Tracking Table'!$Z335-216.711*'BMP P Tracking Table'!$Y335-83.853*'BMP P Tracking Table'!$X335-42.834*'BMP P Tracking Table'!$W335)+SQRT((3630*'BMP P Tracking Table'!$U335+20.691*'BMP P Tracking Table'!$Z335-216.711*'BMP P Tracking Table'!$Y335-83.853*'BMP P Tracking Table'!$X335-42.834*'BMP P Tracking Table'!$W335)^2-(4*(149.919*'BMP P Tracking Table'!$W335+236.676*'BMP P Tracking Table'!$X335+726*'BMP P Tracking Table'!$Y335+996.798*'BMP P Tracking Table'!$Z335)*-'BMP P Tracking Table'!$AB335)))/(2*(149.919*'BMP P Tracking Table'!$W335+236.676*'BMP P Tracking Table'!$X335+726*'BMP P Tracking Table'!$Y335+996.798*'BMP P Tracking Table'!$Z335))))),"")</f>
        <v/>
      </c>
      <c r="AF335" s="107" t="str" cm="1">
        <f t="array" ref="AF335">IFERROR((VLOOKUP(CONCATENATE('BMP P Tracking Table'!$T335," ",'BMP P Tracking Table'!$AC335),'Performance Curves'!$C$1:$L$45,_xlfn.SINGLE(MATCH('BMP P Tracking Table'!$AE335,'Performance Curves'!$D$1:$L$1,1))+2,FALSE)-VLOOKUP(CONCATENATE('BMP P Tracking Table'!$T335," ",'BMP P Tracking Table'!$AC335),'Performance Curves'!$C$1:$L$45,_xlfn.SINGLE(MATCH('BMP P Tracking Table'!$AE335,'Performance Curves'!$D$1:$L$1,1))+1,FALSE)),"")</f>
        <v/>
      </c>
      <c r="AG335" s="107" t="str">
        <f>IFERROR(('BMP P Tracking Table'!$AE335-INDEX('Performance Curves'!$E$1:$L$1,1,MATCH('BMP P Tracking Table'!$AE335,'Performance Curves'!$E$1:$L$1,1)))/(INDEX('Performance Curves'!$E$1:$L$1,1,MATCH('BMP P Tracking Table'!$AE335,'Performance Curves'!$E$1:$L$1,1)+1)-INDEX('Performance Curves'!$E$1:$L$1,1,MATCH('BMP P Tracking Table'!$AE335,'Performance Curves'!$E$1:$L$1,1))),"")</f>
        <v/>
      </c>
      <c r="AH335" s="106" t="str" cm="1">
        <f t="array" ref="AH335">IFERROR(IF('BMP P Tracking Table'!$AE335=2,VLOOKUP(CONCATENATE('BMP P Tracking Table'!$T335," ",'BMP P Tracking Table'!$AC335),'Performance Curves'!$C$1:$L$45,_xlfn.SINGLE(MATCH('BMP P Tracking Table'!$AE335,'Performance Curves'!$D$1:$L$1,1))+1,FALSE),'BMP P Tracking Table'!$AF335*'BMP P Tracking Table'!$AG335+VLOOKUP(CONCATENATE('BMP P Tracking Table'!$T335," ",'BMP P Tracking Table'!$AC335),'Performance Curves'!$C$1:$L$45,_xlfn.SINGLE(MATCH('BMP P Tracking Table'!$AE335,'Performance Curves'!$D$1:$L$1,1))+1,FALSE)),"")</f>
        <v/>
      </c>
      <c r="AI335" s="107" t="str">
        <f>IFERROR('BMP P Tracking Table'!$AH335*'BMP P Tracking Table'!$AD335,"")</f>
        <v/>
      </c>
      <c r="AJ335" s="65"/>
      <c r="AK335" s="101"/>
      <c r="AL335" s="101"/>
      <c r="AM335" s="64">
        <v>1</v>
      </c>
      <c r="AN335" s="105" t="str">
        <f t="shared" si="11"/>
        <v/>
      </c>
      <c r="AO335" s="101"/>
      <c r="AP335" s="101"/>
      <c r="AQ335" s="101"/>
      <c r="AR335" s="101"/>
      <c r="AS335" s="101"/>
      <c r="AT335" s="101"/>
      <c r="AU335" s="101"/>
      <c r="AV335" s="65"/>
      <c r="AW335" s="102"/>
      <c r="AX335" s="102"/>
      <c r="AY335" s="107" t="str">
        <f>IF('BMP P Tracking Table'!$AK335="Yes",IF('BMP P Tracking Table'!$AL335="No",'BMP P Tracking Table'!$U335*VLOOKUP('BMP P Tracking Table'!$Q335,'Loading Rates'!$B$1:$L$24,4,FALSE)+IF('BMP P Tracking Table'!$V335="By HSG",'BMP P Tracking Table'!$W335*VLOOKUP('BMP P Tracking Table'!$Q335,'Loading Rates'!$B$1:$L$24,6,FALSE)+'BMP P Tracking Table'!$X335*VLOOKUP('BMP P Tracking Table'!$Q335,'Loading Rates'!$B$1:$L$24,7,FALSE)+'BMP P Tracking Table'!$Y335*VLOOKUP('BMP P Tracking Table'!$Q335,'Loading Rates'!$B$1:$L$24,8,FALSE)+'BMP P Tracking Table'!$Z335*VLOOKUP('BMP P Tracking Table'!$Q335,'Loading Rates'!$B$1:$L$24,9,FALSE),'BMP P Tracking Table'!$AA335*VLOOKUP('BMP P Tracking Table'!$Q335,'Loading Rates'!$B$1:$L$24,10,FALSE)),'BMP P Tracking Table'!$AO335*VLOOKUP('BMP P Tracking Table'!$Q335,'Loading Rates'!$B$1:$L$24,4,FALSE)+IF('BMP P Tracking Table'!$AP335="By HSG",'BMP P Tracking Table'!$AQ335*VLOOKUP('BMP P Tracking Table'!$Q335,'Loading Rates'!$B$1:$L$24,6,FALSE)+'BMP P Tracking Table'!$AR335*VLOOKUP('BMP P Tracking Table'!$Q335,'Loading Rates'!$B$1:$L$24,7,FALSE)+'BMP P Tracking Table'!$AS335*VLOOKUP('BMP P Tracking Table'!$Q335,'Loading Rates'!$B$1:$L$24,8,FALSE)+'BMP P Tracking Table'!$AT335*VLOOKUP('BMP P Tracking Table'!$Q335,'Loading Rates'!$B$1:$L$24,9,FALSE),'BMP P Tracking Table'!$AU335*VLOOKUP('BMP P Tracking Table'!$Q335,'Loading Rates'!$B$1:$L$24,10,FALSE))),"")</f>
        <v/>
      </c>
      <c r="AZ335" s="107" t="str">
        <f>IFERROR(IF('BMP P Tracking Table'!$AL335="Yes",MIN(2,IF('BMP P Tracking Table'!$AP335="Total Pervious",(-(3630*'BMP P Tracking Table'!$AO335+20.691*'BMP P Tracking Table'!$AU335)+SQRT((3630*'BMP P Tracking Table'!$AO335+20.691*'BMP P Tracking Table'!$AU335)^2-(4*(996.798*'BMP P Tracking Table'!$AU335)*-'BMP P Tracking Table'!$AW335)))/(2*(996.798*'BMP P Tracking Table'!$AU335)),IF(SUM('BMP P Tracking Table'!$AQ335:$AT335)=0,'BMP P Tracking Table'!$AU335/(-3630*'BMP P Tracking Table'!$AO335),(-(3630*'BMP P Tracking Table'!$AO335+20.691*'BMP P Tracking Table'!$AT335-216.711*'BMP P Tracking Table'!$AS335-83.853*'BMP P Tracking Table'!$AR335-42.834*'BMP P Tracking Table'!$AQ335)+SQRT((3630*'BMP P Tracking Table'!$AO335+20.691*'BMP P Tracking Table'!$AT335-216.711*'BMP P Tracking Table'!$AS335-83.853*'BMP P Tracking Table'!$AR335-42.834*'BMP P Tracking Table'!$AQ335)^2-(4*(149.919*'BMP P Tracking Table'!$AQ335+236.676*'BMP P Tracking Table'!$AR335+726*'BMP P Tracking Table'!$AS335+996.798*'BMP P Tracking Table'!$AT335)*-'BMP P Tracking Table'!$AW335)))/(2*(149.919*'BMP P Tracking Table'!$AQ335+236.676*'BMP P Tracking Table'!$AR335+726*'BMP P Tracking Table'!$AS335+996.798*'BMP P Tracking Table'!$AT335))))),MIN(2,IF('BMP P Tracking Table'!$AP335="Total Pervious",(-(3630*'BMP P Tracking Table'!$U335+20.691*'BMP P Tracking Table'!$AA335)+SQRT((3630*'BMP P Tracking Table'!$U335+20.691*'BMP P Tracking Table'!$AA335)^2-(4*(996.798*'BMP P Tracking Table'!$AA335)*-'BMP P Tracking Table'!$AW335)))/(2*(996.798*'BMP P Tracking Table'!$AA335)),IF(SUM('BMP P Tracking Table'!$W335:$Z335)=0,'BMP P Tracking Table'!$AW335/(-3630*'BMP P Tracking Table'!$U335),(-(3630*'BMP P Tracking Table'!$U335+20.691*'BMP P Tracking Table'!$Z335-216.711*'BMP P Tracking Table'!$Y335-83.853*'BMP P Tracking Table'!$X335-42.834*'BMP P Tracking Table'!$W335)+SQRT((3630*'BMP P Tracking Table'!$U335+20.691*'BMP P Tracking Table'!$Z335-216.711*'BMP P Tracking Table'!$Y335-83.853*'BMP P Tracking Table'!$X335-42.834*'BMP P Tracking Table'!$W335)^2-(4*(149.919*'BMP P Tracking Table'!$W335+236.676*'BMP P Tracking Table'!$X335+726*'BMP P Tracking Table'!$Y335+996.798*'BMP P Tracking Table'!$Z335)*-'BMP P Tracking Table'!$AW335)))/(2*(149.919*'BMP P Tracking Table'!$W335+236.676*'BMP P Tracking Table'!$X335+726*'BMP P Tracking Table'!$Y335+996.798*'BMP P Tracking Table'!$Z335)))))),"")</f>
        <v/>
      </c>
      <c r="BA335" s="105" t="str" cm="1">
        <f t="array" ref="BA335">IFERROR((VLOOKUP(CONCATENATE('BMP P Tracking Table'!$AV335," ",'BMP P Tracking Table'!$AX335),'Performance Curves'!$C$1:$L$45,_xlfn.SINGLE(MATCH('BMP P Tracking Table'!$AZ335,'Performance Curves'!$D$1:$L$1,1))+2,FALSE)-VLOOKUP(CONCATENATE('BMP P Tracking Table'!$AV335," ",'BMP P Tracking Table'!$AX335),'Performance Curves'!$C$1:$L$45,_xlfn.SINGLE(MATCH('BMP P Tracking Table'!$AZ335,'Performance Curves'!$D$1:$L$1,1))+1,FALSE)),"")</f>
        <v/>
      </c>
      <c r="BB335" s="107" t="str">
        <f>IFERROR(('BMP P Tracking Table'!$AZ335-INDEX('Performance Curves'!$E$1:$L$1,1,MATCH('BMP P Tracking Table'!$AZ335,'Performance Curves'!$E$1:$L$1,1)))/(INDEX('Performance Curves'!$E$1:$L$1,1,MATCH('BMP P Tracking Table'!$AZ335,'Performance Curves'!$E$1:$L$1,1)+1)-INDEX('Performance Curves'!$E$1:$L$1,1,MATCH('BMP P Tracking Table'!$AZ335,'Performance Curves'!$E$1:$L$1,1))),"")</f>
        <v/>
      </c>
      <c r="BC335" s="106" t="str" cm="1">
        <f t="array" ref="BC335">IFERROR(IF('BMP P Tracking Table'!$AZ335=2,VLOOKUP(CONCATENATE('BMP P Tracking Table'!$AV335," ",'BMP P Tracking Table'!$AX335),'Performance Curves'!$C$1:$L$44,_xlfn.SINGLE(MATCH('BMP P Tracking Table'!$AZ335,'Performance Curves'!$D$1:$L$1,1))+1,FALSE),'BMP P Tracking Table'!$BA335*'BMP P Tracking Table'!$BB335+VLOOKUP(CONCATENATE('BMP P Tracking Table'!$AV335," ",'BMP P Tracking Table'!$AX335),'Performance Curves'!$C$1:$L$44,_xlfn.SINGLE(MATCH('BMP P Tracking Table'!$AZ335,'Performance Curves'!$D$1:$L$1,1))+1,FALSE)),"")</f>
        <v/>
      </c>
      <c r="BD335" s="107" t="str">
        <f>IFERROR('BMP P Tracking Table'!$BC335*'BMP P Tracking Table'!$AY335,"")</f>
        <v/>
      </c>
      <c r="BE335" s="101"/>
      <c r="BF335" s="37">
        <f t="shared" si="12"/>
        <v>0</v>
      </c>
    </row>
    <row r="336" spans="1:58" x14ac:dyDescent="0.25">
      <c r="A336" s="65"/>
      <c r="B336" s="65"/>
      <c r="C336" s="65"/>
      <c r="D336" s="65"/>
      <c r="E336" s="97"/>
      <c r="F336" s="97"/>
      <c r="G336" s="65"/>
      <c r="H336" s="65"/>
      <c r="I336" s="65"/>
      <c r="J336" s="98"/>
      <c r="K336" s="65"/>
      <c r="L336" s="65"/>
      <c r="M336" s="65"/>
      <c r="N336" s="65"/>
      <c r="O336" s="65"/>
      <c r="P336" s="65"/>
      <c r="Q336" s="65" t="str">
        <f>IFERROR(VLOOKUP('BMP P Tracking Table'!$P336,Dropdowns!$C$2:$E$15,3,FALSE),"")</f>
        <v/>
      </c>
      <c r="R336" s="65" t="str">
        <f>IFERROR(VLOOKUP('BMP P Tracking Table'!$Q336,Dropdowns!$P$3:$Q$23,2,FALSE),"")</f>
        <v/>
      </c>
      <c r="S336" s="65"/>
      <c r="T336" s="65"/>
      <c r="U336" s="65"/>
      <c r="V336" s="65"/>
      <c r="W336" s="65"/>
      <c r="X336" s="65"/>
      <c r="Y336" s="65"/>
      <c r="Z336" s="65"/>
      <c r="AA336" s="65"/>
      <c r="AB336" s="100"/>
      <c r="AC336" s="65"/>
      <c r="AD336" s="107" t="str">
        <f>IFERROR('BMP P Tracking Table'!$U336*VLOOKUP('BMP P Tracking Table'!$Q336,'Loading Rates'!$B$1:$L$24,4,FALSE)+IF('BMP P Tracking Table'!$V336="By HSG",'BMP P Tracking Table'!$W336*VLOOKUP('BMP P Tracking Table'!$Q336,'Loading Rates'!$B$1:$L$24,6,FALSE)+'BMP P Tracking Table'!$X336*VLOOKUP('BMP P Tracking Table'!$Q336,'Loading Rates'!$B$1:$L$24,7,FALSE)+'BMP P Tracking Table'!$Y336*VLOOKUP('BMP P Tracking Table'!$Q336,'Loading Rates'!$B$1:$L$24,8,FALSE)+'BMP P Tracking Table'!$Z336*VLOOKUP('BMP P Tracking Table'!$Q336,'Loading Rates'!$B$1:$L$24,9,FALSE),'BMP P Tracking Table'!$AA336*VLOOKUP('BMP P Tracking Table'!$Q336,'Loading Rates'!$B$1:$L$24,10,FALSE)),"")</f>
        <v/>
      </c>
      <c r="AE336" s="107" t="str">
        <f>IFERROR(MIN(2,IF('BMP P Tracking Table'!$V336="Total Pervious",(-(3630*'BMP P Tracking Table'!$U336+20.691*'BMP P Tracking Table'!$AA336)+SQRT((3630*'BMP P Tracking Table'!$U336+20.691*'BMP P Tracking Table'!$AA336)^2-(4*(996.798*'BMP P Tracking Table'!$AA336)*-'BMP P Tracking Table'!$AB336)))/(2*(996.798*'BMP P Tracking Table'!$AA336)),IF(SUM('BMP P Tracking Table'!$W336:$Z336)=0,'BMP P Tracking Table'!$AB336/(-3630*'BMP P Tracking Table'!$U336),(-(3630*'BMP P Tracking Table'!$U336+20.691*'BMP P Tracking Table'!$Z336-216.711*'BMP P Tracking Table'!$Y336-83.853*'BMP P Tracking Table'!$X336-42.834*'BMP P Tracking Table'!$W336)+SQRT((3630*'BMP P Tracking Table'!$U336+20.691*'BMP P Tracking Table'!$Z336-216.711*'BMP P Tracking Table'!$Y336-83.853*'BMP P Tracking Table'!$X336-42.834*'BMP P Tracking Table'!$W336)^2-(4*(149.919*'BMP P Tracking Table'!$W336+236.676*'BMP P Tracking Table'!$X336+726*'BMP P Tracking Table'!$Y336+996.798*'BMP P Tracking Table'!$Z336)*-'BMP P Tracking Table'!$AB336)))/(2*(149.919*'BMP P Tracking Table'!$W336+236.676*'BMP P Tracking Table'!$X336+726*'BMP P Tracking Table'!$Y336+996.798*'BMP P Tracking Table'!$Z336))))),"")</f>
        <v/>
      </c>
      <c r="AF336" s="107" t="str" cm="1">
        <f t="array" ref="AF336">IFERROR((VLOOKUP(CONCATENATE('BMP P Tracking Table'!$T336," ",'BMP P Tracking Table'!$AC336),'Performance Curves'!$C$1:$L$45,_xlfn.SINGLE(MATCH('BMP P Tracking Table'!$AE336,'Performance Curves'!$D$1:$L$1,1))+2,FALSE)-VLOOKUP(CONCATENATE('BMP P Tracking Table'!$T336," ",'BMP P Tracking Table'!$AC336),'Performance Curves'!$C$1:$L$45,_xlfn.SINGLE(MATCH('BMP P Tracking Table'!$AE336,'Performance Curves'!$D$1:$L$1,1))+1,FALSE)),"")</f>
        <v/>
      </c>
      <c r="AG336" s="107" t="str">
        <f>IFERROR(('BMP P Tracking Table'!$AE336-INDEX('Performance Curves'!$E$1:$L$1,1,MATCH('BMP P Tracking Table'!$AE336,'Performance Curves'!$E$1:$L$1,1)))/(INDEX('Performance Curves'!$E$1:$L$1,1,MATCH('BMP P Tracking Table'!$AE336,'Performance Curves'!$E$1:$L$1,1)+1)-INDEX('Performance Curves'!$E$1:$L$1,1,MATCH('BMP P Tracking Table'!$AE336,'Performance Curves'!$E$1:$L$1,1))),"")</f>
        <v/>
      </c>
      <c r="AH336" s="106" t="str" cm="1">
        <f t="array" ref="AH336">IFERROR(IF('BMP P Tracking Table'!$AE336=2,VLOOKUP(CONCATENATE('BMP P Tracking Table'!$T336," ",'BMP P Tracking Table'!$AC336),'Performance Curves'!$C$1:$L$45,_xlfn.SINGLE(MATCH('BMP P Tracking Table'!$AE336,'Performance Curves'!$D$1:$L$1,1))+1,FALSE),'BMP P Tracking Table'!$AF336*'BMP P Tracking Table'!$AG336+VLOOKUP(CONCATENATE('BMP P Tracking Table'!$T336," ",'BMP P Tracking Table'!$AC336),'Performance Curves'!$C$1:$L$45,_xlfn.SINGLE(MATCH('BMP P Tracking Table'!$AE336,'Performance Curves'!$D$1:$L$1,1))+1,FALSE)),"")</f>
        <v/>
      </c>
      <c r="AI336" s="107" t="str">
        <f>IFERROR('BMP P Tracking Table'!$AH336*'BMP P Tracking Table'!$AD336,"")</f>
        <v/>
      </c>
      <c r="AJ336" s="65"/>
      <c r="AK336" s="101"/>
      <c r="AL336" s="101"/>
      <c r="AM336" s="64">
        <v>1</v>
      </c>
      <c r="AN336" s="105" t="str">
        <f t="shared" si="11"/>
        <v/>
      </c>
      <c r="AO336" s="101"/>
      <c r="AP336" s="101"/>
      <c r="AQ336" s="101"/>
      <c r="AR336" s="101"/>
      <c r="AS336" s="101"/>
      <c r="AT336" s="101"/>
      <c r="AU336" s="101"/>
      <c r="AV336" s="65"/>
      <c r="AW336" s="102"/>
      <c r="AX336" s="102"/>
      <c r="AY336" s="107" t="str">
        <f>IF('BMP P Tracking Table'!$AK336="Yes",IF('BMP P Tracking Table'!$AL336="No",'BMP P Tracking Table'!$U336*VLOOKUP('BMP P Tracking Table'!$Q336,'Loading Rates'!$B$1:$L$24,4,FALSE)+IF('BMP P Tracking Table'!$V336="By HSG",'BMP P Tracking Table'!$W336*VLOOKUP('BMP P Tracking Table'!$Q336,'Loading Rates'!$B$1:$L$24,6,FALSE)+'BMP P Tracking Table'!$X336*VLOOKUP('BMP P Tracking Table'!$Q336,'Loading Rates'!$B$1:$L$24,7,FALSE)+'BMP P Tracking Table'!$Y336*VLOOKUP('BMP P Tracking Table'!$Q336,'Loading Rates'!$B$1:$L$24,8,FALSE)+'BMP P Tracking Table'!$Z336*VLOOKUP('BMP P Tracking Table'!$Q336,'Loading Rates'!$B$1:$L$24,9,FALSE),'BMP P Tracking Table'!$AA336*VLOOKUP('BMP P Tracking Table'!$Q336,'Loading Rates'!$B$1:$L$24,10,FALSE)),'BMP P Tracking Table'!$AO336*VLOOKUP('BMP P Tracking Table'!$Q336,'Loading Rates'!$B$1:$L$24,4,FALSE)+IF('BMP P Tracking Table'!$AP336="By HSG",'BMP P Tracking Table'!$AQ336*VLOOKUP('BMP P Tracking Table'!$Q336,'Loading Rates'!$B$1:$L$24,6,FALSE)+'BMP P Tracking Table'!$AR336*VLOOKUP('BMP P Tracking Table'!$Q336,'Loading Rates'!$B$1:$L$24,7,FALSE)+'BMP P Tracking Table'!$AS336*VLOOKUP('BMP P Tracking Table'!$Q336,'Loading Rates'!$B$1:$L$24,8,FALSE)+'BMP P Tracking Table'!$AT336*VLOOKUP('BMP P Tracking Table'!$Q336,'Loading Rates'!$B$1:$L$24,9,FALSE),'BMP P Tracking Table'!$AU336*VLOOKUP('BMP P Tracking Table'!$Q336,'Loading Rates'!$B$1:$L$24,10,FALSE))),"")</f>
        <v/>
      </c>
      <c r="AZ336" s="107" t="str">
        <f>IFERROR(IF('BMP P Tracking Table'!$AL336="Yes",MIN(2,IF('BMP P Tracking Table'!$AP336="Total Pervious",(-(3630*'BMP P Tracking Table'!$AO336+20.691*'BMP P Tracking Table'!$AU336)+SQRT((3630*'BMP P Tracking Table'!$AO336+20.691*'BMP P Tracking Table'!$AU336)^2-(4*(996.798*'BMP P Tracking Table'!$AU336)*-'BMP P Tracking Table'!$AW336)))/(2*(996.798*'BMP P Tracking Table'!$AU336)),IF(SUM('BMP P Tracking Table'!$AQ336:$AT336)=0,'BMP P Tracking Table'!$AU336/(-3630*'BMP P Tracking Table'!$AO336),(-(3630*'BMP P Tracking Table'!$AO336+20.691*'BMP P Tracking Table'!$AT336-216.711*'BMP P Tracking Table'!$AS336-83.853*'BMP P Tracking Table'!$AR336-42.834*'BMP P Tracking Table'!$AQ336)+SQRT((3630*'BMP P Tracking Table'!$AO336+20.691*'BMP P Tracking Table'!$AT336-216.711*'BMP P Tracking Table'!$AS336-83.853*'BMP P Tracking Table'!$AR336-42.834*'BMP P Tracking Table'!$AQ336)^2-(4*(149.919*'BMP P Tracking Table'!$AQ336+236.676*'BMP P Tracking Table'!$AR336+726*'BMP P Tracking Table'!$AS336+996.798*'BMP P Tracking Table'!$AT336)*-'BMP P Tracking Table'!$AW336)))/(2*(149.919*'BMP P Tracking Table'!$AQ336+236.676*'BMP P Tracking Table'!$AR336+726*'BMP P Tracking Table'!$AS336+996.798*'BMP P Tracking Table'!$AT336))))),MIN(2,IF('BMP P Tracking Table'!$AP336="Total Pervious",(-(3630*'BMP P Tracking Table'!$U336+20.691*'BMP P Tracking Table'!$AA336)+SQRT((3630*'BMP P Tracking Table'!$U336+20.691*'BMP P Tracking Table'!$AA336)^2-(4*(996.798*'BMP P Tracking Table'!$AA336)*-'BMP P Tracking Table'!$AW336)))/(2*(996.798*'BMP P Tracking Table'!$AA336)),IF(SUM('BMP P Tracking Table'!$W336:$Z336)=0,'BMP P Tracking Table'!$AW336/(-3630*'BMP P Tracking Table'!$U336),(-(3630*'BMP P Tracking Table'!$U336+20.691*'BMP P Tracking Table'!$Z336-216.711*'BMP P Tracking Table'!$Y336-83.853*'BMP P Tracking Table'!$X336-42.834*'BMP P Tracking Table'!$W336)+SQRT((3630*'BMP P Tracking Table'!$U336+20.691*'BMP P Tracking Table'!$Z336-216.711*'BMP P Tracking Table'!$Y336-83.853*'BMP P Tracking Table'!$X336-42.834*'BMP P Tracking Table'!$W336)^2-(4*(149.919*'BMP P Tracking Table'!$W336+236.676*'BMP P Tracking Table'!$X336+726*'BMP P Tracking Table'!$Y336+996.798*'BMP P Tracking Table'!$Z336)*-'BMP P Tracking Table'!$AW336)))/(2*(149.919*'BMP P Tracking Table'!$W336+236.676*'BMP P Tracking Table'!$X336+726*'BMP P Tracking Table'!$Y336+996.798*'BMP P Tracking Table'!$Z336)))))),"")</f>
        <v/>
      </c>
      <c r="BA336" s="105" t="str" cm="1">
        <f t="array" ref="BA336">IFERROR((VLOOKUP(CONCATENATE('BMP P Tracking Table'!$AV336," ",'BMP P Tracking Table'!$AX336),'Performance Curves'!$C$1:$L$45,_xlfn.SINGLE(MATCH('BMP P Tracking Table'!$AZ336,'Performance Curves'!$D$1:$L$1,1))+2,FALSE)-VLOOKUP(CONCATENATE('BMP P Tracking Table'!$AV336," ",'BMP P Tracking Table'!$AX336),'Performance Curves'!$C$1:$L$45,_xlfn.SINGLE(MATCH('BMP P Tracking Table'!$AZ336,'Performance Curves'!$D$1:$L$1,1))+1,FALSE)),"")</f>
        <v/>
      </c>
      <c r="BB336" s="107" t="str">
        <f>IFERROR(('BMP P Tracking Table'!$AZ336-INDEX('Performance Curves'!$E$1:$L$1,1,MATCH('BMP P Tracking Table'!$AZ336,'Performance Curves'!$E$1:$L$1,1)))/(INDEX('Performance Curves'!$E$1:$L$1,1,MATCH('BMP P Tracking Table'!$AZ336,'Performance Curves'!$E$1:$L$1,1)+1)-INDEX('Performance Curves'!$E$1:$L$1,1,MATCH('BMP P Tracking Table'!$AZ336,'Performance Curves'!$E$1:$L$1,1))),"")</f>
        <v/>
      </c>
      <c r="BC336" s="106" t="str" cm="1">
        <f t="array" ref="BC336">IFERROR(IF('BMP P Tracking Table'!$AZ336=2,VLOOKUP(CONCATENATE('BMP P Tracking Table'!$AV336," ",'BMP P Tracking Table'!$AX336),'Performance Curves'!$C$1:$L$44,_xlfn.SINGLE(MATCH('BMP P Tracking Table'!$AZ336,'Performance Curves'!$D$1:$L$1,1))+1,FALSE),'BMP P Tracking Table'!$BA336*'BMP P Tracking Table'!$BB336+VLOOKUP(CONCATENATE('BMP P Tracking Table'!$AV336," ",'BMP P Tracking Table'!$AX336),'Performance Curves'!$C$1:$L$44,_xlfn.SINGLE(MATCH('BMP P Tracking Table'!$AZ336,'Performance Curves'!$D$1:$L$1,1))+1,FALSE)),"")</f>
        <v/>
      </c>
      <c r="BD336" s="107" t="str">
        <f>IFERROR('BMP P Tracking Table'!$BC336*'BMP P Tracking Table'!$AY336,"")</f>
        <v/>
      </c>
      <c r="BE336" s="101"/>
      <c r="BF336" s="37">
        <f t="shared" si="12"/>
        <v>0</v>
      </c>
    </row>
    <row r="337" spans="1:58" x14ac:dyDescent="0.25">
      <c r="A337" s="65"/>
      <c r="B337" s="65"/>
      <c r="C337" s="65"/>
      <c r="D337" s="65"/>
      <c r="E337" s="97"/>
      <c r="F337" s="97"/>
      <c r="G337" s="65"/>
      <c r="H337" s="65"/>
      <c r="I337" s="65"/>
      <c r="J337" s="98"/>
      <c r="K337" s="65"/>
      <c r="L337" s="65"/>
      <c r="M337" s="65"/>
      <c r="N337" s="65"/>
      <c r="O337" s="65"/>
      <c r="P337" s="65"/>
      <c r="Q337" s="65" t="str">
        <f>IFERROR(VLOOKUP('BMP P Tracking Table'!$P337,Dropdowns!$C$2:$E$15,3,FALSE),"")</f>
        <v/>
      </c>
      <c r="R337" s="65" t="str">
        <f>IFERROR(VLOOKUP('BMP P Tracking Table'!$Q337,Dropdowns!$P$3:$Q$23,2,FALSE),"")</f>
        <v/>
      </c>
      <c r="S337" s="65"/>
      <c r="T337" s="65"/>
      <c r="U337" s="65"/>
      <c r="V337" s="65"/>
      <c r="W337" s="65"/>
      <c r="X337" s="65"/>
      <c r="Y337" s="65"/>
      <c r="Z337" s="65"/>
      <c r="AA337" s="65"/>
      <c r="AB337" s="100"/>
      <c r="AC337" s="65"/>
      <c r="AD337" s="107" t="str">
        <f>IFERROR('BMP P Tracking Table'!$U337*VLOOKUP('BMP P Tracking Table'!$Q337,'Loading Rates'!$B$1:$L$24,4,FALSE)+IF('BMP P Tracking Table'!$V337="By HSG",'BMP P Tracking Table'!$W337*VLOOKUP('BMP P Tracking Table'!$Q337,'Loading Rates'!$B$1:$L$24,6,FALSE)+'BMP P Tracking Table'!$X337*VLOOKUP('BMP P Tracking Table'!$Q337,'Loading Rates'!$B$1:$L$24,7,FALSE)+'BMP P Tracking Table'!$Y337*VLOOKUP('BMP P Tracking Table'!$Q337,'Loading Rates'!$B$1:$L$24,8,FALSE)+'BMP P Tracking Table'!$Z337*VLOOKUP('BMP P Tracking Table'!$Q337,'Loading Rates'!$B$1:$L$24,9,FALSE),'BMP P Tracking Table'!$AA337*VLOOKUP('BMP P Tracking Table'!$Q337,'Loading Rates'!$B$1:$L$24,10,FALSE)),"")</f>
        <v/>
      </c>
      <c r="AE337" s="107" t="str">
        <f>IFERROR(MIN(2,IF('BMP P Tracking Table'!$V337="Total Pervious",(-(3630*'BMP P Tracking Table'!$U337+20.691*'BMP P Tracking Table'!$AA337)+SQRT((3630*'BMP P Tracking Table'!$U337+20.691*'BMP P Tracking Table'!$AA337)^2-(4*(996.798*'BMP P Tracking Table'!$AA337)*-'BMP P Tracking Table'!$AB337)))/(2*(996.798*'BMP P Tracking Table'!$AA337)),IF(SUM('BMP P Tracking Table'!$W337:$Z337)=0,'BMP P Tracking Table'!$AB337/(-3630*'BMP P Tracking Table'!$U337),(-(3630*'BMP P Tracking Table'!$U337+20.691*'BMP P Tracking Table'!$Z337-216.711*'BMP P Tracking Table'!$Y337-83.853*'BMP P Tracking Table'!$X337-42.834*'BMP P Tracking Table'!$W337)+SQRT((3630*'BMP P Tracking Table'!$U337+20.691*'BMP P Tracking Table'!$Z337-216.711*'BMP P Tracking Table'!$Y337-83.853*'BMP P Tracking Table'!$X337-42.834*'BMP P Tracking Table'!$W337)^2-(4*(149.919*'BMP P Tracking Table'!$W337+236.676*'BMP P Tracking Table'!$X337+726*'BMP P Tracking Table'!$Y337+996.798*'BMP P Tracking Table'!$Z337)*-'BMP P Tracking Table'!$AB337)))/(2*(149.919*'BMP P Tracking Table'!$W337+236.676*'BMP P Tracking Table'!$X337+726*'BMP P Tracking Table'!$Y337+996.798*'BMP P Tracking Table'!$Z337))))),"")</f>
        <v/>
      </c>
      <c r="AF337" s="107" t="str" cm="1">
        <f t="array" ref="AF337">IFERROR((VLOOKUP(CONCATENATE('BMP P Tracking Table'!$T337," ",'BMP P Tracking Table'!$AC337),'Performance Curves'!$C$1:$L$45,_xlfn.SINGLE(MATCH('BMP P Tracking Table'!$AE337,'Performance Curves'!$D$1:$L$1,1))+2,FALSE)-VLOOKUP(CONCATENATE('BMP P Tracking Table'!$T337," ",'BMP P Tracking Table'!$AC337),'Performance Curves'!$C$1:$L$45,_xlfn.SINGLE(MATCH('BMP P Tracking Table'!$AE337,'Performance Curves'!$D$1:$L$1,1))+1,FALSE)),"")</f>
        <v/>
      </c>
      <c r="AG337" s="107" t="str">
        <f>IFERROR(('BMP P Tracking Table'!$AE337-INDEX('Performance Curves'!$E$1:$L$1,1,MATCH('BMP P Tracking Table'!$AE337,'Performance Curves'!$E$1:$L$1,1)))/(INDEX('Performance Curves'!$E$1:$L$1,1,MATCH('BMP P Tracking Table'!$AE337,'Performance Curves'!$E$1:$L$1,1)+1)-INDEX('Performance Curves'!$E$1:$L$1,1,MATCH('BMP P Tracking Table'!$AE337,'Performance Curves'!$E$1:$L$1,1))),"")</f>
        <v/>
      </c>
      <c r="AH337" s="106" t="str" cm="1">
        <f t="array" ref="AH337">IFERROR(IF('BMP P Tracking Table'!$AE337=2,VLOOKUP(CONCATENATE('BMP P Tracking Table'!$T337," ",'BMP P Tracking Table'!$AC337),'Performance Curves'!$C$1:$L$45,_xlfn.SINGLE(MATCH('BMP P Tracking Table'!$AE337,'Performance Curves'!$D$1:$L$1,1))+1,FALSE),'BMP P Tracking Table'!$AF337*'BMP P Tracking Table'!$AG337+VLOOKUP(CONCATENATE('BMP P Tracking Table'!$T337," ",'BMP P Tracking Table'!$AC337),'Performance Curves'!$C$1:$L$45,_xlfn.SINGLE(MATCH('BMP P Tracking Table'!$AE337,'Performance Curves'!$D$1:$L$1,1))+1,FALSE)),"")</f>
        <v/>
      </c>
      <c r="AI337" s="107" t="str">
        <f>IFERROR('BMP P Tracking Table'!$AH337*'BMP P Tracking Table'!$AD337,"")</f>
        <v/>
      </c>
      <c r="AJ337" s="65"/>
      <c r="AK337" s="101"/>
      <c r="AL337" s="101"/>
      <c r="AM337" s="64">
        <v>1</v>
      </c>
      <c r="AN337" s="105" t="str">
        <f t="shared" si="11"/>
        <v/>
      </c>
      <c r="AO337" s="101"/>
      <c r="AP337" s="101"/>
      <c r="AQ337" s="101"/>
      <c r="AR337" s="101"/>
      <c r="AS337" s="101"/>
      <c r="AT337" s="101"/>
      <c r="AU337" s="101"/>
      <c r="AV337" s="65"/>
      <c r="AW337" s="102"/>
      <c r="AX337" s="102"/>
      <c r="AY337" s="107" t="str">
        <f>IF('BMP P Tracking Table'!$AK337="Yes",IF('BMP P Tracking Table'!$AL337="No",'BMP P Tracking Table'!$U337*VLOOKUP('BMP P Tracking Table'!$Q337,'Loading Rates'!$B$1:$L$24,4,FALSE)+IF('BMP P Tracking Table'!$V337="By HSG",'BMP P Tracking Table'!$W337*VLOOKUP('BMP P Tracking Table'!$Q337,'Loading Rates'!$B$1:$L$24,6,FALSE)+'BMP P Tracking Table'!$X337*VLOOKUP('BMP P Tracking Table'!$Q337,'Loading Rates'!$B$1:$L$24,7,FALSE)+'BMP P Tracking Table'!$Y337*VLOOKUP('BMP P Tracking Table'!$Q337,'Loading Rates'!$B$1:$L$24,8,FALSE)+'BMP P Tracking Table'!$Z337*VLOOKUP('BMP P Tracking Table'!$Q337,'Loading Rates'!$B$1:$L$24,9,FALSE),'BMP P Tracking Table'!$AA337*VLOOKUP('BMP P Tracking Table'!$Q337,'Loading Rates'!$B$1:$L$24,10,FALSE)),'BMP P Tracking Table'!$AO337*VLOOKUP('BMP P Tracking Table'!$Q337,'Loading Rates'!$B$1:$L$24,4,FALSE)+IF('BMP P Tracking Table'!$AP337="By HSG",'BMP P Tracking Table'!$AQ337*VLOOKUP('BMP P Tracking Table'!$Q337,'Loading Rates'!$B$1:$L$24,6,FALSE)+'BMP P Tracking Table'!$AR337*VLOOKUP('BMP P Tracking Table'!$Q337,'Loading Rates'!$B$1:$L$24,7,FALSE)+'BMP P Tracking Table'!$AS337*VLOOKUP('BMP P Tracking Table'!$Q337,'Loading Rates'!$B$1:$L$24,8,FALSE)+'BMP P Tracking Table'!$AT337*VLOOKUP('BMP P Tracking Table'!$Q337,'Loading Rates'!$B$1:$L$24,9,FALSE),'BMP P Tracking Table'!$AU337*VLOOKUP('BMP P Tracking Table'!$Q337,'Loading Rates'!$B$1:$L$24,10,FALSE))),"")</f>
        <v/>
      </c>
      <c r="AZ337" s="107" t="str">
        <f>IFERROR(IF('BMP P Tracking Table'!$AL337="Yes",MIN(2,IF('BMP P Tracking Table'!$AP337="Total Pervious",(-(3630*'BMP P Tracking Table'!$AO337+20.691*'BMP P Tracking Table'!$AU337)+SQRT((3630*'BMP P Tracking Table'!$AO337+20.691*'BMP P Tracking Table'!$AU337)^2-(4*(996.798*'BMP P Tracking Table'!$AU337)*-'BMP P Tracking Table'!$AW337)))/(2*(996.798*'BMP P Tracking Table'!$AU337)),IF(SUM('BMP P Tracking Table'!$AQ337:$AT337)=0,'BMP P Tracking Table'!$AU337/(-3630*'BMP P Tracking Table'!$AO337),(-(3630*'BMP P Tracking Table'!$AO337+20.691*'BMP P Tracking Table'!$AT337-216.711*'BMP P Tracking Table'!$AS337-83.853*'BMP P Tracking Table'!$AR337-42.834*'BMP P Tracking Table'!$AQ337)+SQRT((3630*'BMP P Tracking Table'!$AO337+20.691*'BMP P Tracking Table'!$AT337-216.711*'BMP P Tracking Table'!$AS337-83.853*'BMP P Tracking Table'!$AR337-42.834*'BMP P Tracking Table'!$AQ337)^2-(4*(149.919*'BMP P Tracking Table'!$AQ337+236.676*'BMP P Tracking Table'!$AR337+726*'BMP P Tracking Table'!$AS337+996.798*'BMP P Tracking Table'!$AT337)*-'BMP P Tracking Table'!$AW337)))/(2*(149.919*'BMP P Tracking Table'!$AQ337+236.676*'BMP P Tracking Table'!$AR337+726*'BMP P Tracking Table'!$AS337+996.798*'BMP P Tracking Table'!$AT337))))),MIN(2,IF('BMP P Tracking Table'!$AP337="Total Pervious",(-(3630*'BMP P Tracking Table'!$U337+20.691*'BMP P Tracking Table'!$AA337)+SQRT((3630*'BMP P Tracking Table'!$U337+20.691*'BMP P Tracking Table'!$AA337)^2-(4*(996.798*'BMP P Tracking Table'!$AA337)*-'BMP P Tracking Table'!$AW337)))/(2*(996.798*'BMP P Tracking Table'!$AA337)),IF(SUM('BMP P Tracking Table'!$W337:$Z337)=0,'BMP P Tracking Table'!$AW337/(-3630*'BMP P Tracking Table'!$U337),(-(3630*'BMP P Tracking Table'!$U337+20.691*'BMP P Tracking Table'!$Z337-216.711*'BMP P Tracking Table'!$Y337-83.853*'BMP P Tracking Table'!$X337-42.834*'BMP P Tracking Table'!$W337)+SQRT((3630*'BMP P Tracking Table'!$U337+20.691*'BMP P Tracking Table'!$Z337-216.711*'BMP P Tracking Table'!$Y337-83.853*'BMP P Tracking Table'!$X337-42.834*'BMP P Tracking Table'!$W337)^2-(4*(149.919*'BMP P Tracking Table'!$W337+236.676*'BMP P Tracking Table'!$X337+726*'BMP P Tracking Table'!$Y337+996.798*'BMP P Tracking Table'!$Z337)*-'BMP P Tracking Table'!$AW337)))/(2*(149.919*'BMP P Tracking Table'!$W337+236.676*'BMP P Tracking Table'!$X337+726*'BMP P Tracking Table'!$Y337+996.798*'BMP P Tracking Table'!$Z337)))))),"")</f>
        <v/>
      </c>
      <c r="BA337" s="105" t="str" cm="1">
        <f t="array" ref="BA337">IFERROR((VLOOKUP(CONCATENATE('BMP P Tracking Table'!$AV337," ",'BMP P Tracking Table'!$AX337),'Performance Curves'!$C$1:$L$45,_xlfn.SINGLE(MATCH('BMP P Tracking Table'!$AZ337,'Performance Curves'!$D$1:$L$1,1))+2,FALSE)-VLOOKUP(CONCATENATE('BMP P Tracking Table'!$AV337," ",'BMP P Tracking Table'!$AX337),'Performance Curves'!$C$1:$L$45,_xlfn.SINGLE(MATCH('BMP P Tracking Table'!$AZ337,'Performance Curves'!$D$1:$L$1,1))+1,FALSE)),"")</f>
        <v/>
      </c>
      <c r="BB337" s="107" t="str">
        <f>IFERROR(('BMP P Tracking Table'!$AZ337-INDEX('Performance Curves'!$E$1:$L$1,1,MATCH('BMP P Tracking Table'!$AZ337,'Performance Curves'!$E$1:$L$1,1)))/(INDEX('Performance Curves'!$E$1:$L$1,1,MATCH('BMP P Tracking Table'!$AZ337,'Performance Curves'!$E$1:$L$1,1)+1)-INDEX('Performance Curves'!$E$1:$L$1,1,MATCH('BMP P Tracking Table'!$AZ337,'Performance Curves'!$E$1:$L$1,1))),"")</f>
        <v/>
      </c>
      <c r="BC337" s="106" t="str" cm="1">
        <f t="array" ref="BC337">IFERROR(IF('BMP P Tracking Table'!$AZ337=2,VLOOKUP(CONCATENATE('BMP P Tracking Table'!$AV337," ",'BMP P Tracking Table'!$AX337),'Performance Curves'!$C$1:$L$44,_xlfn.SINGLE(MATCH('BMP P Tracking Table'!$AZ337,'Performance Curves'!$D$1:$L$1,1))+1,FALSE),'BMP P Tracking Table'!$BA337*'BMP P Tracking Table'!$BB337+VLOOKUP(CONCATENATE('BMP P Tracking Table'!$AV337," ",'BMP P Tracking Table'!$AX337),'Performance Curves'!$C$1:$L$44,_xlfn.SINGLE(MATCH('BMP P Tracking Table'!$AZ337,'Performance Curves'!$D$1:$L$1,1))+1,FALSE)),"")</f>
        <v/>
      </c>
      <c r="BD337" s="107" t="str">
        <f>IFERROR('BMP P Tracking Table'!$BC337*'BMP P Tracking Table'!$AY337,"")</f>
        <v/>
      </c>
      <c r="BE337" s="101"/>
      <c r="BF337" s="37">
        <f t="shared" si="12"/>
        <v>0</v>
      </c>
    </row>
    <row r="338" spans="1:58" x14ac:dyDescent="0.25">
      <c r="A338" s="65"/>
      <c r="B338" s="65"/>
      <c r="C338" s="65"/>
      <c r="D338" s="65"/>
      <c r="E338" s="97"/>
      <c r="F338" s="97"/>
      <c r="G338" s="65"/>
      <c r="H338" s="65"/>
      <c r="I338" s="65"/>
      <c r="J338" s="98"/>
      <c r="K338" s="65"/>
      <c r="L338" s="65"/>
      <c r="M338" s="65"/>
      <c r="N338" s="65"/>
      <c r="O338" s="65"/>
      <c r="P338" s="65"/>
      <c r="Q338" s="65" t="str">
        <f>IFERROR(VLOOKUP('BMP P Tracking Table'!$P338,Dropdowns!$C$2:$E$15,3,FALSE),"")</f>
        <v/>
      </c>
      <c r="R338" s="65" t="str">
        <f>IFERROR(VLOOKUP('BMP P Tracking Table'!$Q338,Dropdowns!$P$3:$Q$23,2,FALSE),"")</f>
        <v/>
      </c>
      <c r="S338" s="65"/>
      <c r="T338" s="65"/>
      <c r="U338" s="65"/>
      <c r="V338" s="65"/>
      <c r="W338" s="65"/>
      <c r="X338" s="65"/>
      <c r="Y338" s="65"/>
      <c r="Z338" s="65"/>
      <c r="AA338" s="65"/>
      <c r="AB338" s="100"/>
      <c r="AC338" s="65"/>
      <c r="AD338" s="107" t="str">
        <f>IFERROR('BMP P Tracking Table'!$U338*VLOOKUP('BMP P Tracking Table'!$Q338,'Loading Rates'!$B$1:$L$24,4,FALSE)+IF('BMP P Tracking Table'!$V338="By HSG",'BMP P Tracking Table'!$W338*VLOOKUP('BMP P Tracking Table'!$Q338,'Loading Rates'!$B$1:$L$24,6,FALSE)+'BMP P Tracking Table'!$X338*VLOOKUP('BMP P Tracking Table'!$Q338,'Loading Rates'!$B$1:$L$24,7,FALSE)+'BMP P Tracking Table'!$Y338*VLOOKUP('BMP P Tracking Table'!$Q338,'Loading Rates'!$B$1:$L$24,8,FALSE)+'BMP P Tracking Table'!$Z338*VLOOKUP('BMP P Tracking Table'!$Q338,'Loading Rates'!$B$1:$L$24,9,FALSE),'BMP P Tracking Table'!$AA338*VLOOKUP('BMP P Tracking Table'!$Q338,'Loading Rates'!$B$1:$L$24,10,FALSE)),"")</f>
        <v/>
      </c>
      <c r="AE338" s="107" t="str">
        <f>IFERROR(MIN(2,IF('BMP P Tracking Table'!$V338="Total Pervious",(-(3630*'BMP P Tracking Table'!$U338+20.691*'BMP P Tracking Table'!$AA338)+SQRT((3630*'BMP P Tracking Table'!$U338+20.691*'BMP P Tracking Table'!$AA338)^2-(4*(996.798*'BMP P Tracking Table'!$AA338)*-'BMP P Tracking Table'!$AB338)))/(2*(996.798*'BMP P Tracking Table'!$AA338)),IF(SUM('BMP P Tracking Table'!$W338:$Z338)=0,'BMP P Tracking Table'!$AB338/(-3630*'BMP P Tracking Table'!$U338),(-(3630*'BMP P Tracking Table'!$U338+20.691*'BMP P Tracking Table'!$Z338-216.711*'BMP P Tracking Table'!$Y338-83.853*'BMP P Tracking Table'!$X338-42.834*'BMP P Tracking Table'!$W338)+SQRT((3630*'BMP P Tracking Table'!$U338+20.691*'BMP P Tracking Table'!$Z338-216.711*'BMP P Tracking Table'!$Y338-83.853*'BMP P Tracking Table'!$X338-42.834*'BMP P Tracking Table'!$W338)^2-(4*(149.919*'BMP P Tracking Table'!$W338+236.676*'BMP P Tracking Table'!$X338+726*'BMP P Tracking Table'!$Y338+996.798*'BMP P Tracking Table'!$Z338)*-'BMP P Tracking Table'!$AB338)))/(2*(149.919*'BMP P Tracking Table'!$W338+236.676*'BMP P Tracking Table'!$X338+726*'BMP P Tracking Table'!$Y338+996.798*'BMP P Tracking Table'!$Z338))))),"")</f>
        <v/>
      </c>
      <c r="AF338" s="107" t="str" cm="1">
        <f t="array" ref="AF338">IFERROR((VLOOKUP(CONCATENATE('BMP P Tracking Table'!$T338," ",'BMP P Tracking Table'!$AC338),'Performance Curves'!$C$1:$L$45,_xlfn.SINGLE(MATCH('BMP P Tracking Table'!$AE338,'Performance Curves'!$D$1:$L$1,1))+2,FALSE)-VLOOKUP(CONCATENATE('BMP P Tracking Table'!$T338," ",'BMP P Tracking Table'!$AC338),'Performance Curves'!$C$1:$L$45,_xlfn.SINGLE(MATCH('BMP P Tracking Table'!$AE338,'Performance Curves'!$D$1:$L$1,1))+1,FALSE)),"")</f>
        <v/>
      </c>
      <c r="AG338" s="107" t="str">
        <f>IFERROR(('BMP P Tracking Table'!$AE338-INDEX('Performance Curves'!$E$1:$L$1,1,MATCH('BMP P Tracking Table'!$AE338,'Performance Curves'!$E$1:$L$1,1)))/(INDEX('Performance Curves'!$E$1:$L$1,1,MATCH('BMP P Tracking Table'!$AE338,'Performance Curves'!$E$1:$L$1,1)+1)-INDEX('Performance Curves'!$E$1:$L$1,1,MATCH('BMP P Tracking Table'!$AE338,'Performance Curves'!$E$1:$L$1,1))),"")</f>
        <v/>
      </c>
      <c r="AH338" s="106" t="str" cm="1">
        <f t="array" ref="AH338">IFERROR(IF('BMP P Tracking Table'!$AE338=2,VLOOKUP(CONCATENATE('BMP P Tracking Table'!$T338," ",'BMP P Tracking Table'!$AC338),'Performance Curves'!$C$1:$L$45,_xlfn.SINGLE(MATCH('BMP P Tracking Table'!$AE338,'Performance Curves'!$D$1:$L$1,1))+1,FALSE),'BMP P Tracking Table'!$AF338*'BMP P Tracking Table'!$AG338+VLOOKUP(CONCATENATE('BMP P Tracking Table'!$T338," ",'BMP P Tracking Table'!$AC338),'Performance Curves'!$C$1:$L$45,_xlfn.SINGLE(MATCH('BMP P Tracking Table'!$AE338,'Performance Curves'!$D$1:$L$1,1))+1,FALSE)),"")</f>
        <v/>
      </c>
      <c r="AI338" s="107" t="str">
        <f>IFERROR('BMP P Tracking Table'!$AH338*'BMP P Tracking Table'!$AD338,"")</f>
        <v/>
      </c>
      <c r="AJ338" s="65"/>
      <c r="AK338" s="101"/>
      <c r="AL338" s="101"/>
      <c r="AM338" s="64">
        <v>1</v>
      </c>
      <c r="AN338" s="105" t="str">
        <f t="shared" si="11"/>
        <v/>
      </c>
      <c r="AO338" s="101"/>
      <c r="AP338" s="101"/>
      <c r="AQ338" s="101"/>
      <c r="AR338" s="101"/>
      <c r="AS338" s="101"/>
      <c r="AT338" s="101"/>
      <c r="AU338" s="101"/>
      <c r="AV338" s="65"/>
      <c r="AW338" s="102"/>
      <c r="AX338" s="102"/>
      <c r="AY338" s="107" t="str">
        <f>IF('BMP P Tracking Table'!$AK338="Yes",IF('BMP P Tracking Table'!$AL338="No",'BMP P Tracking Table'!$U338*VLOOKUP('BMP P Tracking Table'!$Q338,'Loading Rates'!$B$1:$L$24,4,FALSE)+IF('BMP P Tracking Table'!$V338="By HSG",'BMP P Tracking Table'!$W338*VLOOKUP('BMP P Tracking Table'!$Q338,'Loading Rates'!$B$1:$L$24,6,FALSE)+'BMP P Tracking Table'!$X338*VLOOKUP('BMP P Tracking Table'!$Q338,'Loading Rates'!$B$1:$L$24,7,FALSE)+'BMP P Tracking Table'!$Y338*VLOOKUP('BMP P Tracking Table'!$Q338,'Loading Rates'!$B$1:$L$24,8,FALSE)+'BMP P Tracking Table'!$Z338*VLOOKUP('BMP P Tracking Table'!$Q338,'Loading Rates'!$B$1:$L$24,9,FALSE),'BMP P Tracking Table'!$AA338*VLOOKUP('BMP P Tracking Table'!$Q338,'Loading Rates'!$B$1:$L$24,10,FALSE)),'BMP P Tracking Table'!$AO338*VLOOKUP('BMP P Tracking Table'!$Q338,'Loading Rates'!$B$1:$L$24,4,FALSE)+IF('BMP P Tracking Table'!$AP338="By HSG",'BMP P Tracking Table'!$AQ338*VLOOKUP('BMP P Tracking Table'!$Q338,'Loading Rates'!$B$1:$L$24,6,FALSE)+'BMP P Tracking Table'!$AR338*VLOOKUP('BMP P Tracking Table'!$Q338,'Loading Rates'!$B$1:$L$24,7,FALSE)+'BMP P Tracking Table'!$AS338*VLOOKUP('BMP P Tracking Table'!$Q338,'Loading Rates'!$B$1:$L$24,8,FALSE)+'BMP P Tracking Table'!$AT338*VLOOKUP('BMP P Tracking Table'!$Q338,'Loading Rates'!$B$1:$L$24,9,FALSE),'BMP P Tracking Table'!$AU338*VLOOKUP('BMP P Tracking Table'!$Q338,'Loading Rates'!$B$1:$L$24,10,FALSE))),"")</f>
        <v/>
      </c>
      <c r="AZ338" s="107" t="str">
        <f>IFERROR(IF('BMP P Tracking Table'!$AL338="Yes",MIN(2,IF('BMP P Tracking Table'!$AP338="Total Pervious",(-(3630*'BMP P Tracking Table'!$AO338+20.691*'BMP P Tracking Table'!$AU338)+SQRT((3630*'BMP P Tracking Table'!$AO338+20.691*'BMP P Tracking Table'!$AU338)^2-(4*(996.798*'BMP P Tracking Table'!$AU338)*-'BMP P Tracking Table'!$AW338)))/(2*(996.798*'BMP P Tracking Table'!$AU338)),IF(SUM('BMP P Tracking Table'!$AQ338:$AT338)=0,'BMP P Tracking Table'!$AU338/(-3630*'BMP P Tracking Table'!$AO338),(-(3630*'BMP P Tracking Table'!$AO338+20.691*'BMP P Tracking Table'!$AT338-216.711*'BMP P Tracking Table'!$AS338-83.853*'BMP P Tracking Table'!$AR338-42.834*'BMP P Tracking Table'!$AQ338)+SQRT((3630*'BMP P Tracking Table'!$AO338+20.691*'BMP P Tracking Table'!$AT338-216.711*'BMP P Tracking Table'!$AS338-83.853*'BMP P Tracking Table'!$AR338-42.834*'BMP P Tracking Table'!$AQ338)^2-(4*(149.919*'BMP P Tracking Table'!$AQ338+236.676*'BMP P Tracking Table'!$AR338+726*'BMP P Tracking Table'!$AS338+996.798*'BMP P Tracking Table'!$AT338)*-'BMP P Tracking Table'!$AW338)))/(2*(149.919*'BMP P Tracking Table'!$AQ338+236.676*'BMP P Tracking Table'!$AR338+726*'BMP P Tracking Table'!$AS338+996.798*'BMP P Tracking Table'!$AT338))))),MIN(2,IF('BMP P Tracking Table'!$AP338="Total Pervious",(-(3630*'BMP P Tracking Table'!$U338+20.691*'BMP P Tracking Table'!$AA338)+SQRT((3630*'BMP P Tracking Table'!$U338+20.691*'BMP P Tracking Table'!$AA338)^2-(4*(996.798*'BMP P Tracking Table'!$AA338)*-'BMP P Tracking Table'!$AW338)))/(2*(996.798*'BMP P Tracking Table'!$AA338)),IF(SUM('BMP P Tracking Table'!$W338:$Z338)=0,'BMP P Tracking Table'!$AW338/(-3630*'BMP P Tracking Table'!$U338),(-(3630*'BMP P Tracking Table'!$U338+20.691*'BMP P Tracking Table'!$Z338-216.711*'BMP P Tracking Table'!$Y338-83.853*'BMP P Tracking Table'!$X338-42.834*'BMP P Tracking Table'!$W338)+SQRT((3630*'BMP P Tracking Table'!$U338+20.691*'BMP P Tracking Table'!$Z338-216.711*'BMP P Tracking Table'!$Y338-83.853*'BMP P Tracking Table'!$X338-42.834*'BMP P Tracking Table'!$W338)^2-(4*(149.919*'BMP P Tracking Table'!$W338+236.676*'BMP P Tracking Table'!$X338+726*'BMP P Tracking Table'!$Y338+996.798*'BMP P Tracking Table'!$Z338)*-'BMP P Tracking Table'!$AW338)))/(2*(149.919*'BMP P Tracking Table'!$W338+236.676*'BMP P Tracking Table'!$X338+726*'BMP P Tracking Table'!$Y338+996.798*'BMP P Tracking Table'!$Z338)))))),"")</f>
        <v/>
      </c>
      <c r="BA338" s="105" t="str" cm="1">
        <f t="array" ref="BA338">IFERROR((VLOOKUP(CONCATENATE('BMP P Tracking Table'!$AV338," ",'BMP P Tracking Table'!$AX338),'Performance Curves'!$C$1:$L$45,_xlfn.SINGLE(MATCH('BMP P Tracking Table'!$AZ338,'Performance Curves'!$D$1:$L$1,1))+2,FALSE)-VLOOKUP(CONCATENATE('BMP P Tracking Table'!$AV338," ",'BMP P Tracking Table'!$AX338),'Performance Curves'!$C$1:$L$45,_xlfn.SINGLE(MATCH('BMP P Tracking Table'!$AZ338,'Performance Curves'!$D$1:$L$1,1))+1,FALSE)),"")</f>
        <v/>
      </c>
      <c r="BB338" s="107" t="str">
        <f>IFERROR(('BMP P Tracking Table'!$AZ338-INDEX('Performance Curves'!$E$1:$L$1,1,MATCH('BMP P Tracking Table'!$AZ338,'Performance Curves'!$E$1:$L$1,1)))/(INDEX('Performance Curves'!$E$1:$L$1,1,MATCH('BMP P Tracking Table'!$AZ338,'Performance Curves'!$E$1:$L$1,1)+1)-INDEX('Performance Curves'!$E$1:$L$1,1,MATCH('BMP P Tracking Table'!$AZ338,'Performance Curves'!$E$1:$L$1,1))),"")</f>
        <v/>
      </c>
      <c r="BC338" s="106" t="str" cm="1">
        <f t="array" ref="BC338">IFERROR(IF('BMP P Tracking Table'!$AZ338=2,VLOOKUP(CONCATENATE('BMP P Tracking Table'!$AV338," ",'BMP P Tracking Table'!$AX338),'Performance Curves'!$C$1:$L$44,_xlfn.SINGLE(MATCH('BMP P Tracking Table'!$AZ338,'Performance Curves'!$D$1:$L$1,1))+1,FALSE),'BMP P Tracking Table'!$BA338*'BMP P Tracking Table'!$BB338+VLOOKUP(CONCATENATE('BMP P Tracking Table'!$AV338," ",'BMP P Tracking Table'!$AX338),'Performance Curves'!$C$1:$L$44,_xlfn.SINGLE(MATCH('BMP P Tracking Table'!$AZ338,'Performance Curves'!$D$1:$L$1,1))+1,FALSE)),"")</f>
        <v/>
      </c>
      <c r="BD338" s="107" t="str">
        <f>IFERROR('BMP P Tracking Table'!$BC338*'BMP P Tracking Table'!$AY338,"")</f>
        <v/>
      </c>
      <c r="BE338" s="101"/>
      <c r="BF338" s="37">
        <f t="shared" si="12"/>
        <v>0</v>
      </c>
    </row>
    <row r="339" spans="1:58" x14ac:dyDescent="0.25">
      <c r="A339" s="65"/>
      <c r="B339" s="65"/>
      <c r="C339" s="65"/>
      <c r="D339" s="65"/>
      <c r="E339" s="97"/>
      <c r="F339" s="97"/>
      <c r="G339" s="65"/>
      <c r="H339" s="65"/>
      <c r="I339" s="65"/>
      <c r="J339" s="98"/>
      <c r="K339" s="65"/>
      <c r="L339" s="65"/>
      <c r="M339" s="65"/>
      <c r="N339" s="65"/>
      <c r="O339" s="65"/>
      <c r="P339" s="65"/>
      <c r="Q339" s="65" t="str">
        <f>IFERROR(VLOOKUP('BMP P Tracking Table'!$P339,Dropdowns!$C$2:$E$15,3,FALSE),"")</f>
        <v/>
      </c>
      <c r="R339" s="65" t="str">
        <f>IFERROR(VLOOKUP('BMP P Tracking Table'!$Q339,Dropdowns!$P$3:$Q$23,2,FALSE),"")</f>
        <v/>
      </c>
      <c r="S339" s="65"/>
      <c r="T339" s="65"/>
      <c r="U339" s="65"/>
      <c r="V339" s="65"/>
      <c r="W339" s="65"/>
      <c r="X339" s="65"/>
      <c r="Y339" s="65"/>
      <c r="Z339" s="65"/>
      <c r="AA339" s="65"/>
      <c r="AB339" s="100"/>
      <c r="AC339" s="65"/>
      <c r="AD339" s="107" t="str">
        <f>IFERROR('BMP P Tracking Table'!$U339*VLOOKUP('BMP P Tracking Table'!$Q339,'Loading Rates'!$B$1:$L$24,4,FALSE)+IF('BMP P Tracking Table'!$V339="By HSG",'BMP P Tracking Table'!$W339*VLOOKUP('BMP P Tracking Table'!$Q339,'Loading Rates'!$B$1:$L$24,6,FALSE)+'BMP P Tracking Table'!$X339*VLOOKUP('BMP P Tracking Table'!$Q339,'Loading Rates'!$B$1:$L$24,7,FALSE)+'BMP P Tracking Table'!$Y339*VLOOKUP('BMP P Tracking Table'!$Q339,'Loading Rates'!$B$1:$L$24,8,FALSE)+'BMP P Tracking Table'!$Z339*VLOOKUP('BMP P Tracking Table'!$Q339,'Loading Rates'!$B$1:$L$24,9,FALSE),'BMP P Tracking Table'!$AA339*VLOOKUP('BMP P Tracking Table'!$Q339,'Loading Rates'!$B$1:$L$24,10,FALSE)),"")</f>
        <v/>
      </c>
      <c r="AE339" s="107" t="str">
        <f>IFERROR(MIN(2,IF('BMP P Tracking Table'!$V339="Total Pervious",(-(3630*'BMP P Tracking Table'!$U339+20.691*'BMP P Tracking Table'!$AA339)+SQRT((3630*'BMP P Tracking Table'!$U339+20.691*'BMP P Tracking Table'!$AA339)^2-(4*(996.798*'BMP P Tracking Table'!$AA339)*-'BMP P Tracking Table'!$AB339)))/(2*(996.798*'BMP P Tracking Table'!$AA339)),IF(SUM('BMP P Tracking Table'!$W339:$Z339)=0,'BMP P Tracking Table'!$AB339/(-3630*'BMP P Tracking Table'!$U339),(-(3630*'BMP P Tracking Table'!$U339+20.691*'BMP P Tracking Table'!$Z339-216.711*'BMP P Tracking Table'!$Y339-83.853*'BMP P Tracking Table'!$X339-42.834*'BMP P Tracking Table'!$W339)+SQRT((3630*'BMP P Tracking Table'!$U339+20.691*'BMP P Tracking Table'!$Z339-216.711*'BMP P Tracking Table'!$Y339-83.853*'BMP P Tracking Table'!$X339-42.834*'BMP P Tracking Table'!$W339)^2-(4*(149.919*'BMP P Tracking Table'!$W339+236.676*'BMP P Tracking Table'!$X339+726*'BMP P Tracking Table'!$Y339+996.798*'BMP P Tracking Table'!$Z339)*-'BMP P Tracking Table'!$AB339)))/(2*(149.919*'BMP P Tracking Table'!$W339+236.676*'BMP P Tracking Table'!$X339+726*'BMP P Tracking Table'!$Y339+996.798*'BMP P Tracking Table'!$Z339))))),"")</f>
        <v/>
      </c>
      <c r="AF339" s="107" t="str" cm="1">
        <f t="array" ref="AF339">IFERROR((VLOOKUP(CONCATENATE('BMP P Tracking Table'!$T339," ",'BMP P Tracking Table'!$AC339),'Performance Curves'!$C$1:$L$45,_xlfn.SINGLE(MATCH('BMP P Tracking Table'!$AE339,'Performance Curves'!$D$1:$L$1,1))+2,FALSE)-VLOOKUP(CONCATENATE('BMP P Tracking Table'!$T339," ",'BMP P Tracking Table'!$AC339),'Performance Curves'!$C$1:$L$45,_xlfn.SINGLE(MATCH('BMP P Tracking Table'!$AE339,'Performance Curves'!$D$1:$L$1,1))+1,FALSE)),"")</f>
        <v/>
      </c>
      <c r="AG339" s="107" t="str">
        <f>IFERROR(('BMP P Tracking Table'!$AE339-INDEX('Performance Curves'!$E$1:$L$1,1,MATCH('BMP P Tracking Table'!$AE339,'Performance Curves'!$E$1:$L$1,1)))/(INDEX('Performance Curves'!$E$1:$L$1,1,MATCH('BMP P Tracking Table'!$AE339,'Performance Curves'!$E$1:$L$1,1)+1)-INDEX('Performance Curves'!$E$1:$L$1,1,MATCH('BMP P Tracking Table'!$AE339,'Performance Curves'!$E$1:$L$1,1))),"")</f>
        <v/>
      </c>
      <c r="AH339" s="106" t="str" cm="1">
        <f t="array" ref="AH339">IFERROR(IF('BMP P Tracking Table'!$AE339=2,VLOOKUP(CONCATENATE('BMP P Tracking Table'!$T339," ",'BMP P Tracking Table'!$AC339),'Performance Curves'!$C$1:$L$45,_xlfn.SINGLE(MATCH('BMP P Tracking Table'!$AE339,'Performance Curves'!$D$1:$L$1,1))+1,FALSE),'BMP P Tracking Table'!$AF339*'BMP P Tracking Table'!$AG339+VLOOKUP(CONCATENATE('BMP P Tracking Table'!$T339," ",'BMP P Tracking Table'!$AC339),'Performance Curves'!$C$1:$L$45,_xlfn.SINGLE(MATCH('BMP P Tracking Table'!$AE339,'Performance Curves'!$D$1:$L$1,1))+1,FALSE)),"")</f>
        <v/>
      </c>
      <c r="AI339" s="107" t="str">
        <f>IFERROR('BMP P Tracking Table'!$AH339*'BMP P Tracking Table'!$AD339,"")</f>
        <v/>
      </c>
      <c r="AJ339" s="65"/>
      <c r="AK339" s="101"/>
      <c r="AL339" s="101"/>
      <c r="AM339" s="64">
        <v>1</v>
      </c>
      <c r="AN339" s="105" t="str">
        <f t="shared" si="11"/>
        <v/>
      </c>
      <c r="AO339" s="101"/>
      <c r="AP339" s="101"/>
      <c r="AQ339" s="101"/>
      <c r="AR339" s="101"/>
      <c r="AS339" s="101"/>
      <c r="AT339" s="101"/>
      <c r="AU339" s="101"/>
      <c r="AV339" s="65"/>
      <c r="AW339" s="102"/>
      <c r="AX339" s="102"/>
      <c r="AY339" s="107" t="str">
        <f>IF('BMP P Tracking Table'!$AK339="Yes",IF('BMP P Tracking Table'!$AL339="No",'BMP P Tracking Table'!$U339*VLOOKUP('BMP P Tracking Table'!$Q339,'Loading Rates'!$B$1:$L$24,4,FALSE)+IF('BMP P Tracking Table'!$V339="By HSG",'BMP P Tracking Table'!$W339*VLOOKUP('BMP P Tracking Table'!$Q339,'Loading Rates'!$B$1:$L$24,6,FALSE)+'BMP P Tracking Table'!$X339*VLOOKUP('BMP P Tracking Table'!$Q339,'Loading Rates'!$B$1:$L$24,7,FALSE)+'BMP P Tracking Table'!$Y339*VLOOKUP('BMP P Tracking Table'!$Q339,'Loading Rates'!$B$1:$L$24,8,FALSE)+'BMP P Tracking Table'!$Z339*VLOOKUP('BMP P Tracking Table'!$Q339,'Loading Rates'!$B$1:$L$24,9,FALSE),'BMP P Tracking Table'!$AA339*VLOOKUP('BMP P Tracking Table'!$Q339,'Loading Rates'!$B$1:$L$24,10,FALSE)),'BMP P Tracking Table'!$AO339*VLOOKUP('BMP P Tracking Table'!$Q339,'Loading Rates'!$B$1:$L$24,4,FALSE)+IF('BMP P Tracking Table'!$AP339="By HSG",'BMP P Tracking Table'!$AQ339*VLOOKUP('BMP P Tracking Table'!$Q339,'Loading Rates'!$B$1:$L$24,6,FALSE)+'BMP P Tracking Table'!$AR339*VLOOKUP('BMP P Tracking Table'!$Q339,'Loading Rates'!$B$1:$L$24,7,FALSE)+'BMP P Tracking Table'!$AS339*VLOOKUP('BMP P Tracking Table'!$Q339,'Loading Rates'!$B$1:$L$24,8,FALSE)+'BMP P Tracking Table'!$AT339*VLOOKUP('BMP P Tracking Table'!$Q339,'Loading Rates'!$B$1:$L$24,9,FALSE),'BMP P Tracking Table'!$AU339*VLOOKUP('BMP P Tracking Table'!$Q339,'Loading Rates'!$B$1:$L$24,10,FALSE))),"")</f>
        <v/>
      </c>
      <c r="AZ339" s="107" t="str">
        <f>IFERROR(IF('BMP P Tracking Table'!$AL339="Yes",MIN(2,IF('BMP P Tracking Table'!$AP339="Total Pervious",(-(3630*'BMP P Tracking Table'!$AO339+20.691*'BMP P Tracking Table'!$AU339)+SQRT((3630*'BMP P Tracking Table'!$AO339+20.691*'BMP P Tracking Table'!$AU339)^2-(4*(996.798*'BMP P Tracking Table'!$AU339)*-'BMP P Tracking Table'!$AW339)))/(2*(996.798*'BMP P Tracking Table'!$AU339)),IF(SUM('BMP P Tracking Table'!$AQ339:$AT339)=0,'BMP P Tracking Table'!$AU339/(-3630*'BMP P Tracking Table'!$AO339),(-(3630*'BMP P Tracking Table'!$AO339+20.691*'BMP P Tracking Table'!$AT339-216.711*'BMP P Tracking Table'!$AS339-83.853*'BMP P Tracking Table'!$AR339-42.834*'BMP P Tracking Table'!$AQ339)+SQRT((3630*'BMP P Tracking Table'!$AO339+20.691*'BMP P Tracking Table'!$AT339-216.711*'BMP P Tracking Table'!$AS339-83.853*'BMP P Tracking Table'!$AR339-42.834*'BMP P Tracking Table'!$AQ339)^2-(4*(149.919*'BMP P Tracking Table'!$AQ339+236.676*'BMP P Tracking Table'!$AR339+726*'BMP P Tracking Table'!$AS339+996.798*'BMP P Tracking Table'!$AT339)*-'BMP P Tracking Table'!$AW339)))/(2*(149.919*'BMP P Tracking Table'!$AQ339+236.676*'BMP P Tracking Table'!$AR339+726*'BMP P Tracking Table'!$AS339+996.798*'BMP P Tracking Table'!$AT339))))),MIN(2,IF('BMP P Tracking Table'!$AP339="Total Pervious",(-(3630*'BMP P Tracking Table'!$U339+20.691*'BMP P Tracking Table'!$AA339)+SQRT((3630*'BMP P Tracking Table'!$U339+20.691*'BMP P Tracking Table'!$AA339)^2-(4*(996.798*'BMP P Tracking Table'!$AA339)*-'BMP P Tracking Table'!$AW339)))/(2*(996.798*'BMP P Tracking Table'!$AA339)),IF(SUM('BMP P Tracking Table'!$W339:$Z339)=0,'BMP P Tracking Table'!$AW339/(-3630*'BMP P Tracking Table'!$U339),(-(3630*'BMP P Tracking Table'!$U339+20.691*'BMP P Tracking Table'!$Z339-216.711*'BMP P Tracking Table'!$Y339-83.853*'BMP P Tracking Table'!$X339-42.834*'BMP P Tracking Table'!$W339)+SQRT((3630*'BMP P Tracking Table'!$U339+20.691*'BMP P Tracking Table'!$Z339-216.711*'BMP P Tracking Table'!$Y339-83.853*'BMP P Tracking Table'!$X339-42.834*'BMP P Tracking Table'!$W339)^2-(4*(149.919*'BMP P Tracking Table'!$W339+236.676*'BMP P Tracking Table'!$X339+726*'BMP P Tracking Table'!$Y339+996.798*'BMP P Tracking Table'!$Z339)*-'BMP P Tracking Table'!$AW339)))/(2*(149.919*'BMP P Tracking Table'!$W339+236.676*'BMP P Tracking Table'!$X339+726*'BMP P Tracking Table'!$Y339+996.798*'BMP P Tracking Table'!$Z339)))))),"")</f>
        <v/>
      </c>
      <c r="BA339" s="105" t="str" cm="1">
        <f t="array" ref="BA339">IFERROR((VLOOKUP(CONCATENATE('BMP P Tracking Table'!$AV339," ",'BMP P Tracking Table'!$AX339),'Performance Curves'!$C$1:$L$45,_xlfn.SINGLE(MATCH('BMP P Tracking Table'!$AZ339,'Performance Curves'!$D$1:$L$1,1))+2,FALSE)-VLOOKUP(CONCATENATE('BMP P Tracking Table'!$AV339," ",'BMP P Tracking Table'!$AX339),'Performance Curves'!$C$1:$L$45,_xlfn.SINGLE(MATCH('BMP P Tracking Table'!$AZ339,'Performance Curves'!$D$1:$L$1,1))+1,FALSE)),"")</f>
        <v/>
      </c>
      <c r="BB339" s="107" t="str">
        <f>IFERROR(('BMP P Tracking Table'!$AZ339-INDEX('Performance Curves'!$E$1:$L$1,1,MATCH('BMP P Tracking Table'!$AZ339,'Performance Curves'!$E$1:$L$1,1)))/(INDEX('Performance Curves'!$E$1:$L$1,1,MATCH('BMP P Tracking Table'!$AZ339,'Performance Curves'!$E$1:$L$1,1)+1)-INDEX('Performance Curves'!$E$1:$L$1,1,MATCH('BMP P Tracking Table'!$AZ339,'Performance Curves'!$E$1:$L$1,1))),"")</f>
        <v/>
      </c>
      <c r="BC339" s="106" t="str" cm="1">
        <f t="array" ref="BC339">IFERROR(IF('BMP P Tracking Table'!$AZ339=2,VLOOKUP(CONCATENATE('BMP P Tracking Table'!$AV339," ",'BMP P Tracking Table'!$AX339),'Performance Curves'!$C$1:$L$44,_xlfn.SINGLE(MATCH('BMP P Tracking Table'!$AZ339,'Performance Curves'!$D$1:$L$1,1))+1,FALSE),'BMP P Tracking Table'!$BA339*'BMP P Tracking Table'!$BB339+VLOOKUP(CONCATENATE('BMP P Tracking Table'!$AV339," ",'BMP P Tracking Table'!$AX339),'Performance Curves'!$C$1:$L$44,_xlfn.SINGLE(MATCH('BMP P Tracking Table'!$AZ339,'Performance Curves'!$D$1:$L$1,1))+1,FALSE)),"")</f>
        <v/>
      </c>
      <c r="BD339" s="107" t="str">
        <f>IFERROR('BMP P Tracking Table'!$BC339*'BMP P Tracking Table'!$AY339,"")</f>
        <v/>
      </c>
      <c r="BE339" s="101"/>
      <c r="BF339" s="37">
        <f t="shared" si="12"/>
        <v>0</v>
      </c>
    </row>
    <row r="340" spans="1:58" x14ac:dyDescent="0.25">
      <c r="A340" s="65"/>
      <c r="B340" s="65"/>
      <c r="C340" s="65"/>
      <c r="D340" s="65"/>
      <c r="E340" s="97"/>
      <c r="F340" s="97"/>
      <c r="G340" s="65"/>
      <c r="H340" s="65"/>
      <c r="I340" s="65"/>
      <c r="J340" s="98"/>
      <c r="K340" s="65"/>
      <c r="L340" s="65"/>
      <c r="M340" s="65"/>
      <c r="N340" s="65"/>
      <c r="O340" s="65"/>
      <c r="P340" s="65"/>
      <c r="Q340" s="65" t="str">
        <f>IFERROR(VLOOKUP('BMP P Tracking Table'!$P340,Dropdowns!$C$2:$E$15,3,FALSE),"")</f>
        <v/>
      </c>
      <c r="R340" s="65" t="str">
        <f>IFERROR(VLOOKUP('BMP P Tracking Table'!$Q340,Dropdowns!$P$3:$Q$23,2,FALSE),"")</f>
        <v/>
      </c>
      <c r="S340" s="65"/>
      <c r="T340" s="65"/>
      <c r="U340" s="65"/>
      <c r="V340" s="65"/>
      <c r="W340" s="65"/>
      <c r="X340" s="65"/>
      <c r="Y340" s="65"/>
      <c r="Z340" s="65"/>
      <c r="AA340" s="65"/>
      <c r="AB340" s="100"/>
      <c r="AC340" s="65"/>
      <c r="AD340" s="107" t="str">
        <f>IFERROR('BMP P Tracking Table'!$U340*VLOOKUP('BMP P Tracking Table'!$Q340,'Loading Rates'!$B$1:$L$24,4,FALSE)+IF('BMP P Tracking Table'!$V340="By HSG",'BMP P Tracking Table'!$W340*VLOOKUP('BMP P Tracking Table'!$Q340,'Loading Rates'!$B$1:$L$24,6,FALSE)+'BMP P Tracking Table'!$X340*VLOOKUP('BMP P Tracking Table'!$Q340,'Loading Rates'!$B$1:$L$24,7,FALSE)+'BMP P Tracking Table'!$Y340*VLOOKUP('BMP P Tracking Table'!$Q340,'Loading Rates'!$B$1:$L$24,8,FALSE)+'BMP P Tracking Table'!$Z340*VLOOKUP('BMP P Tracking Table'!$Q340,'Loading Rates'!$B$1:$L$24,9,FALSE),'BMP P Tracking Table'!$AA340*VLOOKUP('BMP P Tracking Table'!$Q340,'Loading Rates'!$B$1:$L$24,10,FALSE)),"")</f>
        <v/>
      </c>
      <c r="AE340" s="107" t="str">
        <f>IFERROR(MIN(2,IF('BMP P Tracking Table'!$V340="Total Pervious",(-(3630*'BMP P Tracking Table'!$U340+20.691*'BMP P Tracking Table'!$AA340)+SQRT((3630*'BMP P Tracking Table'!$U340+20.691*'BMP P Tracking Table'!$AA340)^2-(4*(996.798*'BMP P Tracking Table'!$AA340)*-'BMP P Tracking Table'!$AB340)))/(2*(996.798*'BMP P Tracking Table'!$AA340)),IF(SUM('BMP P Tracking Table'!$W340:$Z340)=0,'BMP P Tracking Table'!$AB340/(-3630*'BMP P Tracking Table'!$U340),(-(3630*'BMP P Tracking Table'!$U340+20.691*'BMP P Tracking Table'!$Z340-216.711*'BMP P Tracking Table'!$Y340-83.853*'BMP P Tracking Table'!$X340-42.834*'BMP P Tracking Table'!$W340)+SQRT((3630*'BMP P Tracking Table'!$U340+20.691*'BMP P Tracking Table'!$Z340-216.711*'BMP P Tracking Table'!$Y340-83.853*'BMP P Tracking Table'!$X340-42.834*'BMP P Tracking Table'!$W340)^2-(4*(149.919*'BMP P Tracking Table'!$W340+236.676*'BMP P Tracking Table'!$X340+726*'BMP P Tracking Table'!$Y340+996.798*'BMP P Tracking Table'!$Z340)*-'BMP P Tracking Table'!$AB340)))/(2*(149.919*'BMP P Tracking Table'!$W340+236.676*'BMP P Tracking Table'!$X340+726*'BMP P Tracking Table'!$Y340+996.798*'BMP P Tracking Table'!$Z340))))),"")</f>
        <v/>
      </c>
      <c r="AF340" s="107" t="str" cm="1">
        <f t="array" ref="AF340">IFERROR((VLOOKUP(CONCATENATE('BMP P Tracking Table'!$T340," ",'BMP P Tracking Table'!$AC340),'Performance Curves'!$C$1:$L$45,_xlfn.SINGLE(MATCH('BMP P Tracking Table'!$AE340,'Performance Curves'!$D$1:$L$1,1))+2,FALSE)-VLOOKUP(CONCATENATE('BMP P Tracking Table'!$T340," ",'BMP P Tracking Table'!$AC340),'Performance Curves'!$C$1:$L$45,_xlfn.SINGLE(MATCH('BMP P Tracking Table'!$AE340,'Performance Curves'!$D$1:$L$1,1))+1,FALSE)),"")</f>
        <v/>
      </c>
      <c r="AG340" s="107" t="str">
        <f>IFERROR(('BMP P Tracking Table'!$AE340-INDEX('Performance Curves'!$E$1:$L$1,1,MATCH('BMP P Tracking Table'!$AE340,'Performance Curves'!$E$1:$L$1,1)))/(INDEX('Performance Curves'!$E$1:$L$1,1,MATCH('BMP P Tracking Table'!$AE340,'Performance Curves'!$E$1:$L$1,1)+1)-INDEX('Performance Curves'!$E$1:$L$1,1,MATCH('BMP P Tracking Table'!$AE340,'Performance Curves'!$E$1:$L$1,1))),"")</f>
        <v/>
      </c>
      <c r="AH340" s="106" t="str" cm="1">
        <f t="array" ref="AH340">IFERROR(IF('BMP P Tracking Table'!$AE340=2,VLOOKUP(CONCATENATE('BMP P Tracking Table'!$T340," ",'BMP P Tracking Table'!$AC340),'Performance Curves'!$C$1:$L$45,_xlfn.SINGLE(MATCH('BMP P Tracking Table'!$AE340,'Performance Curves'!$D$1:$L$1,1))+1,FALSE),'BMP P Tracking Table'!$AF340*'BMP P Tracking Table'!$AG340+VLOOKUP(CONCATENATE('BMP P Tracking Table'!$T340," ",'BMP P Tracking Table'!$AC340),'Performance Curves'!$C$1:$L$45,_xlfn.SINGLE(MATCH('BMP P Tracking Table'!$AE340,'Performance Curves'!$D$1:$L$1,1))+1,FALSE)),"")</f>
        <v/>
      </c>
      <c r="AI340" s="107" t="str">
        <f>IFERROR('BMP P Tracking Table'!$AH340*'BMP P Tracking Table'!$AD340,"")</f>
        <v/>
      </c>
      <c r="AJ340" s="65"/>
      <c r="AK340" s="101"/>
      <c r="AL340" s="101"/>
      <c r="AM340" s="64">
        <v>1</v>
      </c>
      <c r="AN340" s="105" t="str">
        <f t="shared" si="11"/>
        <v/>
      </c>
      <c r="AO340" s="101"/>
      <c r="AP340" s="101"/>
      <c r="AQ340" s="101"/>
      <c r="AR340" s="101"/>
      <c r="AS340" s="101"/>
      <c r="AT340" s="101"/>
      <c r="AU340" s="101"/>
      <c r="AV340" s="65"/>
      <c r="AW340" s="102"/>
      <c r="AX340" s="102"/>
      <c r="AY340" s="107" t="str">
        <f>IF('BMP P Tracking Table'!$AK340="Yes",IF('BMP P Tracking Table'!$AL340="No",'BMP P Tracking Table'!$U340*VLOOKUP('BMP P Tracking Table'!$Q340,'Loading Rates'!$B$1:$L$24,4,FALSE)+IF('BMP P Tracking Table'!$V340="By HSG",'BMP P Tracking Table'!$W340*VLOOKUP('BMP P Tracking Table'!$Q340,'Loading Rates'!$B$1:$L$24,6,FALSE)+'BMP P Tracking Table'!$X340*VLOOKUP('BMP P Tracking Table'!$Q340,'Loading Rates'!$B$1:$L$24,7,FALSE)+'BMP P Tracking Table'!$Y340*VLOOKUP('BMP P Tracking Table'!$Q340,'Loading Rates'!$B$1:$L$24,8,FALSE)+'BMP P Tracking Table'!$Z340*VLOOKUP('BMP P Tracking Table'!$Q340,'Loading Rates'!$B$1:$L$24,9,FALSE),'BMP P Tracking Table'!$AA340*VLOOKUP('BMP P Tracking Table'!$Q340,'Loading Rates'!$B$1:$L$24,10,FALSE)),'BMP P Tracking Table'!$AO340*VLOOKUP('BMP P Tracking Table'!$Q340,'Loading Rates'!$B$1:$L$24,4,FALSE)+IF('BMP P Tracking Table'!$AP340="By HSG",'BMP P Tracking Table'!$AQ340*VLOOKUP('BMP P Tracking Table'!$Q340,'Loading Rates'!$B$1:$L$24,6,FALSE)+'BMP P Tracking Table'!$AR340*VLOOKUP('BMP P Tracking Table'!$Q340,'Loading Rates'!$B$1:$L$24,7,FALSE)+'BMP P Tracking Table'!$AS340*VLOOKUP('BMP P Tracking Table'!$Q340,'Loading Rates'!$B$1:$L$24,8,FALSE)+'BMP P Tracking Table'!$AT340*VLOOKUP('BMP P Tracking Table'!$Q340,'Loading Rates'!$B$1:$L$24,9,FALSE),'BMP P Tracking Table'!$AU340*VLOOKUP('BMP P Tracking Table'!$Q340,'Loading Rates'!$B$1:$L$24,10,FALSE))),"")</f>
        <v/>
      </c>
      <c r="AZ340" s="107" t="str">
        <f>IFERROR(IF('BMP P Tracking Table'!$AL340="Yes",MIN(2,IF('BMP P Tracking Table'!$AP340="Total Pervious",(-(3630*'BMP P Tracking Table'!$AO340+20.691*'BMP P Tracking Table'!$AU340)+SQRT((3630*'BMP P Tracking Table'!$AO340+20.691*'BMP P Tracking Table'!$AU340)^2-(4*(996.798*'BMP P Tracking Table'!$AU340)*-'BMP P Tracking Table'!$AW340)))/(2*(996.798*'BMP P Tracking Table'!$AU340)),IF(SUM('BMP P Tracking Table'!$AQ340:$AT340)=0,'BMP P Tracking Table'!$AU340/(-3630*'BMP P Tracking Table'!$AO340),(-(3630*'BMP P Tracking Table'!$AO340+20.691*'BMP P Tracking Table'!$AT340-216.711*'BMP P Tracking Table'!$AS340-83.853*'BMP P Tracking Table'!$AR340-42.834*'BMP P Tracking Table'!$AQ340)+SQRT((3630*'BMP P Tracking Table'!$AO340+20.691*'BMP P Tracking Table'!$AT340-216.711*'BMP P Tracking Table'!$AS340-83.853*'BMP P Tracking Table'!$AR340-42.834*'BMP P Tracking Table'!$AQ340)^2-(4*(149.919*'BMP P Tracking Table'!$AQ340+236.676*'BMP P Tracking Table'!$AR340+726*'BMP P Tracking Table'!$AS340+996.798*'BMP P Tracking Table'!$AT340)*-'BMP P Tracking Table'!$AW340)))/(2*(149.919*'BMP P Tracking Table'!$AQ340+236.676*'BMP P Tracking Table'!$AR340+726*'BMP P Tracking Table'!$AS340+996.798*'BMP P Tracking Table'!$AT340))))),MIN(2,IF('BMP P Tracking Table'!$AP340="Total Pervious",(-(3630*'BMP P Tracking Table'!$U340+20.691*'BMP P Tracking Table'!$AA340)+SQRT((3630*'BMP P Tracking Table'!$U340+20.691*'BMP P Tracking Table'!$AA340)^2-(4*(996.798*'BMP P Tracking Table'!$AA340)*-'BMP P Tracking Table'!$AW340)))/(2*(996.798*'BMP P Tracking Table'!$AA340)),IF(SUM('BMP P Tracking Table'!$W340:$Z340)=0,'BMP P Tracking Table'!$AW340/(-3630*'BMP P Tracking Table'!$U340),(-(3630*'BMP P Tracking Table'!$U340+20.691*'BMP P Tracking Table'!$Z340-216.711*'BMP P Tracking Table'!$Y340-83.853*'BMP P Tracking Table'!$X340-42.834*'BMP P Tracking Table'!$W340)+SQRT((3630*'BMP P Tracking Table'!$U340+20.691*'BMP P Tracking Table'!$Z340-216.711*'BMP P Tracking Table'!$Y340-83.853*'BMP P Tracking Table'!$X340-42.834*'BMP P Tracking Table'!$W340)^2-(4*(149.919*'BMP P Tracking Table'!$W340+236.676*'BMP P Tracking Table'!$X340+726*'BMP P Tracking Table'!$Y340+996.798*'BMP P Tracking Table'!$Z340)*-'BMP P Tracking Table'!$AW340)))/(2*(149.919*'BMP P Tracking Table'!$W340+236.676*'BMP P Tracking Table'!$X340+726*'BMP P Tracking Table'!$Y340+996.798*'BMP P Tracking Table'!$Z340)))))),"")</f>
        <v/>
      </c>
      <c r="BA340" s="105" t="str" cm="1">
        <f t="array" ref="BA340">IFERROR((VLOOKUP(CONCATENATE('BMP P Tracking Table'!$AV340," ",'BMP P Tracking Table'!$AX340),'Performance Curves'!$C$1:$L$45,_xlfn.SINGLE(MATCH('BMP P Tracking Table'!$AZ340,'Performance Curves'!$D$1:$L$1,1))+2,FALSE)-VLOOKUP(CONCATENATE('BMP P Tracking Table'!$AV340," ",'BMP P Tracking Table'!$AX340),'Performance Curves'!$C$1:$L$45,_xlfn.SINGLE(MATCH('BMP P Tracking Table'!$AZ340,'Performance Curves'!$D$1:$L$1,1))+1,FALSE)),"")</f>
        <v/>
      </c>
      <c r="BB340" s="107" t="str">
        <f>IFERROR(('BMP P Tracking Table'!$AZ340-INDEX('Performance Curves'!$E$1:$L$1,1,MATCH('BMP P Tracking Table'!$AZ340,'Performance Curves'!$E$1:$L$1,1)))/(INDEX('Performance Curves'!$E$1:$L$1,1,MATCH('BMP P Tracking Table'!$AZ340,'Performance Curves'!$E$1:$L$1,1)+1)-INDEX('Performance Curves'!$E$1:$L$1,1,MATCH('BMP P Tracking Table'!$AZ340,'Performance Curves'!$E$1:$L$1,1))),"")</f>
        <v/>
      </c>
      <c r="BC340" s="106" t="str" cm="1">
        <f t="array" ref="BC340">IFERROR(IF('BMP P Tracking Table'!$AZ340=2,VLOOKUP(CONCATENATE('BMP P Tracking Table'!$AV340," ",'BMP P Tracking Table'!$AX340),'Performance Curves'!$C$1:$L$44,_xlfn.SINGLE(MATCH('BMP P Tracking Table'!$AZ340,'Performance Curves'!$D$1:$L$1,1))+1,FALSE),'BMP P Tracking Table'!$BA340*'BMP P Tracking Table'!$BB340+VLOOKUP(CONCATENATE('BMP P Tracking Table'!$AV340," ",'BMP P Tracking Table'!$AX340),'Performance Curves'!$C$1:$L$44,_xlfn.SINGLE(MATCH('BMP P Tracking Table'!$AZ340,'Performance Curves'!$D$1:$L$1,1))+1,FALSE)),"")</f>
        <v/>
      </c>
      <c r="BD340" s="107" t="str">
        <f>IFERROR('BMP P Tracking Table'!$BC340*'BMP P Tracking Table'!$AY340,"")</f>
        <v/>
      </c>
      <c r="BE340" s="101"/>
      <c r="BF340" s="37">
        <f t="shared" si="12"/>
        <v>0</v>
      </c>
    </row>
    <row r="341" spans="1:58" x14ac:dyDescent="0.25">
      <c r="A341" s="65"/>
      <c r="B341" s="65"/>
      <c r="C341" s="65"/>
      <c r="D341" s="65"/>
      <c r="E341" s="97"/>
      <c r="F341" s="97"/>
      <c r="G341" s="65"/>
      <c r="H341" s="65"/>
      <c r="I341" s="65"/>
      <c r="J341" s="98"/>
      <c r="K341" s="65"/>
      <c r="L341" s="65"/>
      <c r="M341" s="65"/>
      <c r="N341" s="65"/>
      <c r="O341" s="65"/>
      <c r="P341" s="65"/>
      <c r="Q341" s="65" t="str">
        <f>IFERROR(VLOOKUP('BMP P Tracking Table'!$P341,Dropdowns!$C$2:$E$15,3,FALSE),"")</f>
        <v/>
      </c>
      <c r="R341" s="65" t="str">
        <f>IFERROR(VLOOKUP('BMP P Tracking Table'!$Q341,Dropdowns!$P$3:$Q$23,2,FALSE),"")</f>
        <v/>
      </c>
      <c r="S341" s="65"/>
      <c r="T341" s="65"/>
      <c r="U341" s="65"/>
      <c r="V341" s="65"/>
      <c r="W341" s="65"/>
      <c r="X341" s="65"/>
      <c r="Y341" s="65"/>
      <c r="Z341" s="65"/>
      <c r="AA341" s="65"/>
      <c r="AB341" s="100"/>
      <c r="AC341" s="65"/>
      <c r="AD341" s="107" t="str">
        <f>IFERROR('BMP P Tracking Table'!$U341*VLOOKUP('BMP P Tracking Table'!$Q341,'Loading Rates'!$B$1:$L$24,4,FALSE)+IF('BMP P Tracking Table'!$V341="By HSG",'BMP P Tracking Table'!$W341*VLOOKUP('BMP P Tracking Table'!$Q341,'Loading Rates'!$B$1:$L$24,6,FALSE)+'BMP P Tracking Table'!$X341*VLOOKUP('BMP P Tracking Table'!$Q341,'Loading Rates'!$B$1:$L$24,7,FALSE)+'BMP P Tracking Table'!$Y341*VLOOKUP('BMP P Tracking Table'!$Q341,'Loading Rates'!$B$1:$L$24,8,FALSE)+'BMP P Tracking Table'!$Z341*VLOOKUP('BMP P Tracking Table'!$Q341,'Loading Rates'!$B$1:$L$24,9,FALSE),'BMP P Tracking Table'!$AA341*VLOOKUP('BMP P Tracking Table'!$Q341,'Loading Rates'!$B$1:$L$24,10,FALSE)),"")</f>
        <v/>
      </c>
      <c r="AE341" s="107" t="str">
        <f>IFERROR(MIN(2,IF('BMP P Tracking Table'!$V341="Total Pervious",(-(3630*'BMP P Tracking Table'!$U341+20.691*'BMP P Tracking Table'!$AA341)+SQRT((3630*'BMP P Tracking Table'!$U341+20.691*'BMP P Tracking Table'!$AA341)^2-(4*(996.798*'BMP P Tracking Table'!$AA341)*-'BMP P Tracking Table'!$AB341)))/(2*(996.798*'BMP P Tracking Table'!$AA341)),IF(SUM('BMP P Tracking Table'!$W341:$Z341)=0,'BMP P Tracking Table'!$AB341/(-3630*'BMP P Tracking Table'!$U341),(-(3630*'BMP P Tracking Table'!$U341+20.691*'BMP P Tracking Table'!$Z341-216.711*'BMP P Tracking Table'!$Y341-83.853*'BMP P Tracking Table'!$X341-42.834*'BMP P Tracking Table'!$W341)+SQRT((3630*'BMP P Tracking Table'!$U341+20.691*'BMP P Tracking Table'!$Z341-216.711*'BMP P Tracking Table'!$Y341-83.853*'BMP P Tracking Table'!$X341-42.834*'BMP P Tracking Table'!$W341)^2-(4*(149.919*'BMP P Tracking Table'!$W341+236.676*'BMP P Tracking Table'!$X341+726*'BMP P Tracking Table'!$Y341+996.798*'BMP P Tracking Table'!$Z341)*-'BMP P Tracking Table'!$AB341)))/(2*(149.919*'BMP P Tracking Table'!$W341+236.676*'BMP P Tracking Table'!$X341+726*'BMP P Tracking Table'!$Y341+996.798*'BMP P Tracking Table'!$Z341))))),"")</f>
        <v/>
      </c>
      <c r="AF341" s="107" t="str" cm="1">
        <f t="array" ref="AF341">IFERROR((VLOOKUP(CONCATENATE('BMP P Tracking Table'!$T341," ",'BMP P Tracking Table'!$AC341),'Performance Curves'!$C$1:$L$45,_xlfn.SINGLE(MATCH('BMP P Tracking Table'!$AE341,'Performance Curves'!$D$1:$L$1,1))+2,FALSE)-VLOOKUP(CONCATENATE('BMP P Tracking Table'!$T341," ",'BMP P Tracking Table'!$AC341),'Performance Curves'!$C$1:$L$45,_xlfn.SINGLE(MATCH('BMP P Tracking Table'!$AE341,'Performance Curves'!$D$1:$L$1,1))+1,FALSE)),"")</f>
        <v/>
      </c>
      <c r="AG341" s="107" t="str">
        <f>IFERROR(('BMP P Tracking Table'!$AE341-INDEX('Performance Curves'!$E$1:$L$1,1,MATCH('BMP P Tracking Table'!$AE341,'Performance Curves'!$E$1:$L$1,1)))/(INDEX('Performance Curves'!$E$1:$L$1,1,MATCH('BMP P Tracking Table'!$AE341,'Performance Curves'!$E$1:$L$1,1)+1)-INDEX('Performance Curves'!$E$1:$L$1,1,MATCH('BMP P Tracking Table'!$AE341,'Performance Curves'!$E$1:$L$1,1))),"")</f>
        <v/>
      </c>
      <c r="AH341" s="106" t="str" cm="1">
        <f t="array" ref="AH341">IFERROR(IF('BMP P Tracking Table'!$AE341=2,VLOOKUP(CONCATENATE('BMP P Tracking Table'!$T341," ",'BMP P Tracking Table'!$AC341),'Performance Curves'!$C$1:$L$45,_xlfn.SINGLE(MATCH('BMP P Tracking Table'!$AE341,'Performance Curves'!$D$1:$L$1,1))+1,FALSE),'BMP P Tracking Table'!$AF341*'BMP P Tracking Table'!$AG341+VLOOKUP(CONCATENATE('BMP P Tracking Table'!$T341," ",'BMP P Tracking Table'!$AC341),'Performance Curves'!$C$1:$L$45,_xlfn.SINGLE(MATCH('BMP P Tracking Table'!$AE341,'Performance Curves'!$D$1:$L$1,1))+1,FALSE)),"")</f>
        <v/>
      </c>
      <c r="AI341" s="107" t="str">
        <f>IFERROR('BMP P Tracking Table'!$AH341*'BMP P Tracking Table'!$AD341,"")</f>
        <v/>
      </c>
      <c r="AJ341" s="65"/>
      <c r="AK341" s="101"/>
      <c r="AL341" s="101"/>
      <c r="AM341" s="64">
        <v>1</v>
      </c>
      <c r="AN341" s="105" t="str">
        <f t="shared" si="11"/>
        <v/>
      </c>
      <c r="AO341" s="101"/>
      <c r="AP341" s="101"/>
      <c r="AQ341" s="101"/>
      <c r="AR341" s="101"/>
      <c r="AS341" s="101"/>
      <c r="AT341" s="101"/>
      <c r="AU341" s="101"/>
      <c r="AV341" s="65"/>
      <c r="AW341" s="102"/>
      <c r="AX341" s="102"/>
      <c r="AY341" s="107" t="str">
        <f>IF('BMP P Tracking Table'!$AK341="Yes",IF('BMP P Tracking Table'!$AL341="No",'BMP P Tracking Table'!$U341*VLOOKUP('BMP P Tracking Table'!$Q341,'Loading Rates'!$B$1:$L$24,4,FALSE)+IF('BMP P Tracking Table'!$V341="By HSG",'BMP P Tracking Table'!$W341*VLOOKUP('BMP P Tracking Table'!$Q341,'Loading Rates'!$B$1:$L$24,6,FALSE)+'BMP P Tracking Table'!$X341*VLOOKUP('BMP P Tracking Table'!$Q341,'Loading Rates'!$B$1:$L$24,7,FALSE)+'BMP P Tracking Table'!$Y341*VLOOKUP('BMP P Tracking Table'!$Q341,'Loading Rates'!$B$1:$L$24,8,FALSE)+'BMP P Tracking Table'!$Z341*VLOOKUP('BMP P Tracking Table'!$Q341,'Loading Rates'!$B$1:$L$24,9,FALSE),'BMP P Tracking Table'!$AA341*VLOOKUP('BMP P Tracking Table'!$Q341,'Loading Rates'!$B$1:$L$24,10,FALSE)),'BMP P Tracking Table'!$AO341*VLOOKUP('BMP P Tracking Table'!$Q341,'Loading Rates'!$B$1:$L$24,4,FALSE)+IF('BMP P Tracking Table'!$AP341="By HSG",'BMP P Tracking Table'!$AQ341*VLOOKUP('BMP P Tracking Table'!$Q341,'Loading Rates'!$B$1:$L$24,6,FALSE)+'BMP P Tracking Table'!$AR341*VLOOKUP('BMP P Tracking Table'!$Q341,'Loading Rates'!$B$1:$L$24,7,FALSE)+'BMP P Tracking Table'!$AS341*VLOOKUP('BMP P Tracking Table'!$Q341,'Loading Rates'!$B$1:$L$24,8,FALSE)+'BMP P Tracking Table'!$AT341*VLOOKUP('BMP P Tracking Table'!$Q341,'Loading Rates'!$B$1:$L$24,9,FALSE),'BMP P Tracking Table'!$AU341*VLOOKUP('BMP P Tracking Table'!$Q341,'Loading Rates'!$B$1:$L$24,10,FALSE))),"")</f>
        <v/>
      </c>
      <c r="AZ341" s="107" t="str">
        <f>IFERROR(IF('BMP P Tracking Table'!$AL341="Yes",MIN(2,IF('BMP P Tracking Table'!$AP341="Total Pervious",(-(3630*'BMP P Tracking Table'!$AO341+20.691*'BMP P Tracking Table'!$AU341)+SQRT((3630*'BMP P Tracking Table'!$AO341+20.691*'BMP P Tracking Table'!$AU341)^2-(4*(996.798*'BMP P Tracking Table'!$AU341)*-'BMP P Tracking Table'!$AW341)))/(2*(996.798*'BMP P Tracking Table'!$AU341)),IF(SUM('BMP P Tracking Table'!$AQ341:$AT341)=0,'BMP P Tracking Table'!$AU341/(-3630*'BMP P Tracking Table'!$AO341),(-(3630*'BMP P Tracking Table'!$AO341+20.691*'BMP P Tracking Table'!$AT341-216.711*'BMP P Tracking Table'!$AS341-83.853*'BMP P Tracking Table'!$AR341-42.834*'BMP P Tracking Table'!$AQ341)+SQRT((3630*'BMP P Tracking Table'!$AO341+20.691*'BMP P Tracking Table'!$AT341-216.711*'BMP P Tracking Table'!$AS341-83.853*'BMP P Tracking Table'!$AR341-42.834*'BMP P Tracking Table'!$AQ341)^2-(4*(149.919*'BMP P Tracking Table'!$AQ341+236.676*'BMP P Tracking Table'!$AR341+726*'BMP P Tracking Table'!$AS341+996.798*'BMP P Tracking Table'!$AT341)*-'BMP P Tracking Table'!$AW341)))/(2*(149.919*'BMP P Tracking Table'!$AQ341+236.676*'BMP P Tracking Table'!$AR341+726*'BMP P Tracking Table'!$AS341+996.798*'BMP P Tracking Table'!$AT341))))),MIN(2,IF('BMP P Tracking Table'!$AP341="Total Pervious",(-(3630*'BMP P Tracking Table'!$U341+20.691*'BMP P Tracking Table'!$AA341)+SQRT((3630*'BMP P Tracking Table'!$U341+20.691*'BMP P Tracking Table'!$AA341)^2-(4*(996.798*'BMP P Tracking Table'!$AA341)*-'BMP P Tracking Table'!$AW341)))/(2*(996.798*'BMP P Tracking Table'!$AA341)),IF(SUM('BMP P Tracking Table'!$W341:$Z341)=0,'BMP P Tracking Table'!$AW341/(-3630*'BMP P Tracking Table'!$U341),(-(3630*'BMP P Tracking Table'!$U341+20.691*'BMP P Tracking Table'!$Z341-216.711*'BMP P Tracking Table'!$Y341-83.853*'BMP P Tracking Table'!$X341-42.834*'BMP P Tracking Table'!$W341)+SQRT((3630*'BMP P Tracking Table'!$U341+20.691*'BMP P Tracking Table'!$Z341-216.711*'BMP P Tracking Table'!$Y341-83.853*'BMP P Tracking Table'!$X341-42.834*'BMP P Tracking Table'!$W341)^2-(4*(149.919*'BMP P Tracking Table'!$W341+236.676*'BMP P Tracking Table'!$X341+726*'BMP P Tracking Table'!$Y341+996.798*'BMP P Tracking Table'!$Z341)*-'BMP P Tracking Table'!$AW341)))/(2*(149.919*'BMP P Tracking Table'!$W341+236.676*'BMP P Tracking Table'!$X341+726*'BMP P Tracking Table'!$Y341+996.798*'BMP P Tracking Table'!$Z341)))))),"")</f>
        <v/>
      </c>
      <c r="BA341" s="105" t="str" cm="1">
        <f t="array" ref="BA341">IFERROR((VLOOKUP(CONCATENATE('BMP P Tracking Table'!$AV341," ",'BMP P Tracking Table'!$AX341),'Performance Curves'!$C$1:$L$45,_xlfn.SINGLE(MATCH('BMP P Tracking Table'!$AZ341,'Performance Curves'!$D$1:$L$1,1))+2,FALSE)-VLOOKUP(CONCATENATE('BMP P Tracking Table'!$AV341," ",'BMP P Tracking Table'!$AX341),'Performance Curves'!$C$1:$L$45,_xlfn.SINGLE(MATCH('BMP P Tracking Table'!$AZ341,'Performance Curves'!$D$1:$L$1,1))+1,FALSE)),"")</f>
        <v/>
      </c>
      <c r="BB341" s="107" t="str">
        <f>IFERROR(('BMP P Tracking Table'!$AZ341-INDEX('Performance Curves'!$E$1:$L$1,1,MATCH('BMP P Tracking Table'!$AZ341,'Performance Curves'!$E$1:$L$1,1)))/(INDEX('Performance Curves'!$E$1:$L$1,1,MATCH('BMP P Tracking Table'!$AZ341,'Performance Curves'!$E$1:$L$1,1)+1)-INDEX('Performance Curves'!$E$1:$L$1,1,MATCH('BMP P Tracking Table'!$AZ341,'Performance Curves'!$E$1:$L$1,1))),"")</f>
        <v/>
      </c>
      <c r="BC341" s="106" t="str" cm="1">
        <f t="array" ref="BC341">IFERROR(IF('BMP P Tracking Table'!$AZ341=2,VLOOKUP(CONCATENATE('BMP P Tracking Table'!$AV341," ",'BMP P Tracking Table'!$AX341),'Performance Curves'!$C$1:$L$44,_xlfn.SINGLE(MATCH('BMP P Tracking Table'!$AZ341,'Performance Curves'!$D$1:$L$1,1))+1,FALSE),'BMP P Tracking Table'!$BA341*'BMP P Tracking Table'!$BB341+VLOOKUP(CONCATENATE('BMP P Tracking Table'!$AV341," ",'BMP P Tracking Table'!$AX341),'Performance Curves'!$C$1:$L$44,_xlfn.SINGLE(MATCH('BMP P Tracking Table'!$AZ341,'Performance Curves'!$D$1:$L$1,1))+1,FALSE)),"")</f>
        <v/>
      </c>
      <c r="BD341" s="107" t="str">
        <f>IFERROR('BMP P Tracking Table'!$BC341*'BMP P Tracking Table'!$AY341,"")</f>
        <v/>
      </c>
      <c r="BE341" s="101"/>
      <c r="BF341" s="37">
        <f t="shared" si="12"/>
        <v>0</v>
      </c>
    </row>
    <row r="342" spans="1:58" x14ac:dyDescent="0.25">
      <c r="A342" s="65"/>
      <c r="B342" s="65"/>
      <c r="C342" s="65"/>
      <c r="D342" s="65"/>
      <c r="E342" s="97"/>
      <c r="F342" s="97"/>
      <c r="G342" s="65"/>
      <c r="H342" s="65"/>
      <c r="I342" s="65"/>
      <c r="J342" s="98"/>
      <c r="K342" s="65"/>
      <c r="L342" s="65"/>
      <c r="M342" s="65"/>
      <c r="N342" s="65"/>
      <c r="O342" s="65"/>
      <c r="P342" s="65"/>
      <c r="Q342" s="65" t="str">
        <f>IFERROR(VLOOKUP('BMP P Tracking Table'!$P342,Dropdowns!$C$2:$E$15,3,FALSE),"")</f>
        <v/>
      </c>
      <c r="R342" s="65" t="str">
        <f>IFERROR(VLOOKUP('BMP P Tracking Table'!$Q342,Dropdowns!$P$3:$Q$23,2,FALSE),"")</f>
        <v/>
      </c>
      <c r="S342" s="65"/>
      <c r="T342" s="65"/>
      <c r="U342" s="65"/>
      <c r="V342" s="65"/>
      <c r="W342" s="65"/>
      <c r="X342" s="65"/>
      <c r="Y342" s="65"/>
      <c r="Z342" s="65"/>
      <c r="AA342" s="65"/>
      <c r="AB342" s="100"/>
      <c r="AC342" s="65"/>
      <c r="AD342" s="107" t="str">
        <f>IFERROR('BMP P Tracking Table'!$U342*VLOOKUP('BMP P Tracking Table'!$Q342,'Loading Rates'!$B$1:$L$24,4,FALSE)+IF('BMP P Tracking Table'!$V342="By HSG",'BMP P Tracking Table'!$W342*VLOOKUP('BMP P Tracking Table'!$Q342,'Loading Rates'!$B$1:$L$24,6,FALSE)+'BMP P Tracking Table'!$X342*VLOOKUP('BMP P Tracking Table'!$Q342,'Loading Rates'!$B$1:$L$24,7,FALSE)+'BMP P Tracking Table'!$Y342*VLOOKUP('BMP P Tracking Table'!$Q342,'Loading Rates'!$B$1:$L$24,8,FALSE)+'BMP P Tracking Table'!$Z342*VLOOKUP('BMP P Tracking Table'!$Q342,'Loading Rates'!$B$1:$L$24,9,FALSE),'BMP P Tracking Table'!$AA342*VLOOKUP('BMP P Tracking Table'!$Q342,'Loading Rates'!$B$1:$L$24,10,FALSE)),"")</f>
        <v/>
      </c>
      <c r="AE342" s="107" t="str">
        <f>IFERROR(MIN(2,IF('BMP P Tracking Table'!$V342="Total Pervious",(-(3630*'BMP P Tracking Table'!$U342+20.691*'BMP P Tracking Table'!$AA342)+SQRT((3630*'BMP P Tracking Table'!$U342+20.691*'BMP P Tracking Table'!$AA342)^2-(4*(996.798*'BMP P Tracking Table'!$AA342)*-'BMP P Tracking Table'!$AB342)))/(2*(996.798*'BMP P Tracking Table'!$AA342)),IF(SUM('BMP P Tracking Table'!$W342:$Z342)=0,'BMP P Tracking Table'!$AB342/(-3630*'BMP P Tracking Table'!$U342),(-(3630*'BMP P Tracking Table'!$U342+20.691*'BMP P Tracking Table'!$Z342-216.711*'BMP P Tracking Table'!$Y342-83.853*'BMP P Tracking Table'!$X342-42.834*'BMP P Tracking Table'!$W342)+SQRT((3630*'BMP P Tracking Table'!$U342+20.691*'BMP P Tracking Table'!$Z342-216.711*'BMP P Tracking Table'!$Y342-83.853*'BMP P Tracking Table'!$X342-42.834*'BMP P Tracking Table'!$W342)^2-(4*(149.919*'BMP P Tracking Table'!$W342+236.676*'BMP P Tracking Table'!$X342+726*'BMP P Tracking Table'!$Y342+996.798*'BMP P Tracking Table'!$Z342)*-'BMP P Tracking Table'!$AB342)))/(2*(149.919*'BMP P Tracking Table'!$W342+236.676*'BMP P Tracking Table'!$X342+726*'BMP P Tracking Table'!$Y342+996.798*'BMP P Tracking Table'!$Z342))))),"")</f>
        <v/>
      </c>
      <c r="AF342" s="107" t="str" cm="1">
        <f t="array" ref="AF342">IFERROR((VLOOKUP(CONCATENATE('BMP P Tracking Table'!$T342," ",'BMP P Tracking Table'!$AC342),'Performance Curves'!$C$1:$L$45,_xlfn.SINGLE(MATCH('BMP P Tracking Table'!$AE342,'Performance Curves'!$D$1:$L$1,1))+2,FALSE)-VLOOKUP(CONCATENATE('BMP P Tracking Table'!$T342," ",'BMP P Tracking Table'!$AC342),'Performance Curves'!$C$1:$L$45,_xlfn.SINGLE(MATCH('BMP P Tracking Table'!$AE342,'Performance Curves'!$D$1:$L$1,1))+1,FALSE)),"")</f>
        <v/>
      </c>
      <c r="AG342" s="107" t="str">
        <f>IFERROR(('BMP P Tracking Table'!$AE342-INDEX('Performance Curves'!$E$1:$L$1,1,MATCH('BMP P Tracking Table'!$AE342,'Performance Curves'!$E$1:$L$1,1)))/(INDEX('Performance Curves'!$E$1:$L$1,1,MATCH('BMP P Tracking Table'!$AE342,'Performance Curves'!$E$1:$L$1,1)+1)-INDEX('Performance Curves'!$E$1:$L$1,1,MATCH('BMP P Tracking Table'!$AE342,'Performance Curves'!$E$1:$L$1,1))),"")</f>
        <v/>
      </c>
      <c r="AH342" s="106" t="str" cm="1">
        <f t="array" ref="AH342">IFERROR(IF('BMP P Tracking Table'!$AE342=2,VLOOKUP(CONCATENATE('BMP P Tracking Table'!$T342," ",'BMP P Tracking Table'!$AC342),'Performance Curves'!$C$1:$L$45,_xlfn.SINGLE(MATCH('BMP P Tracking Table'!$AE342,'Performance Curves'!$D$1:$L$1,1))+1,FALSE),'BMP P Tracking Table'!$AF342*'BMP P Tracking Table'!$AG342+VLOOKUP(CONCATENATE('BMP P Tracking Table'!$T342," ",'BMP P Tracking Table'!$AC342),'Performance Curves'!$C$1:$L$45,_xlfn.SINGLE(MATCH('BMP P Tracking Table'!$AE342,'Performance Curves'!$D$1:$L$1,1))+1,FALSE)),"")</f>
        <v/>
      </c>
      <c r="AI342" s="107" t="str">
        <f>IFERROR('BMP P Tracking Table'!$AH342*'BMP P Tracking Table'!$AD342,"")</f>
        <v/>
      </c>
      <c r="AJ342" s="65"/>
      <c r="AK342" s="101"/>
      <c r="AL342" s="101"/>
      <c r="AM342" s="64">
        <v>1</v>
      </c>
      <c r="AN342" s="105" t="str">
        <f t="shared" si="11"/>
        <v/>
      </c>
      <c r="AO342" s="101"/>
      <c r="AP342" s="101"/>
      <c r="AQ342" s="101"/>
      <c r="AR342" s="101"/>
      <c r="AS342" s="101"/>
      <c r="AT342" s="101"/>
      <c r="AU342" s="101"/>
      <c r="AV342" s="65"/>
      <c r="AW342" s="102"/>
      <c r="AX342" s="102"/>
      <c r="AY342" s="107" t="str">
        <f>IF('BMP P Tracking Table'!$AK342="Yes",IF('BMP P Tracking Table'!$AL342="No",'BMP P Tracking Table'!$U342*VLOOKUP('BMP P Tracking Table'!$Q342,'Loading Rates'!$B$1:$L$24,4,FALSE)+IF('BMP P Tracking Table'!$V342="By HSG",'BMP P Tracking Table'!$W342*VLOOKUP('BMP P Tracking Table'!$Q342,'Loading Rates'!$B$1:$L$24,6,FALSE)+'BMP P Tracking Table'!$X342*VLOOKUP('BMP P Tracking Table'!$Q342,'Loading Rates'!$B$1:$L$24,7,FALSE)+'BMP P Tracking Table'!$Y342*VLOOKUP('BMP P Tracking Table'!$Q342,'Loading Rates'!$B$1:$L$24,8,FALSE)+'BMP P Tracking Table'!$Z342*VLOOKUP('BMP P Tracking Table'!$Q342,'Loading Rates'!$B$1:$L$24,9,FALSE),'BMP P Tracking Table'!$AA342*VLOOKUP('BMP P Tracking Table'!$Q342,'Loading Rates'!$B$1:$L$24,10,FALSE)),'BMP P Tracking Table'!$AO342*VLOOKUP('BMP P Tracking Table'!$Q342,'Loading Rates'!$B$1:$L$24,4,FALSE)+IF('BMP P Tracking Table'!$AP342="By HSG",'BMP P Tracking Table'!$AQ342*VLOOKUP('BMP P Tracking Table'!$Q342,'Loading Rates'!$B$1:$L$24,6,FALSE)+'BMP P Tracking Table'!$AR342*VLOOKUP('BMP P Tracking Table'!$Q342,'Loading Rates'!$B$1:$L$24,7,FALSE)+'BMP P Tracking Table'!$AS342*VLOOKUP('BMP P Tracking Table'!$Q342,'Loading Rates'!$B$1:$L$24,8,FALSE)+'BMP P Tracking Table'!$AT342*VLOOKUP('BMP P Tracking Table'!$Q342,'Loading Rates'!$B$1:$L$24,9,FALSE),'BMP P Tracking Table'!$AU342*VLOOKUP('BMP P Tracking Table'!$Q342,'Loading Rates'!$B$1:$L$24,10,FALSE))),"")</f>
        <v/>
      </c>
      <c r="AZ342" s="107" t="str">
        <f>IFERROR(IF('BMP P Tracking Table'!$AL342="Yes",MIN(2,IF('BMP P Tracking Table'!$AP342="Total Pervious",(-(3630*'BMP P Tracking Table'!$AO342+20.691*'BMP P Tracking Table'!$AU342)+SQRT((3630*'BMP P Tracking Table'!$AO342+20.691*'BMP P Tracking Table'!$AU342)^2-(4*(996.798*'BMP P Tracking Table'!$AU342)*-'BMP P Tracking Table'!$AW342)))/(2*(996.798*'BMP P Tracking Table'!$AU342)),IF(SUM('BMP P Tracking Table'!$AQ342:$AT342)=0,'BMP P Tracking Table'!$AU342/(-3630*'BMP P Tracking Table'!$AO342),(-(3630*'BMP P Tracking Table'!$AO342+20.691*'BMP P Tracking Table'!$AT342-216.711*'BMP P Tracking Table'!$AS342-83.853*'BMP P Tracking Table'!$AR342-42.834*'BMP P Tracking Table'!$AQ342)+SQRT((3630*'BMP P Tracking Table'!$AO342+20.691*'BMP P Tracking Table'!$AT342-216.711*'BMP P Tracking Table'!$AS342-83.853*'BMP P Tracking Table'!$AR342-42.834*'BMP P Tracking Table'!$AQ342)^2-(4*(149.919*'BMP P Tracking Table'!$AQ342+236.676*'BMP P Tracking Table'!$AR342+726*'BMP P Tracking Table'!$AS342+996.798*'BMP P Tracking Table'!$AT342)*-'BMP P Tracking Table'!$AW342)))/(2*(149.919*'BMP P Tracking Table'!$AQ342+236.676*'BMP P Tracking Table'!$AR342+726*'BMP P Tracking Table'!$AS342+996.798*'BMP P Tracking Table'!$AT342))))),MIN(2,IF('BMP P Tracking Table'!$AP342="Total Pervious",(-(3630*'BMP P Tracking Table'!$U342+20.691*'BMP P Tracking Table'!$AA342)+SQRT((3630*'BMP P Tracking Table'!$U342+20.691*'BMP P Tracking Table'!$AA342)^2-(4*(996.798*'BMP P Tracking Table'!$AA342)*-'BMP P Tracking Table'!$AW342)))/(2*(996.798*'BMP P Tracking Table'!$AA342)),IF(SUM('BMP P Tracking Table'!$W342:$Z342)=0,'BMP P Tracking Table'!$AW342/(-3630*'BMP P Tracking Table'!$U342),(-(3630*'BMP P Tracking Table'!$U342+20.691*'BMP P Tracking Table'!$Z342-216.711*'BMP P Tracking Table'!$Y342-83.853*'BMP P Tracking Table'!$X342-42.834*'BMP P Tracking Table'!$W342)+SQRT((3630*'BMP P Tracking Table'!$U342+20.691*'BMP P Tracking Table'!$Z342-216.711*'BMP P Tracking Table'!$Y342-83.853*'BMP P Tracking Table'!$X342-42.834*'BMP P Tracking Table'!$W342)^2-(4*(149.919*'BMP P Tracking Table'!$W342+236.676*'BMP P Tracking Table'!$X342+726*'BMP P Tracking Table'!$Y342+996.798*'BMP P Tracking Table'!$Z342)*-'BMP P Tracking Table'!$AW342)))/(2*(149.919*'BMP P Tracking Table'!$W342+236.676*'BMP P Tracking Table'!$X342+726*'BMP P Tracking Table'!$Y342+996.798*'BMP P Tracking Table'!$Z342)))))),"")</f>
        <v/>
      </c>
      <c r="BA342" s="105" t="str" cm="1">
        <f t="array" ref="BA342">IFERROR((VLOOKUP(CONCATENATE('BMP P Tracking Table'!$AV342," ",'BMP P Tracking Table'!$AX342),'Performance Curves'!$C$1:$L$45,_xlfn.SINGLE(MATCH('BMP P Tracking Table'!$AZ342,'Performance Curves'!$D$1:$L$1,1))+2,FALSE)-VLOOKUP(CONCATENATE('BMP P Tracking Table'!$AV342," ",'BMP P Tracking Table'!$AX342),'Performance Curves'!$C$1:$L$45,_xlfn.SINGLE(MATCH('BMP P Tracking Table'!$AZ342,'Performance Curves'!$D$1:$L$1,1))+1,FALSE)),"")</f>
        <v/>
      </c>
      <c r="BB342" s="107" t="str">
        <f>IFERROR(('BMP P Tracking Table'!$AZ342-INDEX('Performance Curves'!$E$1:$L$1,1,MATCH('BMP P Tracking Table'!$AZ342,'Performance Curves'!$E$1:$L$1,1)))/(INDEX('Performance Curves'!$E$1:$L$1,1,MATCH('BMP P Tracking Table'!$AZ342,'Performance Curves'!$E$1:$L$1,1)+1)-INDEX('Performance Curves'!$E$1:$L$1,1,MATCH('BMP P Tracking Table'!$AZ342,'Performance Curves'!$E$1:$L$1,1))),"")</f>
        <v/>
      </c>
      <c r="BC342" s="106" t="str" cm="1">
        <f t="array" ref="BC342">IFERROR(IF('BMP P Tracking Table'!$AZ342=2,VLOOKUP(CONCATENATE('BMP P Tracking Table'!$AV342," ",'BMP P Tracking Table'!$AX342),'Performance Curves'!$C$1:$L$44,_xlfn.SINGLE(MATCH('BMP P Tracking Table'!$AZ342,'Performance Curves'!$D$1:$L$1,1))+1,FALSE),'BMP P Tracking Table'!$BA342*'BMP P Tracking Table'!$BB342+VLOOKUP(CONCATENATE('BMP P Tracking Table'!$AV342," ",'BMP P Tracking Table'!$AX342),'Performance Curves'!$C$1:$L$44,_xlfn.SINGLE(MATCH('BMP P Tracking Table'!$AZ342,'Performance Curves'!$D$1:$L$1,1))+1,FALSE)),"")</f>
        <v/>
      </c>
      <c r="BD342" s="107" t="str">
        <f>IFERROR('BMP P Tracking Table'!$BC342*'BMP P Tracking Table'!$AY342,"")</f>
        <v/>
      </c>
      <c r="BE342" s="101"/>
      <c r="BF342" s="37">
        <f t="shared" si="12"/>
        <v>0</v>
      </c>
    </row>
    <row r="343" spans="1:58" x14ac:dyDescent="0.25">
      <c r="A343" s="65"/>
      <c r="B343" s="65"/>
      <c r="C343" s="65"/>
      <c r="D343" s="65"/>
      <c r="E343" s="97"/>
      <c r="F343" s="97"/>
      <c r="G343" s="65"/>
      <c r="H343" s="65"/>
      <c r="I343" s="65"/>
      <c r="J343" s="98"/>
      <c r="K343" s="65"/>
      <c r="L343" s="65"/>
      <c r="M343" s="65"/>
      <c r="N343" s="65"/>
      <c r="O343" s="65"/>
      <c r="P343" s="65"/>
      <c r="Q343" s="65" t="str">
        <f>IFERROR(VLOOKUP('BMP P Tracking Table'!$P343,Dropdowns!$C$2:$E$15,3,FALSE),"")</f>
        <v/>
      </c>
      <c r="R343" s="65" t="str">
        <f>IFERROR(VLOOKUP('BMP P Tracking Table'!$Q343,Dropdowns!$P$3:$Q$23,2,FALSE),"")</f>
        <v/>
      </c>
      <c r="S343" s="65"/>
      <c r="T343" s="65"/>
      <c r="U343" s="65"/>
      <c r="V343" s="65"/>
      <c r="W343" s="65"/>
      <c r="X343" s="65"/>
      <c r="Y343" s="65"/>
      <c r="Z343" s="65"/>
      <c r="AA343" s="65"/>
      <c r="AB343" s="100"/>
      <c r="AC343" s="65"/>
      <c r="AD343" s="107" t="str">
        <f>IFERROR('BMP P Tracking Table'!$U343*VLOOKUP('BMP P Tracking Table'!$Q343,'Loading Rates'!$B$1:$L$24,4,FALSE)+IF('BMP P Tracking Table'!$V343="By HSG",'BMP P Tracking Table'!$W343*VLOOKUP('BMP P Tracking Table'!$Q343,'Loading Rates'!$B$1:$L$24,6,FALSE)+'BMP P Tracking Table'!$X343*VLOOKUP('BMP P Tracking Table'!$Q343,'Loading Rates'!$B$1:$L$24,7,FALSE)+'BMP P Tracking Table'!$Y343*VLOOKUP('BMP P Tracking Table'!$Q343,'Loading Rates'!$B$1:$L$24,8,FALSE)+'BMP P Tracking Table'!$Z343*VLOOKUP('BMP P Tracking Table'!$Q343,'Loading Rates'!$B$1:$L$24,9,FALSE),'BMP P Tracking Table'!$AA343*VLOOKUP('BMP P Tracking Table'!$Q343,'Loading Rates'!$B$1:$L$24,10,FALSE)),"")</f>
        <v/>
      </c>
      <c r="AE343" s="107" t="str">
        <f>IFERROR(MIN(2,IF('BMP P Tracking Table'!$V343="Total Pervious",(-(3630*'BMP P Tracking Table'!$U343+20.691*'BMP P Tracking Table'!$AA343)+SQRT((3630*'BMP P Tracking Table'!$U343+20.691*'BMP P Tracking Table'!$AA343)^2-(4*(996.798*'BMP P Tracking Table'!$AA343)*-'BMP P Tracking Table'!$AB343)))/(2*(996.798*'BMP P Tracking Table'!$AA343)),IF(SUM('BMP P Tracking Table'!$W343:$Z343)=0,'BMP P Tracking Table'!$AB343/(-3630*'BMP P Tracking Table'!$U343),(-(3630*'BMP P Tracking Table'!$U343+20.691*'BMP P Tracking Table'!$Z343-216.711*'BMP P Tracking Table'!$Y343-83.853*'BMP P Tracking Table'!$X343-42.834*'BMP P Tracking Table'!$W343)+SQRT((3630*'BMP P Tracking Table'!$U343+20.691*'BMP P Tracking Table'!$Z343-216.711*'BMP P Tracking Table'!$Y343-83.853*'BMP P Tracking Table'!$X343-42.834*'BMP P Tracking Table'!$W343)^2-(4*(149.919*'BMP P Tracking Table'!$W343+236.676*'BMP P Tracking Table'!$X343+726*'BMP P Tracking Table'!$Y343+996.798*'BMP P Tracking Table'!$Z343)*-'BMP P Tracking Table'!$AB343)))/(2*(149.919*'BMP P Tracking Table'!$W343+236.676*'BMP P Tracking Table'!$X343+726*'BMP P Tracking Table'!$Y343+996.798*'BMP P Tracking Table'!$Z343))))),"")</f>
        <v/>
      </c>
      <c r="AF343" s="107" t="str" cm="1">
        <f t="array" ref="AF343">IFERROR((VLOOKUP(CONCATENATE('BMP P Tracking Table'!$T343," ",'BMP P Tracking Table'!$AC343),'Performance Curves'!$C$1:$L$45,_xlfn.SINGLE(MATCH('BMP P Tracking Table'!$AE343,'Performance Curves'!$D$1:$L$1,1))+2,FALSE)-VLOOKUP(CONCATENATE('BMP P Tracking Table'!$T343," ",'BMP P Tracking Table'!$AC343),'Performance Curves'!$C$1:$L$45,_xlfn.SINGLE(MATCH('BMP P Tracking Table'!$AE343,'Performance Curves'!$D$1:$L$1,1))+1,FALSE)),"")</f>
        <v/>
      </c>
      <c r="AG343" s="107" t="str">
        <f>IFERROR(('BMP P Tracking Table'!$AE343-INDEX('Performance Curves'!$E$1:$L$1,1,MATCH('BMP P Tracking Table'!$AE343,'Performance Curves'!$E$1:$L$1,1)))/(INDEX('Performance Curves'!$E$1:$L$1,1,MATCH('BMP P Tracking Table'!$AE343,'Performance Curves'!$E$1:$L$1,1)+1)-INDEX('Performance Curves'!$E$1:$L$1,1,MATCH('BMP P Tracking Table'!$AE343,'Performance Curves'!$E$1:$L$1,1))),"")</f>
        <v/>
      </c>
      <c r="AH343" s="106" t="str" cm="1">
        <f t="array" ref="AH343">IFERROR(IF('BMP P Tracking Table'!$AE343=2,VLOOKUP(CONCATENATE('BMP P Tracking Table'!$T343," ",'BMP P Tracking Table'!$AC343),'Performance Curves'!$C$1:$L$45,_xlfn.SINGLE(MATCH('BMP P Tracking Table'!$AE343,'Performance Curves'!$D$1:$L$1,1))+1,FALSE),'BMP P Tracking Table'!$AF343*'BMP P Tracking Table'!$AG343+VLOOKUP(CONCATENATE('BMP P Tracking Table'!$T343," ",'BMP P Tracking Table'!$AC343),'Performance Curves'!$C$1:$L$45,_xlfn.SINGLE(MATCH('BMP P Tracking Table'!$AE343,'Performance Curves'!$D$1:$L$1,1))+1,FALSE)),"")</f>
        <v/>
      </c>
      <c r="AI343" s="107" t="str">
        <f>IFERROR('BMP P Tracking Table'!$AH343*'BMP P Tracking Table'!$AD343,"")</f>
        <v/>
      </c>
      <c r="AJ343" s="65"/>
      <c r="AK343" s="101"/>
      <c r="AL343" s="101"/>
      <c r="AM343" s="64">
        <v>1</v>
      </c>
      <c r="AN343" s="105" t="str">
        <f t="shared" si="11"/>
        <v/>
      </c>
      <c r="AO343" s="101"/>
      <c r="AP343" s="101"/>
      <c r="AQ343" s="101"/>
      <c r="AR343" s="101"/>
      <c r="AS343" s="101"/>
      <c r="AT343" s="101"/>
      <c r="AU343" s="101"/>
      <c r="AV343" s="65"/>
      <c r="AW343" s="102"/>
      <c r="AX343" s="102"/>
      <c r="AY343" s="107" t="str">
        <f>IF('BMP P Tracking Table'!$AK343="Yes",IF('BMP P Tracking Table'!$AL343="No",'BMP P Tracking Table'!$U343*VLOOKUP('BMP P Tracking Table'!$Q343,'Loading Rates'!$B$1:$L$24,4,FALSE)+IF('BMP P Tracking Table'!$V343="By HSG",'BMP P Tracking Table'!$W343*VLOOKUP('BMP P Tracking Table'!$Q343,'Loading Rates'!$B$1:$L$24,6,FALSE)+'BMP P Tracking Table'!$X343*VLOOKUP('BMP P Tracking Table'!$Q343,'Loading Rates'!$B$1:$L$24,7,FALSE)+'BMP P Tracking Table'!$Y343*VLOOKUP('BMP P Tracking Table'!$Q343,'Loading Rates'!$B$1:$L$24,8,FALSE)+'BMP P Tracking Table'!$Z343*VLOOKUP('BMP P Tracking Table'!$Q343,'Loading Rates'!$B$1:$L$24,9,FALSE),'BMP P Tracking Table'!$AA343*VLOOKUP('BMP P Tracking Table'!$Q343,'Loading Rates'!$B$1:$L$24,10,FALSE)),'BMP P Tracking Table'!$AO343*VLOOKUP('BMP P Tracking Table'!$Q343,'Loading Rates'!$B$1:$L$24,4,FALSE)+IF('BMP P Tracking Table'!$AP343="By HSG",'BMP P Tracking Table'!$AQ343*VLOOKUP('BMP P Tracking Table'!$Q343,'Loading Rates'!$B$1:$L$24,6,FALSE)+'BMP P Tracking Table'!$AR343*VLOOKUP('BMP P Tracking Table'!$Q343,'Loading Rates'!$B$1:$L$24,7,FALSE)+'BMP P Tracking Table'!$AS343*VLOOKUP('BMP P Tracking Table'!$Q343,'Loading Rates'!$B$1:$L$24,8,FALSE)+'BMP P Tracking Table'!$AT343*VLOOKUP('BMP P Tracking Table'!$Q343,'Loading Rates'!$B$1:$L$24,9,FALSE),'BMP P Tracking Table'!$AU343*VLOOKUP('BMP P Tracking Table'!$Q343,'Loading Rates'!$B$1:$L$24,10,FALSE))),"")</f>
        <v/>
      </c>
      <c r="AZ343" s="107" t="str">
        <f>IFERROR(IF('BMP P Tracking Table'!$AL343="Yes",MIN(2,IF('BMP P Tracking Table'!$AP343="Total Pervious",(-(3630*'BMP P Tracking Table'!$AO343+20.691*'BMP P Tracking Table'!$AU343)+SQRT((3630*'BMP P Tracking Table'!$AO343+20.691*'BMP P Tracking Table'!$AU343)^2-(4*(996.798*'BMP P Tracking Table'!$AU343)*-'BMP P Tracking Table'!$AW343)))/(2*(996.798*'BMP P Tracking Table'!$AU343)),IF(SUM('BMP P Tracking Table'!$AQ343:$AT343)=0,'BMP P Tracking Table'!$AU343/(-3630*'BMP P Tracking Table'!$AO343),(-(3630*'BMP P Tracking Table'!$AO343+20.691*'BMP P Tracking Table'!$AT343-216.711*'BMP P Tracking Table'!$AS343-83.853*'BMP P Tracking Table'!$AR343-42.834*'BMP P Tracking Table'!$AQ343)+SQRT((3630*'BMP P Tracking Table'!$AO343+20.691*'BMP P Tracking Table'!$AT343-216.711*'BMP P Tracking Table'!$AS343-83.853*'BMP P Tracking Table'!$AR343-42.834*'BMP P Tracking Table'!$AQ343)^2-(4*(149.919*'BMP P Tracking Table'!$AQ343+236.676*'BMP P Tracking Table'!$AR343+726*'BMP P Tracking Table'!$AS343+996.798*'BMP P Tracking Table'!$AT343)*-'BMP P Tracking Table'!$AW343)))/(2*(149.919*'BMP P Tracking Table'!$AQ343+236.676*'BMP P Tracking Table'!$AR343+726*'BMP P Tracking Table'!$AS343+996.798*'BMP P Tracking Table'!$AT343))))),MIN(2,IF('BMP P Tracking Table'!$AP343="Total Pervious",(-(3630*'BMP P Tracking Table'!$U343+20.691*'BMP P Tracking Table'!$AA343)+SQRT((3630*'BMP P Tracking Table'!$U343+20.691*'BMP P Tracking Table'!$AA343)^2-(4*(996.798*'BMP P Tracking Table'!$AA343)*-'BMP P Tracking Table'!$AW343)))/(2*(996.798*'BMP P Tracking Table'!$AA343)),IF(SUM('BMP P Tracking Table'!$W343:$Z343)=0,'BMP P Tracking Table'!$AW343/(-3630*'BMP P Tracking Table'!$U343),(-(3630*'BMP P Tracking Table'!$U343+20.691*'BMP P Tracking Table'!$Z343-216.711*'BMP P Tracking Table'!$Y343-83.853*'BMP P Tracking Table'!$X343-42.834*'BMP P Tracking Table'!$W343)+SQRT((3630*'BMP P Tracking Table'!$U343+20.691*'BMP P Tracking Table'!$Z343-216.711*'BMP P Tracking Table'!$Y343-83.853*'BMP P Tracking Table'!$X343-42.834*'BMP P Tracking Table'!$W343)^2-(4*(149.919*'BMP P Tracking Table'!$W343+236.676*'BMP P Tracking Table'!$X343+726*'BMP P Tracking Table'!$Y343+996.798*'BMP P Tracking Table'!$Z343)*-'BMP P Tracking Table'!$AW343)))/(2*(149.919*'BMP P Tracking Table'!$W343+236.676*'BMP P Tracking Table'!$X343+726*'BMP P Tracking Table'!$Y343+996.798*'BMP P Tracking Table'!$Z343)))))),"")</f>
        <v/>
      </c>
      <c r="BA343" s="105" t="str" cm="1">
        <f t="array" ref="BA343">IFERROR((VLOOKUP(CONCATENATE('BMP P Tracking Table'!$AV343," ",'BMP P Tracking Table'!$AX343),'Performance Curves'!$C$1:$L$45,_xlfn.SINGLE(MATCH('BMP P Tracking Table'!$AZ343,'Performance Curves'!$D$1:$L$1,1))+2,FALSE)-VLOOKUP(CONCATENATE('BMP P Tracking Table'!$AV343," ",'BMP P Tracking Table'!$AX343),'Performance Curves'!$C$1:$L$45,_xlfn.SINGLE(MATCH('BMP P Tracking Table'!$AZ343,'Performance Curves'!$D$1:$L$1,1))+1,FALSE)),"")</f>
        <v/>
      </c>
      <c r="BB343" s="107" t="str">
        <f>IFERROR(('BMP P Tracking Table'!$AZ343-INDEX('Performance Curves'!$E$1:$L$1,1,MATCH('BMP P Tracking Table'!$AZ343,'Performance Curves'!$E$1:$L$1,1)))/(INDEX('Performance Curves'!$E$1:$L$1,1,MATCH('BMP P Tracking Table'!$AZ343,'Performance Curves'!$E$1:$L$1,1)+1)-INDEX('Performance Curves'!$E$1:$L$1,1,MATCH('BMP P Tracking Table'!$AZ343,'Performance Curves'!$E$1:$L$1,1))),"")</f>
        <v/>
      </c>
      <c r="BC343" s="106" t="str" cm="1">
        <f t="array" ref="BC343">IFERROR(IF('BMP P Tracking Table'!$AZ343=2,VLOOKUP(CONCATENATE('BMP P Tracking Table'!$AV343," ",'BMP P Tracking Table'!$AX343),'Performance Curves'!$C$1:$L$44,_xlfn.SINGLE(MATCH('BMP P Tracking Table'!$AZ343,'Performance Curves'!$D$1:$L$1,1))+1,FALSE),'BMP P Tracking Table'!$BA343*'BMP P Tracking Table'!$BB343+VLOOKUP(CONCATENATE('BMP P Tracking Table'!$AV343," ",'BMP P Tracking Table'!$AX343),'Performance Curves'!$C$1:$L$44,_xlfn.SINGLE(MATCH('BMP P Tracking Table'!$AZ343,'Performance Curves'!$D$1:$L$1,1))+1,FALSE)),"")</f>
        <v/>
      </c>
      <c r="BD343" s="107" t="str">
        <f>IFERROR('BMP P Tracking Table'!$BC343*'BMP P Tracking Table'!$AY343,"")</f>
        <v/>
      </c>
      <c r="BE343" s="101"/>
      <c r="BF343" s="37">
        <f t="shared" si="12"/>
        <v>0</v>
      </c>
    </row>
    <row r="344" spans="1:58" x14ac:dyDescent="0.25">
      <c r="A344" s="65"/>
      <c r="B344" s="65"/>
      <c r="C344" s="65"/>
      <c r="D344" s="65"/>
      <c r="E344" s="97"/>
      <c r="F344" s="97"/>
      <c r="G344" s="65"/>
      <c r="H344" s="65"/>
      <c r="I344" s="65"/>
      <c r="J344" s="98"/>
      <c r="K344" s="65"/>
      <c r="L344" s="65"/>
      <c r="M344" s="65"/>
      <c r="N344" s="65"/>
      <c r="O344" s="65"/>
      <c r="P344" s="65"/>
      <c r="Q344" s="65" t="str">
        <f>IFERROR(VLOOKUP('BMP P Tracking Table'!$P344,Dropdowns!$C$2:$E$15,3,FALSE),"")</f>
        <v/>
      </c>
      <c r="R344" s="65" t="str">
        <f>IFERROR(VLOOKUP('BMP P Tracking Table'!$Q344,Dropdowns!$P$3:$Q$23,2,FALSE),"")</f>
        <v/>
      </c>
      <c r="S344" s="65"/>
      <c r="T344" s="65"/>
      <c r="U344" s="65"/>
      <c r="V344" s="65"/>
      <c r="W344" s="65"/>
      <c r="X344" s="65"/>
      <c r="Y344" s="65"/>
      <c r="Z344" s="65"/>
      <c r="AA344" s="65"/>
      <c r="AB344" s="100"/>
      <c r="AC344" s="65"/>
      <c r="AD344" s="107" t="str">
        <f>IFERROR('BMP P Tracking Table'!$U344*VLOOKUP('BMP P Tracking Table'!$Q344,'Loading Rates'!$B$1:$L$24,4,FALSE)+IF('BMP P Tracking Table'!$V344="By HSG",'BMP P Tracking Table'!$W344*VLOOKUP('BMP P Tracking Table'!$Q344,'Loading Rates'!$B$1:$L$24,6,FALSE)+'BMP P Tracking Table'!$X344*VLOOKUP('BMP P Tracking Table'!$Q344,'Loading Rates'!$B$1:$L$24,7,FALSE)+'BMP P Tracking Table'!$Y344*VLOOKUP('BMP P Tracking Table'!$Q344,'Loading Rates'!$B$1:$L$24,8,FALSE)+'BMP P Tracking Table'!$Z344*VLOOKUP('BMP P Tracking Table'!$Q344,'Loading Rates'!$B$1:$L$24,9,FALSE),'BMP P Tracking Table'!$AA344*VLOOKUP('BMP P Tracking Table'!$Q344,'Loading Rates'!$B$1:$L$24,10,FALSE)),"")</f>
        <v/>
      </c>
      <c r="AE344" s="107" t="str">
        <f>IFERROR(MIN(2,IF('BMP P Tracking Table'!$V344="Total Pervious",(-(3630*'BMP P Tracking Table'!$U344+20.691*'BMP P Tracking Table'!$AA344)+SQRT((3630*'BMP P Tracking Table'!$U344+20.691*'BMP P Tracking Table'!$AA344)^2-(4*(996.798*'BMP P Tracking Table'!$AA344)*-'BMP P Tracking Table'!$AB344)))/(2*(996.798*'BMP P Tracking Table'!$AA344)),IF(SUM('BMP P Tracking Table'!$W344:$Z344)=0,'BMP P Tracking Table'!$AB344/(-3630*'BMP P Tracking Table'!$U344),(-(3630*'BMP P Tracking Table'!$U344+20.691*'BMP P Tracking Table'!$Z344-216.711*'BMP P Tracking Table'!$Y344-83.853*'BMP P Tracking Table'!$X344-42.834*'BMP P Tracking Table'!$W344)+SQRT((3630*'BMP P Tracking Table'!$U344+20.691*'BMP P Tracking Table'!$Z344-216.711*'BMP P Tracking Table'!$Y344-83.853*'BMP P Tracking Table'!$X344-42.834*'BMP P Tracking Table'!$W344)^2-(4*(149.919*'BMP P Tracking Table'!$W344+236.676*'BMP P Tracking Table'!$X344+726*'BMP P Tracking Table'!$Y344+996.798*'BMP P Tracking Table'!$Z344)*-'BMP P Tracking Table'!$AB344)))/(2*(149.919*'BMP P Tracking Table'!$W344+236.676*'BMP P Tracking Table'!$X344+726*'BMP P Tracking Table'!$Y344+996.798*'BMP P Tracking Table'!$Z344))))),"")</f>
        <v/>
      </c>
      <c r="AF344" s="107" t="str" cm="1">
        <f t="array" ref="AF344">IFERROR((VLOOKUP(CONCATENATE('BMP P Tracking Table'!$T344," ",'BMP P Tracking Table'!$AC344),'Performance Curves'!$C$1:$L$45,_xlfn.SINGLE(MATCH('BMP P Tracking Table'!$AE344,'Performance Curves'!$D$1:$L$1,1))+2,FALSE)-VLOOKUP(CONCATENATE('BMP P Tracking Table'!$T344," ",'BMP P Tracking Table'!$AC344),'Performance Curves'!$C$1:$L$45,_xlfn.SINGLE(MATCH('BMP P Tracking Table'!$AE344,'Performance Curves'!$D$1:$L$1,1))+1,FALSE)),"")</f>
        <v/>
      </c>
      <c r="AG344" s="107" t="str">
        <f>IFERROR(('BMP P Tracking Table'!$AE344-INDEX('Performance Curves'!$E$1:$L$1,1,MATCH('BMP P Tracking Table'!$AE344,'Performance Curves'!$E$1:$L$1,1)))/(INDEX('Performance Curves'!$E$1:$L$1,1,MATCH('BMP P Tracking Table'!$AE344,'Performance Curves'!$E$1:$L$1,1)+1)-INDEX('Performance Curves'!$E$1:$L$1,1,MATCH('BMP P Tracking Table'!$AE344,'Performance Curves'!$E$1:$L$1,1))),"")</f>
        <v/>
      </c>
      <c r="AH344" s="106" t="str" cm="1">
        <f t="array" ref="AH344">IFERROR(IF('BMP P Tracking Table'!$AE344=2,VLOOKUP(CONCATENATE('BMP P Tracking Table'!$T344," ",'BMP P Tracking Table'!$AC344),'Performance Curves'!$C$1:$L$45,_xlfn.SINGLE(MATCH('BMP P Tracking Table'!$AE344,'Performance Curves'!$D$1:$L$1,1))+1,FALSE),'BMP P Tracking Table'!$AF344*'BMP P Tracking Table'!$AG344+VLOOKUP(CONCATENATE('BMP P Tracking Table'!$T344," ",'BMP P Tracking Table'!$AC344),'Performance Curves'!$C$1:$L$45,_xlfn.SINGLE(MATCH('BMP P Tracking Table'!$AE344,'Performance Curves'!$D$1:$L$1,1))+1,FALSE)),"")</f>
        <v/>
      </c>
      <c r="AI344" s="107" t="str">
        <f>IFERROR('BMP P Tracking Table'!$AH344*'BMP P Tracking Table'!$AD344,"")</f>
        <v/>
      </c>
      <c r="AJ344" s="65"/>
      <c r="AK344" s="101"/>
      <c r="AL344" s="101"/>
      <c r="AM344" s="64">
        <v>1</v>
      </c>
      <c r="AN344" s="105" t="str">
        <f t="shared" si="11"/>
        <v/>
      </c>
      <c r="AO344" s="101"/>
      <c r="AP344" s="101"/>
      <c r="AQ344" s="101"/>
      <c r="AR344" s="101"/>
      <c r="AS344" s="101"/>
      <c r="AT344" s="101"/>
      <c r="AU344" s="101"/>
      <c r="AV344" s="65"/>
      <c r="AW344" s="102"/>
      <c r="AX344" s="102"/>
      <c r="AY344" s="107" t="str">
        <f>IF('BMP P Tracking Table'!$AK344="Yes",IF('BMP P Tracking Table'!$AL344="No",'BMP P Tracking Table'!$U344*VLOOKUP('BMP P Tracking Table'!$Q344,'Loading Rates'!$B$1:$L$24,4,FALSE)+IF('BMP P Tracking Table'!$V344="By HSG",'BMP P Tracking Table'!$W344*VLOOKUP('BMP P Tracking Table'!$Q344,'Loading Rates'!$B$1:$L$24,6,FALSE)+'BMP P Tracking Table'!$X344*VLOOKUP('BMP P Tracking Table'!$Q344,'Loading Rates'!$B$1:$L$24,7,FALSE)+'BMP P Tracking Table'!$Y344*VLOOKUP('BMP P Tracking Table'!$Q344,'Loading Rates'!$B$1:$L$24,8,FALSE)+'BMP P Tracking Table'!$Z344*VLOOKUP('BMP P Tracking Table'!$Q344,'Loading Rates'!$B$1:$L$24,9,FALSE),'BMP P Tracking Table'!$AA344*VLOOKUP('BMP P Tracking Table'!$Q344,'Loading Rates'!$B$1:$L$24,10,FALSE)),'BMP P Tracking Table'!$AO344*VLOOKUP('BMP P Tracking Table'!$Q344,'Loading Rates'!$B$1:$L$24,4,FALSE)+IF('BMP P Tracking Table'!$AP344="By HSG",'BMP P Tracking Table'!$AQ344*VLOOKUP('BMP P Tracking Table'!$Q344,'Loading Rates'!$B$1:$L$24,6,FALSE)+'BMP P Tracking Table'!$AR344*VLOOKUP('BMP P Tracking Table'!$Q344,'Loading Rates'!$B$1:$L$24,7,FALSE)+'BMP P Tracking Table'!$AS344*VLOOKUP('BMP P Tracking Table'!$Q344,'Loading Rates'!$B$1:$L$24,8,FALSE)+'BMP P Tracking Table'!$AT344*VLOOKUP('BMP P Tracking Table'!$Q344,'Loading Rates'!$B$1:$L$24,9,FALSE),'BMP P Tracking Table'!$AU344*VLOOKUP('BMP P Tracking Table'!$Q344,'Loading Rates'!$B$1:$L$24,10,FALSE))),"")</f>
        <v/>
      </c>
      <c r="AZ344" s="107" t="str">
        <f>IFERROR(IF('BMP P Tracking Table'!$AL344="Yes",MIN(2,IF('BMP P Tracking Table'!$AP344="Total Pervious",(-(3630*'BMP P Tracking Table'!$AO344+20.691*'BMP P Tracking Table'!$AU344)+SQRT((3630*'BMP P Tracking Table'!$AO344+20.691*'BMP P Tracking Table'!$AU344)^2-(4*(996.798*'BMP P Tracking Table'!$AU344)*-'BMP P Tracking Table'!$AW344)))/(2*(996.798*'BMP P Tracking Table'!$AU344)),IF(SUM('BMP P Tracking Table'!$AQ344:$AT344)=0,'BMP P Tracking Table'!$AU344/(-3630*'BMP P Tracking Table'!$AO344),(-(3630*'BMP P Tracking Table'!$AO344+20.691*'BMP P Tracking Table'!$AT344-216.711*'BMP P Tracking Table'!$AS344-83.853*'BMP P Tracking Table'!$AR344-42.834*'BMP P Tracking Table'!$AQ344)+SQRT((3630*'BMP P Tracking Table'!$AO344+20.691*'BMP P Tracking Table'!$AT344-216.711*'BMP P Tracking Table'!$AS344-83.853*'BMP P Tracking Table'!$AR344-42.834*'BMP P Tracking Table'!$AQ344)^2-(4*(149.919*'BMP P Tracking Table'!$AQ344+236.676*'BMP P Tracking Table'!$AR344+726*'BMP P Tracking Table'!$AS344+996.798*'BMP P Tracking Table'!$AT344)*-'BMP P Tracking Table'!$AW344)))/(2*(149.919*'BMP P Tracking Table'!$AQ344+236.676*'BMP P Tracking Table'!$AR344+726*'BMP P Tracking Table'!$AS344+996.798*'BMP P Tracking Table'!$AT344))))),MIN(2,IF('BMP P Tracking Table'!$AP344="Total Pervious",(-(3630*'BMP P Tracking Table'!$U344+20.691*'BMP P Tracking Table'!$AA344)+SQRT((3630*'BMP P Tracking Table'!$U344+20.691*'BMP P Tracking Table'!$AA344)^2-(4*(996.798*'BMP P Tracking Table'!$AA344)*-'BMP P Tracking Table'!$AW344)))/(2*(996.798*'BMP P Tracking Table'!$AA344)),IF(SUM('BMP P Tracking Table'!$W344:$Z344)=0,'BMP P Tracking Table'!$AW344/(-3630*'BMP P Tracking Table'!$U344),(-(3630*'BMP P Tracking Table'!$U344+20.691*'BMP P Tracking Table'!$Z344-216.711*'BMP P Tracking Table'!$Y344-83.853*'BMP P Tracking Table'!$X344-42.834*'BMP P Tracking Table'!$W344)+SQRT((3630*'BMP P Tracking Table'!$U344+20.691*'BMP P Tracking Table'!$Z344-216.711*'BMP P Tracking Table'!$Y344-83.853*'BMP P Tracking Table'!$X344-42.834*'BMP P Tracking Table'!$W344)^2-(4*(149.919*'BMP P Tracking Table'!$W344+236.676*'BMP P Tracking Table'!$X344+726*'BMP P Tracking Table'!$Y344+996.798*'BMP P Tracking Table'!$Z344)*-'BMP P Tracking Table'!$AW344)))/(2*(149.919*'BMP P Tracking Table'!$W344+236.676*'BMP P Tracking Table'!$X344+726*'BMP P Tracking Table'!$Y344+996.798*'BMP P Tracking Table'!$Z344)))))),"")</f>
        <v/>
      </c>
      <c r="BA344" s="105" t="str" cm="1">
        <f t="array" ref="BA344">IFERROR((VLOOKUP(CONCATENATE('BMP P Tracking Table'!$AV344," ",'BMP P Tracking Table'!$AX344),'Performance Curves'!$C$1:$L$45,_xlfn.SINGLE(MATCH('BMP P Tracking Table'!$AZ344,'Performance Curves'!$D$1:$L$1,1))+2,FALSE)-VLOOKUP(CONCATENATE('BMP P Tracking Table'!$AV344," ",'BMP P Tracking Table'!$AX344),'Performance Curves'!$C$1:$L$45,_xlfn.SINGLE(MATCH('BMP P Tracking Table'!$AZ344,'Performance Curves'!$D$1:$L$1,1))+1,FALSE)),"")</f>
        <v/>
      </c>
      <c r="BB344" s="107" t="str">
        <f>IFERROR(('BMP P Tracking Table'!$AZ344-INDEX('Performance Curves'!$E$1:$L$1,1,MATCH('BMP P Tracking Table'!$AZ344,'Performance Curves'!$E$1:$L$1,1)))/(INDEX('Performance Curves'!$E$1:$L$1,1,MATCH('BMP P Tracking Table'!$AZ344,'Performance Curves'!$E$1:$L$1,1)+1)-INDEX('Performance Curves'!$E$1:$L$1,1,MATCH('BMP P Tracking Table'!$AZ344,'Performance Curves'!$E$1:$L$1,1))),"")</f>
        <v/>
      </c>
      <c r="BC344" s="106" t="str" cm="1">
        <f t="array" ref="BC344">IFERROR(IF('BMP P Tracking Table'!$AZ344=2,VLOOKUP(CONCATENATE('BMP P Tracking Table'!$AV344," ",'BMP P Tracking Table'!$AX344),'Performance Curves'!$C$1:$L$44,_xlfn.SINGLE(MATCH('BMP P Tracking Table'!$AZ344,'Performance Curves'!$D$1:$L$1,1))+1,FALSE),'BMP P Tracking Table'!$BA344*'BMP P Tracking Table'!$BB344+VLOOKUP(CONCATENATE('BMP P Tracking Table'!$AV344," ",'BMP P Tracking Table'!$AX344),'Performance Curves'!$C$1:$L$44,_xlfn.SINGLE(MATCH('BMP P Tracking Table'!$AZ344,'Performance Curves'!$D$1:$L$1,1))+1,FALSE)),"")</f>
        <v/>
      </c>
      <c r="BD344" s="107" t="str">
        <f>IFERROR('BMP P Tracking Table'!$BC344*'BMP P Tracking Table'!$AY344,"")</f>
        <v/>
      </c>
      <c r="BE344" s="101"/>
      <c r="BF344" s="37">
        <f t="shared" si="12"/>
        <v>0</v>
      </c>
    </row>
    <row r="345" spans="1:58" x14ac:dyDescent="0.25">
      <c r="A345" s="65"/>
      <c r="B345" s="65"/>
      <c r="C345" s="65"/>
      <c r="D345" s="65"/>
      <c r="E345" s="97"/>
      <c r="F345" s="97"/>
      <c r="G345" s="65"/>
      <c r="H345" s="65"/>
      <c r="I345" s="65"/>
      <c r="J345" s="98"/>
      <c r="K345" s="65"/>
      <c r="L345" s="65"/>
      <c r="M345" s="65"/>
      <c r="N345" s="65"/>
      <c r="O345" s="65"/>
      <c r="P345" s="65"/>
      <c r="Q345" s="65" t="str">
        <f>IFERROR(VLOOKUP('BMP P Tracking Table'!$P345,Dropdowns!$C$2:$E$15,3,FALSE),"")</f>
        <v/>
      </c>
      <c r="R345" s="65" t="str">
        <f>IFERROR(VLOOKUP('BMP P Tracking Table'!$Q345,Dropdowns!$P$3:$Q$23,2,FALSE),"")</f>
        <v/>
      </c>
      <c r="S345" s="65"/>
      <c r="T345" s="65"/>
      <c r="U345" s="65"/>
      <c r="V345" s="65"/>
      <c r="W345" s="65"/>
      <c r="X345" s="65"/>
      <c r="Y345" s="65"/>
      <c r="Z345" s="65"/>
      <c r="AA345" s="65"/>
      <c r="AB345" s="100"/>
      <c r="AC345" s="65"/>
      <c r="AD345" s="107" t="str">
        <f>IFERROR('BMP P Tracking Table'!$U345*VLOOKUP('BMP P Tracking Table'!$Q345,'Loading Rates'!$B$1:$L$24,4,FALSE)+IF('BMP P Tracking Table'!$V345="By HSG",'BMP P Tracking Table'!$W345*VLOOKUP('BMP P Tracking Table'!$Q345,'Loading Rates'!$B$1:$L$24,6,FALSE)+'BMP P Tracking Table'!$X345*VLOOKUP('BMP P Tracking Table'!$Q345,'Loading Rates'!$B$1:$L$24,7,FALSE)+'BMP P Tracking Table'!$Y345*VLOOKUP('BMP P Tracking Table'!$Q345,'Loading Rates'!$B$1:$L$24,8,FALSE)+'BMP P Tracking Table'!$Z345*VLOOKUP('BMP P Tracking Table'!$Q345,'Loading Rates'!$B$1:$L$24,9,FALSE),'BMP P Tracking Table'!$AA345*VLOOKUP('BMP P Tracking Table'!$Q345,'Loading Rates'!$B$1:$L$24,10,FALSE)),"")</f>
        <v/>
      </c>
      <c r="AE345" s="107" t="str">
        <f>IFERROR(MIN(2,IF('BMP P Tracking Table'!$V345="Total Pervious",(-(3630*'BMP P Tracking Table'!$U345+20.691*'BMP P Tracking Table'!$AA345)+SQRT((3630*'BMP P Tracking Table'!$U345+20.691*'BMP P Tracking Table'!$AA345)^2-(4*(996.798*'BMP P Tracking Table'!$AA345)*-'BMP P Tracking Table'!$AB345)))/(2*(996.798*'BMP P Tracking Table'!$AA345)),IF(SUM('BMP P Tracking Table'!$W345:$Z345)=0,'BMP P Tracking Table'!$AB345/(-3630*'BMP P Tracking Table'!$U345),(-(3630*'BMP P Tracking Table'!$U345+20.691*'BMP P Tracking Table'!$Z345-216.711*'BMP P Tracking Table'!$Y345-83.853*'BMP P Tracking Table'!$X345-42.834*'BMP P Tracking Table'!$W345)+SQRT((3630*'BMP P Tracking Table'!$U345+20.691*'BMP P Tracking Table'!$Z345-216.711*'BMP P Tracking Table'!$Y345-83.853*'BMP P Tracking Table'!$X345-42.834*'BMP P Tracking Table'!$W345)^2-(4*(149.919*'BMP P Tracking Table'!$W345+236.676*'BMP P Tracking Table'!$X345+726*'BMP P Tracking Table'!$Y345+996.798*'BMP P Tracking Table'!$Z345)*-'BMP P Tracking Table'!$AB345)))/(2*(149.919*'BMP P Tracking Table'!$W345+236.676*'BMP P Tracking Table'!$X345+726*'BMP P Tracking Table'!$Y345+996.798*'BMP P Tracking Table'!$Z345))))),"")</f>
        <v/>
      </c>
      <c r="AF345" s="107" t="str" cm="1">
        <f t="array" ref="AF345">IFERROR((VLOOKUP(CONCATENATE('BMP P Tracking Table'!$T345," ",'BMP P Tracking Table'!$AC345),'Performance Curves'!$C$1:$L$45,_xlfn.SINGLE(MATCH('BMP P Tracking Table'!$AE345,'Performance Curves'!$D$1:$L$1,1))+2,FALSE)-VLOOKUP(CONCATENATE('BMP P Tracking Table'!$T345," ",'BMP P Tracking Table'!$AC345),'Performance Curves'!$C$1:$L$45,_xlfn.SINGLE(MATCH('BMP P Tracking Table'!$AE345,'Performance Curves'!$D$1:$L$1,1))+1,FALSE)),"")</f>
        <v/>
      </c>
      <c r="AG345" s="107" t="str">
        <f>IFERROR(('BMP P Tracking Table'!$AE345-INDEX('Performance Curves'!$E$1:$L$1,1,MATCH('BMP P Tracking Table'!$AE345,'Performance Curves'!$E$1:$L$1,1)))/(INDEX('Performance Curves'!$E$1:$L$1,1,MATCH('BMP P Tracking Table'!$AE345,'Performance Curves'!$E$1:$L$1,1)+1)-INDEX('Performance Curves'!$E$1:$L$1,1,MATCH('BMP P Tracking Table'!$AE345,'Performance Curves'!$E$1:$L$1,1))),"")</f>
        <v/>
      </c>
      <c r="AH345" s="106" t="str" cm="1">
        <f t="array" ref="AH345">IFERROR(IF('BMP P Tracking Table'!$AE345=2,VLOOKUP(CONCATENATE('BMP P Tracking Table'!$T345," ",'BMP P Tracking Table'!$AC345),'Performance Curves'!$C$1:$L$45,_xlfn.SINGLE(MATCH('BMP P Tracking Table'!$AE345,'Performance Curves'!$D$1:$L$1,1))+1,FALSE),'BMP P Tracking Table'!$AF345*'BMP P Tracking Table'!$AG345+VLOOKUP(CONCATENATE('BMP P Tracking Table'!$T345," ",'BMP P Tracking Table'!$AC345),'Performance Curves'!$C$1:$L$45,_xlfn.SINGLE(MATCH('BMP P Tracking Table'!$AE345,'Performance Curves'!$D$1:$L$1,1))+1,FALSE)),"")</f>
        <v/>
      </c>
      <c r="AI345" s="107" t="str">
        <f>IFERROR('BMP P Tracking Table'!$AH345*'BMP P Tracking Table'!$AD345,"")</f>
        <v/>
      </c>
      <c r="AJ345" s="65"/>
      <c r="AK345" s="101"/>
      <c r="AL345" s="101"/>
      <c r="AM345" s="64">
        <v>1</v>
      </c>
      <c r="AN345" s="105" t="str">
        <f t="shared" si="11"/>
        <v/>
      </c>
      <c r="AO345" s="101"/>
      <c r="AP345" s="101"/>
      <c r="AQ345" s="101"/>
      <c r="AR345" s="101"/>
      <c r="AS345" s="101"/>
      <c r="AT345" s="101"/>
      <c r="AU345" s="101"/>
      <c r="AV345" s="65"/>
      <c r="AW345" s="102"/>
      <c r="AX345" s="102"/>
      <c r="AY345" s="107" t="str">
        <f>IF('BMP P Tracking Table'!$AK345="Yes",IF('BMP P Tracking Table'!$AL345="No",'BMP P Tracking Table'!$U345*VLOOKUP('BMP P Tracking Table'!$Q345,'Loading Rates'!$B$1:$L$24,4,FALSE)+IF('BMP P Tracking Table'!$V345="By HSG",'BMP P Tracking Table'!$W345*VLOOKUP('BMP P Tracking Table'!$Q345,'Loading Rates'!$B$1:$L$24,6,FALSE)+'BMP P Tracking Table'!$X345*VLOOKUP('BMP P Tracking Table'!$Q345,'Loading Rates'!$B$1:$L$24,7,FALSE)+'BMP P Tracking Table'!$Y345*VLOOKUP('BMP P Tracking Table'!$Q345,'Loading Rates'!$B$1:$L$24,8,FALSE)+'BMP P Tracking Table'!$Z345*VLOOKUP('BMP P Tracking Table'!$Q345,'Loading Rates'!$B$1:$L$24,9,FALSE),'BMP P Tracking Table'!$AA345*VLOOKUP('BMP P Tracking Table'!$Q345,'Loading Rates'!$B$1:$L$24,10,FALSE)),'BMP P Tracking Table'!$AO345*VLOOKUP('BMP P Tracking Table'!$Q345,'Loading Rates'!$B$1:$L$24,4,FALSE)+IF('BMP P Tracking Table'!$AP345="By HSG",'BMP P Tracking Table'!$AQ345*VLOOKUP('BMP P Tracking Table'!$Q345,'Loading Rates'!$B$1:$L$24,6,FALSE)+'BMP P Tracking Table'!$AR345*VLOOKUP('BMP P Tracking Table'!$Q345,'Loading Rates'!$B$1:$L$24,7,FALSE)+'BMP P Tracking Table'!$AS345*VLOOKUP('BMP P Tracking Table'!$Q345,'Loading Rates'!$B$1:$L$24,8,FALSE)+'BMP P Tracking Table'!$AT345*VLOOKUP('BMP P Tracking Table'!$Q345,'Loading Rates'!$B$1:$L$24,9,FALSE),'BMP P Tracking Table'!$AU345*VLOOKUP('BMP P Tracking Table'!$Q345,'Loading Rates'!$B$1:$L$24,10,FALSE))),"")</f>
        <v/>
      </c>
      <c r="AZ345" s="107" t="str">
        <f>IFERROR(IF('BMP P Tracking Table'!$AL345="Yes",MIN(2,IF('BMP P Tracking Table'!$AP345="Total Pervious",(-(3630*'BMP P Tracking Table'!$AO345+20.691*'BMP P Tracking Table'!$AU345)+SQRT((3630*'BMP P Tracking Table'!$AO345+20.691*'BMP P Tracking Table'!$AU345)^2-(4*(996.798*'BMP P Tracking Table'!$AU345)*-'BMP P Tracking Table'!$AW345)))/(2*(996.798*'BMP P Tracking Table'!$AU345)),IF(SUM('BMP P Tracking Table'!$AQ345:$AT345)=0,'BMP P Tracking Table'!$AU345/(-3630*'BMP P Tracking Table'!$AO345),(-(3630*'BMP P Tracking Table'!$AO345+20.691*'BMP P Tracking Table'!$AT345-216.711*'BMP P Tracking Table'!$AS345-83.853*'BMP P Tracking Table'!$AR345-42.834*'BMP P Tracking Table'!$AQ345)+SQRT((3630*'BMP P Tracking Table'!$AO345+20.691*'BMP P Tracking Table'!$AT345-216.711*'BMP P Tracking Table'!$AS345-83.853*'BMP P Tracking Table'!$AR345-42.834*'BMP P Tracking Table'!$AQ345)^2-(4*(149.919*'BMP P Tracking Table'!$AQ345+236.676*'BMP P Tracking Table'!$AR345+726*'BMP P Tracking Table'!$AS345+996.798*'BMP P Tracking Table'!$AT345)*-'BMP P Tracking Table'!$AW345)))/(2*(149.919*'BMP P Tracking Table'!$AQ345+236.676*'BMP P Tracking Table'!$AR345+726*'BMP P Tracking Table'!$AS345+996.798*'BMP P Tracking Table'!$AT345))))),MIN(2,IF('BMP P Tracking Table'!$AP345="Total Pervious",(-(3630*'BMP P Tracking Table'!$U345+20.691*'BMP P Tracking Table'!$AA345)+SQRT((3630*'BMP P Tracking Table'!$U345+20.691*'BMP P Tracking Table'!$AA345)^2-(4*(996.798*'BMP P Tracking Table'!$AA345)*-'BMP P Tracking Table'!$AW345)))/(2*(996.798*'BMP P Tracking Table'!$AA345)),IF(SUM('BMP P Tracking Table'!$W345:$Z345)=0,'BMP P Tracking Table'!$AW345/(-3630*'BMP P Tracking Table'!$U345),(-(3630*'BMP P Tracking Table'!$U345+20.691*'BMP P Tracking Table'!$Z345-216.711*'BMP P Tracking Table'!$Y345-83.853*'BMP P Tracking Table'!$X345-42.834*'BMP P Tracking Table'!$W345)+SQRT((3630*'BMP P Tracking Table'!$U345+20.691*'BMP P Tracking Table'!$Z345-216.711*'BMP P Tracking Table'!$Y345-83.853*'BMP P Tracking Table'!$X345-42.834*'BMP P Tracking Table'!$W345)^2-(4*(149.919*'BMP P Tracking Table'!$W345+236.676*'BMP P Tracking Table'!$X345+726*'BMP P Tracking Table'!$Y345+996.798*'BMP P Tracking Table'!$Z345)*-'BMP P Tracking Table'!$AW345)))/(2*(149.919*'BMP P Tracking Table'!$W345+236.676*'BMP P Tracking Table'!$X345+726*'BMP P Tracking Table'!$Y345+996.798*'BMP P Tracking Table'!$Z345)))))),"")</f>
        <v/>
      </c>
      <c r="BA345" s="105" t="str" cm="1">
        <f t="array" ref="BA345">IFERROR((VLOOKUP(CONCATENATE('BMP P Tracking Table'!$AV345," ",'BMP P Tracking Table'!$AX345),'Performance Curves'!$C$1:$L$45,_xlfn.SINGLE(MATCH('BMP P Tracking Table'!$AZ345,'Performance Curves'!$D$1:$L$1,1))+2,FALSE)-VLOOKUP(CONCATENATE('BMP P Tracking Table'!$AV345," ",'BMP P Tracking Table'!$AX345),'Performance Curves'!$C$1:$L$45,_xlfn.SINGLE(MATCH('BMP P Tracking Table'!$AZ345,'Performance Curves'!$D$1:$L$1,1))+1,FALSE)),"")</f>
        <v/>
      </c>
      <c r="BB345" s="107" t="str">
        <f>IFERROR(('BMP P Tracking Table'!$AZ345-INDEX('Performance Curves'!$E$1:$L$1,1,MATCH('BMP P Tracking Table'!$AZ345,'Performance Curves'!$E$1:$L$1,1)))/(INDEX('Performance Curves'!$E$1:$L$1,1,MATCH('BMP P Tracking Table'!$AZ345,'Performance Curves'!$E$1:$L$1,1)+1)-INDEX('Performance Curves'!$E$1:$L$1,1,MATCH('BMP P Tracking Table'!$AZ345,'Performance Curves'!$E$1:$L$1,1))),"")</f>
        <v/>
      </c>
      <c r="BC345" s="106" t="str" cm="1">
        <f t="array" ref="BC345">IFERROR(IF('BMP P Tracking Table'!$AZ345=2,VLOOKUP(CONCATENATE('BMP P Tracking Table'!$AV345," ",'BMP P Tracking Table'!$AX345),'Performance Curves'!$C$1:$L$44,_xlfn.SINGLE(MATCH('BMP P Tracking Table'!$AZ345,'Performance Curves'!$D$1:$L$1,1))+1,FALSE),'BMP P Tracking Table'!$BA345*'BMP P Tracking Table'!$BB345+VLOOKUP(CONCATENATE('BMP P Tracking Table'!$AV345," ",'BMP P Tracking Table'!$AX345),'Performance Curves'!$C$1:$L$44,_xlfn.SINGLE(MATCH('BMP P Tracking Table'!$AZ345,'Performance Curves'!$D$1:$L$1,1))+1,FALSE)),"")</f>
        <v/>
      </c>
      <c r="BD345" s="107" t="str">
        <f>IFERROR('BMP P Tracking Table'!$BC345*'BMP P Tracking Table'!$AY345,"")</f>
        <v/>
      </c>
      <c r="BE345" s="101"/>
      <c r="BF345" s="37">
        <f t="shared" si="12"/>
        <v>0</v>
      </c>
    </row>
    <row r="346" spans="1:58" x14ac:dyDescent="0.25">
      <c r="A346" s="65"/>
      <c r="B346" s="65"/>
      <c r="C346" s="65"/>
      <c r="D346" s="65"/>
      <c r="E346" s="97"/>
      <c r="F346" s="97"/>
      <c r="G346" s="65"/>
      <c r="H346" s="65"/>
      <c r="I346" s="65"/>
      <c r="J346" s="98"/>
      <c r="K346" s="65"/>
      <c r="L346" s="65"/>
      <c r="M346" s="65"/>
      <c r="N346" s="65"/>
      <c r="O346" s="65"/>
      <c r="P346" s="65"/>
      <c r="Q346" s="65" t="str">
        <f>IFERROR(VLOOKUP('BMP P Tracking Table'!$P346,Dropdowns!$C$2:$E$15,3,FALSE),"")</f>
        <v/>
      </c>
      <c r="R346" s="65" t="str">
        <f>IFERROR(VLOOKUP('BMP P Tracking Table'!$Q346,Dropdowns!$P$3:$Q$23,2,FALSE),"")</f>
        <v/>
      </c>
      <c r="S346" s="65"/>
      <c r="T346" s="65"/>
      <c r="U346" s="65"/>
      <c r="V346" s="65"/>
      <c r="W346" s="65"/>
      <c r="X346" s="65"/>
      <c r="Y346" s="65"/>
      <c r="Z346" s="65"/>
      <c r="AA346" s="65"/>
      <c r="AB346" s="100"/>
      <c r="AC346" s="65"/>
      <c r="AD346" s="107" t="str">
        <f>IFERROR('BMP P Tracking Table'!$U346*VLOOKUP('BMP P Tracking Table'!$Q346,'Loading Rates'!$B$1:$L$24,4,FALSE)+IF('BMP P Tracking Table'!$V346="By HSG",'BMP P Tracking Table'!$W346*VLOOKUP('BMP P Tracking Table'!$Q346,'Loading Rates'!$B$1:$L$24,6,FALSE)+'BMP P Tracking Table'!$X346*VLOOKUP('BMP P Tracking Table'!$Q346,'Loading Rates'!$B$1:$L$24,7,FALSE)+'BMP P Tracking Table'!$Y346*VLOOKUP('BMP P Tracking Table'!$Q346,'Loading Rates'!$B$1:$L$24,8,FALSE)+'BMP P Tracking Table'!$Z346*VLOOKUP('BMP P Tracking Table'!$Q346,'Loading Rates'!$B$1:$L$24,9,FALSE),'BMP P Tracking Table'!$AA346*VLOOKUP('BMP P Tracking Table'!$Q346,'Loading Rates'!$B$1:$L$24,10,FALSE)),"")</f>
        <v/>
      </c>
      <c r="AE346" s="107" t="str">
        <f>IFERROR(MIN(2,IF('BMP P Tracking Table'!$V346="Total Pervious",(-(3630*'BMP P Tracking Table'!$U346+20.691*'BMP P Tracking Table'!$AA346)+SQRT((3630*'BMP P Tracking Table'!$U346+20.691*'BMP P Tracking Table'!$AA346)^2-(4*(996.798*'BMP P Tracking Table'!$AA346)*-'BMP P Tracking Table'!$AB346)))/(2*(996.798*'BMP P Tracking Table'!$AA346)),IF(SUM('BMP P Tracking Table'!$W346:$Z346)=0,'BMP P Tracking Table'!$AB346/(-3630*'BMP P Tracking Table'!$U346),(-(3630*'BMP P Tracking Table'!$U346+20.691*'BMP P Tracking Table'!$Z346-216.711*'BMP P Tracking Table'!$Y346-83.853*'BMP P Tracking Table'!$X346-42.834*'BMP P Tracking Table'!$W346)+SQRT((3630*'BMP P Tracking Table'!$U346+20.691*'BMP P Tracking Table'!$Z346-216.711*'BMP P Tracking Table'!$Y346-83.853*'BMP P Tracking Table'!$X346-42.834*'BMP P Tracking Table'!$W346)^2-(4*(149.919*'BMP P Tracking Table'!$W346+236.676*'BMP P Tracking Table'!$X346+726*'BMP P Tracking Table'!$Y346+996.798*'BMP P Tracking Table'!$Z346)*-'BMP P Tracking Table'!$AB346)))/(2*(149.919*'BMP P Tracking Table'!$W346+236.676*'BMP P Tracking Table'!$X346+726*'BMP P Tracking Table'!$Y346+996.798*'BMP P Tracking Table'!$Z346))))),"")</f>
        <v/>
      </c>
      <c r="AF346" s="107" t="str" cm="1">
        <f t="array" ref="AF346">IFERROR((VLOOKUP(CONCATENATE('BMP P Tracking Table'!$T346," ",'BMP P Tracking Table'!$AC346),'Performance Curves'!$C$1:$L$45,_xlfn.SINGLE(MATCH('BMP P Tracking Table'!$AE346,'Performance Curves'!$D$1:$L$1,1))+2,FALSE)-VLOOKUP(CONCATENATE('BMP P Tracking Table'!$T346," ",'BMP P Tracking Table'!$AC346),'Performance Curves'!$C$1:$L$45,_xlfn.SINGLE(MATCH('BMP P Tracking Table'!$AE346,'Performance Curves'!$D$1:$L$1,1))+1,FALSE)),"")</f>
        <v/>
      </c>
      <c r="AG346" s="107" t="str">
        <f>IFERROR(('BMP P Tracking Table'!$AE346-INDEX('Performance Curves'!$E$1:$L$1,1,MATCH('BMP P Tracking Table'!$AE346,'Performance Curves'!$E$1:$L$1,1)))/(INDEX('Performance Curves'!$E$1:$L$1,1,MATCH('BMP P Tracking Table'!$AE346,'Performance Curves'!$E$1:$L$1,1)+1)-INDEX('Performance Curves'!$E$1:$L$1,1,MATCH('BMP P Tracking Table'!$AE346,'Performance Curves'!$E$1:$L$1,1))),"")</f>
        <v/>
      </c>
      <c r="AH346" s="106" t="str" cm="1">
        <f t="array" ref="AH346">IFERROR(IF('BMP P Tracking Table'!$AE346=2,VLOOKUP(CONCATENATE('BMP P Tracking Table'!$T346," ",'BMP P Tracking Table'!$AC346),'Performance Curves'!$C$1:$L$45,_xlfn.SINGLE(MATCH('BMP P Tracking Table'!$AE346,'Performance Curves'!$D$1:$L$1,1))+1,FALSE),'BMP P Tracking Table'!$AF346*'BMP P Tracking Table'!$AG346+VLOOKUP(CONCATENATE('BMP P Tracking Table'!$T346," ",'BMP P Tracking Table'!$AC346),'Performance Curves'!$C$1:$L$45,_xlfn.SINGLE(MATCH('BMP P Tracking Table'!$AE346,'Performance Curves'!$D$1:$L$1,1))+1,FALSE)),"")</f>
        <v/>
      </c>
      <c r="AI346" s="107" t="str">
        <f>IFERROR('BMP P Tracking Table'!$AH346*'BMP P Tracking Table'!$AD346,"")</f>
        <v/>
      </c>
      <c r="AJ346" s="65"/>
      <c r="AK346" s="101"/>
      <c r="AL346" s="101"/>
      <c r="AM346" s="64">
        <v>1</v>
      </c>
      <c r="AN346" s="105" t="str">
        <f t="shared" si="11"/>
        <v/>
      </c>
      <c r="AO346" s="101"/>
      <c r="AP346" s="101"/>
      <c r="AQ346" s="101"/>
      <c r="AR346" s="101"/>
      <c r="AS346" s="101"/>
      <c r="AT346" s="101"/>
      <c r="AU346" s="101"/>
      <c r="AV346" s="65"/>
      <c r="AW346" s="102"/>
      <c r="AX346" s="102"/>
      <c r="AY346" s="107" t="str">
        <f>IF('BMP P Tracking Table'!$AK346="Yes",IF('BMP P Tracking Table'!$AL346="No",'BMP P Tracking Table'!$U346*VLOOKUP('BMP P Tracking Table'!$Q346,'Loading Rates'!$B$1:$L$24,4,FALSE)+IF('BMP P Tracking Table'!$V346="By HSG",'BMP P Tracking Table'!$W346*VLOOKUP('BMP P Tracking Table'!$Q346,'Loading Rates'!$B$1:$L$24,6,FALSE)+'BMP P Tracking Table'!$X346*VLOOKUP('BMP P Tracking Table'!$Q346,'Loading Rates'!$B$1:$L$24,7,FALSE)+'BMP P Tracking Table'!$Y346*VLOOKUP('BMP P Tracking Table'!$Q346,'Loading Rates'!$B$1:$L$24,8,FALSE)+'BMP P Tracking Table'!$Z346*VLOOKUP('BMP P Tracking Table'!$Q346,'Loading Rates'!$B$1:$L$24,9,FALSE),'BMP P Tracking Table'!$AA346*VLOOKUP('BMP P Tracking Table'!$Q346,'Loading Rates'!$B$1:$L$24,10,FALSE)),'BMP P Tracking Table'!$AO346*VLOOKUP('BMP P Tracking Table'!$Q346,'Loading Rates'!$B$1:$L$24,4,FALSE)+IF('BMP P Tracking Table'!$AP346="By HSG",'BMP P Tracking Table'!$AQ346*VLOOKUP('BMP P Tracking Table'!$Q346,'Loading Rates'!$B$1:$L$24,6,FALSE)+'BMP P Tracking Table'!$AR346*VLOOKUP('BMP P Tracking Table'!$Q346,'Loading Rates'!$B$1:$L$24,7,FALSE)+'BMP P Tracking Table'!$AS346*VLOOKUP('BMP P Tracking Table'!$Q346,'Loading Rates'!$B$1:$L$24,8,FALSE)+'BMP P Tracking Table'!$AT346*VLOOKUP('BMP P Tracking Table'!$Q346,'Loading Rates'!$B$1:$L$24,9,FALSE),'BMP P Tracking Table'!$AU346*VLOOKUP('BMP P Tracking Table'!$Q346,'Loading Rates'!$B$1:$L$24,10,FALSE))),"")</f>
        <v/>
      </c>
      <c r="AZ346" s="107" t="str">
        <f>IFERROR(IF('BMP P Tracking Table'!$AL346="Yes",MIN(2,IF('BMP P Tracking Table'!$AP346="Total Pervious",(-(3630*'BMP P Tracking Table'!$AO346+20.691*'BMP P Tracking Table'!$AU346)+SQRT((3630*'BMP P Tracking Table'!$AO346+20.691*'BMP P Tracking Table'!$AU346)^2-(4*(996.798*'BMP P Tracking Table'!$AU346)*-'BMP P Tracking Table'!$AW346)))/(2*(996.798*'BMP P Tracking Table'!$AU346)),IF(SUM('BMP P Tracking Table'!$AQ346:$AT346)=0,'BMP P Tracking Table'!$AU346/(-3630*'BMP P Tracking Table'!$AO346),(-(3630*'BMP P Tracking Table'!$AO346+20.691*'BMP P Tracking Table'!$AT346-216.711*'BMP P Tracking Table'!$AS346-83.853*'BMP P Tracking Table'!$AR346-42.834*'BMP P Tracking Table'!$AQ346)+SQRT((3630*'BMP P Tracking Table'!$AO346+20.691*'BMP P Tracking Table'!$AT346-216.711*'BMP P Tracking Table'!$AS346-83.853*'BMP P Tracking Table'!$AR346-42.834*'BMP P Tracking Table'!$AQ346)^2-(4*(149.919*'BMP P Tracking Table'!$AQ346+236.676*'BMP P Tracking Table'!$AR346+726*'BMP P Tracking Table'!$AS346+996.798*'BMP P Tracking Table'!$AT346)*-'BMP P Tracking Table'!$AW346)))/(2*(149.919*'BMP P Tracking Table'!$AQ346+236.676*'BMP P Tracking Table'!$AR346+726*'BMP P Tracking Table'!$AS346+996.798*'BMP P Tracking Table'!$AT346))))),MIN(2,IF('BMP P Tracking Table'!$AP346="Total Pervious",(-(3630*'BMP P Tracking Table'!$U346+20.691*'BMP P Tracking Table'!$AA346)+SQRT((3630*'BMP P Tracking Table'!$U346+20.691*'BMP P Tracking Table'!$AA346)^2-(4*(996.798*'BMP P Tracking Table'!$AA346)*-'BMP P Tracking Table'!$AW346)))/(2*(996.798*'BMP P Tracking Table'!$AA346)),IF(SUM('BMP P Tracking Table'!$W346:$Z346)=0,'BMP P Tracking Table'!$AW346/(-3630*'BMP P Tracking Table'!$U346),(-(3630*'BMP P Tracking Table'!$U346+20.691*'BMP P Tracking Table'!$Z346-216.711*'BMP P Tracking Table'!$Y346-83.853*'BMP P Tracking Table'!$X346-42.834*'BMP P Tracking Table'!$W346)+SQRT((3630*'BMP P Tracking Table'!$U346+20.691*'BMP P Tracking Table'!$Z346-216.711*'BMP P Tracking Table'!$Y346-83.853*'BMP P Tracking Table'!$X346-42.834*'BMP P Tracking Table'!$W346)^2-(4*(149.919*'BMP P Tracking Table'!$W346+236.676*'BMP P Tracking Table'!$X346+726*'BMP P Tracking Table'!$Y346+996.798*'BMP P Tracking Table'!$Z346)*-'BMP P Tracking Table'!$AW346)))/(2*(149.919*'BMP P Tracking Table'!$W346+236.676*'BMP P Tracking Table'!$X346+726*'BMP P Tracking Table'!$Y346+996.798*'BMP P Tracking Table'!$Z346)))))),"")</f>
        <v/>
      </c>
      <c r="BA346" s="105" t="str" cm="1">
        <f t="array" ref="BA346">IFERROR((VLOOKUP(CONCATENATE('BMP P Tracking Table'!$AV346," ",'BMP P Tracking Table'!$AX346),'Performance Curves'!$C$1:$L$45,_xlfn.SINGLE(MATCH('BMP P Tracking Table'!$AZ346,'Performance Curves'!$D$1:$L$1,1))+2,FALSE)-VLOOKUP(CONCATENATE('BMP P Tracking Table'!$AV346," ",'BMP P Tracking Table'!$AX346),'Performance Curves'!$C$1:$L$45,_xlfn.SINGLE(MATCH('BMP P Tracking Table'!$AZ346,'Performance Curves'!$D$1:$L$1,1))+1,FALSE)),"")</f>
        <v/>
      </c>
      <c r="BB346" s="107" t="str">
        <f>IFERROR(('BMP P Tracking Table'!$AZ346-INDEX('Performance Curves'!$E$1:$L$1,1,MATCH('BMP P Tracking Table'!$AZ346,'Performance Curves'!$E$1:$L$1,1)))/(INDEX('Performance Curves'!$E$1:$L$1,1,MATCH('BMP P Tracking Table'!$AZ346,'Performance Curves'!$E$1:$L$1,1)+1)-INDEX('Performance Curves'!$E$1:$L$1,1,MATCH('BMP P Tracking Table'!$AZ346,'Performance Curves'!$E$1:$L$1,1))),"")</f>
        <v/>
      </c>
      <c r="BC346" s="106" t="str" cm="1">
        <f t="array" ref="BC346">IFERROR(IF('BMP P Tracking Table'!$AZ346=2,VLOOKUP(CONCATENATE('BMP P Tracking Table'!$AV346," ",'BMP P Tracking Table'!$AX346),'Performance Curves'!$C$1:$L$44,_xlfn.SINGLE(MATCH('BMP P Tracking Table'!$AZ346,'Performance Curves'!$D$1:$L$1,1))+1,FALSE),'BMP P Tracking Table'!$BA346*'BMP P Tracking Table'!$BB346+VLOOKUP(CONCATENATE('BMP P Tracking Table'!$AV346," ",'BMP P Tracking Table'!$AX346),'Performance Curves'!$C$1:$L$44,_xlfn.SINGLE(MATCH('BMP P Tracking Table'!$AZ346,'Performance Curves'!$D$1:$L$1,1))+1,FALSE)),"")</f>
        <v/>
      </c>
      <c r="BD346" s="107" t="str">
        <f>IFERROR('BMP P Tracking Table'!$BC346*'BMP P Tracking Table'!$AY346,"")</f>
        <v/>
      </c>
      <c r="BE346" s="101"/>
      <c r="BF346" s="37">
        <f t="shared" si="12"/>
        <v>0</v>
      </c>
    </row>
    <row r="347" spans="1:58" x14ac:dyDescent="0.25">
      <c r="A347" s="65"/>
      <c r="B347" s="65"/>
      <c r="C347" s="65"/>
      <c r="D347" s="65"/>
      <c r="E347" s="97"/>
      <c r="F347" s="97"/>
      <c r="G347" s="65"/>
      <c r="H347" s="65"/>
      <c r="I347" s="65"/>
      <c r="J347" s="98"/>
      <c r="K347" s="65"/>
      <c r="L347" s="65"/>
      <c r="M347" s="65"/>
      <c r="N347" s="65"/>
      <c r="O347" s="65"/>
      <c r="P347" s="65"/>
      <c r="Q347" s="65" t="str">
        <f>IFERROR(VLOOKUP('BMP P Tracking Table'!$P347,Dropdowns!$C$2:$E$15,3,FALSE),"")</f>
        <v/>
      </c>
      <c r="R347" s="65" t="str">
        <f>IFERROR(VLOOKUP('BMP P Tracking Table'!$Q347,Dropdowns!$P$3:$Q$23,2,FALSE),"")</f>
        <v/>
      </c>
      <c r="S347" s="65"/>
      <c r="T347" s="65"/>
      <c r="U347" s="65"/>
      <c r="V347" s="65"/>
      <c r="W347" s="65"/>
      <c r="X347" s="65"/>
      <c r="Y347" s="65"/>
      <c r="Z347" s="65"/>
      <c r="AA347" s="65"/>
      <c r="AB347" s="100"/>
      <c r="AC347" s="65"/>
      <c r="AD347" s="107" t="str">
        <f>IFERROR('BMP P Tracking Table'!$U347*VLOOKUP('BMP P Tracking Table'!$Q347,'Loading Rates'!$B$1:$L$24,4,FALSE)+IF('BMP P Tracking Table'!$V347="By HSG",'BMP P Tracking Table'!$W347*VLOOKUP('BMP P Tracking Table'!$Q347,'Loading Rates'!$B$1:$L$24,6,FALSE)+'BMP P Tracking Table'!$X347*VLOOKUP('BMP P Tracking Table'!$Q347,'Loading Rates'!$B$1:$L$24,7,FALSE)+'BMP P Tracking Table'!$Y347*VLOOKUP('BMP P Tracking Table'!$Q347,'Loading Rates'!$B$1:$L$24,8,FALSE)+'BMP P Tracking Table'!$Z347*VLOOKUP('BMP P Tracking Table'!$Q347,'Loading Rates'!$B$1:$L$24,9,FALSE),'BMP P Tracking Table'!$AA347*VLOOKUP('BMP P Tracking Table'!$Q347,'Loading Rates'!$B$1:$L$24,10,FALSE)),"")</f>
        <v/>
      </c>
      <c r="AE347" s="107" t="str">
        <f>IFERROR(MIN(2,IF('BMP P Tracking Table'!$V347="Total Pervious",(-(3630*'BMP P Tracking Table'!$U347+20.691*'BMP P Tracking Table'!$AA347)+SQRT((3630*'BMP P Tracking Table'!$U347+20.691*'BMP P Tracking Table'!$AA347)^2-(4*(996.798*'BMP P Tracking Table'!$AA347)*-'BMP P Tracking Table'!$AB347)))/(2*(996.798*'BMP P Tracking Table'!$AA347)),IF(SUM('BMP P Tracking Table'!$W347:$Z347)=0,'BMP P Tracking Table'!$AB347/(-3630*'BMP P Tracking Table'!$U347),(-(3630*'BMP P Tracking Table'!$U347+20.691*'BMP P Tracking Table'!$Z347-216.711*'BMP P Tracking Table'!$Y347-83.853*'BMP P Tracking Table'!$X347-42.834*'BMP P Tracking Table'!$W347)+SQRT((3630*'BMP P Tracking Table'!$U347+20.691*'BMP P Tracking Table'!$Z347-216.711*'BMP P Tracking Table'!$Y347-83.853*'BMP P Tracking Table'!$X347-42.834*'BMP P Tracking Table'!$W347)^2-(4*(149.919*'BMP P Tracking Table'!$W347+236.676*'BMP P Tracking Table'!$X347+726*'BMP P Tracking Table'!$Y347+996.798*'BMP P Tracking Table'!$Z347)*-'BMP P Tracking Table'!$AB347)))/(2*(149.919*'BMP P Tracking Table'!$W347+236.676*'BMP P Tracking Table'!$X347+726*'BMP P Tracking Table'!$Y347+996.798*'BMP P Tracking Table'!$Z347))))),"")</f>
        <v/>
      </c>
      <c r="AF347" s="107" t="str" cm="1">
        <f t="array" ref="AF347">IFERROR((VLOOKUP(CONCATENATE('BMP P Tracking Table'!$T347," ",'BMP P Tracking Table'!$AC347),'Performance Curves'!$C$1:$L$45,_xlfn.SINGLE(MATCH('BMP P Tracking Table'!$AE347,'Performance Curves'!$D$1:$L$1,1))+2,FALSE)-VLOOKUP(CONCATENATE('BMP P Tracking Table'!$T347," ",'BMP P Tracking Table'!$AC347),'Performance Curves'!$C$1:$L$45,_xlfn.SINGLE(MATCH('BMP P Tracking Table'!$AE347,'Performance Curves'!$D$1:$L$1,1))+1,FALSE)),"")</f>
        <v/>
      </c>
      <c r="AG347" s="107" t="str">
        <f>IFERROR(('BMP P Tracking Table'!$AE347-INDEX('Performance Curves'!$E$1:$L$1,1,MATCH('BMP P Tracking Table'!$AE347,'Performance Curves'!$E$1:$L$1,1)))/(INDEX('Performance Curves'!$E$1:$L$1,1,MATCH('BMP P Tracking Table'!$AE347,'Performance Curves'!$E$1:$L$1,1)+1)-INDEX('Performance Curves'!$E$1:$L$1,1,MATCH('BMP P Tracking Table'!$AE347,'Performance Curves'!$E$1:$L$1,1))),"")</f>
        <v/>
      </c>
      <c r="AH347" s="106" t="str" cm="1">
        <f t="array" ref="AH347">IFERROR(IF('BMP P Tracking Table'!$AE347=2,VLOOKUP(CONCATENATE('BMP P Tracking Table'!$T347," ",'BMP P Tracking Table'!$AC347),'Performance Curves'!$C$1:$L$45,_xlfn.SINGLE(MATCH('BMP P Tracking Table'!$AE347,'Performance Curves'!$D$1:$L$1,1))+1,FALSE),'BMP P Tracking Table'!$AF347*'BMP P Tracking Table'!$AG347+VLOOKUP(CONCATENATE('BMP P Tracking Table'!$T347," ",'BMP P Tracking Table'!$AC347),'Performance Curves'!$C$1:$L$45,_xlfn.SINGLE(MATCH('BMP P Tracking Table'!$AE347,'Performance Curves'!$D$1:$L$1,1))+1,FALSE)),"")</f>
        <v/>
      </c>
      <c r="AI347" s="107" t="str">
        <f>IFERROR('BMP P Tracking Table'!$AH347*'BMP P Tracking Table'!$AD347,"")</f>
        <v/>
      </c>
      <c r="AJ347" s="65"/>
      <c r="AK347" s="101"/>
      <c r="AL347" s="101"/>
      <c r="AM347" s="64">
        <v>1</v>
      </c>
      <c r="AN347" s="105" t="str">
        <f t="shared" si="11"/>
        <v/>
      </c>
      <c r="AO347" s="101"/>
      <c r="AP347" s="101"/>
      <c r="AQ347" s="101"/>
      <c r="AR347" s="101"/>
      <c r="AS347" s="101"/>
      <c r="AT347" s="101"/>
      <c r="AU347" s="101"/>
      <c r="AV347" s="65"/>
      <c r="AW347" s="102"/>
      <c r="AX347" s="102"/>
      <c r="AY347" s="107" t="str">
        <f>IF('BMP P Tracking Table'!$AK347="Yes",IF('BMP P Tracking Table'!$AL347="No",'BMP P Tracking Table'!$U347*VLOOKUP('BMP P Tracking Table'!$Q347,'Loading Rates'!$B$1:$L$24,4,FALSE)+IF('BMP P Tracking Table'!$V347="By HSG",'BMP P Tracking Table'!$W347*VLOOKUP('BMP P Tracking Table'!$Q347,'Loading Rates'!$B$1:$L$24,6,FALSE)+'BMP P Tracking Table'!$X347*VLOOKUP('BMP P Tracking Table'!$Q347,'Loading Rates'!$B$1:$L$24,7,FALSE)+'BMP P Tracking Table'!$Y347*VLOOKUP('BMP P Tracking Table'!$Q347,'Loading Rates'!$B$1:$L$24,8,FALSE)+'BMP P Tracking Table'!$Z347*VLOOKUP('BMP P Tracking Table'!$Q347,'Loading Rates'!$B$1:$L$24,9,FALSE),'BMP P Tracking Table'!$AA347*VLOOKUP('BMP P Tracking Table'!$Q347,'Loading Rates'!$B$1:$L$24,10,FALSE)),'BMP P Tracking Table'!$AO347*VLOOKUP('BMP P Tracking Table'!$Q347,'Loading Rates'!$B$1:$L$24,4,FALSE)+IF('BMP P Tracking Table'!$AP347="By HSG",'BMP P Tracking Table'!$AQ347*VLOOKUP('BMP P Tracking Table'!$Q347,'Loading Rates'!$B$1:$L$24,6,FALSE)+'BMP P Tracking Table'!$AR347*VLOOKUP('BMP P Tracking Table'!$Q347,'Loading Rates'!$B$1:$L$24,7,FALSE)+'BMP P Tracking Table'!$AS347*VLOOKUP('BMP P Tracking Table'!$Q347,'Loading Rates'!$B$1:$L$24,8,FALSE)+'BMP P Tracking Table'!$AT347*VLOOKUP('BMP P Tracking Table'!$Q347,'Loading Rates'!$B$1:$L$24,9,FALSE),'BMP P Tracking Table'!$AU347*VLOOKUP('BMP P Tracking Table'!$Q347,'Loading Rates'!$B$1:$L$24,10,FALSE))),"")</f>
        <v/>
      </c>
      <c r="AZ347" s="107" t="str">
        <f>IFERROR(IF('BMP P Tracking Table'!$AL347="Yes",MIN(2,IF('BMP P Tracking Table'!$AP347="Total Pervious",(-(3630*'BMP P Tracking Table'!$AO347+20.691*'BMP P Tracking Table'!$AU347)+SQRT((3630*'BMP P Tracking Table'!$AO347+20.691*'BMP P Tracking Table'!$AU347)^2-(4*(996.798*'BMP P Tracking Table'!$AU347)*-'BMP P Tracking Table'!$AW347)))/(2*(996.798*'BMP P Tracking Table'!$AU347)),IF(SUM('BMP P Tracking Table'!$AQ347:$AT347)=0,'BMP P Tracking Table'!$AU347/(-3630*'BMP P Tracking Table'!$AO347),(-(3630*'BMP P Tracking Table'!$AO347+20.691*'BMP P Tracking Table'!$AT347-216.711*'BMP P Tracking Table'!$AS347-83.853*'BMP P Tracking Table'!$AR347-42.834*'BMP P Tracking Table'!$AQ347)+SQRT((3630*'BMP P Tracking Table'!$AO347+20.691*'BMP P Tracking Table'!$AT347-216.711*'BMP P Tracking Table'!$AS347-83.853*'BMP P Tracking Table'!$AR347-42.834*'BMP P Tracking Table'!$AQ347)^2-(4*(149.919*'BMP P Tracking Table'!$AQ347+236.676*'BMP P Tracking Table'!$AR347+726*'BMP P Tracking Table'!$AS347+996.798*'BMP P Tracking Table'!$AT347)*-'BMP P Tracking Table'!$AW347)))/(2*(149.919*'BMP P Tracking Table'!$AQ347+236.676*'BMP P Tracking Table'!$AR347+726*'BMP P Tracking Table'!$AS347+996.798*'BMP P Tracking Table'!$AT347))))),MIN(2,IF('BMP P Tracking Table'!$AP347="Total Pervious",(-(3630*'BMP P Tracking Table'!$U347+20.691*'BMP P Tracking Table'!$AA347)+SQRT((3630*'BMP P Tracking Table'!$U347+20.691*'BMP P Tracking Table'!$AA347)^2-(4*(996.798*'BMP P Tracking Table'!$AA347)*-'BMP P Tracking Table'!$AW347)))/(2*(996.798*'BMP P Tracking Table'!$AA347)),IF(SUM('BMP P Tracking Table'!$W347:$Z347)=0,'BMP P Tracking Table'!$AW347/(-3630*'BMP P Tracking Table'!$U347),(-(3630*'BMP P Tracking Table'!$U347+20.691*'BMP P Tracking Table'!$Z347-216.711*'BMP P Tracking Table'!$Y347-83.853*'BMP P Tracking Table'!$X347-42.834*'BMP P Tracking Table'!$W347)+SQRT((3630*'BMP P Tracking Table'!$U347+20.691*'BMP P Tracking Table'!$Z347-216.711*'BMP P Tracking Table'!$Y347-83.853*'BMP P Tracking Table'!$X347-42.834*'BMP P Tracking Table'!$W347)^2-(4*(149.919*'BMP P Tracking Table'!$W347+236.676*'BMP P Tracking Table'!$X347+726*'BMP P Tracking Table'!$Y347+996.798*'BMP P Tracking Table'!$Z347)*-'BMP P Tracking Table'!$AW347)))/(2*(149.919*'BMP P Tracking Table'!$W347+236.676*'BMP P Tracking Table'!$X347+726*'BMP P Tracking Table'!$Y347+996.798*'BMP P Tracking Table'!$Z347)))))),"")</f>
        <v/>
      </c>
      <c r="BA347" s="105" t="str" cm="1">
        <f t="array" ref="BA347">IFERROR((VLOOKUP(CONCATENATE('BMP P Tracking Table'!$AV347," ",'BMP P Tracking Table'!$AX347),'Performance Curves'!$C$1:$L$45,_xlfn.SINGLE(MATCH('BMP P Tracking Table'!$AZ347,'Performance Curves'!$D$1:$L$1,1))+2,FALSE)-VLOOKUP(CONCATENATE('BMP P Tracking Table'!$AV347," ",'BMP P Tracking Table'!$AX347),'Performance Curves'!$C$1:$L$45,_xlfn.SINGLE(MATCH('BMP P Tracking Table'!$AZ347,'Performance Curves'!$D$1:$L$1,1))+1,FALSE)),"")</f>
        <v/>
      </c>
      <c r="BB347" s="107" t="str">
        <f>IFERROR(('BMP P Tracking Table'!$AZ347-INDEX('Performance Curves'!$E$1:$L$1,1,MATCH('BMP P Tracking Table'!$AZ347,'Performance Curves'!$E$1:$L$1,1)))/(INDEX('Performance Curves'!$E$1:$L$1,1,MATCH('BMP P Tracking Table'!$AZ347,'Performance Curves'!$E$1:$L$1,1)+1)-INDEX('Performance Curves'!$E$1:$L$1,1,MATCH('BMP P Tracking Table'!$AZ347,'Performance Curves'!$E$1:$L$1,1))),"")</f>
        <v/>
      </c>
      <c r="BC347" s="106" t="str" cm="1">
        <f t="array" ref="BC347">IFERROR(IF('BMP P Tracking Table'!$AZ347=2,VLOOKUP(CONCATENATE('BMP P Tracking Table'!$AV347," ",'BMP P Tracking Table'!$AX347),'Performance Curves'!$C$1:$L$44,_xlfn.SINGLE(MATCH('BMP P Tracking Table'!$AZ347,'Performance Curves'!$D$1:$L$1,1))+1,FALSE),'BMP P Tracking Table'!$BA347*'BMP P Tracking Table'!$BB347+VLOOKUP(CONCATENATE('BMP P Tracking Table'!$AV347," ",'BMP P Tracking Table'!$AX347),'Performance Curves'!$C$1:$L$44,_xlfn.SINGLE(MATCH('BMP P Tracking Table'!$AZ347,'Performance Curves'!$D$1:$L$1,1))+1,FALSE)),"")</f>
        <v/>
      </c>
      <c r="BD347" s="107" t="str">
        <f>IFERROR('BMP P Tracking Table'!$BC347*'BMP P Tracking Table'!$AY347,"")</f>
        <v/>
      </c>
      <c r="BE347" s="101"/>
      <c r="BF347" s="37">
        <f t="shared" si="12"/>
        <v>0</v>
      </c>
    </row>
    <row r="348" spans="1:58" x14ac:dyDescent="0.25">
      <c r="A348" s="65"/>
      <c r="B348" s="65"/>
      <c r="C348" s="65"/>
      <c r="D348" s="65"/>
      <c r="E348" s="97"/>
      <c r="F348" s="97"/>
      <c r="G348" s="65"/>
      <c r="H348" s="65"/>
      <c r="I348" s="65"/>
      <c r="J348" s="98"/>
      <c r="K348" s="65"/>
      <c r="L348" s="65"/>
      <c r="M348" s="65"/>
      <c r="N348" s="65"/>
      <c r="O348" s="65"/>
      <c r="P348" s="65"/>
      <c r="Q348" s="65" t="str">
        <f>IFERROR(VLOOKUP('BMP P Tracking Table'!$P348,Dropdowns!$C$2:$E$15,3,FALSE),"")</f>
        <v/>
      </c>
      <c r="R348" s="65" t="str">
        <f>IFERROR(VLOOKUP('BMP P Tracking Table'!$Q348,Dropdowns!$P$3:$Q$23,2,FALSE),"")</f>
        <v/>
      </c>
      <c r="S348" s="65"/>
      <c r="T348" s="65"/>
      <c r="U348" s="65"/>
      <c r="V348" s="65"/>
      <c r="W348" s="65"/>
      <c r="X348" s="65"/>
      <c r="Y348" s="65"/>
      <c r="Z348" s="65"/>
      <c r="AA348" s="65"/>
      <c r="AB348" s="100"/>
      <c r="AC348" s="65"/>
      <c r="AD348" s="107" t="str">
        <f>IFERROR('BMP P Tracking Table'!$U348*VLOOKUP('BMP P Tracking Table'!$Q348,'Loading Rates'!$B$1:$L$24,4,FALSE)+IF('BMP P Tracking Table'!$V348="By HSG",'BMP P Tracking Table'!$W348*VLOOKUP('BMP P Tracking Table'!$Q348,'Loading Rates'!$B$1:$L$24,6,FALSE)+'BMP P Tracking Table'!$X348*VLOOKUP('BMP P Tracking Table'!$Q348,'Loading Rates'!$B$1:$L$24,7,FALSE)+'BMP P Tracking Table'!$Y348*VLOOKUP('BMP P Tracking Table'!$Q348,'Loading Rates'!$B$1:$L$24,8,FALSE)+'BMP P Tracking Table'!$Z348*VLOOKUP('BMP P Tracking Table'!$Q348,'Loading Rates'!$B$1:$L$24,9,FALSE),'BMP P Tracking Table'!$AA348*VLOOKUP('BMP P Tracking Table'!$Q348,'Loading Rates'!$B$1:$L$24,10,FALSE)),"")</f>
        <v/>
      </c>
      <c r="AE348" s="107" t="str">
        <f>IFERROR(MIN(2,IF('BMP P Tracking Table'!$V348="Total Pervious",(-(3630*'BMP P Tracking Table'!$U348+20.691*'BMP P Tracking Table'!$AA348)+SQRT((3630*'BMP P Tracking Table'!$U348+20.691*'BMP P Tracking Table'!$AA348)^2-(4*(996.798*'BMP P Tracking Table'!$AA348)*-'BMP P Tracking Table'!$AB348)))/(2*(996.798*'BMP P Tracking Table'!$AA348)),IF(SUM('BMP P Tracking Table'!$W348:$Z348)=0,'BMP P Tracking Table'!$AB348/(-3630*'BMP P Tracking Table'!$U348),(-(3630*'BMP P Tracking Table'!$U348+20.691*'BMP P Tracking Table'!$Z348-216.711*'BMP P Tracking Table'!$Y348-83.853*'BMP P Tracking Table'!$X348-42.834*'BMP P Tracking Table'!$W348)+SQRT((3630*'BMP P Tracking Table'!$U348+20.691*'BMP P Tracking Table'!$Z348-216.711*'BMP P Tracking Table'!$Y348-83.853*'BMP P Tracking Table'!$X348-42.834*'BMP P Tracking Table'!$W348)^2-(4*(149.919*'BMP P Tracking Table'!$W348+236.676*'BMP P Tracking Table'!$X348+726*'BMP P Tracking Table'!$Y348+996.798*'BMP P Tracking Table'!$Z348)*-'BMP P Tracking Table'!$AB348)))/(2*(149.919*'BMP P Tracking Table'!$W348+236.676*'BMP P Tracking Table'!$X348+726*'BMP P Tracking Table'!$Y348+996.798*'BMP P Tracking Table'!$Z348))))),"")</f>
        <v/>
      </c>
      <c r="AF348" s="107" t="str" cm="1">
        <f t="array" ref="AF348">IFERROR((VLOOKUP(CONCATENATE('BMP P Tracking Table'!$T348," ",'BMP P Tracking Table'!$AC348),'Performance Curves'!$C$1:$L$45,_xlfn.SINGLE(MATCH('BMP P Tracking Table'!$AE348,'Performance Curves'!$D$1:$L$1,1))+2,FALSE)-VLOOKUP(CONCATENATE('BMP P Tracking Table'!$T348," ",'BMP P Tracking Table'!$AC348),'Performance Curves'!$C$1:$L$45,_xlfn.SINGLE(MATCH('BMP P Tracking Table'!$AE348,'Performance Curves'!$D$1:$L$1,1))+1,FALSE)),"")</f>
        <v/>
      </c>
      <c r="AG348" s="107" t="str">
        <f>IFERROR(('BMP P Tracking Table'!$AE348-INDEX('Performance Curves'!$E$1:$L$1,1,MATCH('BMP P Tracking Table'!$AE348,'Performance Curves'!$E$1:$L$1,1)))/(INDEX('Performance Curves'!$E$1:$L$1,1,MATCH('BMP P Tracking Table'!$AE348,'Performance Curves'!$E$1:$L$1,1)+1)-INDEX('Performance Curves'!$E$1:$L$1,1,MATCH('BMP P Tracking Table'!$AE348,'Performance Curves'!$E$1:$L$1,1))),"")</f>
        <v/>
      </c>
      <c r="AH348" s="106" t="str" cm="1">
        <f t="array" ref="AH348">IFERROR(IF('BMP P Tracking Table'!$AE348=2,VLOOKUP(CONCATENATE('BMP P Tracking Table'!$T348," ",'BMP P Tracking Table'!$AC348),'Performance Curves'!$C$1:$L$45,_xlfn.SINGLE(MATCH('BMP P Tracking Table'!$AE348,'Performance Curves'!$D$1:$L$1,1))+1,FALSE),'BMP P Tracking Table'!$AF348*'BMP P Tracking Table'!$AG348+VLOOKUP(CONCATENATE('BMP P Tracking Table'!$T348," ",'BMP P Tracking Table'!$AC348),'Performance Curves'!$C$1:$L$45,_xlfn.SINGLE(MATCH('BMP P Tracking Table'!$AE348,'Performance Curves'!$D$1:$L$1,1))+1,FALSE)),"")</f>
        <v/>
      </c>
      <c r="AI348" s="107" t="str">
        <f>IFERROR('BMP P Tracking Table'!$AH348*'BMP P Tracking Table'!$AD348,"")</f>
        <v/>
      </c>
      <c r="AJ348" s="65"/>
      <c r="AK348" s="101"/>
      <c r="AL348" s="101"/>
      <c r="AM348" s="64">
        <v>1</v>
      </c>
      <c r="AN348" s="105" t="str">
        <f t="shared" si="11"/>
        <v/>
      </c>
      <c r="AO348" s="101"/>
      <c r="AP348" s="101"/>
      <c r="AQ348" s="101"/>
      <c r="AR348" s="101"/>
      <c r="AS348" s="101"/>
      <c r="AT348" s="101"/>
      <c r="AU348" s="101"/>
      <c r="AV348" s="65"/>
      <c r="AW348" s="102"/>
      <c r="AX348" s="102"/>
      <c r="AY348" s="107" t="str">
        <f>IF('BMP P Tracking Table'!$AK348="Yes",IF('BMP P Tracking Table'!$AL348="No",'BMP P Tracking Table'!$U348*VLOOKUP('BMP P Tracking Table'!$Q348,'Loading Rates'!$B$1:$L$24,4,FALSE)+IF('BMP P Tracking Table'!$V348="By HSG",'BMP P Tracking Table'!$W348*VLOOKUP('BMP P Tracking Table'!$Q348,'Loading Rates'!$B$1:$L$24,6,FALSE)+'BMP P Tracking Table'!$X348*VLOOKUP('BMP P Tracking Table'!$Q348,'Loading Rates'!$B$1:$L$24,7,FALSE)+'BMP P Tracking Table'!$Y348*VLOOKUP('BMP P Tracking Table'!$Q348,'Loading Rates'!$B$1:$L$24,8,FALSE)+'BMP P Tracking Table'!$Z348*VLOOKUP('BMP P Tracking Table'!$Q348,'Loading Rates'!$B$1:$L$24,9,FALSE),'BMP P Tracking Table'!$AA348*VLOOKUP('BMP P Tracking Table'!$Q348,'Loading Rates'!$B$1:$L$24,10,FALSE)),'BMP P Tracking Table'!$AO348*VLOOKUP('BMP P Tracking Table'!$Q348,'Loading Rates'!$B$1:$L$24,4,FALSE)+IF('BMP P Tracking Table'!$AP348="By HSG",'BMP P Tracking Table'!$AQ348*VLOOKUP('BMP P Tracking Table'!$Q348,'Loading Rates'!$B$1:$L$24,6,FALSE)+'BMP P Tracking Table'!$AR348*VLOOKUP('BMP P Tracking Table'!$Q348,'Loading Rates'!$B$1:$L$24,7,FALSE)+'BMP P Tracking Table'!$AS348*VLOOKUP('BMP P Tracking Table'!$Q348,'Loading Rates'!$B$1:$L$24,8,FALSE)+'BMP P Tracking Table'!$AT348*VLOOKUP('BMP P Tracking Table'!$Q348,'Loading Rates'!$B$1:$L$24,9,FALSE),'BMP P Tracking Table'!$AU348*VLOOKUP('BMP P Tracking Table'!$Q348,'Loading Rates'!$B$1:$L$24,10,FALSE))),"")</f>
        <v/>
      </c>
      <c r="AZ348" s="107" t="str">
        <f>IFERROR(IF('BMP P Tracking Table'!$AL348="Yes",MIN(2,IF('BMP P Tracking Table'!$AP348="Total Pervious",(-(3630*'BMP P Tracking Table'!$AO348+20.691*'BMP P Tracking Table'!$AU348)+SQRT((3630*'BMP P Tracking Table'!$AO348+20.691*'BMP P Tracking Table'!$AU348)^2-(4*(996.798*'BMP P Tracking Table'!$AU348)*-'BMP P Tracking Table'!$AW348)))/(2*(996.798*'BMP P Tracking Table'!$AU348)),IF(SUM('BMP P Tracking Table'!$AQ348:$AT348)=0,'BMP P Tracking Table'!$AU348/(-3630*'BMP P Tracking Table'!$AO348),(-(3630*'BMP P Tracking Table'!$AO348+20.691*'BMP P Tracking Table'!$AT348-216.711*'BMP P Tracking Table'!$AS348-83.853*'BMP P Tracking Table'!$AR348-42.834*'BMP P Tracking Table'!$AQ348)+SQRT((3630*'BMP P Tracking Table'!$AO348+20.691*'BMP P Tracking Table'!$AT348-216.711*'BMP P Tracking Table'!$AS348-83.853*'BMP P Tracking Table'!$AR348-42.834*'BMP P Tracking Table'!$AQ348)^2-(4*(149.919*'BMP P Tracking Table'!$AQ348+236.676*'BMP P Tracking Table'!$AR348+726*'BMP P Tracking Table'!$AS348+996.798*'BMP P Tracking Table'!$AT348)*-'BMP P Tracking Table'!$AW348)))/(2*(149.919*'BMP P Tracking Table'!$AQ348+236.676*'BMP P Tracking Table'!$AR348+726*'BMP P Tracking Table'!$AS348+996.798*'BMP P Tracking Table'!$AT348))))),MIN(2,IF('BMP P Tracking Table'!$AP348="Total Pervious",(-(3630*'BMP P Tracking Table'!$U348+20.691*'BMP P Tracking Table'!$AA348)+SQRT((3630*'BMP P Tracking Table'!$U348+20.691*'BMP P Tracking Table'!$AA348)^2-(4*(996.798*'BMP P Tracking Table'!$AA348)*-'BMP P Tracking Table'!$AW348)))/(2*(996.798*'BMP P Tracking Table'!$AA348)),IF(SUM('BMP P Tracking Table'!$W348:$Z348)=0,'BMP P Tracking Table'!$AW348/(-3630*'BMP P Tracking Table'!$U348),(-(3630*'BMP P Tracking Table'!$U348+20.691*'BMP P Tracking Table'!$Z348-216.711*'BMP P Tracking Table'!$Y348-83.853*'BMP P Tracking Table'!$X348-42.834*'BMP P Tracking Table'!$W348)+SQRT((3630*'BMP P Tracking Table'!$U348+20.691*'BMP P Tracking Table'!$Z348-216.711*'BMP P Tracking Table'!$Y348-83.853*'BMP P Tracking Table'!$X348-42.834*'BMP P Tracking Table'!$W348)^2-(4*(149.919*'BMP P Tracking Table'!$W348+236.676*'BMP P Tracking Table'!$X348+726*'BMP P Tracking Table'!$Y348+996.798*'BMP P Tracking Table'!$Z348)*-'BMP P Tracking Table'!$AW348)))/(2*(149.919*'BMP P Tracking Table'!$W348+236.676*'BMP P Tracking Table'!$X348+726*'BMP P Tracking Table'!$Y348+996.798*'BMP P Tracking Table'!$Z348)))))),"")</f>
        <v/>
      </c>
      <c r="BA348" s="105" t="str" cm="1">
        <f t="array" ref="BA348">IFERROR((VLOOKUP(CONCATENATE('BMP P Tracking Table'!$AV348," ",'BMP P Tracking Table'!$AX348),'Performance Curves'!$C$1:$L$45,_xlfn.SINGLE(MATCH('BMP P Tracking Table'!$AZ348,'Performance Curves'!$D$1:$L$1,1))+2,FALSE)-VLOOKUP(CONCATENATE('BMP P Tracking Table'!$AV348," ",'BMP P Tracking Table'!$AX348),'Performance Curves'!$C$1:$L$45,_xlfn.SINGLE(MATCH('BMP P Tracking Table'!$AZ348,'Performance Curves'!$D$1:$L$1,1))+1,FALSE)),"")</f>
        <v/>
      </c>
      <c r="BB348" s="107" t="str">
        <f>IFERROR(('BMP P Tracking Table'!$AZ348-INDEX('Performance Curves'!$E$1:$L$1,1,MATCH('BMP P Tracking Table'!$AZ348,'Performance Curves'!$E$1:$L$1,1)))/(INDEX('Performance Curves'!$E$1:$L$1,1,MATCH('BMP P Tracking Table'!$AZ348,'Performance Curves'!$E$1:$L$1,1)+1)-INDEX('Performance Curves'!$E$1:$L$1,1,MATCH('BMP P Tracking Table'!$AZ348,'Performance Curves'!$E$1:$L$1,1))),"")</f>
        <v/>
      </c>
      <c r="BC348" s="106" t="str" cm="1">
        <f t="array" ref="BC348">IFERROR(IF('BMP P Tracking Table'!$AZ348=2,VLOOKUP(CONCATENATE('BMP P Tracking Table'!$AV348," ",'BMP P Tracking Table'!$AX348),'Performance Curves'!$C$1:$L$44,_xlfn.SINGLE(MATCH('BMP P Tracking Table'!$AZ348,'Performance Curves'!$D$1:$L$1,1))+1,FALSE),'BMP P Tracking Table'!$BA348*'BMP P Tracking Table'!$BB348+VLOOKUP(CONCATENATE('BMP P Tracking Table'!$AV348," ",'BMP P Tracking Table'!$AX348),'Performance Curves'!$C$1:$L$44,_xlfn.SINGLE(MATCH('BMP P Tracking Table'!$AZ348,'Performance Curves'!$D$1:$L$1,1))+1,FALSE)),"")</f>
        <v/>
      </c>
      <c r="BD348" s="107" t="str">
        <f>IFERROR('BMP P Tracking Table'!$BC348*'BMP P Tracking Table'!$AY348,"")</f>
        <v/>
      </c>
      <c r="BE348" s="95"/>
      <c r="BF348" s="37">
        <f t="shared" si="12"/>
        <v>0</v>
      </c>
    </row>
    <row r="349" spans="1:58" x14ac:dyDescent="0.25">
      <c r="A349" s="65"/>
      <c r="B349" s="65"/>
      <c r="C349" s="65"/>
      <c r="D349" s="65"/>
      <c r="E349" s="97"/>
      <c r="F349" s="97"/>
      <c r="G349" s="65"/>
      <c r="H349" s="65"/>
      <c r="I349" s="65"/>
      <c r="J349" s="98"/>
      <c r="K349" s="65"/>
      <c r="L349" s="65"/>
      <c r="M349" s="65"/>
      <c r="N349" s="65"/>
      <c r="O349" s="65"/>
      <c r="P349" s="65"/>
      <c r="Q349" s="65" t="str">
        <f>IFERROR(VLOOKUP('BMP P Tracking Table'!$P349,Dropdowns!$C$2:$E$15,3,FALSE),"")</f>
        <v/>
      </c>
      <c r="R349" s="65" t="str">
        <f>IFERROR(VLOOKUP('BMP P Tracking Table'!$Q349,Dropdowns!$P$3:$Q$23,2,FALSE),"")</f>
        <v/>
      </c>
      <c r="S349" s="65"/>
      <c r="T349" s="65"/>
      <c r="U349" s="65"/>
      <c r="V349" s="65"/>
      <c r="W349" s="65"/>
      <c r="X349" s="65"/>
      <c r="Y349" s="65"/>
      <c r="Z349" s="65"/>
      <c r="AA349" s="65"/>
      <c r="AB349" s="100"/>
      <c r="AC349" s="65"/>
      <c r="AD349" s="107" t="str">
        <f>IFERROR('BMP P Tracking Table'!$U349*VLOOKUP('BMP P Tracking Table'!$Q349,'Loading Rates'!$B$1:$L$24,4,FALSE)+IF('BMP P Tracking Table'!$V349="By HSG",'BMP P Tracking Table'!$W349*VLOOKUP('BMP P Tracking Table'!$Q349,'Loading Rates'!$B$1:$L$24,6,FALSE)+'BMP P Tracking Table'!$X349*VLOOKUP('BMP P Tracking Table'!$Q349,'Loading Rates'!$B$1:$L$24,7,FALSE)+'BMP P Tracking Table'!$Y349*VLOOKUP('BMP P Tracking Table'!$Q349,'Loading Rates'!$B$1:$L$24,8,FALSE)+'BMP P Tracking Table'!$Z349*VLOOKUP('BMP P Tracking Table'!$Q349,'Loading Rates'!$B$1:$L$24,9,FALSE),'BMP P Tracking Table'!$AA349*VLOOKUP('BMP P Tracking Table'!$Q349,'Loading Rates'!$B$1:$L$24,10,FALSE)),"")</f>
        <v/>
      </c>
      <c r="AE349" s="107" t="str">
        <f>IFERROR(MIN(2,IF('BMP P Tracking Table'!$V349="Total Pervious",(-(3630*'BMP P Tracking Table'!$U349+20.691*'BMP P Tracking Table'!$AA349)+SQRT((3630*'BMP P Tracking Table'!$U349+20.691*'BMP P Tracking Table'!$AA349)^2-(4*(996.798*'BMP P Tracking Table'!$AA349)*-'BMP P Tracking Table'!$AB349)))/(2*(996.798*'BMP P Tracking Table'!$AA349)),IF(SUM('BMP P Tracking Table'!$W349:$Z349)=0,'BMP P Tracking Table'!$AB349/(-3630*'BMP P Tracking Table'!$U349),(-(3630*'BMP P Tracking Table'!$U349+20.691*'BMP P Tracking Table'!$Z349-216.711*'BMP P Tracking Table'!$Y349-83.853*'BMP P Tracking Table'!$X349-42.834*'BMP P Tracking Table'!$W349)+SQRT((3630*'BMP P Tracking Table'!$U349+20.691*'BMP P Tracking Table'!$Z349-216.711*'BMP P Tracking Table'!$Y349-83.853*'BMP P Tracking Table'!$X349-42.834*'BMP P Tracking Table'!$W349)^2-(4*(149.919*'BMP P Tracking Table'!$W349+236.676*'BMP P Tracking Table'!$X349+726*'BMP P Tracking Table'!$Y349+996.798*'BMP P Tracking Table'!$Z349)*-'BMP P Tracking Table'!$AB349)))/(2*(149.919*'BMP P Tracking Table'!$W349+236.676*'BMP P Tracking Table'!$X349+726*'BMP P Tracking Table'!$Y349+996.798*'BMP P Tracking Table'!$Z349))))),"")</f>
        <v/>
      </c>
      <c r="AF349" s="107" t="str" cm="1">
        <f t="array" ref="AF349">IFERROR((VLOOKUP(CONCATENATE('BMP P Tracking Table'!$T349," ",'BMP P Tracking Table'!$AC349),'Performance Curves'!$C$1:$L$45,_xlfn.SINGLE(MATCH('BMP P Tracking Table'!$AE349,'Performance Curves'!$D$1:$L$1,1))+2,FALSE)-VLOOKUP(CONCATENATE('BMP P Tracking Table'!$T349," ",'BMP P Tracking Table'!$AC349),'Performance Curves'!$C$1:$L$45,_xlfn.SINGLE(MATCH('BMP P Tracking Table'!$AE349,'Performance Curves'!$D$1:$L$1,1))+1,FALSE)),"")</f>
        <v/>
      </c>
      <c r="AG349" s="107" t="str">
        <f>IFERROR(('BMP P Tracking Table'!$AE349-INDEX('Performance Curves'!$E$1:$L$1,1,MATCH('BMP P Tracking Table'!$AE349,'Performance Curves'!$E$1:$L$1,1)))/(INDEX('Performance Curves'!$E$1:$L$1,1,MATCH('BMP P Tracking Table'!$AE349,'Performance Curves'!$E$1:$L$1,1)+1)-INDEX('Performance Curves'!$E$1:$L$1,1,MATCH('BMP P Tracking Table'!$AE349,'Performance Curves'!$E$1:$L$1,1))),"")</f>
        <v/>
      </c>
      <c r="AH349" s="106" t="str" cm="1">
        <f t="array" ref="AH349">IFERROR(IF('BMP P Tracking Table'!$AE349=2,VLOOKUP(CONCATENATE('BMP P Tracking Table'!$T349," ",'BMP P Tracking Table'!$AC349),'Performance Curves'!$C$1:$L$45,_xlfn.SINGLE(MATCH('BMP P Tracking Table'!$AE349,'Performance Curves'!$D$1:$L$1,1))+1,FALSE),'BMP P Tracking Table'!$AF349*'BMP P Tracking Table'!$AG349+VLOOKUP(CONCATENATE('BMP P Tracking Table'!$T349," ",'BMP P Tracking Table'!$AC349),'Performance Curves'!$C$1:$L$45,_xlfn.SINGLE(MATCH('BMP P Tracking Table'!$AE349,'Performance Curves'!$D$1:$L$1,1))+1,FALSE)),"")</f>
        <v/>
      </c>
      <c r="AI349" s="107" t="str">
        <f>IFERROR('BMP P Tracking Table'!$AH349*'BMP P Tracking Table'!$AD349,"")</f>
        <v/>
      </c>
      <c r="AJ349" s="65"/>
      <c r="AK349" s="101"/>
      <c r="AL349" s="101"/>
      <c r="AM349" s="64">
        <v>1</v>
      </c>
      <c r="AN349" s="105" t="str">
        <f t="shared" si="11"/>
        <v/>
      </c>
      <c r="AO349" s="101"/>
      <c r="AP349" s="101"/>
      <c r="AQ349" s="101"/>
      <c r="AR349" s="101"/>
      <c r="AS349" s="101"/>
      <c r="AT349" s="101"/>
      <c r="AU349" s="101"/>
      <c r="AV349" s="65"/>
      <c r="AW349" s="102"/>
      <c r="AX349" s="102"/>
      <c r="AY349" s="107" t="str">
        <f>IF('BMP P Tracking Table'!$AK349="Yes",IF('BMP P Tracking Table'!$AL349="No",'BMP P Tracking Table'!$U349*VLOOKUP('BMP P Tracking Table'!$Q349,'Loading Rates'!$B$1:$L$24,4,FALSE)+IF('BMP P Tracking Table'!$V349="By HSG",'BMP P Tracking Table'!$W349*VLOOKUP('BMP P Tracking Table'!$Q349,'Loading Rates'!$B$1:$L$24,6,FALSE)+'BMP P Tracking Table'!$X349*VLOOKUP('BMP P Tracking Table'!$Q349,'Loading Rates'!$B$1:$L$24,7,FALSE)+'BMP P Tracking Table'!$Y349*VLOOKUP('BMP P Tracking Table'!$Q349,'Loading Rates'!$B$1:$L$24,8,FALSE)+'BMP P Tracking Table'!$Z349*VLOOKUP('BMP P Tracking Table'!$Q349,'Loading Rates'!$B$1:$L$24,9,FALSE),'BMP P Tracking Table'!$AA349*VLOOKUP('BMP P Tracking Table'!$Q349,'Loading Rates'!$B$1:$L$24,10,FALSE)),'BMP P Tracking Table'!$AO349*VLOOKUP('BMP P Tracking Table'!$Q349,'Loading Rates'!$B$1:$L$24,4,FALSE)+IF('BMP P Tracking Table'!$AP349="By HSG",'BMP P Tracking Table'!$AQ349*VLOOKUP('BMP P Tracking Table'!$Q349,'Loading Rates'!$B$1:$L$24,6,FALSE)+'BMP P Tracking Table'!$AR349*VLOOKUP('BMP P Tracking Table'!$Q349,'Loading Rates'!$B$1:$L$24,7,FALSE)+'BMP P Tracking Table'!$AS349*VLOOKUP('BMP P Tracking Table'!$Q349,'Loading Rates'!$B$1:$L$24,8,FALSE)+'BMP P Tracking Table'!$AT349*VLOOKUP('BMP P Tracking Table'!$Q349,'Loading Rates'!$B$1:$L$24,9,FALSE),'BMP P Tracking Table'!$AU349*VLOOKUP('BMP P Tracking Table'!$Q349,'Loading Rates'!$B$1:$L$24,10,FALSE))),"")</f>
        <v/>
      </c>
      <c r="AZ349" s="107" t="str">
        <f>IFERROR(IF('BMP P Tracking Table'!$AL349="Yes",MIN(2,IF('BMP P Tracking Table'!$AP349="Total Pervious",(-(3630*'BMP P Tracking Table'!$AO349+20.691*'BMP P Tracking Table'!$AU349)+SQRT((3630*'BMP P Tracking Table'!$AO349+20.691*'BMP P Tracking Table'!$AU349)^2-(4*(996.798*'BMP P Tracking Table'!$AU349)*-'BMP P Tracking Table'!$AW349)))/(2*(996.798*'BMP P Tracking Table'!$AU349)),IF(SUM('BMP P Tracking Table'!$AQ349:$AT349)=0,'BMP P Tracking Table'!$AU349/(-3630*'BMP P Tracking Table'!$AO349),(-(3630*'BMP P Tracking Table'!$AO349+20.691*'BMP P Tracking Table'!$AT349-216.711*'BMP P Tracking Table'!$AS349-83.853*'BMP P Tracking Table'!$AR349-42.834*'BMP P Tracking Table'!$AQ349)+SQRT((3630*'BMP P Tracking Table'!$AO349+20.691*'BMP P Tracking Table'!$AT349-216.711*'BMP P Tracking Table'!$AS349-83.853*'BMP P Tracking Table'!$AR349-42.834*'BMP P Tracking Table'!$AQ349)^2-(4*(149.919*'BMP P Tracking Table'!$AQ349+236.676*'BMP P Tracking Table'!$AR349+726*'BMP P Tracking Table'!$AS349+996.798*'BMP P Tracking Table'!$AT349)*-'BMP P Tracking Table'!$AW349)))/(2*(149.919*'BMP P Tracking Table'!$AQ349+236.676*'BMP P Tracking Table'!$AR349+726*'BMP P Tracking Table'!$AS349+996.798*'BMP P Tracking Table'!$AT349))))),MIN(2,IF('BMP P Tracking Table'!$AP349="Total Pervious",(-(3630*'BMP P Tracking Table'!$U349+20.691*'BMP P Tracking Table'!$AA349)+SQRT((3630*'BMP P Tracking Table'!$U349+20.691*'BMP P Tracking Table'!$AA349)^2-(4*(996.798*'BMP P Tracking Table'!$AA349)*-'BMP P Tracking Table'!$AW349)))/(2*(996.798*'BMP P Tracking Table'!$AA349)),IF(SUM('BMP P Tracking Table'!$W349:$Z349)=0,'BMP P Tracking Table'!$AW349/(-3630*'BMP P Tracking Table'!$U349),(-(3630*'BMP P Tracking Table'!$U349+20.691*'BMP P Tracking Table'!$Z349-216.711*'BMP P Tracking Table'!$Y349-83.853*'BMP P Tracking Table'!$X349-42.834*'BMP P Tracking Table'!$W349)+SQRT((3630*'BMP P Tracking Table'!$U349+20.691*'BMP P Tracking Table'!$Z349-216.711*'BMP P Tracking Table'!$Y349-83.853*'BMP P Tracking Table'!$X349-42.834*'BMP P Tracking Table'!$W349)^2-(4*(149.919*'BMP P Tracking Table'!$W349+236.676*'BMP P Tracking Table'!$X349+726*'BMP P Tracking Table'!$Y349+996.798*'BMP P Tracking Table'!$Z349)*-'BMP P Tracking Table'!$AW349)))/(2*(149.919*'BMP P Tracking Table'!$W349+236.676*'BMP P Tracking Table'!$X349+726*'BMP P Tracking Table'!$Y349+996.798*'BMP P Tracking Table'!$Z349)))))),"")</f>
        <v/>
      </c>
      <c r="BA349" s="105" t="str" cm="1">
        <f t="array" ref="BA349">IFERROR((VLOOKUP(CONCATENATE('BMP P Tracking Table'!$AV349," ",'BMP P Tracking Table'!$AX349),'Performance Curves'!$C$1:$L$45,_xlfn.SINGLE(MATCH('BMP P Tracking Table'!$AZ349,'Performance Curves'!$D$1:$L$1,1))+2,FALSE)-VLOOKUP(CONCATENATE('BMP P Tracking Table'!$AV349," ",'BMP P Tracking Table'!$AX349),'Performance Curves'!$C$1:$L$45,_xlfn.SINGLE(MATCH('BMP P Tracking Table'!$AZ349,'Performance Curves'!$D$1:$L$1,1))+1,FALSE)),"")</f>
        <v/>
      </c>
      <c r="BB349" s="107" t="str">
        <f>IFERROR(('BMP P Tracking Table'!$AZ349-INDEX('Performance Curves'!$E$1:$L$1,1,MATCH('BMP P Tracking Table'!$AZ349,'Performance Curves'!$E$1:$L$1,1)))/(INDEX('Performance Curves'!$E$1:$L$1,1,MATCH('BMP P Tracking Table'!$AZ349,'Performance Curves'!$E$1:$L$1,1)+1)-INDEX('Performance Curves'!$E$1:$L$1,1,MATCH('BMP P Tracking Table'!$AZ349,'Performance Curves'!$E$1:$L$1,1))),"")</f>
        <v/>
      </c>
      <c r="BC349" s="106" t="str" cm="1">
        <f t="array" ref="BC349">IFERROR(IF('BMP P Tracking Table'!$AZ349=2,VLOOKUP(CONCATENATE('BMP P Tracking Table'!$AV349," ",'BMP P Tracking Table'!$AX349),'Performance Curves'!$C$1:$L$44,_xlfn.SINGLE(MATCH('BMP P Tracking Table'!$AZ349,'Performance Curves'!$D$1:$L$1,1))+1,FALSE),'BMP P Tracking Table'!$BA349*'BMP P Tracking Table'!$BB349+VLOOKUP(CONCATENATE('BMP P Tracking Table'!$AV349," ",'BMP P Tracking Table'!$AX349),'Performance Curves'!$C$1:$L$44,_xlfn.SINGLE(MATCH('BMP P Tracking Table'!$AZ349,'Performance Curves'!$D$1:$L$1,1))+1,FALSE)),"")</f>
        <v/>
      </c>
      <c r="BD349" s="107" t="str">
        <f>IFERROR('BMP P Tracking Table'!$BC349*'BMP P Tracking Table'!$AY349,"")</f>
        <v/>
      </c>
      <c r="BE349" s="101"/>
      <c r="BF349" s="37">
        <f t="shared" si="12"/>
        <v>0</v>
      </c>
    </row>
    <row r="350" spans="1:58" x14ac:dyDescent="0.25">
      <c r="A350" s="65"/>
      <c r="B350" s="65"/>
      <c r="C350" s="65"/>
      <c r="D350" s="65"/>
      <c r="E350" s="97"/>
      <c r="F350" s="97"/>
      <c r="G350" s="65"/>
      <c r="H350" s="65"/>
      <c r="I350" s="65"/>
      <c r="J350" s="98"/>
      <c r="K350" s="65"/>
      <c r="L350" s="65"/>
      <c r="M350" s="65"/>
      <c r="N350" s="65"/>
      <c r="O350" s="65"/>
      <c r="P350" s="65"/>
      <c r="Q350" s="65" t="str">
        <f>IFERROR(VLOOKUP('BMP P Tracking Table'!$P350,Dropdowns!$C$2:$E$15,3,FALSE),"")</f>
        <v/>
      </c>
      <c r="R350" s="65" t="str">
        <f>IFERROR(VLOOKUP('BMP P Tracking Table'!$Q350,Dropdowns!$P$3:$Q$23,2,FALSE),"")</f>
        <v/>
      </c>
      <c r="S350" s="65"/>
      <c r="T350" s="65"/>
      <c r="U350" s="65"/>
      <c r="V350" s="65"/>
      <c r="W350" s="65"/>
      <c r="X350" s="65"/>
      <c r="Y350" s="65"/>
      <c r="Z350" s="65"/>
      <c r="AA350" s="65"/>
      <c r="AB350" s="100"/>
      <c r="AC350" s="65"/>
      <c r="AD350" s="107" t="str">
        <f>IFERROR('BMP P Tracking Table'!$U350*VLOOKUP('BMP P Tracking Table'!$Q350,'Loading Rates'!$B$1:$L$24,4,FALSE)+IF('BMP P Tracking Table'!$V350="By HSG",'BMP P Tracking Table'!$W350*VLOOKUP('BMP P Tracking Table'!$Q350,'Loading Rates'!$B$1:$L$24,6,FALSE)+'BMP P Tracking Table'!$X350*VLOOKUP('BMP P Tracking Table'!$Q350,'Loading Rates'!$B$1:$L$24,7,FALSE)+'BMP P Tracking Table'!$Y350*VLOOKUP('BMP P Tracking Table'!$Q350,'Loading Rates'!$B$1:$L$24,8,FALSE)+'BMP P Tracking Table'!$Z350*VLOOKUP('BMP P Tracking Table'!$Q350,'Loading Rates'!$B$1:$L$24,9,FALSE),'BMP P Tracking Table'!$AA350*VLOOKUP('BMP P Tracking Table'!$Q350,'Loading Rates'!$B$1:$L$24,10,FALSE)),"")</f>
        <v/>
      </c>
      <c r="AE350" s="107" t="str">
        <f>IFERROR(MIN(2,IF('BMP P Tracking Table'!$V350="Total Pervious",(-(3630*'BMP P Tracking Table'!$U350+20.691*'BMP P Tracking Table'!$AA350)+SQRT((3630*'BMP P Tracking Table'!$U350+20.691*'BMP P Tracking Table'!$AA350)^2-(4*(996.798*'BMP P Tracking Table'!$AA350)*-'BMP P Tracking Table'!$AB350)))/(2*(996.798*'BMP P Tracking Table'!$AA350)),IF(SUM('BMP P Tracking Table'!$W350:$Z350)=0,'BMP P Tracking Table'!$AB350/(-3630*'BMP P Tracking Table'!$U350),(-(3630*'BMP P Tracking Table'!$U350+20.691*'BMP P Tracking Table'!$Z350-216.711*'BMP P Tracking Table'!$Y350-83.853*'BMP P Tracking Table'!$X350-42.834*'BMP P Tracking Table'!$W350)+SQRT((3630*'BMP P Tracking Table'!$U350+20.691*'BMP P Tracking Table'!$Z350-216.711*'BMP P Tracking Table'!$Y350-83.853*'BMP P Tracking Table'!$X350-42.834*'BMP P Tracking Table'!$W350)^2-(4*(149.919*'BMP P Tracking Table'!$W350+236.676*'BMP P Tracking Table'!$X350+726*'BMP P Tracking Table'!$Y350+996.798*'BMP P Tracking Table'!$Z350)*-'BMP P Tracking Table'!$AB350)))/(2*(149.919*'BMP P Tracking Table'!$W350+236.676*'BMP P Tracking Table'!$X350+726*'BMP P Tracking Table'!$Y350+996.798*'BMP P Tracking Table'!$Z350))))),"")</f>
        <v/>
      </c>
      <c r="AF350" s="107" t="str" cm="1">
        <f t="array" ref="AF350">IFERROR((VLOOKUP(CONCATENATE('BMP P Tracking Table'!$T350," ",'BMP P Tracking Table'!$AC350),'Performance Curves'!$C$1:$L$45,_xlfn.SINGLE(MATCH('BMP P Tracking Table'!$AE350,'Performance Curves'!$D$1:$L$1,1))+2,FALSE)-VLOOKUP(CONCATENATE('BMP P Tracking Table'!$T350," ",'BMP P Tracking Table'!$AC350),'Performance Curves'!$C$1:$L$45,_xlfn.SINGLE(MATCH('BMP P Tracking Table'!$AE350,'Performance Curves'!$D$1:$L$1,1))+1,FALSE)),"")</f>
        <v/>
      </c>
      <c r="AG350" s="107" t="str">
        <f>IFERROR(('BMP P Tracking Table'!$AE350-INDEX('Performance Curves'!$E$1:$L$1,1,MATCH('BMP P Tracking Table'!$AE350,'Performance Curves'!$E$1:$L$1,1)))/(INDEX('Performance Curves'!$E$1:$L$1,1,MATCH('BMP P Tracking Table'!$AE350,'Performance Curves'!$E$1:$L$1,1)+1)-INDEX('Performance Curves'!$E$1:$L$1,1,MATCH('BMP P Tracking Table'!$AE350,'Performance Curves'!$E$1:$L$1,1))),"")</f>
        <v/>
      </c>
      <c r="AH350" s="106" t="str" cm="1">
        <f t="array" ref="AH350">IFERROR(IF('BMP P Tracking Table'!$AE350=2,VLOOKUP(CONCATENATE('BMP P Tracking Table'!$T350," ",'BMP P Tracking Table'!$AC350),'Performance Curves'!$C$1:$L$45,_xlfn.SINGLE(MATCH('BMP P Tracking Table'!$AE350,'Performance Curves'!$D$1:$L$1,1))+1,FALSE),'BMP P Tracking Table'!$AF350*'BMP P Tracking Table'!$AG350+VLOOKUP(CONCATENATE('BMP P Tracking Table'!$T350," ",'BMP P Tracking Table'!$AC350),'Performance Curves'!$C$1:$L$45,_xlfn.SINGLE(MATCH('BMP P Tracking Table'!$AE350,'Performance Curves'!$D$1:$L$1,1))+1,FALSE)),"")</f>
        <v/>
      </c>
      <c r="AI350" s="107" t="str">
        <f>IFERROR('BMP P Tracking Table'!$AH350*'BMP P Tracking Table'!$AD350,"")</f>
        <v/>
      </c>
      <c r="AJ350" s="65"/>
      <c r="AK350" s="101"/>
      <c r="AL350" s="101"/>
      <c r="AM350" s="64">
        <v>1</v>
      </c>
      <c r="AN350" s="105" t="str">
        <f t="shared" si="11"/>
        <v/>
      </c>
      <c r="AO350" s="101"/>
      <c r="AP350" s="101"/>
      <c r="AQ350" s="101"/>
      <c r="AR350" s="101"/>
      <c r="AS350" s="101"/>
      <c r="AT350" s="101"/>
      <c r="AU350" s="101"/>
      <c r="AV350" s="65"/>
      <c r="AW350" s="102"/>
      <c r="AX350" s="102"/>
      <c r="AY350" s="107" t="str">
        <f>IF('BMP P Tracking Table'!$AK350="Yes",IF('BMP P Tracking Table'!$AL350="No",'BMP P Tracking Table'!$U350*VLOOKUP('BMP P Tracking Table'!$Q350,'Loading Rates'!$B$1:$L$24,4,FALSE)+IF('BMP P Tracking Table'!$V350="By HSG",'BMP P Tracking Table'!$W350*VLOOKUP('BMP P Tracking Table'!$Q350,'Loading Rates'!$B$1:$L$24,6,FALSE)+'BMP P Tracking Table'!$X350*VLOOKUP('BMP P Tracking Table'!$Q350,'Loading Rates'!$B$1:$L$24,7,FALSE)+'BMP P Tracking Table'!$Y350*VLOOKUP('BMP P Tracking Table'!$Q350,'Loading Rates'!$B$1:$L$24,8,FALSE)+'BMP P Tracking Table'!$Z350*VLOOKUP('BMP P Tracking Table'!$Q350,'Loading Rates'!$B$1:$L$24,9,FALSE),'BMP P Tracking Table'!$AA350*VLOOKUP('BMP P Tracking Table'!$Q350,'Loading Rates'!$B$1:$L$24,10,FALSE)),'BMP P Tracking Table'!$AO350*VLOOKUP('BMP P Tracking Table'!$Q350,'Loading Rates'!$B$1:$L$24,4,FALSE)+IF('BMP P Tracking Table'!$AP350="By HSG",'BMP P Tracking Table'!$AQ350*VLOOKUP('BMP P Tracking Table'!$Q350,'Loading Rates'!$B$1:$L$24,6,FALSE)+'BMP P Tracking Table'!$AR350*VLOOKUP('BMP P Tracking Table'!$Q350,'Loading Rates'!$B$1:$L$24,7,FALSE)+'BMP P Tracking Table'!$AS350*VLOOKUP('BMP P Tracking Table'!$Q350,'Loading Rates'!$B$1:$L$24,8,FALSE)+'BMP P Tracking Table'!$AT350*VLOOKUP('BMP P Tracking Table'!$Q350,'Loading Rates'!$B$1:$L$24,9,FALSE),'BMP P Tracking Table'!$AU350*VLOOKUP('BMP P Tracking Table'!$Q350,'Loading Rates'!$B$1:$L$24,10,FALSE))),"")</f>
        <v/>
      </c>
      <c r="AZ350" s="107" t="str">
        <f>IFERROR(IF('BMP P Tracking Table'!$AL350="Yes",MIN(2,IF('BMP P Tracking Table'!$AP350="Total Pervious",(-(3630*'BMP P Tracking Table'!$AO350+20.691*'BMP P Tracking Table'!$AU350)+SQRT((3630*'BMP P Tracking Table'!$AO350+20.691*'BMP P Tracking Table'!$AU350)^2-(4*(996.798*'BMP P Tracking Table'!$AU350)*-'BMP P Tracking Table'!$AW350)))/(2*(996.798*'BMP P Tracking Table'!$AU350)),IF(SUM('BMP P Tracking Table'!$AQ350:$AT350)=0,'BMP P Tracking Table'!$AU350/(-3630*'BMP P Tracking Table'!$AO350),(-(3630*'BMP P Tracking Table'!$AO350+20.691*'BMP P Tracking Table'!$AT350-216.711*'BMP P Tracking Table'!$AS350-83.853*'BMP P Tracking Table'!$AR350-42.834*'BMP P Tracking Table'!$AQ350)+SQRT((3630*'BMP P Tracking Table'!$AO350+20.691*'BMP P Tracking Table'!$AT350-216.711*'BMP P Tracking Table'!$AS350-83.853*'BMP P Tracking Table'!$AR350-42.834*'BMP P Tracking Table'!$AQ350)^2-(4*(149.919*'BMP P Tracking Table'!$AQ350+236.676*'BMP P Tracking Table'!$AR350+726*'BMP P Tracking Table'!$AS350+996.798*'BMP P Tracking Table'!$AT350)*-'BMP P Tracking Table'!$AW350)))/(2*(149.919*'BMP P Tracking Table'!$AQ350+236.676*'BMP P Tracking Table'!$AR350+726*'BMP P Tracking Table'!$AS350+996.798*'BMP P Tracking Table'!$AT350))))),MIN(2,IF('BMP P Tracking Table'!$AP350="Total Pervious",(-(3630*'BMP P Tracking Table'!$U350+20.691*'BMP P Tracking Table'!$AA350)+SQRT((3630*'BMP P Tracking Table'!$U350+20.691*'BMP P Tracking Table'!$AA350)^2-(4*(996.798*'BMP P Tracking Table'!$AA350)*-'BMP P Tracking Table'!$AW350)))/(2*(996.798*'BMP P Tracking Table'!$AA350)),IF(SUM('BMP P Tracking Table'!$W350:$Z350)=0,'BMP P Tracking Table'!$AW350/(-3630*'BMP P Tracking Table'!$U350),(-(3630*'BMP P Tracking Table'!$U350+20.691*'BMP P Tracking Table'!$Z350-216.711*'BMP P Tracking Table'!$Y350-83.853*'BMP P Tracking Table'!$X350-42.834*'BMP P Tracking Table'!$W350)+SQRT((3630*'BMP P Tracking Table'!$U350+20.691*'BMP P Tracking Table'!$Z350-216.711*'BMP P Tracking Table'!$Y350-83.853*'BMP P Tracking Table'!$X350-42.834*'BMP P Tracking Table'!$W350)^2-(4*(149.919*'BMP P Tracking Table'!$W350+236.676*'BMP P Tracking Table'!$X350+726*'BMP P Tracking Table'!$Y350+996.798*'BMP P Tracking Table'!$Z350)*-'BMP P Tracking Table'!$AW350)))/(2*(149.919*'BMP P Tracking Table'!$W350+236.676*'BMP P Tracking Table'!$X350+726*'BMP P Tracking Table'!$Y350+996.798*'BMP P Tracking Table'!$Z350)))))),"")</f>
        <v/>
      </c>
      <c r="BA350" s="105" t="str" cm="1">
        <f t="array" ref="BA350">IFERROR((VLOOKUP(CONCATENATE('BMP P Tracking Table'!$AV350," ",'BMP P Tracking Table'!$AX350),'Performance Curves'!$C$1:$L$45,_xlfn.SINGLE(MATCH('BMP P Tracking Table'!$AZ350,'Performance Curves'!$D$1:$L$1,1))+2,FALSE)-VLOOKUP(CONCATENATE('BMP P Tracking Table'!$AV350," ",'BMP P Tracking Table'!$AX350),'Performance Curves'!$C$1:$L$45,_xlfn.SINGLE(MATCH('BMP P Tracking Table'!$AZ350,'Performance Curves'!$D$1:$L$1,1))+1,FALSE)),"")</f>
        <v/>
      </c>
      <c r="BB350" s="107" t="str">
        <f>IFERROR(('BMP P Tracking Table'!$AZ350-INDEX('Performance Curves'!$E$1:$L$1,1,MATCH('BMP P Tracking Table'!$AZ350,'Performance Curves'!$E$1:$L$1,1)))/(INDEX('Performance Curves'!$E$1:$L$1,1,MATCH('BMP P Tracking Table'!$AZ350,'Performance Curves'!$E$1:$L$1,1)+1)-INDEX('Performance Curves'!$E$1:$L$1,1,MATCH('BMP P Tracking Table'!$AZ350,'Performance Curves'!$E$1:$L$1,1))),"")</f>
        <v/>
      </c>
      <c r="BC350" s="106" t="str" cm="1">
        <f t="array" ref="BC350">IFERROR(IF('BMP P Tracking Table'!$AZ350=2,VLOOKUP(CONCATENATE('BMP P Tracking Table'!$AV350," ",'BMP P Tracking Table'!$AX350),'Performance Curves'!$C$1:$L$44,_xlfn.SINGLE(MATCH('BMP P Tracking Table'!$AZ350,'Performance Curves'!$D$1:$L$1,1))+1,FALSE),'BMP P Tracking Table'!$BA350*'BMP P Tracking Table'!$BB350+VLOOKUP(CONCATENATE('BMP P Tracking Table'!$AV350," ",'BMP P Tracking Table'!$AX350),'Performance Curves'!$C$1:$L$44,_xlfn.SINGLE(MATCH('BMP P Tracking Table'!$AZ350,'Performance Curves'!$D$1:$L$1,1))+1,FALSE)),"")</f>
        <v/>
      </c>
      <c r="BD350" s="107" t="str">
        <f>IFERROR('BMP P Tracking Table'!$BC350*'BMP P Tracking Table'!$AY350,"")</f>
        <v/>
      </c>
      <c r="BE350" s="101"/>
      <c r="BF350" s="37">
        <f t="shared" si="12"/>
        <v>0</v>
      </c>
    </row>
    <row r="351" spans="1:58" x14ac:dyDescent="0.25">
      <c r="A351" s="65"/>
      <c r="B351" s="65"/>
      <c r="C351" s="65"/>
      <c r="D351" s="65"/>
      <c r="E351" s="97"/>
      <c r="F351" s="97"/>
      <c r="G351" s="65"/>
      <c r="H351" s="65"/>
      <c r="I351" s="65"/>
      <c r="J351" s="98"/>
      <c r="K351" s="65"/>
      <c r="L351" s="65"/>
      <c r="M351" s="65"/>
      <c r="N351" s="65"/>
      <c r="O351" s="65"/>
      <c r="P351" s="65"/>
      <c r="Q351" s="65" t="str">
        <f>IFERROR(VLOOKUP('BMP P Tracking Table'!$P351,Dropdowns!$C$2:$E$15,3,FALSE),"")</f>
        <v/>
      </c>
      <c r="R351" s="65" t="str">
        <f>IFERROR(VLOOKUP('BMP P Tracking Table'!$Q351,Dropdowns!$P$3:$Q$23,2,FALSE),"")</f>
        <v/>
      </c>
      <c r="S351" s="65"/>
      <c r="T351" s="65"/>
      <c r="U351" s="65"/>
      <c r="V351" s="65"/>
      <c r="W351" s="65"/>
      <c r="X351" s="65"/>
      <c r="Y351" s="65"/>
      <c r="Z351" s="65"/>
      <c r="AA351" s="65"/>
      <c r="AB351" s="100"/>
      <c r="AC351" s="65"/>
      <c r="AD351" s="107" t="str">
        <f>IFERROR('BMP P Tracking Table'!$U351*VLOOKUP('BMP P Tracking Table'!$Q351,'Loading Rates'!$B$1:$L$24,4,FALSE)+IF('BMP P Tracking Table'!$V351="By HSG",'BMP P Tracking Table'!$W351*VLOOKUP('BMP P Tracking Table'!$Q351,'Loading Rates'!$B$1:$L$24,6,FALSE)+'BMP P Tracking Table'!$X351*VLOOKUP('BMP P Tracking Table'!$Q351,'Loading Rates'!$B$1:$L$24,7,FALSE)+'BMP P Tracking Table'!$Y351*VLOOKUP('BMP P Tracking Table'!$Q351,'Loading Rates'!$B$1:$L$24,8,FALSE)+'BMP P Tracking Table'!$Z351*VLOOKUP('BMP P Tracking Table'!$Q351,'Loading Rates'!$B$1:$L$24,9,FALSE),'BMP P Tracking Table'!$AA351*VLOOKUP('BMP P Tracking Table'!$Q351,'Loading Rates'!$B$1:$L$24,10,FALSE)),"")</f>
        <v/>
      </c>
      <c r="AE351" s="107" t="str">
        <f>IFERROR(MIN(2,IF('BMP P Tracking Table'!$V351="Total Pervious",(-(3630*'BMP P Tracking Table'!$U351+20.691*'BMP P Tracking Table'!$AA351)+SQRT((3630*'BMP P Tracking Table'!$U351+20.691*'BMP P Tracking Table'!$AA351)^2-(4*(996.798*'BMP P Tracking Table'!$AA351)*-'BMP P Tracking Table'!$AB351)))/(2*(996.798*'BMP P Tracking Table'!$AA351)),IF(SUM('BMP P Tracking Table'!$W351:$Z351)=0,'BMP P Tracking Table'!$AB351/(-3630*'BMP P Tracking Table'!$U351),(-(3630*'BMP P Tracking Table'!$U351+20.691*'BMP P Tracking Table'!$Z351-216.711*'BMP P Tracking Table'!$Y351-83.853*'BMP P Tracking Table'!$X351-42.834*'BMP P Tracking Table'!$W351)+SQRT((3630*'BMP P Tracking Table'!$U351+20.691*'BMP P Tracking Table'!$Z351-216.711*'BMP P Tracking Table'!$Y351-83.853*'BMP P Tracking Table'!$X351-42.834*'BMP P Tracking Table'!$W351)^2-(4*(149.919*'BMP P Tracking Table'!$W351+236.676*'BMP P Tracking Table'!$X351+726*'BMP P Tracking Table'!$Y351+996.798*'BMP P Tracking Table'!$Z351)*-'BMP P Tracking Table'!$AB351)))/(2*(149.919*'BMP P Tracking Table'!$W351+236.676*'BMP P Tracking Table'!$X351+726*'BMP P Tracking Table'!$Y351+996.798*'BMP P Tracking Table'!$Z351))))),"")</f>
        <v/>
      </c>
      <c r="AF351" s="107" t="str" cm="1">
        <f t="array" ref="AF351">IFERROR((VLOOKUP(CONCATENATE('BMP P Tracking Table'!$T351," ",'BMP P Tracking Table'!$AC351),'Performance Curves'!$C$1:$L$45,_xlfn.SINGLE(MATCH('BMP P Tracking Table'!$AE351,'Performance Curves'!$D$1:$L$1,1))+2,FALSE)-VLOOKUP(CONCATENATE('BMP P Tracking Table'!$T351," ",'BMP P Tracking Table'!$AC351),'Performance Curves'!$C$1:$L$45,_xlfn.SINGLE(MATCH('BMP P Tracking Table'!$AE351,'Performance Curves'!$D$1:$L$1,1))+1,FALSE)),"")</f>
        <v/>
      </c>
      <c r="AG351" s="107" t="str">
        <f>IFERROR(('BMP P Tracking Table'!$AE351-INDEX('Performance Curves'!$E$1:$L$1,1,MATCH('BMP P Tracking Table'!$AE351,'Performance Curves'!$E$1:$L$1,1)))/(INDEX('Performance Curves'!$E$1:$L$1,1,MATCH('BMP P Tracking Table'!$AE351,'Performance Curves'!$E$1:$L$1,1)+1)-INDEX('Performance Curves'!$E$1:$L$1,1,MATCH('BMP P Tracking Table'!$AE351,'Performance Curves'!$E$1:$L$1,1))),"")</f>
        <v/>
      </c>
      <c r="AH351" s="106" t="str" cm="1">
        <f t="array" ref="AH351">IFERROR(IF('BMP P Tracking Table'!$AE351=2,VLOOKUP(CONCATENATE('BMP P Tracking Table'!$T351," ",'BMP P Tracking Table'!$AC351),'Performance Curves'!$C$1:$L$45,_xlfn.SINGLE(MATCH('BMP P Tracking Table'!$AE351,'Performance Curves'!$D$1:$L$1,1))+1,FALSE),'BMP P Tracking Table'!$AF351*'BMP P Tracking Table'!$AG351+VLOOKUP(CONCATENATE('BMP P Tracking Table'!$T351," ",'BMP P Tracking Table'!$AC351),'Performance Curves'!$C$1:$L$45,_xlfn.SINGLE(MATCH('BMP P Tracking Table'!$AE351,'Performance Curves'!$D$1:$L$1,1))+1,FALSE)),"")</f>
        <v/>
      </c>
      <c r="AI351" s="107" t="str">
        <f>IFERROR('BMP P Tracking Table'!$AH351*'BMP P Tracking Table'!$AD351,"")</f>
        <v/>
      </c>
      <c r="AJ351" s="65"/>
      <c r="AK351" s="101"/>
      <c r="AL351" s="101"/>
      <c r="AM351" s="64">
        <v>1</v>
      </c>
      <c r="AN351" s="105" t="str">
        <f t="shared" si="11"/>
        <v/>
      </c>
      <c r="AO351" s="101"/>
      <c r="AP351" s="101"/>
      <c r="AQ351" s="101"/>
      <c r="AR351" s="101"/>
      <c r="AS351" s="101"/>
      <c r="AT351" s="101"/>
      <c r="AU351" s="101"/>
      <c r="AV351" s="65"/>
      <c r="AW351" s="102"/>
      <c r="AX351" s="102"/>
      <c r="AY351" s="107" t="str">
        <f>IF('BMP P Tracking Table'!$AK351="Yes",IF('BMP P Tracking Table'!$AL351="No",'BMP P Tracking Table'!$U351*VLOOKUP('BMP P Tracking Table'!$Q351,'Loading Rates'!$B$1:$L$24,4,FALSE)+IF('BMP P Tracking Table'!$V351="By HSG",'BMP P Tracking Table'!$W351*VLOOKUP('BMP P Tracking Table'!$Q351,'Loading Rates'!$B$1:$L$24,6,FALSE)+'BMP P Tracking Table'!$X351*VLOOKUP('BMP P Tracking Table'!$Q351,'Loading Rates'!$B$1:$L$24,7,FALSE)+'BMP P Tracking Table'!$Y351*VLOOKUP('BMP P Tracking Table'!$Q351,'Loading Rates'!$B$1:$L$24,8,FALSE)+'BMP P Tracking Table'!$Z351*VLOOKUP('BMP P Tracking Table'!$Q351,'Loading Rates'!$B$1:$L$24,9,FALSE),'BMP P Tracking Table'!$AA351*VLOOKUP('BMP P Tracking Table'!$Q351,'Loading Rates'!$B$1:$L$24,10,FALSE)),'BMP P Tracking Table'!$AO351*VLOOKUP('BMP P Tracking Table'!$Q351,'Loading Rates'!$B$1:$L$24,4,FALSE)+IF('BMP P Tracking Table'!$AP351="By HSG",'BMP P Tracking Table'!$AQ351*VLOOKUP('BMP P Tracking Table'!$Q351,'Loading Rates'!$B$1:$L$24,6,FALSE)+'BMP P Tracking Table'!$AR351*VLOOKUP('BMP P Tracking Table'!$Q351,'Loading Rates'!$B$1:$L$24,7,FALSE)+'BMP P Tracking Table'!$AS351*VLOOKUP('BMP P Tracking Table'!$Q351,'Loading Rates'!$B$1:$L$24,8,FALSE)+'BMP P Tracking Table'!$AT351*VLOOKUP('BMP P Tracking Table'!$Q351,'Loading Rates'!$B$1:$L$24,9,FALSE),'BMP P Tracking Table'!$AU351*VLOOKUP('BMP P Tracking Table'!$Q351,'Loading Rates'!$B$1:$L$24,10,FALSE))),"")</f>
        <v/>
      </c>
      <c r="AZ351" s="107" t="str">
        <f>IFERROR(IF('BMP P Tracking Table'!$AL351="Yes",MIN(2,IF('BMP P Tracking Table'!$AP351="Total Pervious",(-(3630*'BMP P Tracking Table'!$AO351+20.691*'BMP P Tracking Table'!$AU351)+SQRT((3630*'BMP P Tracking Table'!$AO351+20.691*'BMP P Tracking Table'!$AU351)^2-(4*(996.798*'BMP P Tracking Table'!$AU351)*-'BMP P Tracking Table'!$AW351)))/(2*(996.798*'BMP P Tracking Table'!$AU351)),IF(SUM('BMP P Tracking Table'!$AQ351:$AT351)=0,'BMP P Tracking Table'!$AU351/(-3630*'BMP P Tracking Table'!$AO351),(-(3630*'BMP P Tracking Table'!$AO351+20.691*'BMP P Tracking Table'!$AT351-216.711*'BMP P Tracking Table'!$AS351-83.853*'BMP P Tracking Table'!$AR351-42.834*'BMP P Tracking Table'!$AQ351)+SQRT((3630*'BMP P Tracking Table'!$AO351+20.691*'BMP P Tracking Table'!$AT351-216.711*'BMP P Tracking Table'!$AS351-83.853*'BMP P Tracking Table'!$AR351-42.834*'BMP P Tracking Table'!$AQ351)^2-(4*(149.919*'BMP P Tracking Table'!$AQ351+236.676*'BMP P Tracking Table'!$AR351+726*'BMP P Tracking Table'!$AS351+996.798*'BMP P Tracking Table'!$AT351)*-'BMP P Tracking Table'!$AW351)))/(2*(149.919*'BMP P Tracking Table'!$AQ351+236.676*'BMP P Tracking Table'!$AR351+726*'BMP P Tracking Table'!$AS351+996.798*'BMP P Tracking Table'!$AT351))))),MIN(2,IF('BMP P Tracking Table'!$AP351="Total Pervious",(-(3630*'BMP P Tracking Table'!$U351+20.691*'BMP P Tracking Table'!$AA351)+SQRT((3630*'BMP P Tracking Table'!$U351+20.691*'BMP P Tracking Table'!$AA351)^2-(4*(996.798*'BMP P Tracking Table'!$AA351)*-'BMP P Tracking Table'!$AW351)))/(2*(996.798*'BMP P Tracking Table'!$AA351)),IF(SUM('BMP P Tracking Table'!$W351:$Z351)=0,'BMP P Tracking Table'!$AW351/(-3630*'BMP P Tracking Table'!$U351),(-(3630*'BMP P Tracking Table'!$U351+20.691*'BMP P Tracking Table'!$Z351-216.711*'BMP P Tracking Table'!$Y351-83.853*'BMP P Tracking Table'!$X351-42.834*'BMP P Tracking Table'!$W351)+SQRT((3630*'BMP P Tracking Table'!$U351+20.691*'BMP P Tracking Table'!$Z351-216.711*'BMP P Tracking Table'!$Y351-83.853*'BMP P Tracking Table'!$X351-42.834*'BMP P Tracking Table'!$W351)^2-(4*(149.919*'BMP P Tracking Table'!$W351+236.676*'BMP P Tracking Table'!$X351+726*'BMP P Tracking Table'!$Y351+996.798*'BMP P Tracking Table'!$Z351)*-'BMP P Tracking Table'!$AW351)))/(2*(149.919*'BMP P Tracking Table'!$W351+236.676*'BMP P Tracking Table'!$X351+726*'BMP P Tracking Table'!$Y351+996.798*'BMP P Tracking Table'!$Z351)))))),"")</f>
        <v/>
      </c>
      <c r="BA351" s="105" t="str" cm="1">
        <f t="array" ref="BA351">IFERROR((VLOOKUP(CONCATENATE('BMP P Tracking Table'!$AV351," ",'BMP P Tracking Table'!$AX351),'Performance Curves'!$C$1:$L$45,_xlfn.SINGLE(MATCH('BMP P Tracking Table'!$AZ351,'Performance Curves'!$D$1:$L$1,1))+2,FALSE)-VLOOKUP(CONCATENATE('BMP P Tracking Table'!$AV351," ",'BMP P Tracking Table'!$AX351),'Performance Curves'!$C$1:$L$45,_xlfn.SINGLE(MATCH('BMP P Tracking Table'!$AZ351,'Performance Curves'!$D$1:$L$1,1))+1,FALSE)),"")</f>
        <v/>
      </c>
      <c r="BB351" s="107" t="str">
        <f>IFERROR(('BMP P Tracking Table'!$AZ351-INDEX('Performance Curves'!$E$1:$L$1,1,MATCH('BMP P Tracking Table'!$AZ351,'Performance Curves'!$E$1:$L$1,1)))/(INDEX('Performance Curves'!$E$1:$L$1,1,MATCH('BMP P Tracking Table'!$AZ351,'Performance Curves'!$E$1:$L$1,1)+1)-INDEX('Performance Curves'!$E$1:$L$1,1,MATCH('BMP P Tracking Table'!$AZ351,'Performance Curves'!$E$1:$L$1,1))),"")</f>
        <v/>
      </c>
      <c r="BC351" s="106" t="str" cm="1">
        <f t="array" ref="BC351">IFERROR(IF('BMP P Tracking Table'!$AZ351=2,VLOOKUP(CONCATENATE('BMP P Tracking Table'!$AV351," ",'BMP P Tracking Table'!$AX351),'Performance Curves'!$C$1:$L$44,_xlfn.SINGLE(MATCH('BMP P Tracking Table'!$AZ351,'Performance Curves'!$D$1:$L$1,1))+1,FALSE),'BMP P Tracking Table'!$BA351*'BMP P Tracking Table'!$BB351+VLOOKUP(CONCATENATE('BMP P Tracking Table'!$AV351," ",'BMP P Tracking Table'!$AX351),'Performance Curves'!$C$1:$L$44,_xlfn.SINGLE(MATCH('BMP P Tracking Table'!$AZ351,'Performance Curves'!$D$1:$L$1,1))+1,FALSE)),"")</f>
        <v/>
      </c>
      <c r="BD351" s="107" t="str">
        <f>IFERROR('BMP P Tracking Table'!$BC351*'BMP P Tracking Table'!$AY351,"")</f>
        <v/>
      </c>
      <c r="BE351" s="101"/>
      <c r="BF351" s="37">
        <f t="shared" si="12"/>
        <v>0</v>
      </c>
    </row>
    <row r="352" spans="1:58" x14ac:dyDescent="0.25">
      <c r="A352" s="65"/>
      <c r="B352" s="65"/>
      <c r="C352" s="65"/>
      <c r="D352" s="65"/>
      <c r="E352" s="97"/>
      <c r="F352" s="97"/>
      <c r="G352" s="65"/>
      <c r="H352" s="65"/>
      <c r="I352" s="65"/>
      <c r="J352" s="98"/>
      <c r="K352" s="65"/>
      <c r="L352" s="65"/>
      <c r="M352" s="65"/>
      <c r="N352" s="65"/>
      <c r="O352" s="65"/>
      <c r="P352" s="65"/>
      <c r="Q352" s="65" t="str">
        <f>IFERROR(VLOOKUP('BMP P Tracking Table'!$P352,Dropdowns!$C$2:$E$15,3,FALSE),"")</f>
        <v/>
      </c>
      <c r="R352" s="65" t="str">
        <f>IFERROR(VLOOKUP('BMP P Tracking Table'!$Q352,Dropdowns!$P$3:$Q$23,2,FALSE),"")</f>
        <v/>
      </c>
      <c r="S352" s="65"/>
      <c r="T352" s="65"/>
      <c r="U352" s="65"/>
      <c r="V352" s="65"/>
      <c r="W352" s="65"/>
      <c r="X352" s="65"/>
      <c r="Y352" s="65"/>
      <c r="Z352" s="65"/>
      <c r="AA352" s="65"/>
      <c r="AB352" s="100"/>
      <c r="AC352" s="65"/>
      <c r="AD352" s="107" t="str">
        <f>IFERROR('BMP P Tracking Table'!$U352*VLOOKUP('BMP P Tracking Table'!$Q352,'Loading Rates'!$B$1:$L$24,4,FALSE)+IF('BMP P Tracking Table'!$V352="By HSG",'BMP P Tracking Table'!$W352*VLOOKUP('BMP P Tracking Table'!$Q352,'Loading Rates'!$B$1:$L$24,6,FALSE)+'BMP P Tracking Table'!$X352*VLOOKUP('BMP P Tracking Table'!$Q352,'Loading Rates'!$B$1:$L$24,7,FALSE)+'BMP P Tracking Table'!$Y352*VLOOKUP('BMP P Tracking Table'!$Q352,'Loading Rates'!$B$1:$L$24,8,FALSE)+'BMP P Tracking Table'!$Z352*VLOOKUP('BMP P Tracking Table'!$Q352,'Loading Rates'!$B$1:$L$24,9,FALSE),'BMP P Tracking Table'!$AA352*VLOOKUP('BMP P Tracking Table'!$Q352,'Loading Rates'!$B$1:$L$24,10,FALSE)),"")</f>
        <v/>
      </c>
      <c r="AE352" s="107" t="str">
        <f>IFERROR(MIN(2,IF('BMP P Tracking Table'!$V352="Total Pervious",(-(3630*'BMP P Tracking Table'!$U352+20.691*'BMP P Tracking Table'!$AA352)+SQRT((3630*'BMP P Tracking Table'!$U352+20.691*'BMP P Tracking Table'!$AA352)^2-(4*(996.798*'BMP P Tracking Table'!$AA352)*-'BMP P Tracking Table'!$AB352)))/(2*(996.798*'BMP P Tracking Table'!$AA352)),IF(SUM('BMP P Tracking Table'!$W352:$Z352)=0,'BMP P Tracking Table'!$AB352/(-3630*'BMP P Tracking Table'!$U352),(-(3630*'BMP P Tracking Table'!$U352+20.691*'BMP P Tracking Table'!$Z352-216.711*'BMP P Tracking Table'!$Y352-83.853*'BMP P Tracking Table'!$X352-42.834*'BMP P Tracking Table'!$W352)+SQRT((3630*'BMP P Tracking Table'!$U352+20.691*'BMP P Tracking Table'!$Z352-216.711*'BMP P Tracking Table'!$Y352-83.853*'BMP P Tracking Table'!$X352-42.834*'BMP P Tracking Table'!$W352)^2-(4*(149.919*'BMP P Tracking Table'!$W352+236.676*'BMP P Tracking Table'!$X352+726*'BMP P Tracking Table'!$Y352+996.798*'BMP P Tracking Table'!$Z352)*-'BMP P Tracking Table'!$AB352)))/(2*(149.919*'BMP P Tracking Table'!$W352+236.676*'BMP P Tracking Table'!$X352+726*'BMP P Tracking Table'!$Y352+996.798*'BMP P Tracking Table'!$Z352))))),"")</f>
        <v/>
      </c>
      <c r="AF352" s="107" t="str" cm="1">
        <f t="array" ref="AF352">IFERROR((VLOOKUP(CONCATENATE('BMP P Tracking Table'!$T352," ",'BMP P Tracking Table'!$AC352),'Performance Curves'!$C$1:$L$45,_xlfn.SINGLE(MATCH('BMP P Tracking Table'!$AE352,'Performance Curves'!$D$1:$L$1,1))+2,FALSE)-VLOOKUP(CONCATENATE('BMP P Tracking Table'!$T352," ",'BMP P Tracking Table'!$AC352),'Performance Curves'!$C$1:$L$45,_xlfn.SINGLE(MATCH('BMP P Tracking Table'!$AE352,'Performance Curves'!$D$1:$L$1,1))+1,FALSE)),"")</f>
        <v/>
      </c>
      <c r="AG352" s="107" t="str">
        <f>IFERROR(('BMP P Tracking Table'!$AE352-INDEX('Performance Curves'!$E$1:$L$1,1,MATCH('BMP P Tracking Table'!$AE352,'Performance Curves'!$E$1:$L$1,1)))/(INDEX('Performance Curves'!$E$1:$L$1,1,MATCH('BMP P Tracking Table'!$AE352,'Performance Curves'!$E$1:$L$1,1)+1)-INDEX('Performance Curves'!$E$1:$L$1,1,MATCH('BMP P Tracking Table'!$AE352,'Performance Curves'!$E$1:$L$1,1))),"")</f>
        <v/>
      </c>
      <c r="AH352" s="106" t="str" cm="1">
        <f t="array" ref="AH352">IFERROR(IF('BMP P Tracking Table'!$AE352=2,VLOOKUP(CONCATENATE('BMP P Tracking Table'!$T352," ",'BMP P Tracking Table'!$AC352),'Performance Curves'!$C$1:$L$45,_xlfn.SINGLE(MATCH('BMP P Tracking Table'!$AE352,'Performance Curves'!$D$1:$L$1,1))+1,FALSE),'BMP P Tracking Table'!$AF352*'BMP P Tracking Table'!$AG352+VLOOKUP(CONCATENATE('BMP P Tracking Table'!$T352," ",'BMP P Tracking Table'!$AC352),'Performance Curves'!$C$1:$L$45,_xlfn.SINGLE(MATCH('BMP P Tracking Table'!$AE352,'Performance Curves'!$D$1:$L$1,1))+1,FALSE)),"")</f>
        <v/>
      </c>
      <c r="AI352" s="107" t="str">
        <f>IFERROR('BMP P Tracking Table'!$AH352*'BMP P Tracking Table'!$AD352,"")</f>
        <v/>
      </c>
      <c r="AJ352" s="65"/>
      <c r="AK352" s="101"/>
      <c r="AL352" s="101"/>
      <c r="AM352" s="64">
        <v>1</v>
      </c>
      <c r="AN352" s="105" t="str">
        <f t="shared" si="11"/>
        <v/>
      </c>
      <c r="AO352" s="101"/>
      <c r="AP352" s="101"/>
      <c r="AQ352" s="101"/>
      <c r="AR352" s="101"/>
      <c r="AS352" s="101"/>
      <c r="AT352" s="101"/>
      <c r="AU352" s="101"/>
      <c r="AV352" s="65"/>
      <c r="AW352" s="102"/>
      <c r="AX352" s="102"/>
      <c r="AY352" s="107" t="str">
        <f>IF('BMP P Tracking Table'!$AK352="Yes",IF('BMP P Tracking Table'!$AL352="No",'BMP P Tracking Table'!$U352*VLOOKUP('BMP P Tracking Table'!$Q352,'Loading Rates'!$B$1:$L$24,4,FALSE)+IF('BMP P Tracking Table'!$V352="By HSG",'BMP P Tracking Table'!$W352*VLOOKUP('BMP P Tracking Table'!$Q352,'Loading Rates'!$B$1:$L$24,6,FALSE)+'BMP P Tracking Table'!$X352*VLOOKUP('BMP P Tracking Table'!$Q352,'Loading Rates'!$B$1:$L$24,7,FALSE)+'BMP P Tracking Table'!$Y352*VLOOKUP('BMP P Tracking Table'!$Q352,'Loading Rates'!$B$1:$L$24,8,FALSE)+'BMP P Tracking Table'!$Z352*VLOOKUP('BMP P Tracking Table'!$Q352,'Loading Rates'!$B$1:$L$24,9,FALSE),'BMP P Tracking Table'!$AA352*VLOOKUP('BMP P Tracking Table'!$Q352,'Loading Rates'!$B$1:$L$24,10,FALSE)),'BMP P Tracking Table'!$AO352*VLOOKUP('BMP P Tracking Table'!$Q352,'Loading Rates'!$B$1:$L$24,4,FALSE)+IF('BMP P Tracking Table'!$AP352="By HSG",'BMP P Tracking Table'!$AQ352*VLOOKUP('BMP P Tracking Table'!$Q352,'Loading Rates'!$B$1:$L$24,6,FALSE)+'BMP P Tracking Table'!$AR352*VLOOKUP('BMP P Tracking Table'!$Q352,'Loading Rates'!$B$1:$L$24,7,FALSE)+'BMP P Tracking Table'!$AS352*VLOOKUP('BMP P Tracking Table'!$Q352,'Loading Rates'!$B$1:$L$24,8,FALSE)+'BMP P Tracking Table'!$AT352*VLOOKUP('BMP P Tracking Table'!$Q352,'Loading Rates'!$B$1:$L$24,9,FALSE),'BMP P Tracking Table'!$AU352*VLOOKUP('BMP P Tracking Table'!$Q352,'Loading Rates'!$B$1:$L$24,10,FALSE))),"")</f>
        <v/>
      </c>
      <c r="AZ352" s="107" t="str">
        <f>IFERROR(IF('BMP P Tracking Table'!$AL352="Yes",MIN(2,IF('BMP P Tracking Table'!$AP352="Total Pervious",(-(3630*'BMP P Tracking Table'!$AO352+20.691*'BMP P Tracking Table'!$AU352)+SQRT((3630*'BMP P Tracking Table'!$AO352+20.691*'BMP P Tracking Table'!$AU352)^2-(4*(996.798*'BMP P Tracking Table'!$AU352)*-'BMP P Tracking Table'!$AW352)))/(2*(996.798*'BMP P Tracking Table'!$AU352)),IF(SUM('BMP P Tracking Table'!$AQ352:$AT352)=0,'BMP P Tracking Table'!$AU352/(-3630*'BMP P Tracking Table'!$AO352),(-(3630*'BMP P Tracking Table'!$AO352+20.691*'BMP P Tracking Table'!$AT352-216.711*'BMP P Tracking Table'!$AS352-83.853*'BMP P Tracking Table'!$AR352-42.834*'BMP P Tracking Table'!$AQ352)+SQRT((3630*'BMP P Tracking Table'!$AO352+20.691*'BMP P Tracking Table'!$AT352-216.711*'BMP P Tracking Table'!$AS352-83.853*'BMP P Tracking Table'!$AR352-42.834*'BMP P Tracking Table'!$AQ352)^2-(4*(149.919*'BMP P Tracking Table'!$AQ352+236.676*'BMP P Tracking Table'!$AR352+726*'BMP P Tracking Table'!$AS352+996.798*'BMP P Tracking Table'!$AT352)*-'BMP P Tracking Table'!$AW352)))/(2*(149.919*'BMP P Tracking Table'!$AQ352+236.676*'BMP P Tracking Table'!$AR352+726*'BMP P Tracking Table'!$AS352+996.798*'BMP P Tracking Table'!$AT352))))),MIN(2,IF('BMP P Tracking Table'!$AP352="Total Pervious",(-(3630*'BMP P Tracking Table'!$U352+20.691*'BMP P Tracking Table'!$AA352)+SQRT((3630*'BMP P Tracking Table'!$U352+20.691*'BMP P Tracking Table'!$AA352)^2-(4*(996.798*'BMP P Tracking Table'!$AA352)*-'BMP P Tracking Table'!$AW352)))/(2*(996.798*'BMP P Tracking Table'!$AA352)),IF(SUM('BMP P Tracking Table'!$W352:$Z352)=0,'BMP P Tracking Table'!$AW352/(-3630*'BMP P Tracking Table'!$U352),(-(3630*'BMP P Tracking Table'!$U352+20.691*'BMP P Tracking Table'!$Z352-216.711*'BMP P Tracking Table'!$Y352-83.853*'BMP P Tracking Table'!$X352-42.834*'BMP P Tracking Table'!$W352)+SQRT((3630*'BMP P Tracking Table'!$U352+20.691*'BMP P Tracking Table'!$Z352-216.711*'BMP P Tracking Table'!$Y352-83.853*'BMP P Tracking Table'!$X352-42.834*'BMP P Tracking Table'!$W352)^2-(4*(149.919*'BMP P Tracking Table'!$W352+236.676*'BMP P Tracking Table'!$X352+726*'BMP P Tracking Table'!$Y352+996.798*'BMP P Tracking Table'!$Z352)*-'BMP P Tracking Table'!$AW352)))/(2*(149.919*'BMP P Tracking Table'!$W352+236.676*'BMP P Tracking Table'!$X352+726*'BMP P Tracking Table'!$Y352+996.798*'BMP P Tracking Table'!$Z352)))))),"")</f>
        <v/>
      </c>
      <c r="BA352" s="105" t="str" cm="1">
        <f t="array" ref="BA352">IFERROR((VLOOKUP(CONCATENATE('BMP P Tracking Table'!$AV352," ",'BMP P Tracking Table'!$AX352),'Performance Curves'!$C$1:$L$45,_xlfn.SINGLE(MATCH('BMP P Tracking Table'!$AZ352,'Performance Curves'!$D$1:$L$1,1))+2,FALSE)-VLOOKUP(CONCATENATE('BMP P Tracking Table'!$AV352," ",'BMP P Tracking Table'!$AX352),'Performance Curves'!$C$1:$L$45,_xlfn.SINGLE(MATCH('BMP P Tracking Table'!$AZ352,'Performance Curves'!$D$1:$L$1,1))+1,FALSE)),"")</f>
        <v/>
      </c>
      <c r="BB352" s="107" t="str">
        <f>IFERROR(('BMP P Tracking Table'!$AZ352-INDEX('Performance Curves'!$E$1:$L$1,1,MATCH('BMP P Tracking Table'!$AZ352,'Performance Curves'!$E$1:$L$1,1)))/(INDEX('Performance Curves'!$E$1:$L$1,1,MATCH('BMP P Tracking Table'!$AZ352,'Performance Curves'!$E$1:$L$1,1)+1)-INDEX('Performance Curves'!$E$1:$L$1,1,MATCH('BMP P Tracking Table'!$AZ352,'Performance Curves'!$E$1:$L$1,1))),"")</f>
        <v/>
      </c>
      <c r="BC352" s="106" t="str" cm="1">
        <f t="array" ref="BC352">IFERROR(IF('BMP P Tracking Table'!$AZ352=2,VLOOKUP(CONCATENATE('BMP P Tracking Table'!$AV352," ",'BMP P Tracking Table'!$AX352),'Performance Curves'!$C$1:$L$44,_xlfn.SINGLE(MATCH('BMP P Tracking Table'!$AZ352,'Performance Curves'!$D$1:$L$1,1))+1,FALSE),'BMP P Tracking Table'!$BA352*'BMP P Tracking Table'!$BB352+VLOOKUP(CONCATENATE('BMP P Tracking Table'!$AV352," ",'BMP P Tracking Table'!$AX352),'Performance Curves'!$C$1:$L$44,_xlfn.SINGLE(MATCH('BMP P Tracking Table'!$AZ352,'Performance Curves'!$D$1:$L$1,1))+1,FALSE)),"")</f>
        <v/>
      </c>
      <c r="BD352" s="107" t="str">
        <f>IFERROR('BMP P Tracking Table'!$BC352*'BMP P Tracking Table'!$AY352,"")</f>
        <v/>
      </c>
      <c r="BE352" s="101"/>
      <c r="BF352" s="37">
        <f t="shared" si="12"/>
        <v>0</v>
      </c>
    </row>
    <row r="353" spans="1:58" x14ac:dyDescent="0.25">
      <c r="A353" s="65"/>
      <c r="B353" s="65"/>
      <c r="C353" s="65"/>
      <c r="D353" s="65"/>
      <c r="E353" s="97"/>
      <c r="F353" s="97"/>
      <c r="G353" s="65"/>
      <c r="H353" s="65"/>
      <c r="I353" s="65"/>
      <c r="J353" s="98"/>
      <c r="K353" s="65"/>
      <c r="L353" s="65"/>
      <c r="M353" s="65"/>
      <c r="N353" s="65"/>
      <c r="O353" s="65"/>
      <c r="P353" s="65"/>
      <c r="Q353" s="65" t="str">
        <f>IFERROR(VLOOKUP('BMP P Tracking Table'!$P353,Dropdowns!$C$2:$E$15,3,FALSE),"")</f>
        <v/>
      </c>
      <c r="R353" s="65" t="str">
        <f>IFERROR(VLOOKUP('BMP P Tracking Table'!$Q353,Dropdowns!$P$3:$Q$23,2,FALSE),"")</f>
        <v/>
      </c>
      <c r="S353" s="65"/>
      <c r="T353" s="65"/>
      <c r="U353" s="65"/>
      <c r="V353" s="65"/>
      <c r="W353" s="65"/>
      <c r="X353" s="65"/>
      <c r="Y353" s="65"/>
      <c r="Z353" s="65"/>
      <c r="AA353" s="65"/>
      <c r="AB353" s="100"/>
      <c r="AC353" s="65"/>
      <c r="AD353" s="107" t="str">
        <f>IFERROR('BMP P Tracking Table'!$U353*VLOOKUP('BMP P Tracking Table'!$Q353,'Loading Rates'!$B$1:$L$24,4,FALSE)+IF('BMP P Tracking Table'!$V353="By HSG",'BMP P Tracking Table'!$W353*VLOOKUP('BMP P Tracking Table'!$Q353,'Loading Rates'!$B$1:$L$24,6,FALSE)+'BMP P Tracking Table'!$X353*VLOOKUP('BMP P Tracking Table'!$Q353,'Loading Rates'!$B$1:$L$24,7,FALSE)+'BMP P Tracking Table'!$Y353*VLOOKUP('BMP P Tracking Table'!$Q353,'Loading Rates'!$B$1:$L$24,8,FALSE)+'BMP P Tracking Table'!$Z353*VLOOKUP('BMP P Tracking Table'!$Q353,'Loading Rates'!$B$1:$L$24,9,FALSE),'BMP P Tracking Table'!$AA353*VLOOKUP('BMP P Tracking Table'!$Q353,'Loading Rates'!$B$1:$L$24,10,FALSE)),"")</f>
        <v/>
      </c>
      <c r="AE353" s="107" t="str">
        <f>IFERROR(MIN(2,IF('BMP P Tracking Table'!$V353="Total Pervious",(-(3630*'BMP P Tracking Table'!$U353+20.691*'BMP P Tracking Table'!$AA353)+SQRT((3630*'BMP P Tracking Table'!$U353+20.691*'BMP P Tracking Table'!$AA353)^2-(4*(996.798*'BMP P Tracking Table'!$AA353)*-'BMP P Tracking Table'!$AB353)))/(2*(996.798*'BMP P Tracking Table'!$AA353)),IF(SUM('BMP P Tracking Table'!$W353:$Z353)=0,'BMP P Tracking Table'!$AB353/(-3630*'BMP P Tracking Table'!$U353),(-(3630*'BMP P Tracking Table'!$U353+20.691*'BMP P Tracking Table'!$Z353-216.711*'BMP P Tracking Table'!$Y353-83.853*'BMP P Tracking Table'!$X353-42.834*'BMP P Tracking Table'!$W353)+SQRT((3630*'BMP P Tracking Table'!$U353+20.691*'BMP P Tracking Table'!$Z353-216.711*'BMP P Tracking Table'!$Y353-83.853*'BMP P Tracking Table'!$X353-42.834*'BMP P Tracking Table'!$W353)^2-(4*(149.919*'BMP P Tracking Table'!$W353+236.676*'BMP P Tracking Table'!$X353+726*'BMP P Tracking Table'!$Y353+996.798*'BMP P Tracking Table'!$Z353)*-'BMP P Tracking Table'!$AB353)))/(2*(149.919*'BMP P Tracking Table'!$W353+236.676*'BMP P Tracking Table'!$X353+726*'BMP P Tracking Table'!$Y353+996.798*'BMP P Tracking Table'!$Z353))))),"")</f>
        <v/>
      </c>
      <c r="AF353" s="107" t="str" cm="1">
        <f t="array" ref="AF353">IFERROR((VLOOKUP(CONCATENATE('BMP P Tracking Table'!$T353," ",'BMP P Tracking Table'!$AC353),'Performance Curves'!$C$1:$L$45,_xlfn.SINGLE(MATCH('BMP P Tracking Table'!$AE353,'Performance Curves'!$D$1:$L$1,1))+2,FALSE)-VLOOKUP(CONCATENATE('BMP P Tracking Table'!$T353," ",'BMP P Tracking Table'!$AC353),'Performance Curves'!$C$1:$L$45,_xlfn.SINGLE(MATCH('BMP P Tracking Table'!$AE353,'Performance Curves'!$D$1:$L$1,1))+1,FALSE)),"")</f>
        <v/>
      </c>
      <c r="AG353" s="107" t="str">
        <f>IFERROR(('BMP P Tracking Table'!$AE353-INDEX('Performance Curves'!$E$1:$L$1,1,MATCH('BMP P Tracking Table'!$AE353,'Performance Curves'!$E$1:$L$1,1)))/(INDEX('Performance Curves'!$E$1:$L$1,1,MATCH('BMP P Tracking Table'!$AE353,'Performance Curves'!$E$1:$L$1,1)+1)-INDEX('Performance Curves'!$E$1:$L$1,1,MATCH('BMP P Tracking Table'!$AE353,'Performance Curves'!$E$1:$L$1,1))),"")</f>
        <v/>
      </c>
      <c r="AH353" s="106" t="str" cm="1">
        <f t="array" ref="AH353">IFERROR(IF('BMP P Tracking Table'!$AE353=2,VLOOKUP(CONCATENATE('BMP P Tracking Table'!$T353," ",'BMP P Tracking Table'!$AC353),'Performance Curves'!$C$1:$L$45,_xlfn.SINGLE(MATCH('BMP P Tracking Table'!$AE353,'Performance Curves'!$D$1:$L$1,1))+1,FALSE),'BMP P Tracking Table'!$AF353*'BMP P Tracking Table'!$AG353+VLOOKUP(CONCATENATE('BMP P Tracking Table'!$T353," ",'BMP P Tracking Table'!$AC353),'Performance Curves'!$C$1:$L$45,_xlfn.SINGLE(MATCH('BMP P Tracking Table'!$AE353,'Performance Curves'!$D$1:$L$1,1))+1,FALSE)),"")</f>
        <v/>
      </c>
      <c r="AI353" s="107" t="str">
        <f>IFERROR('BMP P Tracking Table'!$AH353*'BMP P Tracking Table'!$AD353,"")</f>
        <v/>
      </c>
      <c r="AJ353" s="65"/>
      <c r="AK353" s="101"/>
      <c r="AL353" s="101"/>
      <c r="AM353" s="64">
        <v>1</v>
      </c>
      <c r="AN353" s="105" t="str">
        <f t="shared" si="11"/>
        <v/>
      </c>
      <c r="AO353" s="101"/>
      <c r="AP353" s="101"/>
      <c r="AQ353" s="101"/>
      <c r="AR353" s="101"/>
      <c r="AS353" s="101"/>
      <c r="AT353" s="101"/>
      <c r="AU353" s="101"/>
      <c r="AV353" s="65"/>
      <c r="AW353" s="102"/>
      <c r="AX353" s="102"/>
      <c r="AY353" s="107" t="str">
        <f>IF('BMP P Tracking Table'!$AK353="Yes",IF('BMP P Tracking Table'!$AL353="No",'BMP P Tracking Table'!$U353*VLOOKUP('BMP P Tracking Table'!$Q353,'Loading Rates'!$B$1:$L$24,4,FALSE)+IF('BMP P Tracking Table'!$V353="By HSG",'BMP P Tracking Table'!$W353*VLOOKUP('BMP P Tracking Table'!$Q353,'Loading Rates'!$B$1:$L$24,6,FALSE)+'BMP P Tracking Table'!$X353*VLOOKUP('BMP P Tracking Table'!$Q353,'Loading Rates'!$B$1:$L$24,7,FALSE)+'BMP P Tracking Table'!$Y353*VLOOKUP('BMP P Tracking Table'!$Q353,'Loading Rates'!$B$1:$L$24,8,FALSE)+'BMP P Tracking Table'!$Z353*VLOOKUP('BMP P Tracking Table'!$Q353,'Loading Rates'!$B$1:$L$24,9,FALSE),'BMP P Tracking Table'!$AA353*VLOOKUP('BMP P Tracking Table'!$Q353,'Loading Rates'!$B$1:$L$24,10,FALSE)),'BMP P Tracking Table'!$AO353*VLOOKUP('BMP P Tracking Table'!$Q353,'Loading Rates'!$B$1:$L$24,4,FALSE)+IF('BMP P Tracking Table'!$AP353="By HSG",'BMP P Tracking Table'!$AQ353*VLOOKUP('BMP P Tracking Table'!$Q353,'Loading Rates'!$B$1:$L$24,6,FALSE)+'BMP P Tracking Table'!$AR353*VLOOKUP('BMP P Tracking Table'!$Q353,'Loading Rates'!$B$1:$L$24,7,FALSE)+'BMP P Tracking Table'!$AS353*VLOOKUP('BMP P Tracking Table'!$Q353,'Loading Rates'!$B$1:$L$24,8,FALSE)+'BMP P Tracking Table'!$AT353*VLOOKUP('BMP P Tracking Table'!$Q353,'Loading Rates'!$B$1:$L$24,9,FALSE),'BMP P Tracking Table'!$AU353*VLOOKUP('BMP P Tracking Table'!$Q353,'Loading Rates'!$B$1:$L$24,10,FALSE))),"")</f>
        <v/>
      </c>
      <c r="AZ353" s="107" t="str">
        <f>IFERROR(IF('BMP P Tracking Table'!$AL353="Yes",MIN(2,IF('BMP P Tracking Table'!$AP353="Total Pervious",(-(3630*'BMP P Tracking Table'!$AO353+20.691*'BMP P Tracking Table'!$AU353)+SQRT((3630*'BMP P Tracking Table'!$AO353+20.691*'BMP P Tracking Table'!$AU353)^2-(4*(996.798*'BMP P Tracking Table'!$AU353)*-'BMP P Tracking Table'!$AW353)))/(2*(996.798*'BMP P Tracking Table'!$AU353)),IF(SUM('BMP P Tracking Table'!$AQ353:$AT353)=0,'BMP P Tracking Table'!$AU353/(-3630*'BMP P Tracking Table'!$AO353),(-(3630*'BMP P Tracking Table'!$AO353+20.691*'BMP P Tracking Table'!$AT353-216.711*'BMP P Tracking Table'!$AS353-83.853*'BMP P Tracking Table'!$AR353-42.834*'BMP P Tracking Table'!$AQ353)+SQRT((3630*'BMP P Tracking Table'!$AO353+20.691*'BMP P Tracking Table'!$AT353-216.711*'BMP P Tracking Table'!$AS353-83.853*'BMP P Tracking Table'!$AR353-42.834*'BMP P Tracking Table'!$AQ353)^2-(4*(149.919*'BMP P Tracking Table'!$AQ353+236.676*'BMP P Tracking Table'!$AR353+726*'BMP P Tracking Table'!$AS353+996.798*'BMP P Tracking Table'!$AT353)*-'BMP P Tracking Table'!$AW353)))/(2*(149.919*'BMP P Tracking Table'!$AQ353+236.676*'BMP P Tracking Table'!$AR353+726*'BMP P Tracking Table'!$AS353+996.798*'BMP P Tracking Table'!$AT353))))),MIN(2,IF('BMP P Tracking Table'!$AP353="Total Pervious",(-(3630*'BMP P Tracking Table'!$U353+20.691*'BMP P Tracking Table'!$AA353)+SQRT((3630*'BMP P Tracking Table'!$U353+20.691*'BMP P Tracking Table'!$AA353)^2-(4*(996.798*'BMP P Tracking Table'!$AA353)*-'BMP P Tracking Table'!$AW353)))/(2*(996.798*'BMP P Tracking Table'!$AA353)),IF(SUM('BMP P Tracking Table'!$W353:$Z353)=0,'BMP P Tracking Table'!$AW353/(-3630*'BMP P Tracking Table'!$U353),(-(3630*'BMP P Tracking Table'!$U353+20.691*'BMP P Tracking Table'!$Z353-216.711*'BMP P Tracking Table'!$Y353-83.853*'BMP P Tracking Table'!$X353-42.834*'BMP P Tracking Table'!$W353)+SQRT((3630*'BMP P Tracking Table'!$U353+20.691*'BMP P Tracking Table'!$Z353-216.711*'BMP P Tracking Table'!$Y353-83.853*'BMP P Tracking Table'!$X353-42.834*'BMP P Tracking Table'!$W353)^2-(4*(149.919*'BMP P Tracking Table'!$W353+236.676*'BMP P Tracking Table'!$X353+726*'BMP P Tracking Table'!$Y353+996.798*'BMP P Tracking Table'!$Z353)*-'BMP P Tracking Table'!$AW353)))/(2*(149.919*'BMP P Tracking Table'!$W353+236.676*'BMP P Tracking Table'!$X353+726*'BMP P Tracking Table'!$Y353+996.798*'BMP P Tracking Table'!$Z353)))))),"")</f>
        <v/>
      </c>
      <c r="BA353" s="105" t="str" cm="1">
        <f t="array" ref="BA353">IFERROR((VLOOKUP(CONCATENATE('BMP P Tracking Table'!$AV353," ",'BMP P Tracking Table'!$AX353),'Performance Curves'!$C$1:$L$45,_xlfn.SINGLE(MATCH('BMP P Tracking Table'!$AZ353,'Performance Curves'!$D$1:$L$1,1))+2,FALSE)-VLOOKUP(CONCATENATE('BMP P Tracking Table'!$AV353," ",'BMP P Tracking Table'!$AX353),'Performance Curves'!$C$1:$L$45,_xlfn.SINGLE(MATCH('BMP P Tracking Table'!$AZ353,'Performance Curves'!$D$1:$L$1,1))+1,FALSE)),"")</f>
        <v/>
      </c>
      <c r="BB353" s="107" t="str">
        <f>IFERROR(('BMP P Tracking Table'!$AZ353-INDEX('Performance Curves'!$E$1:$L$1,1,MATCH('BMP P Tracking Table'!$AZ353,'Performance Curves'!$E$1:$L$1,1)))/(INDEX('Performance Curves'!$E$1:$L$1,1,MATCH('BMP P Tracking Table'!$AZ353,'Performance Curves'!$E$1:$L$1,1)+1)-INDEX('Performance Curves'!$E$1:$L$1,1,MATCH('BMP P Tracking Table'!$AZ353,'Performance Curves'!$E$1:$L$1,1))),"")</f>
        <v/>
      </c>
      <c r="BC353" s="106" t="str" cm="1">
        <f t="array" ref="BC353">IFERROR(IF('BMP P Tracking Table'!$AZ353=2,VLOOKUP(CONCATENATE('BMP P Tracking Table'!$AV353," ",'BMP P Tracking Table'!$AX353),'Performance Curves'!$C$1:$L$44,_xlfn.SINGLE(MATCH('BMP P Tracking Table'!$AZ353,'Performance Curves'!$D$1:$L$1,1))+1,FALSE),'BMP P Tracking Table'!$BA353*'BMP P Tracking Table'!$BB353+VLOOKUP(CONCATENATE('BMP P Tracking Table'!$AV353," ",'BMP P Tracking Table'!$AX353),'Performance Curves'!$C$1:$L$44,_xlfn.SINGLE(MATCH('BMP P Tracking Table'!$AZ353,'Performance Curves'!$D$1:$L$1,1))+1,FALSE)),"")</f>
        <v/>
      </c>
      <c r="BD353" s="107" t="str">
        <f>IFERROR('BMP P Tracking Table'!$BC353*'BMP P Tracking Table'!$AY353,"")</f>
        <v/>
      </c>
      <c r="BE353" s="101"/>
      <c r="BF353" s="37">
        <f t="shared" si="12"/>
        <v>0</v>
      </c>
    </row>
    <row r="354" spans="1:58" x14ac:dyDescent="0.25">
      <c r="A354" s="65"/>
      <c r="B354" s="65"/>
      <c r="C354" s="65"/>
      <c r="D354" s="65"/>
      <c r="E354" s="97"/>
      <c r="F354" s="97"/>
      <c r="G354" s="65"/>
      <c r="H354" s="65"/>
      <c r="I354" s="65"/>
      <c r="J354" s="98"/>
      <c r="K354" s="65"/>
      <c r="L354" s="65"/>
      <c r="M354" s="65"/>
      <c r="N354" s="65"/>
      <c r="O354" s="65"/>
      <c r="P354" s="65"/>
      <c r="Q354" s="65" t="str">
        <f>IFERROR(VLOOKUP('BMP P Tracking Table'!$P354,Dropdowns!$C$2:$E$15,3,FALSE),"")</f>
        <v/>
      </c>
      <c r="R354" s="65" t="str">
        <f>IFERROR(VLOOKUP('BMP P Tracking Table'!$Q354,Dropdowns!$P$3:$Q$23,2,FALSE),"")</f>
        <v/>
      </c>
      <c r="S354" s="65"/>
      <c r="T354" s="65"/>
      <c r="U354" s="65"/>
      <c r="V354" s="65"/>
      <c r="W354" s="65"/>
      <c r="X354" s="65"/>
      <c r="Y354" s="65"/>
      <c r="Z354" s="65"/>
      <c r="AA354" s="65"/>
      <c r="AB354" s="100"/>
      <c r="AC354" s="65"/>
      <c r="AD354" s="107" t="str">
        <f>IFERROR('BMP P Tracking Table'!$U354*VLOOKUP('BMP P Tracking Table'!$Q354,'Loading Rates'!$B$1:$L$24,4,FALSE)+IF('BMP P Tracking Table'!$V354="By HSG",'BMP P Tracking Table'!$W354*VLOOKUP('BMP P Tracking Table'!$Q354,'Loading Rates'!$B$1:$L$24,6,FALSE)+'BMP P Tracking Table'!$X354*VLOOKUP('BMP P Tracking Table'!$Q354,'Loading Rates'!$B$1:$L$24,7,FALSE)+'BMP P Tracking Table'!$Y354*VLOOKUP('BMP P Tracking Table'!$Q354,'Loading Rates'!$B$1:$L$24,8,FALSE)+'BMP P Tracking Table'!$Z354*VLOOKUP('BMP P Tracking Table'!$Q354,'Loading Rates'!$B$1:$L$24,9,FALSE),'BMP P Tracking Table'!$AA354*VLOOKUP('BMP P Tracking Table'!$Q354,'Loading Rates'!$B$1:$L$24,10,FALSE)),"")</f>
        <v/>
      </c>
      <c r="AE354" s="107" t="str">
        <f>IFERROR(MIN(2,IF('BMP P Tracking Table'!$V354="Total Pervious",(-(3630*'BMP P Tracking Table'!$U354+20.691*'BMP P Tracking Table'!$AA354)+SQRT((3630*'BMP P Tracking Table'!$U354+20.691*'BMP P Tracking Table'!$AA354)^2-(4*(996.798*'BMP P Tracking Table'!$AA354)*-'BMP P Tracking Table'!$AB354)))/(2*(996.798*'BMP P Tracking Table'!$AA354)),IF(SUM('BMP P Tracking Table'!$W354:$Z354)=0,'BMP P Tracking Table'!$AB354/(-3630*'BMP P Tracking Table'!$U354),(-(3630*'BMP P Tracking Table'!$U354+20.691*'BMP P Tracking Table'!$Z354-216.711*'BMP P Tracking Table'!$Y354-83.853*'BMP P Tracking Table'!$X354-42.834*'BMP P Tracking Table'!$W354)+SQRT((3630*'BMP P Tracking Table'!$U354+20.691*'BMP P Tracking Table'!$Z354-216.711*'BMP P Tracking Table'!$Y354-83.853*'BMP P Tracking Table'!$X354-42.834*'BMP P Tracking Table'!$W354)^2-(4*(149.919*'BMP P Tracking Table'!$W354+236.676*'BMP P Tracking Table'!$X354+726*'BMP P Tracking Table'!$Y354+996.798*'BMP P Tracking Table'!$Z354)*-'BMP P Tracking Table'!$AB354)))/(2*(149.919*'BMP P Tracking Table'!$W354+236.676*'BMP P Tracking Table'!$X354+726*'BMP P Tracking Table'!$Y354+996.798*'BMP P Tracking Table'!$Z354))))),"")</f>
        <v/>
      </c>
      <c r="AF354" s="107" t="str" cm="1">
        <f t="array" ref="AF354">IFERROR((VLOOKUP(CONCATENATE('BMP P Tracking Table'!$T354," ",'BMP P Tracking Table'!$AC354),'Performance Curves'!$C$1:$L$45,_xlfn.SINGLE(MATCH('BMP P Tracking Table'!$AE354,'Performance Curves'!$D$1:$L$1,1))+2,FALSE)-VLOOKUP(CONCATENATE('BMP P Tracking Table'!$T354," ",'BMP P Tracking Table'!$AC354),'Performance Curves'!$C$1:$L$45,_xlfn.SINGLE(MATCH('BMP P Tracking Table'!$AE354,'Performance Curves'!$D$1:$L$1,1))+1,FALSE)),"")</f>
        <v/>
      </c>
      <c r="AG354" s="107" t="str">
        <f>IFERROR(('BMP P Tracking Table'!$AE354-INDEX('Performance Curves'!$E$1:$L$1,1,MATCH('BMP P Tracking Table'!$AE354,'Performance Curves'!$E$1:$L$1,1)))/(INDEX('Performance Curves'!$E$1:$L$1,1,MATCH('BMP P Tracking Table'!$AE354,'Performance Curves'!$E$1:$L$1,1)+1)-INDEX('Performance Curves'!$E$1:$L$1,1,MATCH('BMP P Tracking Table'!$AE354,'Performance Curves'!$E$1:$L$1,1))),"")</f>
        <v/>
      </c>
      <c r="AH354" s="106" t="str" cm="1">
        <f t="array" ref="AH354">IFERROR(IF('BMP P Tracking Table'!$AE354=2,VLOOKUP(CONCATENATE('BMP P Tracking Table'!$T354," ",'BMP P Tracking Table'!$AC354),'Performance Curves'!$C$1:$L$45,_xlfn.SINGLE(MATCH('BMP P Tracking Table'!$AE354,'Performance Curves'!$D$1:$L$1,1))+1,FALSE),'BMP P Tracking Table'!$AF354*'BMP P Tracking Table'!$AG354+VLOOKUP(CONCATENATE('BMP P Tracking Table'!$T354," ",'BMP P Tracking Table'!$AC354),'Performance Curves'!$C$1:$L$45,_xlfn.SINGLE(MATCH('BMP P Tracking Table'!$AE354,'Performance Curves'!$D$1:$L$1,1))+1,FALSE)),"")</f>
        <v/>
      </c>
      <c r="AI354" s="107" t="str">
        <f>IFERROR('BMP P Tracking Table'!$AH354*'BMP P Tracking Table'!$AD354,"")</f>
        <v/>
      </c>
      <c r="AJ354" s="65"/>
      <c r="AK354" s="101"/>
      <c r="AL354" s="101"/>
      <c r="AM354" s="64">
        <v>1</v>
      </c>
      <c r="AN354" s="105" t="str">
        <f t="shared" si="11"/>
        <v/>
      </c>
      <c r="AO354" s="101"/>
      <c r="AP354" s="101"/>
      <c r="AQ354" s="101"/>
      <c r="AR354" s="101"/>
      <c r="AS354" s="101"/>
      <c r="AT354" s="101"/>
      <c r="AU354" s="101"/>
      <c r="AV354" s="65"/>
      <c r="AW354" s="102"/>
      <c r="AX354" s="102"/>
      <c r="AY354" s="107" t="str">
        <f>IF('BMP P Tracking Table'!$AK354="Yes",IF('BMP P Tracking Table'!$AL354="No",'BMP P Tracking Table'!$U354*VLOOKUP('BMP P Tracking Table'!$Q354,'Loading Rates'!$B$1:$L$24,4,FALSE)+IF('BMP P Tracking Table'!$V354="By HSG",'BMP P Tracking Table'!$W354*VLOOKUP('BMP P Tracking Table'!$Q354,'Loading Rates'!$B$1:$L$24,6,FALSE)+'BMP P Tracking Table'!$X354*VLOOKUP('BMP P Tracking Table'!$Q354,'Loading Rates'!$B$1:$L$24,7,FALSE)+'BMP P Tracking Table'!$Y354*VLOOKUP('BMP P Tracking Table'!$Q354,'Loading Rates'!$B$1:$L$24,8,FALSE)+'BMP P Tracking Table'!$Z354*VLOOKUP('BMP P Tracking Table'!$Q354,'Loading Rates'!$B$1:$L$24,9,FALSE),'BMP P Tracking Table'!$AA354*VLOOKUP('BMP P Tracking Table'!$Q354,'Loading Rates'!$B$1:$L$24,10,FALSE)),'BMP P Tracking Table'!$AO354*VLOOKUP('BMP P Tracking Table'!$Q354,'Loading Rates'!$B$1:$L$24,4,FALSE)+IF('BMP P Tracking Table'!$AP354="By HSG",'BMP P Tracking Table'!$AQ354*VLOOKUP('BMP P Tracking Table'!$Q354,'Loading Rates'!$B$1:$L$24,6,FALSE)+'BMP P Tracking Table'!$AR354*VLOOKUP('BMP P Tracking Table'!$Q354,'Loading Rates'!$B$1:$L$24,7,FALSE)+'BMP P Tracking Table'!$AS354*VLOOKUP('BMP P Tracking Table'!$Q354,'Loading Rates'!$B$1:$L$24,8,FALSE)+'BMP P Tracking Table'!$AT354*VLOOKUP('BMP P Tracking Table'!$Q354,'Loading Rates'!$B$1:$L$24,9,FALSE),'BMP P Tracking Table'!$AU354*VLOOKUP('BMP P Tracking Table'!$Q354,'Loading Rates'!$B$1:$L$24,10,FALSE))),"")</f>
        <v/>
      </c>
      <c r="AZ354" s="107" t="str">
        <f>IFERROR(IF('BMP P Tracking Table'!$AL354="Yes",MIN(2,IF('BMP P Tracking Table'!$AP354="Total Pervious",(-(3630*'BMP P Tracking Table'!$AO354+20.691*'BMP P Tracking Table'!$AU354)+SQRT((3630*'BMP P Tracking Table'!$AO354+20.691*'BMP P Tracking Table'!$AU354)^2-(4*(996.798*'BMP P Tracking Table'!$AU354)*-'BMP P Tracking Table'!$AW354)))/(2*(996.798*'BMP P Tracking Table'!$AU354)),IF(SUM('BMP P Tracking Table'!$AQ354:$AT354)=0,'BMP P Tracking Table'!$AU354/(-3630*'BMP P Tracking Table'!$AO354),(-(3630*'BMP P Tracking Table'!$AO354+20.691*'BMP P Tracking Table'!$AT354-216.711*'BMP P Tracking Table'!$AS354-83.853*'BMP P Tracking Table'!$AR354-42.834*'BMP P Tracking Table'!$AQ354)+SQRT((3630*'BMP P Tracking Table'!$AO354+20.691*'BMP P Tracking Table'!$AT354-216.711*'BMP P Tracking Table'!$AS354-83.853*'BMP P Tracking Table'!$AR354-42.834*'BMP P Tracking Table'!$AQ354)^2-(4*(149.919*'BMP P Tracking Table'!$AQ354+236.676*'BMP P Tracking Table'!$AR354+726*'BMP P Tracking Table'!$AS354+996.798*'BMP P Tracking Table'!$AT354)*-'BMP P Tracking Table'!$AW354)))/(2*(149.919*'BMP P Tracking Table'!$AQ354+236.676*'BMP P Tracking Table'!$AR354+726*'BMP P Tracking Table'!$AS354+996.798*'BMP P Tracking Table'!$AT354))))),MIN(2,IF('BMP P Tracking Table'!$AP354="Total Pervious",(-(3630*'BMP P Tracking Table'!$U354+20.691*'BMP P Tracking Table'!$AA354)+SQRT((3630*'BMP P Tracking Table'!$U354+20.691*'BMP P Tracking Table'!$AA354)^2-(4*(996.798*'BMP P Tracking Table'!$AA354)*-'BMP P Tracking Table'!$AW354)))/(2*(996.798*'BMP P Tracking Table'!$AA354)),IF(SUM('BMP P Tracking Table'!$W354:$Z354)=0,'BMP P Tracking Table'!$AW354/(-3630*'BMP P Tracking Table'!$U354),(-(3630*'BMP P Tracking Table'!$U354+20.691*'BMP P Tracking Table'!$Z354-216.711*'BMP P Tracking Table'!$Y354-83.853*'BMP P Tracking Table'!$X354-42.834*'BMP P Tracking Table'!$W354)+SQRT((3630*'BMP P Tracking Table'!$U354+20.691*'BMP P Tracking Table'!$Z354-216.711*'BMP P Tracking Table'!$Y354-83.853*'BMP P Tracking Table'!$X354-42.834*'BMP P Tracking Table'!$W354)^2-(4*(149.919*'BMP P Tracking Table'!$W354+236.676*'BMP P Tracking Table'!$X354+726*'BMP P Tracking Table'!$Y354+996.798*'BMP P Tracking Table'!$Z354)*-'BMP P Tracking Table'!$AW354)))/(2*(149.919*'BMP P Tracking Table'!$W354+236.676*'BMP P Tracking Table'!$X354+726*'BMP P Tracking Table'!$Y354+996.798*'BMP P Tracking Table'!$Z354)))))),"")</f>
        <v/>
      </c>
      <c r="BA354" s="105" t="str" cm="1">
        <f t="array" ref="BA354">IFERROR((VLOOKUP(CONCATENATE('BMP P Tracking Table'!$AV354," ",'BMP P Tracking Table'!$AX354),'Performance Curves'!$C$1:$L$45,_xlfn.SINGLE(MATCH('BMP P Tracking Table'!$AZ354,'Performance Curves'!$D$1:$L$1,1))+2,FALSE)-VLOOKUP(CONCATENATE('BMP P Tracking Table'!$AV354," ",'BMP P Tracking Table'!$AX354),'Performance Curves'!$C$1:$L$45,_xlfn.SINGLE(MATCH('BMP P Tracking Table'!$AZ354,'Performance Curves'!$D$1:$L$1,1))+1,FALSE)),"")</f>
        <v/>
      </c>
      <c r="BB354" s="107" t="str">
        <f>IFERROR(('BMP P Tracking Table'!$AZ354-INDEX('Performance Curves'!$E$1:$L$1,1,MATCH('BMP P Tracking Table'!$AZ354,'Performance Curves'!$E$1:$L$1,1)))/(INDEX('Performance Curves'!$E$1:$L$1,1,MATCH('BMP P Tracking Table'!$AZ354,'Performance Curves'!$E$1:$L$1,1)+1)-INDEX('Performance Curves'!$E$1:$L$1,1,MATCH('BMP P Tracking Table'!$AZ354,'Performance Curves'!$E$1:$L$1,1))),"")</f>
        <v/>
      </c>
      <c r="BC354" s="106" t="str" cm="1">
        <f t="array" ref="BC354">IFERROR(IF('BMP P Tracking Table'!$AZ354=2,VLOOKUP(CONCATENATE('BMP P Tracking Table'!$AV354," ",'BMP P Tracking Table'!$AX354),'Performance Curves'!$C$1:$L$44,_xlfn.SINGLE(MATCH('BMP P Tracking Table'!$AZ354,'Performance Curves'!$D$1:$L$1,1))+1,FALSE),'BMP P Tracking Table'!$BA354*'BMP P Tracking Table'!$BB354+VLOOKUP(CONCATENATE('BMP P Tracking Table'!$AV354," ",'BMP P Tracking Table'!$AX354),'Performance Curves'!$C$1:$L$44,_xlfn.SINGLE(MATCH('BMP P Tracking Table'!$AZ354,'Performance Curves'!$D$1:$L$1,1))+1,FALSE)),"")</f>
        <v/>
      </c>
      <c r="BD354" s="107" t="str">
        <f>IFERROR('BMP P Tracking Table'!$BC354*'BMP P Tracking Table'!$AY354,"")</f>
        <v/>
      </c>
      <c r="BE354" s="101"/>
      <c r="BF354" s="37">
        <f t="shared" si="12"/>
        <v>0</v>
      </c>
    </row>
    <row r="355" spans="1:58" x14ac:dyDescent="0.25">
      <c r="A355" s="65"/>
      <c r="B355" s="65"/>
      <c r="C355" s="65"/>
      <c r="D355" s="65"/>
      <c r="E355" s="97"/>
      <c r="F355" s="97"/>
      <c r="G355" s="65"/>
      <c r="H355" s="65"/>
      <c r="I355" s="65"/>
      <c r="J355" s="98"/>
      <c r="K355" s="65"/>
      <c r="L355" s="65"/>
      <c r="M355" s="65"/>
      <c r="N355" s="65"/>
      <c r="O355" s="65"/>
      <c r="P355" s="65"/>
      <c r="Q355" s="65" t="str">
        <f>IFERROR(VLOOKUP('BMP P Tracking Table'!$P355,Dropdowns!$C$2:$E$15,3,FALSE),"")</f>
        <v/>
      </c>
      <c r="R355" s="65" t="str">
        <f>IFERROR(VLOOKUP('BMP P Tracking Table'!$Q355,Dropdowns!$P$3:$Q$23,2,FALSE),"")</f>
        <v/>
      </c>
      <c r="S355" s="65"/>
      <c r="T355" s="65"/>
      <c r="U355" s="65"/>
      <c r="V355" s="65"/>
      <c r="W355" s="65"/>
      <c r="X355" s="65"/>
      <c r="Y355" s="65"/>
      <c r="Z355" s="65"/>
      <c r="AA355" s="65"/>
      <c r="AB355" s="100"/>
      <c r="AC355" s="65"/>
      <c r="AD355" s="107" t="str">
        <f>IFERROR('BMP P Tracking Table'!$U355*VLOOKUP('BMP P Tracking Table'!$Q355,'Loading Rates'!$B$1:$L$24,4,FALSE)+IF('BMP P Tracking Table'!$V355="By HSG",'BMP P Tracking Table'!$W355*VLOOKUP('BMP P Tracking Table'!$Q355,'Loading Rates'!$B$1:$L$24,6,FALSE)+'BMP P Tracking Table'!$X355*VLOOKUP('BMP P Tracking Table'!$Q355,'Loading Rates'!$B$1:$L$24,7,FALSE)+'BMP P Tracking Table'!$Y355*VLOOKUP('BMP P Tracking Table'!$Q355,'Loading Rates'!$B$1:$L$24,8,FALSE)+'BMP P Tracking Table'!$Z355*VLOOKUP('BMP P Tracking Table'!$Q355,'Loading Rates'!$B$1:$L$24,9,FALSE),'BMP P Tracking Table'!$AA355*VLOOKUP('BMP P Tracking Table'!$Q355,'Loading Rates'!$B$1:$L$24,10,FALSE)),"")</f>
        <v/>
      </c>
      <c r="AE355" s="107" t="str">
        <f>IFERROR(MIN(2,IF('BMP P Tracking Table'!$V355="Total Pervious",(-(3630*'BMP P Tracking Table'!$U355+20.691*'BMP P Tracking Table'!$AA355)+SQRT((3630*'BMP P Tracking Table'!$U355+20.691*'BMP P Tracking Table'!$AA355)^2-(4*(996.798*'BMP P Tracking Table'!$AA355)*-'BMP P Tracking Table'!$AB355)))/(2*(996.798*'BMP P Tracking Table'!$AA355)),IF(SUM('BMP P Tracking Table'!$W355:$Z355)=0,'BMP P Tracking Table'!$AB355/(-3630*'BMP P Tracking Table'!$U355),(-(3630*'BMP P Tracking Table'!$U355+20.691*'BMP P Tracking Table'!$Z355-216.711*'BMP P Tracking Table'!$Y355-83.853*'BMP P Tracking Table'!$X355-42.834*'BMP P Tracking Table'!$W355)+SQRT((3630*'BMP P Tracking Table'!$U355+20.691*'BMP P Tracking Table'!$Z355-216.711*'BMP P Tracking Table'!$Y355-83.853*'BMP P Tracking Table'!$X355-42.834*'BMP P Tracking Table'!$W355)^2-(4*(149.919*'BMP P Tracking Table'!$W355+236.676*'BMP P Tracking Table'!$X355+726*'BMP P Tracking Table'!$Y355+996.798*'BMP P Tracking Table'!$Z355)*-'BMP P Tracking Table'!$AB355)))/(2*(149.919*'BMP P Tracking Table'!$W355+236.676*'BMP P Tracking Table'!$X355+726*'BMP P Tracking Table'!$Y355+996.798*'BMP P Tracking Table'!$Z355))))),"")</f>
        <v/>
      </c>
      <c r="AF355" s="107" t="str" cm="1">
        <f t="array" ref="AF355">IFERROR((VLOOKUP(CONCATENATE('BMP P Tracking Table'!$T355," ",'BMP P Tracking Table'!$AC355),'Performance Curves'!$C$1:$L$45,_xlfn.SINGLE(MATCH('BMP P Tracking Table'!$AE355,'Performance Curves'!$D$1:$L$1,1))+2,FALSE)-VLOOKUP(CONCATENATE('BMP P Tracking Table'!$T355," ",'BMP P Tracking Table'!$AC355),'Performance Curves'!$C$1:$L$45,_xlfn.SINGLE(MATCH('BMP P Tracking Table'!$AE355,'Performance Curves'!$D$1:$L$1,1))+1,FALSE)),"")</f>
        <v/>
      </c>
      <c r="AG355" s="107" t="str">
        <f>IFERROR(('BMP P Tracking Table'!$AE355-INDEX('Performance Curves'!$E$1:$L$1,1,MATCH('BMP P Tracking Table'!$AE355,'Performance Curves'!$E$1:$L$1,1)))/(INDEX('Performance Curves'!$E$1:$L$1,1,MATCH('BMP P Tracking Table'!$AE355,'Performance Curves'!$E$1:$L$1,1)+1)-INDEX('Performance Curves'!$E$1:$L$1,1,MATCH('BMP P Tracking Table'!$AE355,'Performance Curves'!$E$1:$L$1,1))),"")</f>
        <v/>
      </c>
      <c r="AH355" s="106" t="str" cm="1">
        <f t="array" ref="AH355">IFERROR(IF('BMP P Tracking Table'!$AE355=2,VLOOKUP(CONCATENATE('BMP P Tracking Table'!$T355," ",'BMP P Tracking Table'!$AC355),'Performance Curves'!$C$1:$L$45,_xlfn.SINGLE(MATCH('BMP P Tracking Table'!$AE355,'Performance Curves'!$D$1:$L$1,1))+1,FALSE),'BMP P Tracking Table'!$AF355*'BMP P Tracking Table'!$AG355+VLOOKUP(CONCATENATE('BMP P Tracking Table'!$T355," ",'BMP P Tracking Table'!$AC355),'Performance Curves'!$C$1:$L$45,_xlfn.SINGLE(MATCH('BMP P Tracking Table'!$AE355,'Performance Curves'!$D$1:$L$1,1))+1,FALSE)),"")</f>
        <v/>
      </c>
      <c r="AI355" s="107" t="str">
        <f>IFERROR('BMP P Tracking Table'!$AH355*'BMP P Tracking Table'!$AD355,"")</f>
        <v/>
      </c>
      <c r="AJ355" s="65"/>
      <c r="AK355" s="101"/>
      <c r="AL355" s="101"/>
      <c r="AM355" s="64">
        <v>1</v>
      </c>
      <c r="AN355" s="105" t="str">
        <f t="shared" si="11"/>
        <v/>
      </c>
      <c r="AO355" s="101"/>
      <c r="AP355" s="101"/>
      <c r="AQ355" s="101"/>
      <c r="AR355" s="101"/>
      <c r="AS355" s="101"/>
      <c r="AT355" s="101"/>
      <c r="AU355" s="101"/>
      <c r="AV355" s="65"/>
      <c r="AW355" s="102"/>
      <c r="AX355" s="102"/>
      <c r="AY355" s="107" t="str">
        <f>IF('BMP P Tracking Table'!$AK355="Yes",IF('BMP P Tracking Table'!$AL355="No",'BMP P Tracking Table'!$U355*VLOOKUP('BMP P Tracking Table'!$Q355,'Loading Rates'!$B$1:$L$24,4,FALSE)+IF('BMP P Tracking Table'!$V355="By HSG",'BMP P Tracking Table'!$W355*VLOOKUP('BMP P Tracking Table'!$Q355,'Loading Rates'!$B$1:$L$24,6,FALSE)+'BMP P Tracking Table'!$X355*VLOOKUP('BMP P Tracking Table'!$Q355,'Loading Rates'!$B$1:$L$24,7,FALSE)+'BMP P Tracking Table'!$Y355*VLOOKUP('BMP P Tracking Table'!$Q355,'Loading Rates'!$B$1:$L$24,8,FALSE)+'BMP P Tracking Table'!$Z355*VLOOKUP('BMP P Tracking Table'!$Q355,'Loading Rates'!$B$1:$L$24,9,FALSE),'BMP P Tracking Table'!$AA355*VLOOKUP('BMP P Tracking Table'!$Q355,'Loading Rates'!$B$1:$L$24,10,FALSE)),'BMP P Tracking Table'!$AO355*VLOOKUP('BMP P Tracking Table'!$Q355,'Loading Rates'!$B$1:$L$24,4,FALSE)+IF('BMP P Tracking Table'!$AP355="By HSG",'BMP P Tracking Table'!$AQ355*VLOOKUP('BMP P Tracking Table'!$Q355,'Loading Rates'!$B$1:$L$24,6,FALSE)+'BMP P Tracking Table'!$AR355*VLOOKUP('BMP P Tracking Table'!$Q355,'Loading Rates'!$B$1:$L$24,7,FALSE)+'BMP P Tracking Table'!$AS355*VLOOKUP('BMP P Tracking Table'!$Q355,'Loading Rates'!$B$1:$L$24,8,FALSE)+'BMP P Tracking Table'!$AT355*VLOOKUP('BMP P Tracking Table'!$Q355,'Loading Rates'!$B$1:$L$24,9,FALSE),'BMP P Tracking Table'!$AU355*VLOOKUP('BMP P Tracking Table'!$Q355,'Loading Rates'!$B$1:$L$24,10,FALSE))),"")</f>
        <v/>
      </c>
      <c r="AZ355" s="107" t="str">
        <f>IFERROR(IF('BMP P Tracking Table'!$AL355="Yes",MIN(2,IF('BMP P Tracking Table'!$AP355="Total Pervious",(-(3630*'BMP P Tracking Table'!$AO355+20.691*'BMP P Tracking Table'!$AU355)+SQRT((3630*'BMP P Tracking Table'!$AO355+20.691*'BMP P Tracking Table'!$AU355)^2-(4*(996.798*'BMP P Tracking Table'!$AU355)*-'BMP P Tracking Table'!$AW355)))/(2*(996.798*'BMP P Tracking Table'!$AU355)),IF(SUM('BMP P Tracking Table'!$AQ355:$AT355)=0,'BMP P Tracking Table'!$AU355/(-3630*'BMP P Tracking Table'!$AO355),(-(3630*'BMP P Tracking Table'!$AO355+20.691*'BMP P Tracking Table'!$AT355-216.711*'BMP P Tracking Table'!$AS355-83.853*'BMP P Tracking Table'!$AR355-42.834*'BMP P Tracking Table'!$AQ355)+SQRT((3630*'BMP P Tracking Table'!$AO355+20.691*'BMP P Tracking Table'!$AT355-216.711*'BMP P Tracking Table'!$AS355-83.853*'BMP P Tracking Table'!$AR355-42.834*'BMP P Tracking Table'!$AQ355)^2-(4*(149.919*'BMP P Tracking Table'!$AQ355+236.676*'BMP P Tracking Table'!$AR355+726*'BMP P Tracking Table'!$AS355+996.798*'BMP P Tracking Table'!$AT355)*-'BMP P Tracking Table'!$AW355)))/(2*(149.919*'BMP P Tracking Table'!$AQ355+236.676*'BMP P Tracking Table'!$AR355+726*'BMP P Tracking Table'!$AS355+996.798*'BMP P Tracking Table'!$AT355))))),MIN(2,IF('BMP P Tracking Table'!$AP355="Total Pervious",(-(3630*'BMP P Tracking Table'!$U355+20.691*'BMP P Tracking Table'!$AA355)+SQRT((3630*'BMP P Tracking Table'!$U355+20.691*'BMP P Tracking Table'!$AA355)^2-(4*(996.798*'BMP P Tracking Table'!$AA355)*-'BMP P Tracking Table'!$AW355)))/(2*(996.798*'BMP P Tracking Table'!$AA355)),IF(SUM('BMP P Tracking Table'!$W355:$Z355)=0,'BMP P Tracking Table'!$AW355/(-3630*'BMP P Tracking Table'!$U355),(-(3630*'BMP P Tracking Table'!$U355+20.691*'BMP P Tracking Table'!$Z355-216.711*'BMP P Tracking Table'!$Y355-83.853*'BMP P Tracking Table'!$X355-42.834*'BMP P Tracking Table'!$W355)+SQRT((3630*'BMP P Tracking Table'!$U355+20.691*'BMP P Tracking Table'!$Z355-216.711*'BMP P Tracking Table'!$Y355-83.853*'BMP P Tracking Table'!$X355-42.834*'BMP P Tracking Table'!$W355)^2-(4*(149.919*'BMP P Tracking Table'!$W355+236.676*'BMP P Tracking Table'!$X355+726*'BMP P Tracking Table'!$Y355+996.798*'BMP P Tracking Table'!$Z355)*-'BMP P Tracking Table'!$AW355)))/(2*(149.919*'BMP P Tracking Table'!$W355+236.676*'BMP P Tracking Table'!$X355+726*'BMP P Tracking Table'!$Y355+996.798*'BMP P Tracking Table'!$Z355)))))),"")</f>
        <v/>
      </c>
      <c r="BA355" s="105" t="str" cm="1">
        <f t="array" ref="BA355">IFERROR((VLOOKUP(CONCATENATE('BMP P Tracking Table'!$AV355," ",'BMP P Tracking Table'!$AX355),'Performance Curves'!$C$1:$L$45,_xlfn.SINGLE(MATCH('BMP P Tracking Table'!$AZ355,'Performance Curves'!$D$1:$L$1,1))+2,FALSE)-VLOOKUP(CONCATENATE('BMP P Tracking Table'!$AV355," ",'BMP P Tracking Table'!$AX355),'Performance Curves'!$C$1:$L$45,_xlfn.SINGLE(MATCH('BMP P Tracking Table'!$AZ355,'Performance Curves'!$D$1:$L$1,1))+1,FALSE)),"")</f>
        <v/>
      </c>
      <c r="BB355" s="107" t="str">
        <f>IFERROR(('BMP P Tracking Table'!$AZ355-INDEX('Performance Curves'!$E$1:$L$1,1,MATCH('BMP P Tracking Table'!$AZ355,'Performance Curves'!$E$1:$L$1,1)))/(INDEX('Performance Curves'!$E$1:$L$1,1,MATCH('BMP P Tracking Table'!$AZ355,'Performance Curves'!$E$1:$L$1,1)+1)-INDEX('Performance Curves'!$E$1:$L$1,1,MATCH('BMP P Tracking Table'!$AZ355,'Performance Curves'!$E$1:$L$1,1))),"")</f>
        <v/>
      </c>
      <c r="BC355" s="106" t="str" cm="1">
        <f t="array" ref="BC355">IFERROR(IF('BMP P Tracking Table'!$AZ355=2,VLOOKUP(CONCATENATE('BMP P Tracking Table'!$AV355," ",'BMP P Tracking Table'!$AX355),'Performance Curves'!$C$1:$L$44,_xlfn.SINGLE(MATCH('BMP P Tracking Table'!$AZ355,'Performance Curves'!$D$1:$L$1,1))+1,FALSE),'BMP P Tracking Table'!$BA355*'BMP P Tracking Table'!$BB355+VLOOKUP(CONCATENATE('BMP P Tracking Table'!$AV355," ",'BMP P Tracking Table'!$AX355),'Performance Curves'!$C$1:$L$44,_xlfn.SINGLE(MATCH('BMP P Tracking Table'!$AZ355,'Performance Curves'!$D$1:$L$1,1))+1,FALSE)),"")</f>
        <v/>
      </c>
      <c r="BD355" s="107" t="str">
        <f>IFERROR('BMP P Tracking Table'!$BC355*'BMP P Tracking Table'!$AY355,"")</f>
        <v/>
      </c>
      <c r="BE355" s="101"/>
      <c r="BF355" s="37">
        <f t="shared" si="12"/>
        <v>0</v>
      </c>
    </row>
    <row r="356" spans="1:58" x14ac:dyDescent="0.25">
      <c r="A356" s="65"/>
      <c r="B356" s="65"/>
      <c r="C356" s="65"/>
      <c r="D356" s="65"/>
      <c r="E356" s="97"/>
      <c r="F356" s="97"/>
      <c r="G356" s="65"/>
      <c r="H356" s="65"/>
      <c r="I356" s="65"/>
      <c r="J356" s="98"/>
      <c r="K356" s="65"/>
      <c r="L356" s="65"/>
      <c r="M356" s="65"/>
      <c r="N356" s="65"/>
      <c r="O356" s="65"/>
      <c r="P356" s="65"/>
      <c r="Q356" s="65" t="str">
        <f>IFERROR(VLOOKUP('BMP P Tracking Table'!$P356,Dropdowns!$C$2:$E$15,3,FALSE),"")</f>
        <v/>
      </c>
      <c r="R356" s="65" t="str">
        <f>IFERROR(VLOOKUP('BMP P Tracking Table'!$Q356,Dropdowns!$P$3:$Q$23,2,FALSE),"")</f>
        <v/>
      </c>
      <c r="S356" s="65"/>
      <c r="T356" s="65"/>
      <c r="U356" s="65"/>
      <c r="V356" s="65"/>
      <c r="W356" s="65"/>
      <c r="X356" s="65"/>
      <c r="Y356" s="65"/>
      <c r="Z356" s="65"/>
      <c r="AA356" s="65"/>
      <c r="AB356" s="100"/>
      <c r="AC356" s="65"/>
      <c r="AD356" s="107" t="str">
        <f>IFERROR('BMP P Tracking Table'!$U356*VLOOKUP('BMP P Tracking Table'!$Q356,'Loading Rates'!$B$1:$L$24,4,FALSE)+IF('BMP P Tracking Table'!$V356="By HSG",'BMP P Tracking Table'!$W356*VLOOKUP('BMP P Tracking Table'!$Q356,'Loading Rates'!$B$1:$L$24,6,FALSE)+'BMP P Tracking Table'!$X356*VLOOKUP('BMP P Tracking Table'!$Q356,'Loading Rates'!$B$1:$L$24,7,FALSE)+'BMP P Tracking Table'!$Y356*VLOOKUP('BMP P Tracking Table'!$Q356,'Loading Rates'!$B$1:$L$24,8,FALSE)+'BMP P Tracking Table'!$Z356*VLOOKUP('BMP P Tracking Table'!$Q356,'Loading Rates'!$B$1:$L$24,9,FALSE),'BMP P Tracking Table'!$AA356*VLOOKUP('BMP P Tracking Table'!$Q356,'Loading Rates'!$B$1:$L$24,10,FALSE)),"")</f>
        <v/>
      </c>
      <c r="AE356" s="107" t="str">
        <f>IFERROR(MIN(2,IF('BMP P Tracking Table'!$V356="Total Pervious",(-(3630*'BMP P Tracking Table'!$U356+20.691*'BMP P Tracking Table'!$AA356)+SQRT((3630*'BMP P Tracking Table'!$U356+20.691*'BMP P Tracking Table'!$AA356)^2-(4*(996.798*'BMP P Tracking Table'!$AA356)*-'BMP P Tracking Table'!$AB356)))/(2*(996.798*'BMP P Tracking Table'!$AA356)),IF(SUM('BMP P Tracking Table'!$W356:$Z356)=0,'BMP P Tracking Table'!$AB356/(-3630*'BMP P Tracking Table'!$U356),(-(3630*'BMP P Tracking Table'!$U356+20.691*'BMP P Tracking Table'!$Z356-216.711*'BMP P Tracking Table'!$Y356-83.853*'BMP P Tracking Table'!$X356-42.834*'BMP P Tracking Table'!$W356)+SQRT((3630*'BMP P Tracking Table'!$U356+20.691*'BMP P Tracking Table'!$Z356-216.711*'BMP P Tracking Table'!$Y356-83.853*'BMP P Tracking Table'!$X356-42.834*'BMP P Tracking Table'!$W356)^2-(4*(149.919*'BMP P Tracking Table'!$W356+236.676*'BMP P Tracking Table'!$X356+726*'BMP P Tracking Table'!$Y356+996.798*'BMP P Tracking Table'!$Z356)*-'BMP P Tracking Table'!$AB356)))/(2*(149.919*'BMP P Tracking Table'!$W356+236.676*'BMP P Tracking Table'!$X356+726*'BMP P Tracking Table'!$Y356+996.798*'BMP P Tracking Table'!$Z356))))),"")</f>
        <v/>
      </c>
      <c r="AF356" s="107" t="str" cm="1">
        <f t="array" ref="AF356">IFERROR((VLOOKUP(CONCATENATE('BMP P Tracking Table'!$T356," ",'BMP P Tracking Table'!$AC356),'Performance Curves'!$C$1:$L$45,_xlfn.SINGLE(MATCH('BMP P Tracking Table'!$AE356,'Performance Curves'!$D$1:$L$1,1))+2,FALSE)-VLOOKUP(CONCATENATE('BMP P Tracking Table'!$T356," ",'BMP P Tracking Table'!$AC356),'Performance Curves'!$C$1:$L$45,_xlfn.SINGLE(MATCH('BMP P Tracking Table'!$AE356,'Performance Curves'!$D$1:$L$1,1))+1,FALSE)),"")</f>
        <v/>
      </c>
      <c r="AG356" s="107" t="str">
        <f>IFERROR(('BMP P Tracking Table'!$AE356-INDEX('Performance Curves'!$E$1:$L$1,1,MATCH('BMP P Tracking Table'!$AE356,'Performance Curves'!$E$1:$L$1,1)))/(INDEX('Performance Curves'!$E$1:$L$1,1,MATCH('BMP P Tracking Table'!$AE356,'Performance Curves'!$E$1:$L$1,1)+1)-INDEX('Performance Curves'!$E$1:$L$1,1,MATCH('BMP P Tracking Table'!$AE356,'Performance Curves'!$E$1:$L$1,1))),"")</f>
        <v/>
      </c>
      <c r="AH356" s="106" t="str" cm="1">
        <f t="array" ref="AH356">IFERROR(IF('BMP P Tracking Table'!$AE356=2,VLOOKUP(CONCATENATE('BMP P Tracking Table'!$T356," ",'BMP P Tracking Table'!$AC356),'Performance Curves'!$C$1:$L$45,_xlfn.SINGLE(MATCH('BMP P Tracking Table'!$AE356,'Performance Curves'!$D$1:$L$1,1))+1,FALSE),'BMP P Tracking Table'!$AF356*'BMP P Tracking Table'!$AG356+VLOOKUP(CONCATENATE('BMP P Tracking Table'!$T356," ",'BMP P Tracking Table'!$AC356),'Performance Curves'!$C$1:$L$45,_xlfn.SINGLE(MATCH('BMP P Tracking Table'!$AE356,'Performance Curves'!$D$1:$L$1,1))+1,FALSE)),"")</f>
        <v/>
      </c>
      <c r="AI356" s="107" t="str">
        <f>IFERROR('BMP P Tracking Table'!$AH356*'BMP P Tracking Table'!$AD356,"")</f>
        <v/>
      </c>
      <c r="AJ356" s="65"/>
      <c r="AK356" s="101"/>
      <c r="AL356" s="101"/>
      <c r="AM356" s="64">
        <v>1</v>
      </c>
      <c r="AN356" s="105" t="str">
        <f t="shared" si="11"/>
        <v/>
      </c>
      <c r="AO356" s="101"/>
      <c r="AP356" s="101"/>
      <c r="AQ356" s="101"/>
      <c r="AR356" s="101"/>
      <c r="AS356" s="101"/>
      <c r="AT356" s="101"/>
      <c r="AU356" s="101"/>
      <c r="AV356" s="65"/>
      <c r="AW356" s="102"/>
      <c r="AX356" s="102"/>
      <c r="AY356" s="107" t="str">
        <f>IF('BMP P Tracking Table'!$AK356="Yes",IF('BMP P Tracking Table'!$AL356="No",'BMP P Tracking Table'!$U356*VLOOKUP('BMP P Tracking Table'!$Q356,'Loading Rates'!$B$1:$L$24,4,FALSE)+IF('BMP P Tracking Table'!$V356="By HSG",'BMP P Tracking Table'!$W356*VLOOKUP('BMP P Tracking Table'!$Q356,'Loading Rates'!$B$1:$L$24,6,FALSE)+'BMP P Tracking Table'!$X356*VLOOKUP('BMP P Tracking Table'!$Q356,'Loading Rates'!$B$1:$L$24,7,FALSE)+'BMP P Tracking Table'!$Y356*VLOOKUP('BMP P Tracking Table'!$Q356,'Loading Rates'!$B$1:$L$24,8,FALSE)+'BMP P Tracking Table'!$Z356*VLOOKUP('BMP P Tracking Table'!$Q356,'Loading Rates'!$B$1:$L$24,9,FALSE),'BMP P Tracking Table'!$AA356*VLOOKUP('BMP P Tracking Table'!$Q356,'Loading Rates'!$B$1:$L$24,10,FALSE)),'BMP P Tracking Table'!$AO356*VLOOKUP('BMP P Tracking Table'!$Q356,'Loading Rates'!$B$1:$L$24,4,FALSE)+IF('BMP P Tracking Table'!$AP356="By HSG",'BMP P Tracking Table'!$AQ356*VLOOKUP('BMP P Tracking Table'!$Q356,'Loading Rates'!$B$1:$L$24,6,FALSE)+'BMP P Tracking Table'!$AR356*VLOOKUP('BMP P Tracking Table'!$Q356,'Loading Rates'!$B$1:$L$24,7,FALSE)+'BMP P Tracking Table'!$AS356*VLOOKUP('BMP P Tracking Table'!$Q356,'Loading Rates'!$B$1:$L$24,8,FALSE)+'BMP P Tracking Table'!$AT356*VLOOKUP('BMP P Tracking Table'!$Q356,'Loading Rates'!$B$1:$L$24,9,FALSE),'BMP P Tracking Table'!$AU356*VLOOKUP('BMP P Tracking Table'!$Q356,'Loading Rates'!$B$1:$L$24,10,FALSE))),"")</f>
        <v/>
      </c>
      <c r="AZ356" s="107" t="str">
        <f>IFERROR(IF('BMP P Tracking Table'!$AL356="Yes",MIN(2,IF('BMP P Tracking Table'!$AP356="Total Pervious",(-(3630*'BMP P Tracking Table'!$AO356+20.691*'BMP P Tracking Table'!$AU356)+SQRT((3630*'BMP P Tracking Table'!$AO356+20.691*'BMP P Tracking Table'!$AU356)^2-(4*(996.798*'BMP P Tracking Table'!$AU356)*-'BMP P Tracking Table'!$AW356)))/(2*(996.798*'BMP P Tracking Table'!$AU356)),IF(SUM('BMP P Tracking Table'!$AQ356:$AT356)=0,'BMP P Tracking Table'!$AU356/(-3630*'BMP P Tracking Table'!$AO356),(-(3630*'BMP P Tracking Table'!$AO356+20.691*'BMP P Tracking Table'!$AT356-216.711*'BMP P Tracking Table'!$AS356-83.853*'BMP P Tracking Table'!$AR356-42.834*'BMP P Tracking Table'!$AQ356)+SQRT((3630*'BMP P Tracking Table'!$AO356+20.691*'BMP P Tracking Table'!$AT356-216.711*'BMP P Tracking Table'!$AS356-83.853*'BMP P Tracking Table'!$AR356-42.834*'BMP P Tracking Table'!$AQ356)^2-(4*(149.919*'BMP P Tracking Table'!$AQ356+236.676*'BMP P Tracking Table'!$AR356+726*'BMP P Tracking Table'!$AS356+996.798*'BMP P Tracking Table'!$AT356)*-'BMP P Tracking Table'!$AW356)))/(2*(149.919*'BMP P Tracking Table'!$AQ356+236.676*'BMP P Tracking Table'!$AR356+726*'BMP P Tracking Table'!$AS356+996.798*'BMP P Tracking Table'!$AT356))))),MIN(2,IF('BMP P Tracking Table'!$AP356="Total Pervious",(-(3630*'BMP P Tracking Table'!$U356+20.691*'BMP P Tracking Table'!$AA356)+SQRT((3630*'BMP P Tracking Table'!$U356+20.691*'BMP P Tracking Table'!$AA356)^2-(4*(996.798*'BMP P Tracking Table'!$AA356)*-'BMP P Tracking Table'!$AW356)))/(2*(996.798*'BMP P Tracking Table'!$AA356)),IF(SUM('BMP P Tracking Table'!$W356:$Z356)=0,'BMP P Tracking Table'!$AW356/(-3630*'BMP P Tracking Table'!$U356),(-(3630*'BMP P Tracking Table'!$U356+20.691*'BMP P Tracking Table'!$Z356-216.711*'BMP P Tracking Table'!$Y356-83.853*'BMP P Tracking Table'!$X356-42.834*'BMP P Tracking Table'!$W356)+SQRT((3630*'BMP P Tracking Table'!$U356+20.691*'BMP P Tracking Table'!$Z356-216.711*'BMP P Tracking Table'!$Y356-83.853*'BMP P Tracking Table'!$X356-42.834*'BMP P Tracking Table'!$W356)^2-(4*(149.919*'BMP P Tracking Table'!$W356+236.676*'BMP P Tracking Table'!$X356+726*'BMP P Tracking Table'!$Y356+996.798*'BMP P Tracking Table'!$Z356)*-'BMP P Tracking Table'!$AW356)))/(2*(149.919*'BMP P Tracking Table'!$W356+236.676*'BMP P Tracking Table'!$X356+726*'BMP P Tracking Table'!$Y356+996.798*'BMP P Tracking Table'!$Z356)))))),"")</f>
        <v/>
      </c>
      <c r="BA356" s="105" t="str" cm="1">
        <f t="array" ref="BA356">IFERROR((VLOOKUP(CONCATENATE('BMP P Tracking Table'!$AV356," ",'BMP P Tracking Table'!$AX356),'Performance Curves'!$C$1:$L$45,_xlfn.SINGLE(MATCH('BMP P Tracking Table'!$AZ356,'Performance Curves'!$D$1:$L$1,1))+2,FALSE)-VLOOKUP(CONCATENATE('BMP P Tracking Table'!$AV356," ",'BMP P Tracking Table'!$AX356),'Performance Curves'!$C$1:$L$45,_xlfn.SINGLE(MATCH('BMP P Tracking Table'!$AZ356,'Performance Curves'!$D$1:$L$1,1))+1,FALSE)),"")</f>
        <v/>
      </c>
      <c r="BB356" s="107" t="str">
        <f>IFERROR(('BMP P Tracking Table'!$AZ356-INDEX('Performance Curves'!$E$1:$L$1,1,MATCH('BMP P Tracking Table'!$AZ356,'Performance Curves'!$E$1:$L$1,1)))/(INDEX('Performance Curves'!$E$1:$L$1,1,MATCH('BMP P Tracking Table'!$AZ356,'Performance Curves'!$E$1:$L$1,1)+1)-INDEX('Performance Curves'!$E$1:$L$1,1,MATCH('BMP P Tracking Table'!$AZ356,'Performance Curves'!$E$1:$L$1,1))),"")</f>
        <v/>
      </c>
      <c r="BC356" s="106" t="str" cm="1">
        <f t="array" ref="BC356">IFERROR(IF('BMP P Tracking Table'!$AZ356=2,VLOOKUP(CONCATENATE('BMP P Tracking Table'!$AV356," ",'BMP P Tracking Table'!$AX356),'Performance Curves'!$C$1:$L$44,_xlfn.SINGLE(MATCH('BMP P Tracking Table'!$AZ356,'Performance Curves'!$D$1:$L$1,1))+1,FALSE),'BMP P Tracking Table'!$BA356*'BMP P Tracking Table'!$BB356+VLOOKUP(CONCATENATE('BMP P Tracking Table'!$AV356," ",'BMP P Tracking Table'!$AX356),'Performance Curves'!$C$1:$L$44,_xlfn.SINGLE(MATCH('BMP P Tracking Table'!$AZ356,'Performance Curves'!$D$1:$L$1,1))+1,FALSE)),"")</f>
        <v/>
      </c>
      <c r="BD356" s="107" t="str">
        <f>IFERROR('BMP P Tracking Table'!$BC356*'BMP P Tracking Table'!$AY356,"")</f>
        <v/>
      </c>
      <c r="BE356" s="101"/>
      <c r="BF356" s="37">
        <f t="shared" si="12"/>
        <v>0</v>
      </c>
    </row>
    <row r="357" spans="1:58" x14ac:dyDescent="0.25">
      <c r="A357" s="65"/>
      <c r="B357" s="65"/>
      <c r="C357" s="65"/>
      <c r="D357" s="65"/>
      <c r="E357" s="97"/>
      <c r="F357" s="97"/>
      <c r="G357" s="65"/>
      <c r="H357" s="65"/>
      <c r="I357" s="65"/>
      <c r="J357" s="98"/>
      <c r="K357" s="65"/>
      <c r="L357" s="65"/>
      <c r="M357" s="65"/>
      <c r="N357" s="65"/>
      <c r="O357" s="65"/>
      <c r="P357" s="65"/>
      <c r="Q357" s="65" t="str">
        <f>IFERROR(VLOOKUP('BMP P Tracking Table'!$P357,Dropdowns!$C$2:$E$15,3,FALSE),"")</f>
        <v/>
      </c>
      <c r="R357" s="65" t="str">
        <f>IFERROR(VLOOKUP('BMP P Tracking Table'!$Q357,Dropdowns!$P$3:$Q$23,2,FALSE),"")</f>
        <v/>
      </c>
      <c r="S357" s="65"/>
      <c r="T357" s="65"/>
      <c r="U357" s="65"/>
      <c r="V357" s="65"/>
      <c r="W357" s="65"/>
      <c r="X357" s="65"/>
      <c r="Y357" s="65"/>
      <c r="Z357" s="65"/>
      <c r="AA357" s="65"/>
      <c r="AB357" s="100"/>
      <c r="AC357" s="65"/>
      <c r="AD357" s="107" t="str">
        <f>IFERROR('BMP P Tracking Table'!$U357*VLOOKUP('BMP P Tracking Table'!$Q357,'Loading Rates'!$B$1:$L$24,4,FALSE)+IF('BMP P Tracking Table'!$V357="By HSG",'BMP P Tracking Table'!$W357*VLOOKUP('BMP P Tracking Table'!$Q357,'Loading Rates'!$B$1:$L$24,6,FALSE)+'BMP P Tracking Table'!$X357*VLOOKUP('BMP P Tracking Table'!$Q357,'Loading Rates'!$B$1:$L$24,7,FALSE)+'BMP P Tracking Table'!$Y357*VLOOKUP('BMP P Tracking Table'!$Q357,'Loading Rates'!$B$1:$L$24,8,FALSE)+'BMP P Tracking Table'!$Z357*VLOOKUP('BMP P Tracking Table'!$Q357,'Loading Rates'!$B$1:$L$24,9,FALSE),'BMP P Tracking Table'!$AA357*VLOOKUP('BMP P Tracking Table'!$Q357,'Loading Rates'!$B$1:$L$24,10,FALSE)),"")</f>
        <v/>
      </c>
      <c r="AE357" s="107" t="str">
        <f>IFERROR(MIN(2,IF('BMP P Tracking Table'!$V357="Total Pervious",(-(3630*'BMP P Tracking Table'!$U357+20.691*'BMP P Tracking Table'!$AA357)+SQRT((3630*'BMP P Tracking Table'!$U357+20.691*'BMP P Tracking Table'!$AA357)^2-(4*(996.798*'BMP P Tracking Table'!$AA357)*-'BMP P Tracking Table'!$AB357)))/(2*(996.798*'BMP P Tracking Table'!$AA357)),IF(SUM('BMP P Tracking Table'!$W357:$Z357)=0,'BMP P Tracking Table'!$AB357/(-3630*'BMP P Tracking Table'!$U357),(-(3630*'BMP P Tracking Table'!$U357+20.691*'BMP P Tracking Table'!$Z357-216.711*'BMP P Tracking Table'!$Y357-83.853*'BMP P Tracking Table'!$X357-42.834*'BMP P Tracking Table'!$W357)+SQRT((3630*'BMP P Tracking Table'!$U357+20.691*'BMP P Tracking Table'!$Z357-216.711*'BMP P Tracking Table'!$Y357-83.853*'BMP P Tracking Table'!$X357-42.834*'BMP P Tracking Table'!$W357)^2-(4*(149.919*'BMP P Tracking Table'!$W357+236.676*'BMP P Tracking Table'!$X357+726*'BMP P Tracking Table'!$Y357+996.798*'BMP P Tracking Table'!$Z357)*-'BMP P Tracking Table'!$AB357)))/(2*(149.919*'BMP P Tracking Table'!$W357+236.676*'BMP P Tracking Table'!$X357+726*'BMP P Tracking Table'!$Y357+996.798*'BMP P Tracking Table'!$Z357))))),"")</f>
        <v/>
      </c>
      <c r="AF357" s="107" t="str" cm="1">
        <f t="array" ref="AF357">IFERROR((VLOOKUP(CONCATENATE('BMP P Tracking Table'!$T357," ",'BMP P Tracking Table'!$AC357),'Performance Curves'!$C$1:$L$45,_xlfn.SINGLE(MATCH('BMP P Tracking Table'!$AE357,'Performance Curves'!$D$1:$L$1,1))+2,FALSE)-VLOOKUP(CONCATENATE('BMP P Tracking Table'!$T357," ",'BMP P Tracking Table'!$AC357),'Performance Curves'!$C$1:$L$45,_xlfn.SINGLE(MATCH('BMP P Tracking Table'!$AE357,'Performance Curves'!$D$1:$L$1,1))+1,FALSE)),"")</f>
        <v/>
      </c>
      <c r="AG357" s="107" t="str">
        <f>IFERROR(('BMP P Tracking Table'!$AE357-INDEX('Performance Curves'!$E$1:$L$1,1,MATCH('BMP P Tracking Table'!$AE357,'Performance Curves'!$E$1:$L$1,1)))/(INDEX('Performance Curves'!$E$1:$L$1,1,MATCH('BMP P Tracking Table'!$AE357,'Performance Curves'!$E$1:$L$1,1)+1)-INDEX('Performance Curves'!$E$1:$L$1,1,MATCH('BMP P Tracking Table'!$AE357,'Performance Curves'!$E$1:$L$1,1))),"")</f>
        <v/>
      </c>
      <c r="AH357" s="106" t="str" cm="1">
        <f t="array" ref="AH357">IFERROR(IF('BMP P Tracking Table'!$AE357=2,VLOOKUP(CONCATENATE('BMP P Tracking Table'!$T357," ",'BMP P Tracking Table'!$AC357),'Performance Curves'!$C$1:$L$45,_xlfn.SINGLE(MATCH('BMP P Tracking Table'!$AE357,'Performance Curves'!$D$1:$L$1,1))+1,FALSE),'BMP P Tracking Table'!$AF357*'BMP P Tracking Table'!$AG357+VLOOKUP(CONCATENATE('BMP P Tracking Table'!$T357," ",'BMP P Tracking Table'!$AC357),'Performance Curves'!$C$1:$L$45,_xlfn.SINGLE(MATCH('BMP P Tracking Table'!$AE357,'Performance Curves'!$D$1:$L$1,1))+1,FALSE)),"")</f>
        <v/>
      </c>
      <c r="AI357" s="107" t="str">
        <f>IFERROR('BMP P Tracking Table'!$AH357*'BMP P Tracking Table'!$AD357,"")</f>
        <v/>
      </c>
      <c r="AJ357" s="65"/>
      <c r="AK357" s="101"/>
      <c r="AL357" s="101"/>
      <c r="AM357" s="64">
        <v>1</v>
      </c>
      <c r="AN357" s="105" t="str">
        <f t="shared" si="11"/>
        <v/>
      </c>
      <c r="AO357" s="101"/>
      <c r="AP357" s="101"/>
      <c r="AQ357" s="101"/>
      <c r="AR357" s="101"/>
      <c r="AS357" s="101"/>
      <c r="AT357" s="101"/>
      <c r="AU357" s="101"/>
      <c r="AV357" s="65"/>
      <c r="AW357" s="102"/>
      <c r="AX357" s="102"/>
      <c r="AY357" s="107" t="str">
        <f>IF('BMP P Tracking Table'!$AK357="Yes",IF('BMP P Tracking Table'!$AL357="No",'BMP P Tracking Table'!$U357*VLOOKUP('BMP P Tracking Table'!$Q357,'Loading Rates'!$B$1:$L$24,4,FALSE)+IF('BMP P Tracking Table'!$V357="By HSG",'BMP P Tracking Table'!$W357*VLOOKUP('BMP P Tracking Table'!$Q357,'Loading Rates'!$B$1:$L$24,6,FALSE)+'BMP P Tracking Table'!$X357*VLOOKUP('BMP P Tracking Table'!$Q357,'Loading Rates'!$B$1:$L$24,7,FALSE)+'BMP P Tracking Table'!$Y357*VLOOKUP('BMP P Tracking Table'!$Q357,'Loading Rates'!$B$1:$L$24,8,FALSE)+'BMP P Tracking Table'!$Z357*VLOOKUP('BMP P Tracking Table'!$Q357,'Loading Rates'!$B$1:$L$24,9,FALSE),'BMP P Tracking Table'!$AA357*VLOOKUP('BMP P Tracking Table'!$Q357,'Loading Rates'!$B$1:$L$24,10,FALSE)),'BMP P Tracking Table'!$AO357*VLOOKUP('BMP P Tracking Table'!$Q357,'Loading Rates'!$B$1:$L$24,4,FALSE)+IF('BMP P Tracking Table'!$AP357="By HSG",'BMP P Tracking Table'!$AQ357*VLOOKUP('BMP P Tracking Table'!$Q357,'Loading Rates'!$B$1:$L$24,6,FALSE)+'BMP P Tracking Table'!$AR357*VLOOKUP('BMP P Tracking Table'!$Q357,'Loading Rates'!$B$1:$L$24,7,FALSE)+'BMP P Tracking Table'!$AS357*VLOOKUP('BMP P Tracking Table'!$Q357,'Loading Rates'!$B$1:$L$24,8,FALSE)+'BMP P Tracking Table'!$AT357*VLOOKUP('BMP P Tracking Table'!$Q357,'Loading Rates'!$B$1:$L$24,9,FALSE),'BMP P Tracking Table'!$AU357*VLOOKUP('BMP P Tracking Table'!$Q357,'Loading Rates'!$B$1:$L$24,10,FALSE))),"")</f>
        <v/>
      </c>
      <c r="AZ357" s="107" t="str">
        <f>IFERROR(IF('BMP P Tracking Table'!$AL357="Yes",MIN(2,IF('BMP P Tracking Table'!$AP357="Total Pervious",(-(3630*'BMP P Tracking Table'!$AO357+20.691*'BMP P Tracking Table'!$AU357)+SQRT((3630*'BMP P Tracking Table'!$AO357+20.691*'BMP P Tracking Table'!$AU357)^2-(4*(996.798*'BMP P Tracking Table'!$AU357)*-'BMP P Tracking Table'!$AW357)))/(2*(996.798*'BMP P Tracking Table'!$AU357)),IF(SUM('BMP P Tracking Table'!$AQ357:$AT357)=0,'BMP P Tracking Table'!$AU357/(-3630*'BMP P Tracking Table'!$AO357),(-(3630*'BMP P Tracking Table'!$AO357+20.691*'BMP P Tracking Table'!$AT357-216.711*'BMP P Tracking Table'!$AS357-83.853*'BMP P Tracking Table'!$AR357-42.834*'BMP P Tracking Table'!$AQ357)+SQRT((3630*'BMP P Tracking Table'!$AO357+20.691*'BMP P Tracking Table'!$AT357-216.711*'BMP P Tracking Table'!$AS357-83.853*'BMP P Tracking Table'!$AR357-42.834*'BMP P Tracking Table'!$AQ357)^2-(4*(149.919*'BMP P Tracking Table'!$AQ357+236.676*'BMP P Tracking Table'!$AR357+726*'BMP P Tracking Table'!$AS357+996.798*'BMP P Tracking Table'!$AT357)*-'BMP P Tracking Table'!$AW357)))/(2*(149.919*'BMP P Tracking Table'!$AQ357+236.676*'BMP P Tracking Table'!$AR357+726*'BMP P Tracking Table'!$AS357+996.798*'BMP P Tracking Table'!$AT357))))),MIN(2,IF('BMP P Tracking Table'!$AP357="Total Pervious",(-(3630*'BMP P Tracking Table'!$U357+20.691*'BMP P Tracking Table'!$AA357)+SQRT((3630*'BMP P Tracking Table'!$U357+20.691*'BMP P Tracking Table'!$AA357)^2-(4*(996.798*'BMP P Tracking Table'!$AA357)*-'BMP P Tracking Table'!$AW357)))/(2*(996.798*'BMP P Tracking Table'!$AA357)),IF(SUM('BMP P Tracking Table'!$W357:$Z357)=0,'BMP P Tracking Table'!$AW357/(-3630*'BMP P Tracking Table'!$U357),(-(3630*'BMP P Tracking Table'!$U357+20.691*'BMP P Tracking Table'!$Z357-216.711*'BMP P Tracking Table'!$Y357-83.853*'BMP P Tracking Table'!$X357-42.834*'BMP P Tracking Table'!$W357)+SQRT((3630*'BMP P Tracking Table'!$U357+20.691*'BMP P Tracking Table'!$Z357-216.711*'BMP P Tracking Table'!$Y357-83.853*'BMP P Tracking Table'!$X357-42.834*'BMP P Tracking Table'!$W357)^2-(4*(149.919*'BMP P Tracking Table'!$W357+236.676*'BMP P Tracking Table'!$X357+726*'BMP P Tracking Table'!$Y357+996.798*'BMP P Tracking Table'!$Z357)*-'BMP P Tracking Table'!$AW357)))/(2*(149.919*'BMP P Tracking Table'!$W357+236.676*'BMP P Tracking Table'!$X357+726*'BMP P Tracking Table'!$Y357+996.798*'BMP P Tracking Table'!$Z357)))))),"")</f>
        <v/>
      </c>
      <c r="BA357" s="105" t="str" cm="1">
        <f t="array" ref="BA357">IFERROR((VLOOKUP(CONCATENATE('BMP P Tracking Table'!$AV357," ",'BMP P Tracking Table'!$AX357),'Performance Curves'!$C$1:$L$45,_xlfn.SINGLE(MATCH('BMP P Tracking Table'!$AZ357,'Performance Curves'!$D$1:$L$1,1))+2,FALSE)-VLOOKUP(CONCATENATE('BMP P Tracking Table'!$AV357," ",'BMP P Tracking Table'!$AX357),'Performance Curves'!$C$1:$L$45,_xlfn.SINGLE(MATCH('BMP P Tracking Table'!$AZ357,'Performance Curves'!$D$1:$L$1,1))+1,FALSE)),"")</f>
        <v/>
      </c>
      <c r="BB357" s="107" t="str">
        <f>IFERROR(('BMP P Tracking Table'!$AZ357-INDEX('Performance Curves'!$E$1:$L$1,1,MATCH('BMP P Tracking Table'!$AZ357,'Performance Curves'!$E$1:$L$1,1)))/(INDEX('Performance Curves'!$E$1:$L$1,1,MATCH('BMP P Tracking Table'!$AZ357,'Performance Curves'!$E$1:$L$1,1)+1)-INDEX('Performance Curves'!$E$1:$L$1,1,MATCH('BMP P Tracking Table'!$AZ357,'Performance Curves'!$E$1:$L$1,1))),"")</f>
        <v/>
      </c>
      <c r="BC357" s="106" t="str" cm="1">
        <f t="array" ref="BC357">IFERROR(IF('BMP P Tracking Table'!$AZ357=2,VLOOKUP(CONCATENATE('BMP P Tracking Table'!$AV357," ",'BMP P Tracking Table'!$AX357),'Performance Curves'!$C$1:$L$44,_xlfn.SINGLE(MATCH('BMP P Tracking Table'!$AZ357,'Performance Curves'!$D$1:$L$1,1))+1,FALSE),'BMP P Tracking Table'!$BA357*'BMP P Tracking Table'!$BB357+VLOOKUP(CONCATENATE('BMP P Tracking Table'!$AV357," ",'BMP P Tracking Table'!$AX357),'Performance Curves'!$C$1:$L$44,_xlfn.SINGLE(MATCH('BMP P Tracking Table'!$AZ357,'Performance Curves'!$D$1:$L$1,1))+1,FALSE)),"")</f>
        <v/>
      </c>
      <c r="BD357" s="107" t="str">
        <f>IFERROR('BMP P Tracking Table'!$BC357*'BMP P Tracking Table'!$AY357,"")</f>
        <v/>
      </c>
      <c r="BE357" s="101"/>
      <c r="BF357" s="37">
        <f t="shared" si="12"/>
        <v>0</v>
      </c>
    </row>
    <row r="358" spans="1:58" x14ac:dyDescent="0.25">
      <c r="A358" s="65"/>
      <c r="B358" s="65"/>
      <c r="C358" s="65"/>
      <c r="D358" s="65"/>
      <c r="E358" s="97"/>
      <c r="F358" s="97"/>
      <c r="G358" s="65"/>
      <c r="H358" s="65"/>
      <c r="I358" s="65"/>
      <c r="J358" s="98"/>
      <c r="K358" s="65"/>
      <c r="L358" s="65"/>
      <c r="M358" s="65"/>
      <c r="N358" s="65"/>
      <c r="O358" s="65"/>
      <c r="P358" s="65"/>
      <c r="Q358" s="65" t="str">
        <f>IFERROR(VLOOKUP('BMP P Tracking Table'!$P358,Dropdowns!$C$2:$E$15,3,FALSE),"")</f>
        <v/>
      </c>
      <c r="R358" s="65" t="str">
        <f>IFERROR(VLOOKUP('BMP P Tracking Table'!$Q358,Dropdowns!$P$3:$Q$23,2,FALSE),"")</f>
        <v/>
      </c>
      <c r="S358" s="65"/>
      <c r="T358" s="65"/>
      <c r="U358" s="65"/>
      <c r="V358" s="65"/>
      <c r="W358" s="65"/>
      <c r="X358" s="65"/>
      <c r="Y358" s="65"/>
      <c r="Z358" s="65"/>
      <c r="AA358" s="65"/>
      <c r="AB358" s="100"/>
      <c r="AC358" s="65"/>
      <c r="AD358" s="107" t="str">
        <f>IFERROR('BMP P Tracking Table'!$U358*VLOOKUP('BMP P Tracking Table'!$Q358,'Loading Rates'!$B$1:$L$24,4,FALSE)+IF('BMP P Tracking Table'!$V358="By HSG",'BMP P Tracking Table'!$W358*VLOOKUP('BMP P Tracking Table'!$Q358,'Loading Rates'!$B$1:$L$24,6,FALSE)+'BMP P Tracking Table'!$X358*VLOOKUP('BMP P Tracking Table'!$Q358,'Loading Rates'!$B$1:$L$24,7,FALSE)+'BMP P Tracking Table'!$Y358*VLOOKUP('BMP P Tracking Table'!$Q358,'Loading Rates'!$B$1:$L$24,8,FALSE)+'BMP P Tracking Table'!$Z358*VLOOKUP('BMP P Tracking Table'!$Q358,'Loading Rates'!$B$1:$L$24,9,FALSE),'BMP P Tracking Table'!$AA358*VLOOKUP('BMP P Tracking Table'!$Q358,'Loading Rates'!$B$1:$L$24,10,FALSE)),"")</f>
        <v/>
      </c>
      <c r="AE358" s="107" t="str">
        <f>IFERROR(MIN(2,IF('BMP P Tracking Table'!$V358="Total Pervious",(-(3630*'BMP P Tracking Table'!$U358+20.691*'BMP P Tracking Table'!$AA358)+SQRT((3630*'BMP P Tracking Table'!$U358+20.691*'BMP P Tracking Table'!$AA358)^2-(4*(996.798*'BMP P Tracking Table'!$AA358)*-'BMP P Tracking Table'!$AB358)))/(2*(996.798*'BMP P Tracking Table'!$AA358)),IF(SUM('BMP P Tracking Table'!$W358:$Z358)=0,'BMP P Tracking Table'!$AB358/(-3630*'BMP P Tracking Table'!$U358),(-(3630*'BMP P Tracking Table'!$U358+20.691*'BMP P Tracking Table'!$Z358-216.711*'BMP P Tracking Table'!$Y358-83.853*'BMP P Tracking Table'!$X358-42.834*'BMP P Tracking Table'!$W358)+SQRT((3630*'BMP P Tracking Table'!$U358+20.691*'BMP P Tracking Table'!$Z358-216.711*'BMP P Tracking Table'!$Y358-83.853*'BMP P Tracking Table'!$X358-42.834*'BMP P Tracking Table'!$W358)^2-(4*(149.919*'BMP P Tracking Table'!$W358+236.676*'BMP P Tracking Table'!$X358+726*'BMP P Tracking Table'!$Y358+996.798*'BMP P Tracking Table'!$Z358)*-'BMP P Tracking Table'!$AB358)))/(2*(149.919*'BMP P Tracking Table'!$W358+236.676*'BMP P Tracking Table'!$X358+726*'BMP P Tracking Table'!$Y358+996.798*'BMP P Tracking Table'!$Z358))))),"")</f>
        <v/>
      </c>
      <c r="AF358" s="107" t="str" cm="1">
        <f t="array" ref="AF358">IFERROR((VLOOKUP(CONCATENATE('BMP P Tracking Table'!$T358," ",'BMP P Tracking Table'!$AC358),'Performance Curves'!$C$1:$L$45,_xlfn.SINGLE(MATCH('BMP P Tracking Table'!$AE358,'Performance Curves'!$D$1:$L$1,1))+2,FALSE)-VLOOKUP(CONCATENATE('BMP P Tracking Table'!$T358," ",'BMP P Tracking Table'!$AC358),'Performance Curves'!$C$1:$L$45,_xlfn.SINGLE(MATCH('BMP P Tracking Table'!$AE358,'Performance Curves'!$D$1:$L$1,1))+1,FALSE)),"")</f>
        <v/>
      </c>
      <c r="AG358" s="107" t="str">
        <f>IFERROR(('BMP P Tracking Table'!$AE358-INDEX('Performance Curves'!$E$1:$L$1,1,MATCH('BMP P Tracking Table'!$AE358,'Performance Curves'!$E$1:$L$1,1)))/(INDEX('Performance Curves'!$E$1:$L$1,1,MATCH('BMP P Tracking Table'!$AE358,'Performance Curves'!$E$1:$L$1,1)+1)-INDEX('Performance Curves'!$E$1:$L$1,1,MATCH('BMP P Tracking Table'!$AE358,'Performance Curves'!$E$1:$L$1,1))),"")</f>
        <v/>
      </c>
      <c r="AH358" s="106" t="str" cm="1">
        <f t="array" ref="AH358">IFERROR(IF('BMP P Tracking Table'!$AE358=2,VLOOKUP(CONCATENATE('BMP P Tracking Table'!$T358," ",'BMP P Tracking Table'!$AC358),'Performance Curves'!$C$1:$L$45,_xlfn.SINGLE(MATCH('BMP P Tracking Table'!$AE358,'Performance Curves'!$D$1:$L$1,1))+1,FALSE),'BMP P Tracking Table'!$AF358*'BMP P Tracking Table'!$AG358+VLOOKUP(CONCATENATE('BMP P Tracking Table'!$T358," ",'BMP P Tracking Table'!$AC358),'Performance Curves'!$C$1:$L$45,_xlfn.SINGLE(MATCH('BMP P Tracking Table'!$AE358,'Performance Curves'!$D$1:$L$1,1))+1,FALSE)),"")</f>
        <v/>
      </c>
      <c r="AI358" s="107" t="str">
        <f>IFERROR('BMP P Tracking Table'!$AH358*'BMP P Tracking Table'!$AD358,"")</f>
        <v/>
      </c>
      <c r="AJ358" s="65"/>
      <c r="AK358" s="101"/>
      <c r="AL358" s="101"/>
      <c r="AM358" s="64">
        <v>1</v>
      </c>
      <c r="AN358" s="105" t="str">
        <f t="shared" si="11"/>
        <v/>
      </c>
      <c r="AO358" s="101"/>
      <c r="AP358" s="101"/>
      <c r="AQ358" s="101"/>
      <c r="AR358" s="101"/>
      <c r="AS358" s="101"/>
      <c r="AT358" s="101"/>
      <c r="AU358" s="101"/>
      <c r="AV358" s="65"/>
      <c r="AW358" s="102"/>
      <c r="AX358" s="102"/>
      <c r="AY358" s="107" t="str">
        <f>IF('BMP P Tracking Table'!$AK358="Yes",IF('BMP P Tracking Table'!$AL358="No",'BMP P Tracking Table'!$U358*VLOOKUP('BMP P Tracking Table'!$Q358,'Loading Rates'!$B$1:$L$24,4,FALSE)+IF('BMP P Tracking Table'!$V358="By HSG",'BMP P Tracking Table'!$W358*VLOOKUP('BMP P Tracking Table'!$Q358,'Loading Rates'!$B$1:$L$24,6,FALSE)+'BMP P Tracking Table'!$X358*VLOOKUP('BMP P Tracking Table'!$Q358,'Loading Rates'!$B$1:$L$24,7,FALSE)+'BMP P Tracking Table'!$Y358*VLOOKUP('BMP P Tracking Table'!$Q358,'Loading Rates'!$B$1:$L$24,8,FALSE)+'BMP P Tracking Table'!$Z358*VLOOKUP('BMP P Tracking Table'!$Q358,'Loading Rates'!$B$1:$L$24,9,FALSE),'BMP P Tracking Table'!$AA358*VLOOKUP('BMP P Tracking Table'!$Q358,'Loading Rates'!$B$1:$L$24,10,FALSE)),'BMP P Tracking Table'!$AO358*VLOOKUP('BMP P Tracking Table'!$Q358,'Loading Rates'!$B$1:$L$24,4,FALSE)+IF('BMP P Tracking Table'!$AP358="By HSG",'BMP P Tracking Table'!$AQ358*VLOOKUP('BMP P Tracking Table'!$Q358,'Loading Rates'!$B$1:$L$24,6,FALSE)+'BMP P Tracking Table'!$AR358*VLOOKUP('BMP P Tracking Table'!$Q358,'Loading Rates'!$B$1:$L$24,7,FALSE)+'BMP P Tracking Table'!$AS358*VLOOKUP('BMP P Tracking Table'!$Q358,'Loading Rates'!$B$1:$L$24,8,FALSE)+'BMP P Tracking Table'!$AT358*VLOOKUP('BMP P Tracking Table'!$Q358,'Loading Rates'!$B$1:$L$24,9,FALSE),'BMP P Tracking Table'!$AU358*VLOOKUP('BMP P Tracking Table'!$Q358,'Loading Rates'!$B$1:$L$24,10,FALSE))),"")</f>
        <v/>
      </c>
      <c r="AZ358" s="107" t="str">
        <f>IFERROR(IF('BMP P Tracking Table'!$AL358="Yes",MIN(2,IF('BMP P Tracking Table'!$AP358="Total Pervious",(-(3630*'BMP P Tracking Table'!$AO358+20.691*'BMP P Tracking Table'!$AU358)+SQRT((3630*'BMP P Tracking Table'!$AO358+20.691*'BMP P Tracking Table'!$AU358)^2-(4*(996.798*'BMP P Tracking Table'!$AU358)*-'BMP P Tracking Table'!$AW358)))/(2*(996.798*'BMP P Tracking Table'!$AU358)),IF(SUM('BMP P Tracking Table'!$AQ358:$AT358)=0,'BMP P Tracking Table'!$AU358/(-3630*'BMP P Tracking Table'!$AO358),(-(3630*'BMP P Tracking Table'!$AO358+20.691*'BMP P Tracking Table'!$AT358-216.711*'BMP P Tracking Table'!$AS358-83.853*'BMP P Tracking Table'!$AR358-42.834*'BMP P Tracking Table'!$AQ358)+SQRT((3630*'BMP P Tracking Table'!$AO358+20.691*'BMP P Tracking Table'!$AT358-216.711*'BMP P Tracking Table'!$AS358-83.853*'BMP P Tracking Table'!$AR358-42.834*'BMP P Tracking Table'!$AQ358)^2-(4*(149.919*'BMP P Tracking Table'!$AQ358+236.676*'BMP P Tracking Table'!$AR358+726*'BMP P Tracking Table'!$AS358+996.798*'BMP P Tracking Table'!$AT358)*-'BMP P Tracking Table'!$AW358)))/(2*(149.919*'BMP P Tracking Table'!$AQ358+236.676*'BMP P Tracking Table'!$AR358+726*'BMP P Tracking Table'!$AS358+996.798*'BMP P Tracking Table'!$AT358))))),MIN(2,IF('BMP P Tracking Table'!$AP358="Total Pervious",(-(3630*'BMP P Tracking Table'!$U358+20.691*'BMP P Tracking Table'!$AA358)+SQRT((3630*'BMP P Tracking Table'!$U358+20.691*'BMP P Tracking Table'!$AA358)^2-(4*(996.798*'BMP P Tracking Table'!$AA358)*-'BMP P Tracking Table'!$AW358)))/(2*(996.798*'BMP P Tracking Table'!$AA358)),IF(SUM('BMP P Tracking Table'!$W358:$Z358)=0,'BMP P Tracking Table'!$AW358/(-3630*'BMP P Tracking Table'!$U358),(-(3630*'BMP P Tracking Table'!$U358+20.691*'BMP P Tracking Table'!$Z358-216.711*'BMP P Tracking Table'!$Y358-83.853*'BMP P Tracking Table'!$X358-42.834*'BMP P Tracking Table'!$W358)+SQRT((3630*'BMP P Tracking Table'!$U358+20.691*'BMP P Tracking Table'!$Z358-216.711*'BMP P Tracking Table'!$Y358-83.853*'BMP P Tracking Table'!$X358-42.834*'BMP P Tracking Table'!$W358)^2-(4*(149.919*'BMP P Tracking Table'!$W358+236.676*'BMP P Tracking Table'!$X358+726*'BMP P Tracking Table'!$Y358+996.798*'BMP P Tracking Table'!$Z358)*-'BMP P Tracking Table'!$AW358)))/(2*(149.919*'BMP P Tracking Table'!$W358+236.676*'BMP P Tracking Table'!$X358+726*'BMP P Tracking Table'!$Y358+996.798*'BMP P Tracking Table'!$Z358)))))),"")</f>
        <v/>
      </c>
      <c r="BA358" s="105" t="str" cm="1">
        <f t="array" ref="BA358">IFERROR((VLOOKUP(CONCATENATE('BMP P Tracking Table'!$AV358," ",'BMP P Tracking Table'!$AX358),'Performance Curves'!$C$1:$L$45,_xlfn.SINGLE(MATCH('BMP P Tracking Table'!$AZ358,'Performance Curves'!$D$1:$L$1,1))+2,FALSE)-VLOOKUP(CONCATENATE('BMP P Tracking Table'!$AV358," ",'BMP P Tracking Table'!$AX358),'Performance Curves'!$C$1:$L$45,_xlfn.SINGLE(MATCH('BMP P Tracking Table'!$AZ358,'Performance Curves'!$D$1:$L$1,1))+1,FALSE)),"")</f>
        <v/>
      </c>
      <c r="BB358" s="107" t="str">
        <f>IFERROR(('BMP P Tracking Table'!$AZ358-INDEX('Performance Curves'!$E$1:$L$1,1,MATCH('BMP P Tracking Table'!$AZ358,'Performance Curves'!$E$1:$L$1,1)))/(INDEX('Performance Curves'!$E$1:$L$1,1,MATCH('BMP P Tracking Table'!$AZ358,'Performance Curves'!$E$1:$L$1,1)+1)-INDEX('Performance Curves'!$E$1:$L$1,1,MATCH('BMP P Tracking Table'!$AZ358,'Performance Curves'!$E$1:$L$1,1))),"")</f>
        <v/>
      </c>
      <c r="BC358" s="106" t="str" cm="1">
        <f t="array" ref="BC358">IFERROR(IF('BMP P Tracking Table'!$AZ358=2,VLOOKUP(CONCATENATE('BMP P Tracking Table'!$AV358," ",'BMP P Tracking Table'!$AX358),'Performance Curves'!$C$1:$L$44,_xlfn.SINGLE(MATCH('BMP P Tracking Table'!$AZ358,'Performance Curves'!$D$1:$L$1,1))+1,FALSE),'BMP P Tracking Table'!$BA358*'BMP P Tracking Table'!$BB358+VLOOKUP(CONCATENATE('BMP P Tracking Table'!$AV358," ",'BMP P Tracking Table'!$AX358),'Performance Curves'!$C$1:$L$44,_xlfn.SINGLE(MATCH('BMP P Tracking Table'!$AZ358,'Performance Curves'!$D$1:$L$1,1))+1,FALSE)),"")</f>
        <v/>
      </c>
      <c r="BD358" s="107" t="str">
        <f>IFERROR('BMP P Tracking Table'!$BC358*'BMP P Tracking Table'!$AY358,"")</f>
        <v/>
      </c>
      <c r="BE358" s="101"/>
      <c r="BF358" s="37">
        <f t="shared" si="12"/>
        <v>0</v>
      </c>
    </row>
    <row r="359" spans="1:58" x14ac:dyDescent="0.25">
      <c r="A359" s="65"/>
      <c r="B359" s="65"/>
      <c r="C359" s="65"/>
      <c r="D359" s="65"/>
      <c r="E359" s="97"/>
      <c r="F359" s="97"/>
      <c r="G359" s="65"/>
      <c r="H359" s="65"/>
      <c r="I359" s="65"/>
      <c r="J359" s="98"/>
      <c r="K359" s="65"/>
      <c r="L359" s="65"/>
      <c r="M359" s="65"/>
      <c r="N359" s="65"/>
      <c r="O359" s="65"/>
      <c r="P359" s="65"/>
      <c r="Q359" s="65" t="str">
        <f>IFERROR(VLOOKUP('BMP P Tracking Table'!$P359,Dropdowns!$C$2:$E$15,3,FALSE),"")</f>
        <v/>
      </c>
      <c r="R359" s="65" t="str">
        <f>IFERROR(VLOOKUP('BMP P Tracking Table'!$Q359,Dropdowns!$P$3:$Q$23,2,FALSE),"")</f>
        <v/>
      </c>
      <c r="S359" s="65"/>
      <c r="T359" s="65"/>
      <c r="U359" s="65"/>
      <c r="V359" s="65"/>
      <c r="W359" s="65"/>
      <c r="X359" s="65"/>
      <c r="Y359" s="65"/>
      <c r="Z359" s="65"/>
      <c r="AA359" s="65"/>
      <c r="AB359" s="100"/>
      <c r="AC359" s="65"/>
      <c r="AD359" s="107" t="str">
        <f>IFERROR('BMP P Tracking Table'!$U359*VLOOKUP('BMP P Tracking Table'!$Q359,'Loading Rates'!$B$1:$L$24,4,FALSE)+IF('BMP P Tracking Table'!$V359="By HSG",'BMP P Tracking Table'!$W359*VLOOKUP('BMP P Tracking Table'!$Q359,'Loading Rates'!$B$1:$L$24,6,FALSE)+'BMP P Tracking Table'!$X359*VLOOKUP('BMP P Tracking Table'!$Q359,'Loading Rates'!$B$1:$L$24,7,FALSE)+'BMP P Tracking Table'!$Y359*VLOOKUP('BMP P Tracking Table'!$Q359,'Loading Rates'!$B$1:$L$24,8,FALSE)+'BMP P Tracking Table'!$Z359*VLOOKUP('BMP P Tracking Table'!$Q359,'Loading Rates'!$B$1:$L$24,9,FALSE),'BMP P Tracking Table'!$AA359*VLOOKUP('BMP P Tracking Table'!$Q359,'Loading Rates'!$B$1:$L$24,10,FALSE)),"")</f>
        <v/>
      </c>
      <c r="AE359" s="107" t="str">
        <f>IFERROR(MIN(2,IF('BMP P Tracking Table'!$V359="Total Pervious",(-(3630*'BMP P Tracking Table'!$U359+20.691*'BMP P Tracking Table'!$AA359)+SQRT((3630*'BMP P Tracking Table'!$U359+20.691*'BMP P Tracking Table'!$AA359)^2-(4*(996.798*'BMP P Tracking Table'!$AA359)*-'BMP P Tracking Table'!$AB359)))/(2*(996.798*'BMP P Tracking Table'!$AA359)),IF(SUM('BMP P Tracking Table'!$W359:$Z359)=0,'BMP P Tracking Table'!$AB359/(-3630*'BMP P Tracking Table'!$U359),(-(3630*'BMP P Tracking Table'!$U359+20.691*'BMP P Tracking Table'!$Z359-216.711*'BMP P Tracking Table'!$Y359-83.853*'BMP P Tracking Table'!$X359-42.834*'BMP P Tracking Table'!$W359)+SQRT((3630*'BMP P Tracking Table'!$U359+20.691*'BMP P Tracking Table'!$Z359-216.711*'BMP P Tracking Table'!$Y359-83.853*'BMP P Tracking Table'!$X359-42.834*'BMP P Tracking Table'!$W359)^2-(4*(149.919*'BMP P Tracking Table'!$W359+236.676*'BMP P Tracking Table'!$X359+726*'BMP P Tracking Table'!$Y359+996.798*'BMP P Tracking Table'!$Z359)*-'BMP P Tracking Table'!$AB359)))/(2*(149.919*'BMP P Tracking Table'!$W359+236.676*'BMP P Tracking Table'!$X359+726*'BMP P Tracking Table'!$Y359+996.798*'BMP P Tracking Table'!$Z359))))),"")</f>
        <v/>
      </c>
      <c r="AF359" s="107" t="str" cm="1">
        <f t="array" ref="AF359">IFERROR((VLOOKUP(CONCATENATE('BMP P Tracking Table'!$T359," ",'BMP P Tracking Table'!$AC359),'Performance Curves'!$C$1:$L$45,_xlfn.SINGLE(MATCH('BMP P Tracking Table'!$AE359,'Performance Curves'!$D$1:$L$1,1))+2,FALSE)-VLOOKUP(CONCATENATE('BMP P Tracking Table'!$T359," ",'BMP P Tracking Table'!$AC359),'Performance Curves'!$C$1:$L$45,_xlfn.SINGLE(MATCH('BMP P Tracking Table'!$AE359,'Performance Curves'!$D$1:$L$1,1))+1,FALSE)),"")</f>
        <v/>
      </c>
      <c r="AG359" s="107" t="str">
        <f>IFERROR(('BMP P Tracking Table'!$AE359-INDEX('Performance Curves'!$E$1:$L$1,1,MATCH('BMP P Tracking Table'!$AE359,'Performance Curves'!$E$1:$L$1,1)))/(INDEX('Performance Curves'!$E$1:$L$1,1,MATCH('BMP P Tracking Table'!$AE359,'Performance Curves'!$E$1:$L$1,1)+1)-INDEX('Performance Curves'!$E$1:$L$1,1,MATCH('BMP P Tracking Table'!$AE359,'Performance Curves'!$E$1:$L$1,1))),"")</f>
        <v/>
      </c>
      <c r="AH359" s="106" t="str" cm="1">
        <f t="array" ref="AH359">IFERROR(IF('BMP P Tracking Table'!$AE359=2,VLOOKUP(CONCATENATE('BMP P Tracking Table'!$T359," ",'BMP P Tracking Table'!$AC359),'Performance Curves'!$C$1:$L$45,_xlfn.SINGLE(MATCH('BMP P Tracking Table'!$AE359,'Performance Curves'!$D$1:$L$1,1))+1,FALSE),'BMP P Tracking Table'!$AF359*'BMP P Tracking Table'!$AG359+VLOOKUP(CONCATENATE('BMP P Tracking Table'!$T359," ",'BMP P Tracking Table'!$AC359),'Performance Curves'!$C$1:$L$45,_xlfn.SINGLE(MATCH('BMP P Tracking Table'!$AE359,'Performance Curves'!$D$1:$L$1,1))+1,FALSE)),"")</f>
        <v/>
      </c>
      <c r="AI359" s="107" t="str">
        <f>IFERROR('BMP P Tracking Table'!$AH359*'BMP P Tracking Table'!$AD359,"")</f>
        <v/>
      </c>
      <c r="AJ359" s="65"/>
      <c r="AK359" s="101"/>
      <c r="AL359" s="101"/>
      <c r="AM359" s="64">
        <v>1</v>
      </c>
      <c r="AN359" s="105" t="str">
        <f t="shared" si="11"/>
        <v/>
      </c>
      <c r="AO359" s="101"/>
      <c r="AP359" s="101"/>
      <c r="AQ359" s="101"/>
      <c r="AR359" s="101"/>
      <c r="AS359" s="101"/>
      <c r="AT359" s="101"/>
      <c r="AU359" s="101"/>
      <c r="AV359" s="65"/>
      <c r="AW359" s="102"/>
      <c r="AX359" s="102"/>
      <c r="AY359" s="107" t="str">
        <f>IF('BMP P Tracking Table'!$AK359="Yes",IF('BMP P Tracking Table'!$AL359="No",'BMP P Tracking Table'!$U359*VLOOKUP('BMP P Tracking Table'!$Q359,'Loading Rates'!$B$1:$L$24,4,FALSE)+IF('BMP P Tracking Table'!$V359="By HSG",'BMP P Tracking Table'!$W359*VLOOKUP('BMP P Tracking Table'!$Q359,'Loading Rates'!$B$1:$L$24,6,FALSE)+'BMP P Tracking Table'!$X359*VLOOKUP('BMP P Tracking Table'!$Q359,'Loading Rates'!$B$1:$L$24,7,FALSE)+'BMP P Tracking Table'!$Y359*VLOOKUP('BMP P Tracking Table'!$Q359,'Loading Rates'!$B$1:$L$24,8,FALSE)+'BMP P Tracking Table'!$Z359*VLOOKUP('BMP P Tracking Table'!$Q359,'Loading Rates'!$B$1:$L$24,9,FALSE),'BMP P Tracking Table'!$AA359*VLOOKUP('BMP P Tracking Table'!$Q359,'Loading Rates'!$B$1:$L$24,10,FALSE)),'BMP P Tracking Table'!$AO359*VLOOKUP('BMP P Tracking Table'!$Q359,'Loading Rates'!$B$1:$L$24,4,FALSE)+IF('BMP P Tracking Table'!$AP359="By HSG",'BMP P Tracking Table'!$AQ359*VLOOKUP('BMP P Tracking Table'!$Q359,'Loading Rates'!$B$1:$L$24,6,FALSE)+'BMP P Tracking Table'!$AR359*VLOOKUP('BMP P Tracking Table'!$Q359,'Loading Rates'!$B$1:$L$24,7,FALSE)+'BMP P Tracking Table'!$AS359*VLOOKUP('BMP P Tracking Table'!$Q359,'Loading Rates'!$B$1:$L$24,8,FALSE)+'BMP P Tracking Table'!$AT359*VLOOKUP('BMP P Tracking Table'!$Q359,'Loading Rates'!$B$1:$L$24,9,FALSE),'BMP P Tracking Table'!$AU359*VLOOKUP('BMP P Tracking Table'!$Q359,'Loading Rates'!$B$1:$L$24,10,FALSE))),"")</f>
        <v/>
      </c>
      <c r="AZ359" s="107" t="str">
        <f>IFERROR(IF('BMP P Tracking Table'!$AL359="Yes",MIN(2,IF('BMP P Tracking Table'!$AP359="Total Pervious",(-(3630*'BMP P Tracking Table'!$AO359+20.691*'BMP P Tracking Table'!$AU359)+SQRT((3630*'BMP P Tracking Table'!$AO359+20.691*'BMP P Tracking Table'!$AU359)^2-(4*(996.798*'BMP P Tracking Table'!$AU359)*-'BMP P Tracking Table'!$AW359)))/(2*(996.798*'BMP P Tracking Table'!$AU359)),IF(SUM('BMP P Tracking Table'!$AQ359:$AT359)=0,'BMP P Tracking Table'!$AU359/(-3630*'BMP P Tracking Table'!$AO359),(-(3630*'BMP P Tracking Table'!$AO359+20.691*'BMP P Tracking Table'!$AT359-216.711*'BMP P Tracking Table'!$AS359-83.853*'BMP P Tracking Table'!$AR359-42.834*'BMP P Tracking Table'!$AQ359)+SQRT((3630*'BMP P Tracking Table'!$AO359+20.691*'BMP P Tracking Table'!$AT359-216.711*'BMP P Tracking Table'!$AS359-83.853*'BMP P Tracking Table'!$AR359-42.834*'BMP P Tracking Table'!$AQ359)^2-(4*(149.919*'BMP P Tracking Table'!$AQ359+236.676*'BMP P Tracking Table'!$AR359+726*'BMP P Tracking Table'!$AS359+996.798*'BMP P Tracking Table'!$AT359)*-'BMP P Tracking Table'!$AW359)))/(2*(149.919*'BMP P Tracking Table'!$AQ359+236.676*'BMP P Tracking Table'!$AR359+726*'BMP P Tracking Table'!$AS359+996.798*'BMP P Tracking Table'!$AT359))))),MIN(2,IF('BMP P Tracking Table'!$AP359="Total Pervious",(-(3630*'BMP P Tracking Table'!$U359+20.691*'BMP P Tracking Table'!$AA359)+SQRT((3630*'BMP P Tracking Table'!$U359+20.691*'BMP P Tracking Table'!$AA359)^2-(4*(996.798*'BMP P Tracking Table'!$AA359)*-'BMP P Tracking Table'!$AW359)))/(2*(996.798*'BMP P Tracking Table'!$AA359)),IF(SUM('BMP P Tracking Table'!$W359:$Z359)=0,'BMP P Tracking Table'!$AW359/(-3630*'BMP P Tracking Table'!$U359),(-(3630*'BMP P Tracking Table'!$U359+20.691*'BMP P Tracking Table'!$Z359-216.711*'BMP P Tracking Table'!$Y359-83.853*'BMP P Tracking Table'!$X359-42.834*'BMP P Tracking Table'!$W359)+SQRT((3630*'BMP P Tracking Table'!$U359+20.691*'BMP P Tracking Table'!$Z359-216.711*'BMP P Tracking Table'!$Y359-83.853*'BMP P Tracking Table'!$X359-42.834*'BMP P Tracking Table'!$W359)^2-(4*(149.919*'BMP P Tracking Table'!$W359+236.676*'BMP P Tracking Table'!$X359+726*'BMP P Tracking Table'!$Y359+996.798*'BMP P Tracking Table'!$Z359)*-'BMP P Tracking Table'!$AW359)))/(2*(149.919*'BMP P Tracking Table'!$W359+236.676*'BMP P Tracking Table'!$X359+726*'BMP P Tracking Table'!$Y359+996.798*'BMP P Tracking Table'!$Z359)))))),"")</f>
        <v/>
      </c>
      <c r="BA359" s="105" t="str" cm="1">
        <f t="array" ref="BA359">IFERROR((VLOOKUP(CONCATENATE('BMP P Tracking Table'!$AV359," ",'BMP P Tracking Table'!$AX359),'Performance Curves'!$C$1:$L$45,_xlfn.SINGLE(MATCH('BMP P Tracking Table'!$AZ359,'Performance Curves'!$D$1:$L$1,1))+2,FALSE)-VLOOKUP(CONCATENATE('BMP P Tracking Table'!$AV359," ",'BMP P Tracking Table'!$AX359),'Performance Curves'!$C$1:$L$45,_xlfn.SINGLE(MATCH('BMP P Tracking Table'!$AZ359,'Performance Curves'!$D$1:$L$1,1))+1,FALSE)),"")</f>
        <v/>
      </c>
      <c r="BB359" s="107" t="str">
        <f>IFERROR(('BMP P Tracking Table'!$AZ359-INDEX('Performance Curves'!$E$1:$L$1,1,MATCH('BMP P Tracking Table'!$AZ359,'Performance Curves'!$E$1:$L$1,1)))/(INDEX('Performance Curves'!$E$1:$L$1,1,MATCH('BMP P Tracking Table'!$AZ359,'Performance Curves'!$E$1:$L$1,1)+1)-INDEX('Performance Curves'!$E$1:$L$1,1,MATCH('BMP P Tracking Table'!$AZ359,'Performance Curves'!$E$1:$L$1,1))),"")</f>
        <v/>
      </c>
      <c r="BC359" s="106" t="str" cm="1">
        <f t="array" ref="BC359">IFERROR(IF('BMP P Tracking Table'!$AZ359=2,VLOOKUP(CONCATENATE('BMP P Tracking Table'!$AV359," ",'BMP P Tracking Table'!$AX359),'Performance Curves'!$C$1:$L$44,_xlfn.SINGLE(MATCH('BMP P Tracking Table'!$AZ359,'Performance Curves'!$D$1:$L$1,1))+1,FALSE),'BMP P Tracking Table'!$BA359*'BMP P Tracking Table'!$BB359+VLOOKUP(CONCATENATE('BMP P Tracking Table'!$AV359," ",'BMP P Tracking Table'!$AX359),'Performance Curves'!$C$1:$L$44,_xlfn.SINGLE(MATCH('BMP P Tracking Table'!$AZ359,'Performance Curves'!$D$1:$L$1,1))+1,FALSE)),"")</f>
        <v/>
      </c>
      <c r="BD359" s="107" t="str">
        <f>IFERROR('BMP P Tracking Table'!$BC359*'BMP P Tracking Table'!$AY359,"")</f>
        <v/>
      </c>
      <c r="BE359" s="101"/>
      <c r="BF359" s="37">
        <f t="shared" si="12"/>
        <v>0</v>
      </c>
    </row>
    <row r="360" spans="1:58" x14ac:dyDescent="0.25">
      <c r="A360" s="65"/>
      <c r="B360" s="65"/>
      <c r="C360" s="65"/>
      <c r="D360" s="65"/>
      <c r="E360" s="97"/>
      <c r="F360" s="97"/>
      <c r="G360" s="65"/>
      <c r="H360" s="65"/>
      <c r="I360" s="65"/>
      <c r="J360" s="98"/>
      <c r="K360" s="65"/>
      <c r="L360" s="65"/>
      <c r="M360" s="65"/>
      <c r="N360" s="65"/>
      <c r="O360" s="65"/>
      <c r="P360" s="65"/>
      <c r="Q360" s="65" t="str">
        <f>IFERROR(VLOOKUP('BMP P Tracking Table'!$P360,Dropdowns!$C$2:$E$15,3,FALSE),"")</f>
        <v/>
      </c>
      <c r="R360" s="65" t="str">
        <f>IFERROR(VLOOKUP('BMP P Tracking Table'!$Q360,Dropdowns!$P$3:$Q$23,2,FALSE),"")</f>
        <v/>
      </c>
      <c r="S360" s="65"/>
      <c r="T360" s="65"/>
      <c r="U360" s="65"/>
      <c r="V360" s="65"/>
      <c r="W360" s="65"/>
      <c r="X360" s="65"/>
      <c r="Y360" s="65"/>
      <c r="Z360" s="65"/>
      <c r="AA360" s="65"/>
      <c r="AB360" s="100"/>
      <c r="AC360" s="65"/>
      <c r="AD360" s="107" t="str">
        <f>IFERROR('BMP P Tracking Table'!$U360*VLOOKUP('BMP P Tracking Table'!$Q360,'Loading Rates'!$B$1:$L$24,4,FALSE)+IF('BMP P Tracking Table'!$V360="By HSG",'BMP P Tracking Table'!$W360*VLOOKUP('BMP P Tracking Table'!$Q360,'Loading Rates'!$B$1:$L$24,6,FALSE)+'BMP P Tracking Table'!$X360*VLOOKUP('BMP P Tracking Table'!$Q360,'Loading Rates'!$B$1:$L$24,7,FALSE)+'BMP P Tracking Table'!$Y360*VLOOKUP('BMP P Tracking Table'!$Q360,'Loading Rates'!$B$1:$L$24,8,FALSE)+'BMP P Tracking Table'!$Z360*VLOOKUP('BMP P Tracking Table'!$Q360,'Loading Rates'!$B$1:$L$24,9,FALSE),'BMP P Tracking Table'!$AA360*VLOOKUP('BMP P Tracking Table'!$Q360,'Loading Rates'!$B$1:$L$24,10,FALSE)),"")</f>
        <v/>
      </c>
      <c r="AE360" s="107" t="str">
        <f>IFERROR(MIN(2,IF('BMP P Tracking Table'!$V360="Total Pervious",(-(3630*'BMP P Tracking Table'!$U360+20.691*'BMP P Tracking Table'!$AA360)+SQRT((3630*'BMP P Tracking Table'!$U360+20.691*'BMP P Tracking Table'!$AA360)^2-(4*(996.798*'BMP P Tracking Table'!$AA360)*-'BMP P Tracking Table'!$AB360)))/(2*(996.798*'BMP P Tracking Table'!$AA360)),IF(SUM('BMP P Tracking Table'!$W360:$Z360)=0,'BMP P Tracking Table'!$AB360/(-3630*'BMP P Tracking Table'!$U360),(-(3630*'BMP P Tracking Table'!$U360+20.691*'BMP P Tracking Table'!$Z360-216.711*'BMP P Tracking Table'!$Y360-83.853*'BMP P Tracking Table'!$X360-42.834*'BMP P Tracking Table'!$W360)+SQRT((3630*'BMP P Tracking Table'!$U360+20.691*'BMP P Tracking Table'!$Z360-216.711*'BMP P Tracking Table'!$Y360-83.853*'BMP P Tracking Table'!$X360-42.834*'BMP P Tracking Table'!$W360)^2-(4*(149.919*'BMP P Tracking Table'!$W360+236.676*'BMP P Tracking Table'!$X360+726*'BMP P Tracking Table'!$Y360+996.798*'BMP P Tracking Table'!$Z360)*-'BMP P Tracking Table'!$AB360)))/(2*(149.919*'BMP P Tracking Table'!$W360+236.676*'BMP P Tracking Table'!$X360+726*'BMP P Tracking Table'!$Y360+996.798*'BMP P Tracking Table'!$Z360))))),"")</f>
        <v/>
      </c>
      <c r="AF360" s="107" t="str" cm="1">
        <f t="array" ref="AF360">IFERROR((VLOOKUP(CONCATENATE('BMP P Tracking Table'!$T360," ",'BMP P Tracking Table'!$AC360),'Performance Curves'!$C$1:$L$45,_xlfn.SINGLE(MATCH('BMP P Tracking Table'!$AE360,'Performance Curves'!$D$1:$L$1,1))+2,FALSE)-VLOOKUP(CONCATENATE('BMP P Tracking Table'!$T360," ",'BMP P Tracking Table'!$AC360),'Performance Curves'!$C$1:$L$45,_xlfn.SINGLE(MATCH('BMP P Tracking Table'!$AE360,'Performance Curves'!$D$1:$L$1,1))+1,FALSE)),"")</f>
        <v/>
      </c>
      <c r="AG360" s="107" t="str">
        <f>IFERROR(('BMP P Tracking Table'!$AE360-INDEX('Performance Curves'!$E$1:$L$1,1,MATCH('BMP P Tracking Table'!$AE360,'Performance Curves'!$E$1:$L$1,1)))/(INDEX('Performance Curves'!$E$1:$L$1,1,MATCH('BMP P Tracking Table'!$AE360,'Performance Curves'!$E$1:$L$1,1)+1)-INDEX('Performance Curves'!$E$1:$L$1,1,MATCH('BMP P Tracking Table'!$AE360,'Performance Curves'!$E$1:$L$1,1))),"")</f>
        <v/>
      </c>
      <c r="AH360" s="106" t="str" cm="1">
        <f t="array" ref="AH360">IFERROR(IF('BMP P Tracking Table'!$AE360=2,VLOOKUP(CONCATENATE('BMP P Tracking Table'!$T360," ",'BMP P Tracking Table'!$AC360),'Performance Curves'!$C$1:$L$45,_xlfn.SINGLE(MATCH('BMP P Tracking Table'!$AE360,'Performance Curves'!$D$1:$L$1,1))+1,FALSE),'BMP P Tracking Table'!$AF360*'BMP P Tracking Table'!$AG360+VLOOKUP(CONCATENATE('BMP P Tracking Table'!$T360," ",'BMP P Tracking Table'!$AC360),'Performance Curves'!$C$1:$L$45,_xlfn.SINGLE(MATCH('BMP P Tracking Table'!$AE360,'Performance Curves'!$D$1:$L$1,1))+1,FALSE)),"")</f>
        <v/>
      </c>
      <c r="AI360" s="107" t="str">
        <f>IFERROR('BMP P Tracking Table'!$AH360*'BMP P Tracking Table'!$AD360,"")</f>
        <v/>
      </c>
      <c r="AJ360" s="65"/>
      <c r="AK360" s="101"/>
      <c r="AL360" s="101"/>
      <c r="AM360" s="64">
        <v>1</v>
      </c>
      <c r="AN360" s="105" t="str">
        <f t="shared" si="11"/>
        <v/>
      </c>
      <c r="AO360" s="101"/>
      <c r="AP360" s="101"/>
      <c r="AQ360" s="101"/>
      <c r="AR360" s="101"/>
      <c r="AS360" s="101"/>
      <c r="AT360" s="101"/>
      <c r="AU360" s="101"/>
      <c r="AV360" s="65"/>
      <c r="AW360" s="102"/>
      <c r="AX360" s="102"/>
      <c r="AY360" s="107" t="str">
        <f>IF('BMP P Tracking Table'!$AK360="Yes",IF('BMP P Tracking Table'!$AL360="No",'BMP P Tracking Table'!$U360*VLOOKUP('BMP P Tracking Table'!$Q360,'Loading Rates'!$B$1:$L$24,4,FALSE)+IF('BMP P Tracking Table'!$V360="By HSG",'BMP P Tracking Table'!$W360*VLOOKUP('BMP P Tracking Table'!$Q360,'Loading Rates'!$B$1:$L$24,6,FALSE)+'BMP P Tracking Table'!$X360*VLOOKUP('BMP P Tracking Table'!$Q360,'Loading Rates'!$B$1:$L$24,7,FALSE)+'BMP P Tracking Table'!$Y360*VLOOKUP('BMP P Tracking Table'!$Q360,'Loading Rates'!$B$1:$L$24,8,FALSE)+'BMP P Tracking Table'!$Z360*VLOOKUP('BMP P Tracking Table'!$Q360,'Loading Rates'!$B$1:$L$24,9,FALSE),'BMP P Tracking Table'!$AA360*VLOOKUP('BMP P Tracking Table'!$Q360,'Loading Rates'!$B$1:$L$24,10,FALSE)),'BMP P Tracking Table'!$AO360*VLOOKUP('BMP P Tracking Table'!$Q360,'Loading Rates'!$B$1:$L$24,4,FALSE)+IF('BMP P Tracking Table'!$AP360="By HSG",'BMP P Tracking Table'!$AQ360*VLOOKUP('BMP P Tracking Table'!$Q360,'Loading Rates'!$B$1:$L$24,6,FALSE)+'BMP P Tracking Table'!$AR360*VLOOKUP('BMP P Tracking Table'!$Q360,'Loading Rates'!$B$1:$L$24,7,FALSE)+'BMP P Tracking Table'!$AS360*VLOOKUP('BMP P Tracking Table'!$Q360,'Loading Rates'!$B$1:$L$24,8,FALSE)+'BMP P Tracking Table'!$AT360*VLOOKUP('BMP P Tracking Table'!$Q360,'Loading Rates'!$B$1:$L$24,9,FALSE),'BMP P Tracking Table'!$AU360*VLOOKUP('BMP P Tracking Table'!$Q360,'Loading Rates'!$B$1:$L$24,10,FALSE))),"")</f>
        <v/>
      </c>
      <c r="AZ360" s="107" t="str">
        <f>IFERROR(IF('BMP P Tracking Table'!$AL360="Yes",MIN(2,IF('BMP P Tracking Table'!$AP360="Total Pervious",(-(3630*'BMP P Tracking Table'!$AO360+20.691*'BMP P Tracking Table'!$AU360)+SQRT((3630*'BMP P Tracking Table'!$AO360+20.691*'BMP P Tracking Table'!$AU360)^2-(4*(996.798*'BMP P Tracking Table'!$AU360)*-'BMP P Tracking Table'!$AW360)))/(2*(996.798*'BMP P Tracking Table'!$AU360)),IF(SUM('BMP P Tracking Table'!$AQ360:$AT360)=0,'BMP P Tracking Table'!$AU360/(-3630*'BMP P Tracking Table'!$AO360),(-(3630*'BMP P Tracking Table'!$AO360+20.691*'BMP P Tracking Table'!$AT360-216.711*'BMP P Tracking Table'!$AS360-83.853*'BMP P Tracking Table'!$AR360-42.834*'BMP P Tracking Table'!$AQ360)+SQRT((3630*'BMP P Tracking Table'!$AO360+20.691*'BMP P Tracking Table'!$AT360-216.711*'BMP P Tracking Table'!$AS360-83.853*'BMP P Tracking Table'!$AR360-42.834*'BMP P Tracking Table'!$AQ360)^2-(4*(149.919*'BMP P Tracking Table'!$AQ360+236.676*'BMP P Tracking Table'!$AR360+726*'BMP P Tracking Table'!$AS360+996.798*'BMP P Tracking Table'!$AT360)*-'BMP P Tracking Table'!$AW360)))/(2*(149.919*'BMP P Tracking Table'!$AQ360+236.676*'BMP P Tracking Table'!$AR360+726*'BMP P Tracking Table'!$AS360+996.798*'BMP P Tracking Table'!$AT360))))),MIN(2,IF('BMP P Tracking Table'!$AP360="Total Pervious",(-(3630*'BMP P Tracking Table'!$U360+20.691*'BMP P Tracking Table'!$AA360)+SQRT((3630*'BMP P Tracking Table'!$U360+20.691*'BMP P Tracking Table'!$AA360)^2-(4*(996.798*'BMP P Tracking Table'!$AA360)*-'BMP P Tracking Table'!$AW360)))/(2*(996.798*'BMP P Tracking Table'!$AA360)),IF(SUM('BMP P Tracking Table'!$W360:$Z360)=0,'BMP P Tracking Table'!$AW360/(-3630*'BMP P Tracking Table'!$U360),(-(3630*'BMP P Tracking Table'!$U360+20.691*'BMP P Tracking Table'!$Z360-216.711*'BMP P Tracking Table'!$Y360-83.853*'BMP P Tracking Table'!$X360-42.834*'BMP P Tracking Table'!$W360)+SQRT((3630*'BMP P Tracking Table'!$U360+20.691*'BMP P Tracking Table'!$Z360-216.711*'BMP P Tracking Table'!$Y360-83.853*'BMP P Tracking Table'!$X360-42.834*'BMP P Tracking Table'!$W360)^2-(4*(149.919*'BMP P Tracking Table'!$W360+236.676*'BMP P Tracking Table'!$X360+726*'BMP P Tracking Table'!$Y360+996.798*'BMP P Tracking Table'!$Z360)*-'BMP P Tracking Table'!$AW360)))/(2*(149.919*'BMP P Tracking Table'!$W360+236.676*'BMP P Tracking Table'!$X360+726*'BMP P Tracking Table'!$Y360+996.798*'BMP P Tracking Table'!$Z360)))))),"")</f>
        <v/>
      </c>
      <c r="BA360" s="105" t="str" cm="1">
        <f t="array" ref="BA360">IFERROR((VLOOKUP(CONCATENATE('BMP P Tracking Table'!$AV360," ",'BMP P Tracking Table'!$AX360),'Performance Curves'!$C$1:$L$45,_xlfn.SINGLE(MATCH('BMP P Tracking Table'!$AZ360,'Performance Curves'!$D$1:$L$1,1))+2,FALSE)-VLOOKUP(CONCATENATE('BMP P Tracking Table'!$AV360," ",'BMP P Tracking Table'!$AX360),'Performance Curves'!$C$1:$L$45,_xlfn.SINGLE(MATCH('BMP P Tracking Table'!$AZ360,'Performance Curves'!$D$1:$L$1,1))+1,FALSE)),"")</f>
        <v/>
      </c>
      <c r="BB360" s="107" t="str">
        <f>IFERROR(('BMP P Tracking Table'!$AZ360-INDEX('Performance Curves'!$E$1:$L$1,1,MATCH('BMP P Tracking Table'!$AZ360,'Performance Curves'!$E$1:$L$1,1)))/(INDEX('Performance Curves'!$E$1:$L$1,1,MATCH('BMP P Tracking Table'!$AZ360,'Performance Curves'!$E$1:$L$1,1)+1)-INDEX('Performance Curves'!$E$1:$L$1,1,MATCH('BMP P Tracking Table'!$AZ360,'Performance Curves'!$E$1:$L$1,1))),"")</f>
        <v/>
      </c>
      <c r="BC360" s="106" t="str" cm="1">
        <f t="array" ref="BC360">IFERROR(IF('BMP P Tracking Table'!$AZ360=2,VLOOKUP(CONCATENATE('BMP P Tracking Table'!$AV360," ",'BMP P Tracking Table'!$AX360),'Performance Curves'!$C$1:$L$44,_xlfn.SINGLE(MATCH('BMP P Tracking Table'!$AZ360,'Performance Curves'!$D$1:$L$1,1))+1,FALSE),'BMP P Tracking Table'!$BA360*'BMP P Tracking Table'!$BB360+VLOOKUP(CONCATENATE('BMP P Tracking Table'!$AV360," ",'BMP P Tracking Table'!$AX360),'Performance Curves'!$C$1:$L$44,_xlfn.SINGLE(MATCH('BMP P Tracking Table'!$AZ360,'Performance Curves'!$D$1:$L$1,1))+1,FALSE)),"")</f>
        <v/>
      </c>
      <c r="BD360" s="107" t="str">
        <f>IFERROR('BMP P Tracking Table'!$BC360*'BMP P Tracking Table'!$AY360,"")</f>
        <v/>
      </c>
      <c r="BE360" s="101"/>
      <c r="BF360" s="37">
        <f t="shared" si="12"/>
        <v>0</v>
      </c>
    </row>
    <row r="361" spans="1:58" x14ac:dyDescent="0.25">
      <c r="A361" s="65"/>
      <c r="B361" s="65"/>
      <c r="C361" s="65"/>
      <c r="D361" s="65"/>
      <c r="E361" s="97"/>
      <c r="F361" s="97"/>
      <c r="G361" s="65"/>
      <c r="H361" s="65"/>
      <c r="I361" s="65"/>
      <c r="J361" s="98"/>
      <c r="K361" s="65"/>
      <c r="L361" s="65"/>
      <c r="M361" s="65"/>
      <c r="N361" s="65"/>
      <c r="O361" s="65"/>
      <c r="P361" s="65"/>
      <c r="Q361" s="65" t="str">
        <f>IFERROR(VLOOKUP('BMP P Tracking Table'!$P361,Dropdowns!$C$2:$E$15,3,FALSE),"")</f>
        <v/>
      </c>
      <c r="R361" s="65" t="str">
        <f>IFERROR(VLOOKUP('BMP P Tracking Table'!$Q361,Dropdowns!$P$3:$Q$23,2,FALSE),"")</f>
        <v/>
      </c>
      <c r="S361" s="65"/>
      <c r="T361" s="65"/>
      <c r="U361" s="65"/>
      <c r="V361" s="65"/>
      <c r="W361" s="65"/>
      <c r="X361" s="65"/>
      <c r="Y361" s="65"/>
      <c r="Z361" s="65"/>
      <c r="AA361" s="65"/>
      <c r="AB361" s="100"/>
      <c r="AC361" s="65"/>
      <c r="AD361" s="107" t="str">
        <f>IFERROR('BMP P Tracking Table'!$U361*VLOOKUP('BMP P Tracking Table'!$Q361,'Loading Rates'!$B$1:$L$24,4,FALSE)+IF('BMP P Tracking Table'!$V361="By HSG",'BMP P Tracking Table'!$W361*VLOOKUP('BMP P Tracking Table'!$Q361,'Loading Rates'!$B$1:$L$24,6,FALSE)+'BMP P Tracking Table'!$X361*VLOOKUP('BMP P Tracking Table'!$Q361,'Loading Rates'!$B$1:$L$24,7,FALSE)+'BMP P Tracking Table'!$Y361*VLOOKUP('BMP P Tracking Table'!$Q361,'Loading Rates'!$B$1:$L$24,8,FALSE)+'BMP P Tracking Table'!$Z361*VLOOKUP('BMP P Tracking Table'!$Q361,'Loading Rates'!$B$1:$L$24,9,FALSE),'BMP P Tracking Table'!$AA361*VLOOKUP('BMP P Tracking Table'!$Q361,'Loading Rates'!$B$1:$L$24,10,FALSE)),"")</f>
        <v/>
      </c>
      <c r="AE361" s="107" t="str">
        <f>IFERROR(MIN(2,IF('BMP P Tracking Table'!$V361="Total Pervious",(-(3630*'BMP P Tracking Table'!$U361+20.691*'BMP P Tracking Table'!$AA361)+SQRT((3630*'BMP P Tracking Table'!$U361+20.691*'BMP P Tracking Table'!$AA361)^2-(4*(996.798*'BMP P Tracking Table'!$AA361)*-'BMP P Tracking Table'!$AB361)))/(2*(996.798*'BMP P Tracking Table'!$AA361)),IF(SUM('BMP P Tracking Table'!$W361:$Z361)=0,'BMP P Tracking Table'!$AB361/(-3630*'BMP P Tracking Table'!$U361),(-(3630*'BMP P Tracking Table'!$U361+20.691*'BMP P Tracking Table'!$Z361-216.711*'BMP P Tracking Table'!$Y361-83.853*'BMP P Tracking Table'!$X361-42.834*'BMP P Tracking Table'!$W361)+SQRT((3630*'BMP P Tracking Table'!$U361+20.691*'BMP P Tracking Table'!$Z361-216.711*'BMP P Tracking Table'!$Y361-83.853*'BMP P Tracking Table'!$X361-42.834*'BMP P Tracking Table'!$W361)^2-(4*(149.919*'BMP P Tracking Table'!$W361+236.676*'BMP P Tracking Table'!$X361+726*'BMP P Tracking Table'!$Y361+996.798*'BMP P Tracking Table'!$Z361)*-'BMP P Tracking Table'!$AB361)))/(2*(149.919*'BMP P Tracking Table'!$W361+236.676*'BMP P Tracking Table'!$X361+726*'BMP P Tracking Table'!$Y361+996.798*'BMP P Tracking Table'!$Z361))))),"")</f>
        <v/>
      </c>
      <c r="AF361" s="107" t="str" cm="1">
        <f t="array" ref="AF361">IFERROR((VLOOKUP(CONCATENATE('BMP P Tracking Table'!$T361," ",'BMP P Tracking Table'!$AC361),'Performance Curves'!$C$1:$L$45,_xlfn.SINGLE(MATCH('BMP P Tracking Table'!$AE361,'Performance Curves'!$D$1:$L$1,1))+2,FALSE)-VLOOKUP(CONCATENATE('BMP P Tracking Table'!$T361," ",'BMP P Tracking Table'!$AC361),'Performance Curves'!$C$1:$L$45,_xlfn.SINGLE(MATCH('BMP P Tracking Table'!$AE361,'Performance Curves'!$D$1:$L$1,1))+1,FALSE)),"")</f>
        <v/>
      </c>
      <c r="AG361" s="107" t="str">
        <f>IFERROR(('BMP P Tracking Table'!$AE361-INDEX('Performance Curves'!$E$1:$L$1,1,MATCH('BMP P Tracking Table'!$AE361,'Performance Curves'!$E$1:$L$1,1)))/(INDEX('Performance Curves'!$E$1:$L$1,1,MATCH('BMP P Tracking Table'!$AE361,'Performance Curves'!$E$1:$L$1,1)+1)-INDEX('Performance Curves'!$E$1:$L$1,1,MATCH('BMP P Tracking Table'!$AE361,'Performance Curves'!$E$1:$L$1,1))),"")</f>
        <v/>
      </c>
      <c r="AH361" s="106" t="str" cm="1">
        <f t="array" ref="AH361">IFERROR(IF('BMP P Tracking Table'!$AE361=2,VLOOKUP(CONCATENATE('BMP P Tracking Table'!$T361," ",'BMP P Tracking Table'!$AC361),'Performance Curves'!$C$1:$L$45,_xlfn.SINGLE(MATCH('BMP P Tracking Table'!$AE361,'Performance Curves'!$D$1:$L$1,1))+1,FALSE),'BMP P Tracking Table'!$AF361*'BMP P Tracking Table'!$AG361+VLOOKUP(CONCATENATE('BMP P Tracking Table'!$T361," ",'BMP P Tracking Table'!$AC361),'Performance Curves'!$C$1:$L$45,_xlfn.SINGLE(MATCH('BMP P Tracking Table'!$AE361,'Performance Curves'!$D$1:$L$1,1))+1,FALSE)),"")</f>
        <v/>
      </c>
      <c r="AI361" s="107" t="str">
        <f>IFERROR('BMP P Tracking Table'!$AH361*'BMP P Tracking Table'!$AD361,"")</f>
        <v/>
      </c>
      <c r="AJ361" s="65"/>
      <c r="AK361" s="101"/>
      <c r="AL361" s="101"/>
      <c r="AM361" s="64">
        <v>1</v>
      </c>
      <c r="AN361" s="105" t="str">
        <f t="shared" si="11"/>
        <v/>
      </c>
      <c r="AO361" s="101"/>
      <c r="AP361" s="101"/>
      <c r="AQ361" s="101"/>
      <c r="AR361" s="101"/>
      <c r="AS361" s="101"/>
      <c r="AT361" s="101"/>
      <c r="AU361" s="101"/>
      <c r="AV361" s="65"/>
      <c r="AW361" s="102"/>
      <c r="AX361" s="102"/>
      <c r="AY361" s="107" t="str">
        <f>IF('BMP P Tracking Table'!$AK361="Yes",IF('BMP P Tracking Table'!$AL361="No",'BMP P Tracking Table'!$U361*VLOOKUP('BMP P Tracking Table'!$Q361,'Loading Rates'!$B$1:$L$24,4,FALSE)+IF('BMP P Tracking Table'!$V361="By HSG",'BMP P Tracking Table'!$W361*VLOOKUP('BMP P Tracking Table'!$Q361,'Loading Rates'!$B$1:$L$24,6,FALSE)+'BMP P Tracking Table'!$X361*VLOOKUP('BMP P Tracking Table'!$Q361,'Loading Rates'!$B$1:$L$24,7,FALSE)+'BMP P Tracking Table'!$Y361*VLOOKUP('BMP P Tracking Table'!$Q361,'Loading Rates'!$B$1:$L$24,8,FALSE)+'BMP P Tracking Table'!$Z361*VLOOKUP('BMP P Tracking Table'!$Q361,'Loading Rates'!$B$1:$L$24,9,FALSE),'BMP P Tracking Table'!$AA361*VLOOKUP('BMP P Tracking Table'!$Q361,'Loading Rates'!$B$1:$L$24,10,FALSE)),'BMP P Tracking Table'!$AO361*VLOOKUP('BMP P Tracking Table'!$Q361,'Loading Rates'!$B$1:$L$24,4,FALSE)+IF('BMP P Tracking Table'!$AP361="By HSG",'BMP P Tracking Table'!$AQ361*VLOOKUP('BMP P Tracking Table'!$Q361,'Loading Rates'!$B$1:$L$24,6,FALSE)+'BMP P Tracking Table'!$AR361*VLOOKUP('BMP P Tracking Table'!$Q361,'Loading Rates'!$B$1:$L$24,7,FALSE)+'BMP P Tracking Table'!$AS361*VLOOKUP('BMP P Tracking Table'!$Q361,'Loading Rates'!$B$1:$L$24,8,FALSE)+'BMP P Tracking Table'!$AT361*VLOOKUP('BMP P Tracking Table'!$Q361,'Loading Rates'!$B$1:$L$24,9,FALSE),'BMP P Tracking Table'!$AU361*VLOOKUP('BMP P Tracking Table'!$Q361,'Loading Rates'!$B$1:$L$24,10,FALSE))),"")</f>
        <v/>
      </c>
      <c r="AZ361" s="107" t="str">
        <f>IFERROR(IF('BMP P Tracking Table'!$AL361="Yes",MIN(2,IF('BMP P Tracking Table'!$AP361="Total Pervious",(-(3630*'BMP P Tracking Table'!$AO361+20.691*'BMP P Tracking Table'!$AU361)+SQRT((3630*'BMP P Tracking Table'!$AO361+20.691*'BMP P Tracking Table'!$AU361)^2-(4*(996.798*'BMP P Tracking Table'!$AU361)*-'BMP P Tracking Table'!$AW361)))/(2*(996.798*'BMP P Tracking Table'!$AU361)),IF(SUM('BMP P Tracking Table'!$AQ361:$AT361)=0,'BMP P Tracking Table'!$AU361/(-3630*'BMP P Tracking Table'!$AO361),(-(3630*'BMP P Tracking Table'!$AO361+20.691*'BMP P Tracking Table'!$AT361-216.711*'BMP P Tracking Table'!$AS361-83.853*'BMP P Tracking Table'!$AR361-42.834*'BMP P Tracking Table'!$AQ361)+SQRT((3630*'BMP P Tracking Table'!$AO361+20.691*'BMP P Tracking Table'!$AT361-216.711*'BMP P Tracking Table'!$AS361-83.853*'BMP P Tracking Table'!$AR361-42.834*'BMP P Tracking Table'!$AQ361)^2-(4*(149.919*'BMP P Tracking Table'!$AQ361+236.676*'BMP P Tracking Table'!$AR361+726*'BMP P Tracking Table'!$AS361+996.798*'BMP P Tracking Table'!$AT361)*-'BMP P Tracking Table'!$AW361)))/(2*(149.919*'BMP P Tracking Table'!$AQ361+236.676*'BMP P Tracking Table'!$AR361+726*'BMP P Tracking Table'!$AS361+996.798*'BMP P Tracking Table'!$AT361))))),MIN(2,IF('BMP P Tracking Table'!$AP361="Total Pervious",(-(3630*'BMP P Tracking Table'!$U361+20.691*'BMP P Tracking Table'!$AA361)+SQRT((3630*'BMP P Tracking Table'!$U361+20.691*'BMP P Tracking Table'!$AA361)^2-(4*(996.798*'BMP P Tracking Table'!$AA361)*-'BMP P Tracking Table'!$AW361)))/(2*(996.798*'BMP P Tracking Table'!$AA361)),IF(SUM('BMP P Tracking Table'!$W361:$Z361)=0,'BMP P Tracking Table'!$AW361/(-3630*'BMP P Tracking Table'!$U361),(-(3630*'BMP P Tracking Table'!$U361+20.691*'BMP P Tracking Table'!$Z361-216.711*'BMP P Tracking Table'!$Y361-83.853*'BMP P Tracking Table'!$X361-42.834*'BMP P Tracking Table'!$W361)+SQRT((3630*'BMP P Tracking Table'!$U361+20.691*'BMP P Tracking Table'!$Z361-216.711*'BMP P Tracking Table'!$Y361-83.853*'BMP P Tracking Table'!$X361-42.834*'BMP P Tracking Table'!$W361)^2-(4*(149.919*'BMP P Tracking Table'!$W361+236.676*'BMP P Tracking Table'!$X361+726*'BMP P Tracking Table'!$Y361+996.798*'BMP P Tracking Table'!$Z361)*-'BMP P Tracking Table'!$AW361)))/(2*(149.919*'BMP P Tracking Table'!$W361+236.676*'BMP P Tracking Table'!$X361+726*'BMP P Tracking Table'!$Y361+996.798*'BMP P Tracking Table'!$Z361)))))),"")</f>
        <v/>
      </c>
      <c r="BA361" s="105" t="str" cm="1">
        <f t="array" ref="BA361">IFERROR((VLOOKUP(CONCATENATE('BMP P Tracking Table'!$AV361," ",'BMP P Tracking Table'!$AX361),'Performance Curves'!$C$1:$L$45,_xlfn.SINGLE(MATCH('BMP P Tracking Table'!$AZ361,'Performance Curves'!$D$1:$L$1,1))+2,FALSE)-VLOOKUP(CONCATENATE('BMP P Tracking Table'!$AV361," ",'BMP P Tracking Table'!$AX361),'Performance Curves'!$C$1:$L$45,_xlfn.SINGLE(MATCH('BMP P Tracking Table'!$AZ361,'Performance Curves'!$D$1:$L$1,1))+1,FALSE)),"")</f>
        <v/>
      </c>
      <c r="BB361" s="107" t="str">
        <f>IFERROR(('BMP P Tracking Table'!$AZ361-INDEX('Performance Curves'!$E$1:$L$1,1,MATCH('BMP P Tracking Table'!$AZ361,'Performance Curves'!$E$1:$L$1,1)))/(INDEX('Performance Curves'!$E$1:$L$1,1,MATCH('BMP P Tracking Table'!$AZ361,'Performance Curves'!$E$1:$L$1,1)+1)-INDEX('Performance Curves'!$E$1:$L$1,1,MATCH('BMP P Tracking Table'!$AZ361,'Performance Curves'!$E$1:$L$1,1))),"")</f>
        <v/>
      </c>
      <c r="BC361" s="106" t="str" cm="1">
        <f t="array" ref="BC361">IFERROR(IF('BMP P Tracking Table'!$AZ361=2,VLOOKUP(CONCATENATE('BMP P Tracking Table'!$AV361," ",'BMP P Tracking Table'!$AX361),'Performance Curves'!$C$1:$L$44,_xlfn.SINGLE(MATCH('BMP P Tracking Table'!$AZ361,'Performance Curves'!$D$1:$L$1,1))+1,FALSE),'BMP P Tracking Table'!$BA361*'BMP P Tracking Table'!$BB361+VLOOKUP(CONCATENATE('BMP P Tracking Table'!$AV361," ",'BMP P Tracking Table'!$AX361),'Performance Curves'!$C$1:$L$44,_xlfn.SINGLE(MATCH('BMP P Tracking Table'!$AZ361,'Performance Curves'!$D$1:$L$1,1))+1,FALSE)),"")</f>
        <v/>
      </c>
      <c r="BD361" s="107" t="str">
        <f>IFERROR('BMP P Tracking Table'!$BC361*'BMP P Tracking Table'!$AY361,"")</f>
        <v/>
      </c>
      <c r="BE361" s="101"/>
      <c r="BF361" s="37">
        <f t="shared" si="12"/>
        <v>0</v>
      </c>
    </row>
    <row r="362" spans="1:58" x14ac:dyDescent="0.25">
      <c r="A362" s="65"/>
      <c r="B362" s="65"/>
      <c r="C362" s="65"/>
      <c r="D362" s="65"/>
      <c r="E362" s="97"/>
      <c r="F362" s="97"/>
      <c r="G362" s="65"/>
      <c r="H362" s="65"/>
      <c r="I362" s="65"/>
      <c r="J362" s="98"/>
      <c r="K362" s="65"/>
      <c r="L362" s="65"/>
      <c r="M362" s="65"/>
      <c r="N362" s="65"/>
      <c r="O362" s="65"/>
      <c r="P362" s="65"/>
      <c r="Q362" s="65" t="str">
        <f>IFERROR(VLOOKUP('BMP P Tracking Table'!$P362,Dropdowns!$C$2:$E$15,3,FALSE),"")</f>
        <v/>
      </c>
      <c r="R362" s="65" t="str">
        <f>IFERROR(VLOOKUP('BMP P Tracking Table'!$Q362,Dropdowns!$P$3:$Q$23,2,FALSE),"")</f>
        <v/>
      </c>
      <c r="S362" s="65"/>
      <c r="T362" s="65"/>
      <c r="U362" s="65"/>
      <c r="V362" s="65"/>
      <c r="W362" s="65"/>
      <c r="X362" s="65"/>
      <c r="Y362" s="65"/>
      <c r="Z362" s="65"/>
      <c r="AA362" s="65"/>
      <c r="AB362" s="100"/>
      <c r="AC362" s="65"/>
      <c r="AD362" s="107" t="str">
        <f>IFERROR('BMP P Tracking Table'!$U362*VLOOKUP('BMP P Tracking Table'!$Q362,'Loading Rates'!$B$1:$L$24,4,FALSE)+IF('BMP P Tracking Table'!$V362="By HSG",'BMP P Tracking Table'!$W362*VLOOKUP('BMP P Tracking Table'!$Q362,'Loading Rates'!$B$1:$L$24,6,FALSE)+'BMP P Tracking Table'!$X362*VLOOKUP('BMP P Tracking Table'!$Q362,'Loading Rates'!$B$1:$L$24,7,FALSE)+'BMP P Tracking Table'!$Y362*VLOOKUP('BMP P Tracking Table'!$Q362,'Loading Rates'!$B$1:$L$24,8,FALSE)+'BMP P Tracking Table'!$Z362*VLOOKUP('BMP P Tracking Table'!$Q362,'Loading Rates'!$B$1:$L$24,9,FALSE),'BMP P Tracking Table'!$AA362*VLOOKUP('BMP P Tracking Table'!$Q362,'Loading Rates'!$B$1:$L$24,10,FALSE)),"")</f>
        <v/>
      </c>
      <c r="AE362" s="107" t="str">
        <f>IFERROR(MIN(2,IF('BMP P Tracking Table'!$V362="Total Pervious",(-(3630*'BMP P Tracking Table'!$U362+20.691*'BMP P Tracking Table'!$AA362)+SQRT((3630*'BMP P Tracking Table'!$U362+20.691*'BMP P Tracking Table'!$AA362)^2-(4*(996.798*'BMP P Tracking Table'!$AA362)*-'BMP P Tracking Table'!$AB362)))/(2*(996.798*'BMP P Tracking Table'!$AA362)),IF(SUM('BMP P Tracking Table'!$W362:$Z362)=0,'BMP P Tracking Table'!$AB362/(-3630*'BMP P Tracking Table'!$U362),(-(3630*'BMP P Tracking Table'!$U362+20.691*'BMP P Tracking Table'!$Z362-216.711*'BMP P Tracking Table'!$Y362-83.853*'BMP P Tracking Table'!$X362-42.834*'BMP P Tracking Table'!$W362)+SQRT((3630*'BMP P Tracking Table'!$U362+20.691*'BMP P Tracking Table'!$Z362-216.711*'BMP P Tracking Table'!$Y362-83.853*'BMP P Tracking Table'!$X362-42.834*'BMP P Tracking Table'!$W362)^2-(4*(149.919*'BMP P Tracking Table'!$W362+236.676*'BMP P Tracking Table'!$X362+726*'BMP P Tracking Table'!$Y362+996.798*'BMP P Tracking Table'!$Z362)*-'BMP P Tracking Table'!$AB362)))/(2*(149.919*'BMP P Tracking Table'!$W362+236.676*'BMP P Tracking Table'!$X362+726*'BMP P Tracking Table'!$Y362+996.798*'BMP P Tracking Table'!$Z362))))),"")</f>
        <v/>
      </c>
      <c r="AF362" s="107" t="str" cm="1">
        <f t="array" ref="AF362">IFERROR((VLOOKUP(CONCATENATE('BMP P Tracking Table'!$T362," ",'BMP P Tracking Table'!$AC362),'Performance Curves'!$C$1:$L$45,_xlfn.SINGLE(MATCH('BMP P Tracking Table'!$AE362,'Performance Curves'!$D$1:$L$1,1))+2,FALSE)-VLOOKUP(CONCATENATE('BMP P Tracking Table'!$T362," ",'BMP P Tracking Table'!$AC362),'Performance Curves'!$C$1:$L$45,_xlfn.SINGLE(MATCH('BMP P Tracking Table'!$AE362,'Performance Curves'!$D$1:$L$1,1))+1,FALSE)),"")</f>
        <v/>
      </c>
      <c r="AG362" s="107" t="str">
        <f>IFERROR(('BMP P Tracking Table'!$AE362-INDEX('Performance Curves'!$E$1:$L$1,1,MATCH('BMP P Tracking Table'!$AE362,'Performance Curves'!$E$1:$L$1,1)))/(INDEX('Performance Curves'!$E$1:$L$1,1,MATCH('BMP P Tracking Table'!$AE362,'Performance Curves'!$E$1:$L$1,1)+1)-INDEX('Performance Curves'!$E$1:$L$1,1,MATCH('BMP P Tracking Table'!$AE362,'Performance Curves'!$E$1:$L$1,1))),"")</f>
        <v/>
      </c>
      <c r="AH362" s="106" t="str" cm="1">
        <f t="array" ref="AH362">IFERROR(IF('BMP P Tracking Table'!$AE362=2,VLOOKUP(CONCATENATE('BMP P Tracking Table'!$T362," ",'BMP P Tracking Table'!$AC362),'Performance Curves'!$C$1:$L$45,_xlfn.SINGLE(MATCH('BMP P Tracking Table'!$AE362,'Performance Curves'!$D$1:$L$1,1))+1,FALSE),'BMP P Tracking Table'!$AF362*'BMP P Tracking Table'!$AG362+VLOOKUP(CONCATENATE('BMP P Tracking Table'!$T362," ",'BMP P Tracking Table'!$AC362),'Performance Curves'!$C$1:$L$45,_xlfn.SINGLE(MATCH('BMP P Tracking Table'!$AE362,'Performance Curves'!$D$1:$L$1,1))+1,FALSE)),"")</f>
        <v/>
      </c>
      <c r="AI362" s="107" t="str">
        <f>IFERROR('BMP P Tracking Table'!$AH362*'BMP P Tracking Table'!$AD362,"")</f>
        <v/>
      </c>
      <c r="AJ362" s="65"/>
      <c r="AK362" s="101"/>
      <c r="AL362" s="101"/>
      <c r="AM362" s="64">
        <v>1</v>
      </c>
      <c r="AN362" s="105" t="str">
        <f t="shared" si="11"/>
        <v/>
      </c>
      <c r="AO362" s="101"/>
      <c r="AP362" s="101"/>
      <c r="AQ362" s="101"/>
      <c r="AR362" s="101"/>
      <c r="AS362" s="101"/>
      <c r="AT362" s="101"/>
      <c r="AU362" s="101"/>
      <c r="AV362" s="65"/>
      <c r="AW362" s="102"/>
      <c r="AX362" s="102"/>
      <c r="AY362" s="107" t="str">
        <f>IF('BMP P Tracking Table'!$AK362="Yes",IF('BMP P Tracking Table'!$AL362="No",'BMP P Tracking Table'!$U362*VLOOKUP('BMP P Tracking Table'!$Q362,'Loading Rates'!$B$1:$L$24,4,FALSE)+IF('BMP P Tracking Table'!$V362="By HSG",'BMP P Tracking Table'!$W362*VLOOKUP('BMP P Tracking Table'!$Q362,'Loading Rates'!$B$1:$L$24,6,FALSE)+'BMP P Tracking Table'!$X362*VLOOKUP('BMP P Tracking Table'!$Q362,'Loading Rates'!$B$1:$L$24,7,FALSE)+'BMP P Tracking Table'!$Y362*VLOOKUP('BMP P Tracking Table'!$Q362,'Loading Rates'!$B$1:$L$24,8,FALSE)+'BMP P Tracking Table'!$Z362*VLOOKUP('BMP P Tracking Table'!$Q362,'Loading Rates'!$B$1:$L$24,9,FALSE),'BMP P Tracking Table'!$AA362*VLOOKUP('BMP P Tracking Table'!$Q362,'Loading Rates'!$B$1:$L$24,10,FALSE)),'BMP P Tracking Table'!$AO362*VLOOKUP('BMP P Tracking Table'!$Q362,'Loading Rates'!$B$1:$L$24,4,FALSE)+IF('BMP P Tracking Table'!$AP362="By HSG",'BMP P Tracking Table'!$AQ362*VLOOKUP('BMP P Tracking Table'!$Q362,'Loading Rates'!$B$1:$L$24,6,FALSE)+'BMP P Tracking Table'!$AR362*VLOOKUP('BMP P Tracking Table'!$Q362,'Loading Rates'!$B$1:$L$24,7,FALSE)+'BMP P Tracking Table'!$AS362*VLOOKUP('BMP P Tracking Table'!$Q362,'Loading Rates'!$B$1:$L$24,8,FALSE)+'BMP P Tracking Table'!$AT362*VLOOKUP('BMP P Tracking Table'!$Q362,'Loading Rates'!$B$1:$L$24,9,FALSE),'BMP P Tracking Table'!$AU362*VLOOKUP('BMP P Tracking Table'!$Q362,'Loading Rates'!$B$1:$L$24,10,FALSE))),"")</f>
        <v/>
      </c>
      <c r="AZ362" s="107" t="str">
        <f>IFERROR(IF('BMP P Tracking Table'!$AL362="Yes",MIN(2,IF('BMP P Tracking Table'!$AP362="Total Pervious",(-(3630*'BMP P Tracking Table'!$AO362+20.691*'BMP P Tracking Table'!$AU362)+SQRT((3630*'BMP P Tracking Table'!$AO362+20.691*'BMP P Tracking Table'!$AU362)^2-(4*(996.798*'BMP P Tracking Table'!$AU362)*-'BMP P Tracking Table'!$AW362)))/(2*(996.798*'BMP P Tracking Table'!$AU362)),IF(SUM('BMP P Tracking Table'!$AQ362:$AT362)=0,'BMP P Tracking Table'!$AU362/(-3630*'BMP P Tracking Table'!$AO362),(-(3630*'BMP P Tracking Table'!$AO362+20.691*'BMP P Tracking Table'!$AT362-216.711*'BMP P Tracking Table'!$AS362-83.853*'BMP P Tracking Table'!$AR362-42.834*'BMP P Tracking Table'!$AQ362)+SQRT((3630*'BMP P Tracking Table'!$AO362+20.691*'BMP P Tracking Table'!$AT362-216.711*'BMP P Tracking Table'!$AS362-83.853*'BMP P Tracking Table'!$AR362-42.834*'BMP P Tracking Table'!$AQ362)^2-(4*(149.919*'BMP P Tracking Table'!$AQ362+236.676*'BMP P Tracking Table'!$AR362+726*'BMP P Tracking Table'!$AS362+996.798*'BMP P Tracking Table'!$AT362)*-'BMP P Tracking Table'!$AW362)))/(2*(149.919*'BMP P Tracking Table'!$AQ362+236.676*'BMP P Tracking Table'!$AR362+726*'BMP P Tracking Table'!$AS362+996.798*'BMP P Tracking Table'!$AT362))))),MIN(2,IF('BMP P Tracking Table'!$AP362="Total Pervious",(-(3630*'BMP P Tracking Table'!$U362+20.691*'BMP P Tracking Table'!$AA362)+SQRT((3630*'BMP P Tracking Table'!$U362+20.691*'BMP P Tracking Table'!$AA362)^2-(4*(996.798*'BMP P Tracking Table'!$AA362)*-'BMP P Tracking Table'!$AW362)))/(2*(996.798*'BMP P Tracking Table'!$AA362)),IF(SUM('BMP P Tracking Table'!$W362:$Z362)=0,'BMP P Tracking Table'!$AW362/(-3630*'BMP P Tracking Table'!$U362),(-(3630*'BMP P Tracking Table'!$U362+20.691*'BMP P Tracking Table'!$Z362-216.711*'BMP P Tracking Table'!$Y362-83.853*'BMP P Tracking Table'!$X362-42.834*'BMP P Tracking Table'!$W362)+SQRT((3630*'BMP P Tracking Table'!$U362+20.691*'BMP P Tracking Table'!$Z362-216.711*'BMP P Tracking Table'!$Y362-83.853*'BMP P Tracking Table'!$X362-42.834*'BMP P Tracking Table'!$W362)^2-(4*(149.919*'BMP P Tracking Table'!$W362+236.676*'BMP P Tracking Table'!$X362+726*'BMP P Tracking Table'!$Y362+996.798*'BMP P Tracking Table'!$Z362)*-'BMP P Tracking Table'!$AW362)))/(2*(149.919*'BMP P Tracking Table'!$W362+236.676*'BMP P Tracking Table'!$X362+726*'BMP P Tracking Table'!$Y362+996.798*'BMP P Tracking Table'!$Z362)))))),"")</f>
        <v/>
      </c>
      <c r="BA362" s="105" t="str" cm="1">
        <f t="array" ref="BA362">IFERROR((VLOOKUP(CONCATENATE('BMP P Tracking Table'!$AV362," ",'BMP P Tracking Table'!$AX362),'Performance Curves'!$C$1:$L$45,_xlfn.SINGLE(MATCH('BMP P Tracking Table'!$AZ362,'Performance Curves'!$D$1:$L$1,1))+2,FALSE)-VLOOKUP(CONCATENATE('BMP P Tracking Table'!$AV362," ",'BMP P Tracking Table'!$AX362),'Performance Curves'!$C$1:$L$45,_xlfn.SINGLE(MATCH('BMP P Tracking Table'!$AZ362,'Performance Curves'!$D$1:$L$1,1))+1,FALSE)),"")</f>
        <v/>
      </c>
      <c r="BB362" s="107" t="str">
        <f>IFERROR(('BMP P Tracking Table'!$AZ362-INDEX('Performance Curves'!$E$1:$L$1,1,MATCH('BMP P Tracking Table'!$AZ362,'Performance Curves'!$E$1:$L$1,1)))/(INDEX('Performance Curves'!$E$1:$L$1,1,MATCH('BMP P Tracking Table'!$AZ362,'Performance Curves'!$E$1:$L$1,1)+1)-INDEX('Performance Curves'!$E$1:$L$1,1,MATCH('BMP P Tracking Table'!$AZ362,'Performance Curves'!$E$1:$L$1,1))),"")</f>
        <v/>
      </c>
      <c r="BC362" s="106" t="str" cm="1">
        <f t="array" ref="BC362">IFERROR(IF('BMP P Tracking Table'!$AZ362=2,VLOOKUP(CONCATENATE('BMP P Tracking Table'!$AV362," ",'BMP P Tracking Table'!$AX362),'Performance Curves'!$C$1:$L$44,_xlfn.SINGLE(MATCH('BMP P Tracking Table'!$AZ362,'Performance Curves'!$D$1:$L$1,1))+1,FALSE),'BMP P Tracking Table'!$BA362*'BMP P Tracking Table'!$BB362+VLOOKUP(CONCATENATE('BMP P Tracking Table'!$AV362," ",'BMP P Tracking Table'!$AX362),'Performance Curves'!$C$1:$L$44,_xlfn.SINGLE(MATCH('BMP P Tracking Table'!$AZ362,'Performance Curves'!$D$1:$L$1,1))+1,FALSE)),"")</f>
        <v/>
      </c>
      <c r="BD362" s="107" t="str">
        <f>IFERROR('BMP P Tracking Table'!$BC362*'BMP P Tracking Table'!$AY362,"")</f>
        <v/>
      </c>
      <c r="BE362" s="101"/>
      <c r="BF362" s="37">
        <f t="shared" si="12"/>
        <v>0</v>
      </c>
    </row>
    <row r="363" spans="1:58" x14ac:dyDescent="0.25">
      <c r="A363" s="65"/>
      <c r="B363" s="65"/>
      <c r="C363" s="65"/>
      <c r="D363" s="65"/>
      <c r="E363" s="97"/>
      <c r="F363" s="97"/>
      <c r="G363" s="65"/>
      <c r="H363" s="65"/>
      <c r="I363" s="65"/>
      <c r="J363" s="98"/>
      <c r="K363" s="65"/>
      <c r="L363" s="65"/>
      <c r="M363" s="65"/>
      <c r="N363" s="65"/>
      <c r="O363" s="65"/>
      <c r="P363" s="65"/>
      <c r="Q363" s="65" t="str">
        <f>IFERROR(VLOOKUP('BMP P Tracking Table'!$P363,Dropdowns!$C$2:$E$15,3,FALSE),"")</f>
        <v/>
      </c>
      <c r="R363" s="65" t="str">
        <f>IFERROR(VLOOKUP('BMP P Tracking Table'!$Q363,Dropdowns!$P$3:$Q$23,2,FALSE),"")</f>
        <v/>
      </c>
      <c r="S363" s="65"/>
      <c r="T363" s="65"/>
      <c r="U363" s="65"/>
      <c r="V363" s="65"/>
      <c r="W363" s="65"/>
      <c r="X363" s="65"/>
      <c r="Y363" s="65"/>
      <c r="Z363" s="65"/>
      <c r="AA363" s="65"/>
      <c r="AB363" s="100"/>
      <c r="AC363" s="65"/>
      <c r="AD363" s="107" t="str">
        <f>IFERROR('BMP P Tracking Table'!$U363*VLOOKUP('BMP P Tracking Table'!$Q363,'Loading Rates'!$B$1:$L$24,4,FALSE)+IF('BMP P Tracking Table'!$V363="By HSG",'BMP P Tracking Table'!$W363*VLOOKUP('BMP P Tracking Table'!$Q363,'Loading Rates'!$B$1:$L$24,6,FALSE)+'BMP P Tracking Table'!$X363*VLOOKUP('BMP P Tracking Table'!$Q363,'Loading Rates'!$B$1:$L$24,7,FALSE)+'BMP P Tracking Table'!$Y363*VLOOKUP('BMP P Tracking Table'!$Q363,'Loading Rates'!$B$1:$L$24,8,FALSE)+'BMP P Tracking Table'!$Z363*VLOOKUP('BMP P Tracking Table'!$Q363,'Loading Rates'!$B$1:$L$24,9,FALSE),'BMP P Tracking Table'!$AA363*VLOOKUP('BMP P Tracking Table'!$Q363,'Loading Rates'!$B$1:$L$24,10,FALSE)),"")</f>
        <v/>
      </c>
      <c r="AE363" s="107" t="str">
        <f>IFERROR(MIN(2,IF('BMP P Tracking Table'!$V363="Total Pervious",(-(3630*'BMP P Tracking Table'!$U363+20.691*'BMP P Tracking Table'!$AA363)+SQRT((3630*'BMP P Tracking Table'!$U363+20.691*'BMP P Tracking Table'!$AA363)^2-(4*(996.798*'BMP P Tracking Table'!$AA363)*-'BMP P Tracking Table'!$AB363)))/(2*(996.798*'BMP P Tracking Table'!$AA363)),IF(SUM('BMP P Tracking Table'!$W363:$Z363)=0,'BMP P Tracking Table'!$AB363/(-3630*'BMP P Tracking Table'!$U363),(-(3630*'BMP P Tracking Table'!$U363+20.691*'BMP P Tracking Table'!$Z363-216.711*'BMP P Tracking Table'!$Y363-83.853*'BMP P Tracking Table'!$X363-42.834*'BMP P Tracking Table'!$W363)+SQRT((3630*'BMP P Tracking Table'!$U363+20.691*'BMP P Tracking Table'!$Z363-216.711*'BMP P Tracking Table'!$Y363-83.853*'BMP P Tracking Table'!$X363-42.834*'BMP P Tracking Table'!$W363)^2-(4*(149.919*'BMP P Tracking Table'!$W363+236.676*'BMP P Tracking Table'!$X363+726*'BMP P Tracking Table'!$Y363+996.798*'BMP P Tracking Table'!$Z363)*-'BMP P Tracking Table'!$AB363)))/(2*(149.919*'BMP P Tracking Table'!$W363+236.676*'BMP P Tracking Table'!$X363+726*'BMP P Tracking Table'!$Y363+996.798*'BMP P Tracking Table'!$Z363))))),"")</f>
        <v/>
      </c>
      <c r="AF363" s="107" t="str" cm="1">
        <f t="array" ref="AF363">IFERROR((VLOOKUP(CONCATENATE('BMP P Tracking Table'!$T363," ",'BMP P Tracking Table'!$AC363),'Performance Curves'!$C$1:$L$45,_xlfn.SINGLE(MATCH('BMP P Tracking Table'!$AE363,'Performance Curves'!$D$1:$L$1,1))+2,FALSE)-VLOOKUP(CONCATENATE('BMP P Tracking Table'!$T363," ",'BMP P Tracking Table'!$AC363),'Performance Curves'!$C$1:$L$45,_xlfn.SINGLE(MATCH('BMP P Tracking Table'!$AE363,'Performance Curves'!$D$1:$L$1,1))+1,FALSE)),"")</f>
        <v/>
      </c>
      <c r="AG363" s="107" t="str">
        <f>IFERROR(('BMP P Tracking Table'!$AE363-INDEX('Performance Curves'!$E$1:$L$1,1,MATCH('BMP P Tracking Table'!$AE363,'Performance Curves'!$E$1:$L$1,1)))/(INDEX('Performance Curves'!$E$1:$L$1,1,MATCH('BMP P Tracking Table'!$AE363,'Performance Curves'!$E$1:$L$1,1)+1)-INDEX('Performance Curves'!$E$1:$L$1,1,MATCH('BMP P Tracking Table'!$AE363,'Performance Curves'!$E$1:$L$1,1))),"")</f>
        <v/>
      </c>
      <c r="AH363" s="106" t="str" cm="1">
        <f t="array" ref="AH363">IFERROR(IF('BMP P Tracking Table'!$AE363=2,VLOOKUP(CONCATENATE('BMP P Tracking Table'!$T363," ",'BMP P Tracking Table'!$AC363),'Performance Curves'!$C$1:$L$45,_xlfn.SINGLE(MATCH('BMP P Tracking Table'!$AE363,'Performance Curves'!$D$1:$L$1,1))+1,FALSE),'BMP P Tracking Table'!$AF363*'BMP P Tracking Table'!$AG363+VLOOKUP(CONCATENATE('BMP P Tracking Table'!$T363," ",'BMP P Tracking Table'!$AC363),'Performance Curves'!$C$1:$L$45,_xlfn.SINGLE(MATCH('BMP P Tracking Table'!$AE363,'Performance Curves'!$D$1:$L$1,1))+1,FALSE)),"")</f>
        <v/>
      </c>
      <c r="AI363" s="107" t="str">
        <f>IFERROR('BMP P Tracking Table'!$AH363*'BMP P Tracking Table'!$AD363,"")</f>
        <v/>
      </c>
      <c r="AJ363" s="65"/>
      <c r="AK363" s="101"/>
      <c r="AL363" s="101"/>
      <c r="AM363" s="64">
        <v>1</v>
      </c>
      <c r="AN363" s="105" t="str">
        <f t="shared" si="11"/>
        <v/>
      </c>
      <c r="AO363" s="101"/>
      <c r="AP363" s="101"/>
      <c r="AQ363" s="101"/>
      <c r="AR363" s="101"/>
      <c r="AS363" s="101"/>
      <c r="AT363" s="101"/>
      <c r="AU363" s="101"/>
      <c r="AV363" s="65"/>
      <c r="AW363" s="102"/>
      <c r="AX363" s="102"/>
      <c r="AY363" s="107" t="str">
        <f>IF('BMP P Tracking Table'!$AK363="Yes",IF('BMP P Tracking Table'!$AL363="No",'BMP P Tracking Table'!$U363*VLOOKUP('BMP P Tracking Table'!$Q363,'Loading Rates'!$B$1:$L$24,4,FALSE)+IF('BMP P Tracking Table'!$V363="By HSG",'BMP P Tracking Table'!$W363*VLOOKUP('BMP P Tracking Table'!$Q363,'Loading Rates'!$B$1:$L$24,6,FALSE)+'BMP P Tracking Table'!$X363*VLOOKUP('BMP P Tracking Table'!$Q363,'Loading Rates'!$B$1:$L$24,7,FALSE)+'BMP P Tracking Table'!$Y363*VLOOKUP('BMP P Tracking Table'!$Q363,'Loading Rates'!$B$1:$L$24,8,FALSE)+'BMP P Tracking Table'!$Z363*VLOOKUP('BMP P Tracking Table'!$Q363,'Loading Rates'!$B$1:$L$24,9,FALSE),'BMP P Tracking Table'!$AA363*VLOOKUP('BMP P Tracking Table'!$Q363,'Loading Rates'!$B$1:$L$24,10,FALSE)),'BMP P Tracking Table'!$AO363*VLOOKUP('BMP P Tracking Table'!$Q363,'Loading Rates'!$B$1:$L$24,4,FALSE)+IF('BMP P Tracking Table'!$AP363="By HSG",'BMP P Tracking Table'!$AQ363*VLOOKUP('BMP P Tracking Table'!$Q363,'Loading Rates'!$B$1:$L$24,6,FALSE)+'BMP P Tracking Table'!$AR363*VLOOKUP('BMP P Tracking Table'!$Q363,'Loading Rates'!$B$1:$L$24,7,FALSE)+'BMP P Tracking Table'!$AS363*VLOOKUP('BMP P Tracking Table'!$Q363,'Loading Rates'!$B$1:$L$24,8,FALSE)+'BMP P Tracking Table'!$AT363*VLOOKUP('BMP P Tracking Table'!$Q363,'Loading Rates'!$B$1:$L$24,9,FALSE),'BMP P Tracking Table'!$AU363*VLOOKUP('BMP P Tracking Table'!$Q363,'Loading Rates'!$B$1:$L$24,10,FALSE))),"")</f>
        <v/>
      </c>
      <c r="AZ363" s="107" t="str">
        <f>IFERROR(IF('BMP P Tracking Table'!$AL363="Yes",MIN(2,IF('BMP P Tracking Table'!$AP363="Total Pervious",(-(3630*'BMP P Tracking Table'!$AO363+20.691*'BMP P Tracking Table'!$AU363)+SQRT((3630*'BMP P Tracking Table'!$AO363+20.691*'BMP P Tracking Table'!$AU363)^2-(4*(996.798*'BMP P Tracking Table'!$AU363)*-'BMP P Tracking Table'!$AW363)))/(2*(996.798*'BMP P Tracking Table'!$AU363)),IF(SUM('BMP P Tracking Table'!$AQ363:$AT363)=0,'BMP P Tracking Table'!$AU363/(-3630*'BMP P Tracking Table'!$AO363),(-(3630*'BMP P Tracking Table'!$AO363+20.691*'BMP P Tracking Table'!$AT363-216.711*'BMP P Tracking Table'!$AS363-83.853*'BMP P Tracking Table'!$AR363-42.834*'BMP P Tracking Table'!$AQ363)+SQRT((3630*'BMP P Tracking Table'!$AO363+20.691*'BMP P Tracking Table'!$AT363-216.711*'BMP P Tracking Table'!$AS363-83.853*'BMP P Tracking Table'!$AR363-42.834*'BMP P Tracking Table'!$AQ363)^2-(4*(149.919*'BMP P Tracking Table'!$AQ363+236.676*'BMP P Tracking Table'!$AR363+726*'BMP P Tracking Table'!$AS363+996.798*'BMP P Tracking Table'!$AT363)*-'BMP P Tracking Table'!$AW363)))/(2*(149.919*'BMP P Tracking Table'!$AQ363+236.676*'BMP P Tracking Table'!$AR363+726*'BMP P Tracking Table'!$AS363+996.798*'BMP P Tracking Table'!$AT363))))),MIN(2,IF('BMP P Tracking Table'!$AP363="Total Pervious",(-(3630*'BMP P Tracking Table'!$U363+20.691*'BMP P Tracking Table'!$AA363)+SQRT((3630*'BMP P Tracking Table'!$U363+20.691*'BMP P Tracking Table'!$AA363)^2-(4*(996.798*'BMP P Tracking Table'!$AA363)*-'BMP P Tracking Table'!$AW363)))/(2*(996.798*'BMP P Tracking Table'!$AA363)),IF(SUM('BMP P Tracking Table'!$W363:$Z363)=0,'BMP P Tracking Table'!$AW363/(-3630*'BMP P Tracking Table'!$U363),(-(3630*'BMP P Tracking Table'!$U363+20.691*'BMP P Tracking Table'!$Z363-216.711*'BMP P Tracking Table'!$Y363-83.853*'BMP P Tracking Table'!$X363-42.834*'BMP P Tracking Table'!$W363)+SQRT((3630*'BMP P Tracking Table'!$U363+20.691*'BMP P Tracking Table'!$Z363-216.711*'BMP P Tracking Table'!$Y363-83.853*'BMP P Tracking Table'!$X363-42.834*'BMP P Tracking Table'!$W363)^2-(4*(149.919*'BMP P Tracking Table'!$W363+236.676*'BMP P Tracking Table'!$X363+726*'BMP P Tracking Table'!$Y363+996.798*'BMP P Tracking Table'!$Z363)*-'BMP P Tracking Table'!$AW363)))/(2*(149.919*'BMP P Tracking Table'!$W363+236.676*'BMP P Tracking Table'!$X363+726*'BMP P Tracking Table'!$Y363+996.798*'BMP P Tracking Table'!$Z363)))))),"")</f>
        <v/>
      </c>
      <c r="BA363" s="105" t="str" cm="1">
        <f t="array" ref="BA363">IFERROR((VLOOKUP(CONCATENATE('BMP P Tracking Table'!$AV363," ",'BMP P Tracking Table'!$AX363),'Performance Curves'!$C$1:$L$45,_xlfn.SINGLE(MATCH('BMP P Tracking Table'!$AZ363,'Performance Curves'!$D$1:$L$1,1))+2,FALSE)-VLOOKUP(CONCATENATE('BMP P Tracking Table'!$AV363," ",'BMP P Tracking Table'!$AX363),'Performance Curves'!$C$1:$L$45,_xlfn.SINGLE(MATCH('BMP P Tracking Table'!$AZ363,'Performance Curves'!$D$1:$L$1,1))+1,FALSE)),"")</f>
        <v/>
      </c>
      <c r="BB363" s="107" t="str">
        <f>IFERROR(('BMP P Tracking Table'!$AZ363-INDEX('Performance Curves'!$E$1:$L$1,1,MATCH('BMP P Tracking Table'!$AZ363,'Performance Curves'!$E$1:$L$1,1)))/(INDEX('Performance Curves'!$E$1:$L$1,1,MATCH('BMP P Tracking Table'!$AZ363,'Performance Curves'!$E$1:$L$1,1)+1)-INDEX('Performance Curves'!$E$1:$L$1,1,MATCH('BMP P Tracking Table'!$AZ363,'Performance Curves'!$E$1:$L$1,1))),"")</f>
        <v/>
      </c>
      <c r="BC363" s="106" t="str" cm="1">
        <f t="array" ref="BC363">IFERROR(IF('BMP P Tracking Table'!$AZ363=2,VLOOKUP(CONCATENATE('BMP P Tracking Table'!$AV363," ",'BMP P Tracking Table'!$AX363),'Performance Curves'!$C$1:$L$44,_xlfn.SINGLE(MATCH('BMP P Tracking Table'!$AZ363,'Performance Curves'!$D$1:$L$1,1))+1,FALSE),'BMP P Tracking Table'!$BA363*'BMP P Tracking Table'!$BB363+VLOOKUP(CONCATENATE('BMP P Tracking Table'!$AV363," ",'BMP P Tracking Table'!$AX363),'Performance Curves'!$C$1:$L$44,_xlfn.SINGLE(MATCH('BMP P Tracking Table'!$AZ363,'Performance Curves'!$D$1:$L$1,1))+1,FALSE)),"")</f>
        <v/>
      </c>
      <c r="BD363" s="107" t="str">
        <f>IFERROR('BMP P Tracking Table'!$BC363*'BMP P Tracking Table'!$AY363,"")</f>
        <v/>
      </c>
      <c r="BE363" s="95"/>
      <c r="BF363" s="37">
        <f t="shared" si="12"/>
        <v>0</v>
      </c>
    </row>
    <row r="364" spans="1:58" x14ac:dyDescent="0.25">
      <c r="A364" s="65"/>
      <c r="B364" s="65"/>
      <c r="C364" s="65"/>
      <c r="D364" s="65"/>
      <c r="E364" s="97"/>
      <c r="F364" s="97"/>
      <c r="G364" s="65"/>
      <c r="H364" s="65"/>
      <c r="I364" s="65"/>
      <c r="J364" s="98"/>
      <c r="K364" s="65"/>
      <c r="L364" s="65"/>
      <c r="M364" s="65"/>
      <c r="N364" s="65"/>
      <c r="O364" s="65"/>
      <c r="P364" s="65"/>
      <c r="Q364" s="65" t="str">
        <f>IFERROR(VLOOKUP('BMP P Tracking Table'!$P364,Dropdowns!$C$2:$E$15,3,FALSE),"")</f>
        <v/>
      </c>
      <c r="R364" s="65" t="str">
        <f>IFERROR(VLOOKUP('BMP P Tracking Table'!$Q364,Dropdowns!$P$3:$Q$23,2,FALSE),"")</f>
        <v/>
      </c>
      <c r="S364" s="65"/>
      <c r="T364" s="65"/>
      <c r="U364" s="65"/>
      <c r="V364" s="65"/>
      <c r="W364" s="65"/>
      <c r="X364" s="65"/>
      <c r="Y364" s="65"/>
      <c r="Z364" s="65"/>
      <c r="AA364" s="65"/>
      <c r="AB364" s="100"/>
      <c r="AC364" s="65"/>
      <c r="AD364" s="107" t="str">
        <f>IFERROR('BMP P Tracking Table'!$U364*VLOOKUP('BMP P Tracking Table'!$Q364,'Loading Rates'!$B$1:$L$24,4,FALSE)+IF('BMP P Tracking Table'!$V364="By HSG",'BMP P Tracking Table'!$W364*VLOOKUP('BMP P Tracking Table'!$Q364,'Loading Rates'!$B$1:$L$24,6,FALSE)+'BMP P Tracking Table'!$X364*VLOOKUP('BMP P Tracking Table'!$Q364,'Loading Rates'!$B$1:$L$24,7,FALSE)+'BMP P Tracking Table'!$Y364*VLOOKUP('BMP P Tracking Table'!$Q364,'Loading Rates'!$B$1:$L$24,8,FALSE)+'BMP P Tracking Table'!$Z364*VLOOKUP('BMP P Tracking Table'!$Q364,'Loading Rates'!$B$1:$L$24,9,FALSE),'BMP P Tracking Table'!$AA364*VLOOKUP('BMP P Tracking Table'!$Q364,'Loading Rates'!$B$1:$L$24,10,FALSE)),"")</f>
        <v/>
      </c>
      <c r="AE364" s="107" t="str">
        <f>IFERROR(MIN(2,IF('BMP P Tracking Table'!$V364="Total Pervious",(-(3630*'BMP P Tracking Table'!$U364+20.691*'BMP P Tracking Table'!$AA364)+SQRT((3630*'BMP P Tracking Table'!$U364+20.691*'BMP P Tracking Table'!$AA364)^2-(4*(996.798*'BMP P Tracking Table'!$AA364)*-'BMP P Tracking Table'!$AB364)))/(2*(996.798*'BMP P Tracking Table'!$AA364)),IF(SUM('BMP P Tracking Table'!$W364:$Z364)=0,'BMP P Tracking Table'!$AB364/(-3630*'BMP P Tracking Table'!$U364),(-(3630*'BMP P Tracking Table'!$U364+20.691*'BMP P Tracking Table'!$Z364-216.711*'BMP P Tracking Table'!$Y364-83.853*'BMP P Tracking Table'!$X364-42.834*'BMP P Tracking Table'!$W364)+SQRT((3630*'BMP P Tracking Table'!$U364+20.691*'BMP P Tracking Table'!$Z364-216.711*'BMP P Tracking Table'!$Y364-83.853*'BMP P Tracking Table'!$X364-42.834*'BMP P Tracking Table'!$W364)^2-(4*(149.919*'BMP P Tracking Table'!$W364+236.676*'BMP P Tracking Table'!$X364+726*'BMP P Tracking Table'!$Y364+996.798*'BMP P Tracking Table'!$Z364)*-'BMP P Tracking Table'!$AB364)))/(2*(149.919*'BMP P Tracking Table'!$W364+236.676*'BMP P Tracking Table'!$X364+726*'BMP P Tracking Table'!$Y364+996.798*'BMP P Tracking Table'!$Z364))))),"")</f>
        <v/>
      </c>
      <c r="AF364" s="107" t="str" cm="1">
        <f t="array" ref="AF364">IFERROR((VLOOKUP(CONCATENATE('BMP P Tracking Table'!$T364," ",'BMP P Tracking Table'!$AC364),'Performance Curves'!$C$1:$L$45,_xlfn.SINGLE(MATCH('BMP P Tracking Table'!$AE364,'Performance Curves'!$D$1:$L$1,1))+2,FALSE)-VLOOKUP(CONCATENATE('BMP P Tracking Table'!$T364," ",'BMP P Tracking Table'!$AC364),'Performance Curves'!$C$1:$L$45,_xlfn.SINGLE(MATCH('BMP P Tracking Table'!$AE364,'Performance Curves'!$D$1:$L$1,1))+1,FALSE)),"")</f>
        <v/>
      </c>
      <c r="AG364" s="107" t="str">
        <f>IFERROR(('BMP P Tracking Table'!$AE364-INDEX('Performance Curves'!$E$1:$L$1,1,MATCH('BMP P Tracking Table'!$AE364,'Performance Curves'!$E$1:$L$1,1)))/(INDEX('Performance Curves'!$E$1:$L$1,1,MATCH('BMP P Tracking Table'!$AE364,'Performance Curves'!$E$1:$L$1,1)+1)-INDEX('Performance Curves'!$E$1:$L$1,1,MATCH('BMP P Tracking Table'!$AE364,'Performance Curves'!$E$1:$L$1,1))),"")</f>
        <v/>
      </c>
      <c r="AH364" s="106" t="str" cm="1">
        <f t="array" ref="AH364">IFERROR(IF('BMP P Tracking Table'!$AE364=2,VLOOKUP(CONCATENATE('BMP P Tracking Table'!$T364," ",'BMP P Tracking Table'!$AC364),'Performance Curves'!$C$1:$L$45,_xlfn.SINGLE(MATCH('BMP P Tracking Table'!$AE364,'Performance Curves'!$D$1:$L$1,1))+1,FALSE),'BMP P Tracking Table'!$AF364*'BMP P Tracking Table'!$AG364+VLOOKUP(CONCATENATE('BMP P Tracking Table'!$T364," ",'BMP P Tracking Table'!$AC364),'Performance Curves'!$C$1:$L$45,_xlfn.SINGLE(MATCH('BMP P Tracking Table'!$AE364,'Performance Curves'!$D$1:$L$1,1))+1,FALSE)),"")</f>
        <v/>
      </c>
      <c r="AI364" s="107" t="str">
        <f>IFERROR('BMP P Tracking Table'!$AH364*'BMP P Tracking Table'!$AD364,"")</f>
        <v/>
      </c>
      <c r="AJ364" s="65"/>
      <c r="AK364" s="101"/>
      <c r="AL364" s="101"/>
      <c r="AM364" s="64">
        <v>1</v>
      </c>
      <c r="AN364" s="105" t="str">
        <f t="shared" si="11"/>
        <v/>
      </c>
      <c r="AO364" s="101"/>
      <c r="AP364" s="101"/>
      <c r="AQ364" s="101"/>
      <c r="AR364" s="101"/>
      <c r="AS364" s="101"/>
      <c r="AT364" s="101"/>
      <c r="AU364" s="101"/>
      <c r="AV364" s="65"/>
      <c r="AW364" s="102"/>
      <c r="AX364" s="102"/>
      <c r="AY364" s="107" t="str">
        <f>IF('BMP P Tracking Table'!$AK364="Yes",IF('BMP P Tracking Table'!$AL364="No",'BMP P Tracking Table'!$U364*VLOOKUP('BMP P Tracking Table'!$Q364,'Loading Rates'!$B$1:$L$24,4,FALSE)+IF('BMP P Tracking Table'!$V364="By HSG",'BMP P Tracking Table'!$W364*VLOOKUP('BMP P Tracking Table'!$Q364,'Loading Rates'!$B$1:$L$24,6,FALSE)+'BMP P Tracking Table'!$X364*VLOOKUP('BMP P Tracking Table'!$Q364,'Loading Rates'!$B$1:$L$24,7,FALSE)+'BMP P Tracking Table'!$Y364*VLOOKUP('BMP P Tracking Table'!$Q364,'Loading Rates'!$B$1:$L$24,8,FALSE)+'BMP P Tracking Table'!$Z364*VLOOKUP('BMP P Tracking Table'!$Q364,'Loading Rates'!$B$1:$L$24,9,FALSE),'BMP P Tracking Table'!$AA364*VLOOKUP('BMP P Tracking Table'!$Q364,'Loading Rates'!$B$1:$L$24,10,FALSE)),'BMP P Tracking Table'!$AO364*VLOOKUP('BMP P Tracking Table'!$Q364,'Loading Rates'!$B$1:$L$24,4,FALSE)+IF('BMP P Tracking Table'!$AP364="By HSG",'BMP P Tracking Table'!$AQ364*VLOOKUP('BMP P Tracking Table'!$Q364,'Loading Rates'!$B$1:$L$24,6,FALSE)+'BMP P Tracking Table'!$AR364*VLOOKUP('BMP P Tracking Table'!$Q364,'Loading Rates'!$B$1:$L$24,7,FALSE)+'BMP P Tracking Table'!$AS364*VLOOKUP('BMP P Tracking Table'!$Q364,'Loading Rates'!$B$1:$L$24,8,FALSE)+'BMP P Tracking Table'!$AT364*VLOOKUP('BMP P Tracking Table'!$Q364,'Loading Rates'!$B$1:$L$24,9,FALSE),'BMP P Tracking Table'!$AU364*VLOOKUP('BMP P Tracking Table'!$Q364,'Loading Rates'!$B$1:$L$24,10,FALSE))),"")</f>
        <v/>
      </c>
      <c r="AZ364" s="107" t="str">
        <f>IFERROR(IF('BMP P Tracking Table'!$AL364="Yes",MIN(2,IF('BMP P Tracking Table'!$AP364="Total Pervious",(-(3630*'BMP P Tracking Table'!$AO364+20.691*'BMP P Tracking Table'!$AU364)+SQRT((3630*'BMP P Tracking Table'!$AO364+20.691*'BMP P Tracking Table'!$AU364)^2-(4*(996.798*'BMP P Tracking Table'!$AU364)*-'BMP P Tracking Table'!$AW364)))/(2*(996.798*'BMP P Tracking Table'!$AU364)),IF(SUM('BMP P Tracking Table'!$AQ364:$AT364)=0,'BMP P Tracking Table'!$AU364/(-3630*'BMP P Tracking Table'!$AO364),(-(3630*'BMP P Tracking Table'!$AO364+20.691*'BMP P Tracking Table'!$AT364-216.711*'BMP P Tracking Table'!$AS364-83.853*'BMP P Tracking Table'!$AR364-42.834*'BMP P Tracking Table'!$AQ364)+SQRT((3630*'BMP P Tracking Table'!$AO364+20.691*'BMP P Tracking Table'!$AT364-216.711*'BMP P Tracking Table'!$AS364-83.853*'BMP P Tracking Table'!$AR364-42.834*'BMP P Tracking Table'!$AQ364)^2-(4*(149.919*'BMP P Tracking Table'!$AQ364+236.676*'BMP P Tracking Table'!$AR364+726*'BMP P Tracking Table'!$AS364+996.798*'BMP P Tracking Table'!$AT364)*-'BMP P Tracking Table'!$AW364)))/(2*(149.919*'BMP P Tracking Table'!$AQ364+236.676*'BMP P Tracking Table'!$AR364+726*'BMP P Tracking Table'!$AS364+996.798*'BMP P Tracking Table'!$AT364))))),MIN(2,IF('BMP P Tracking Table'!$AP364="Total Pervious",(-(3630*'BMP P Tracking Table'!$U364+20.691*'BMP P Tracking Table'!$AA364)+SQRT((3630*'BMP P Tracking Table'!$U364+20.691*'BMP P Tracking Table'!$AA364)^2-(4*(996.798*'BMP P Tracking Table'!$AA364)*-'BMP P Tracking Table'!$AW364)))/(2*(996.798*'BMP P Tracking Table'!$AA364)),IF(SUM('BMP P Tracking Table'!$W364:$Z364)=0,'BMP P Tracking Table'!$AW364/(-3630*'BMP P Tracking Table'!$U364),(-(3630*'BMP P Tracking Table'!$U364+20.691*'BMP P Tracking Table'!$Z364-216.711*'BMP P Tracking Table'!$Y364-83.853*'BMP P Tracking Table'!$X364-42.834*'BMP P Tracking Table'!$W364)+SQRT((3630*'BMP P Tracking Table'!$U364+20.691*'BMP P Tracking Table'!$Z364-216.711*'BMP P Tracking Table'!$Y364-83.853*'BMP P Tracking Table'!$X364-42.834*'BMP P Tracking Table'!$W364)^2-(4*(149.919*'BMP P Tracking Table'!$W364+236.676*'BMP P Tracking Table'!$X364+726*'BMP P Tracking Table'!$Y364+996.798*'BMP P Tracking Table'!$Z364)*-'BMP P Tracking Table'!$AW364)))/(2*(149.919*'BMP P Tracking Table'!$W364+236.676*'BMP P Tracking Table'!$X364+726*'BMP P Tracking Table'!$Y364+996.798*'BMP P Tracking Table'!$Z364)))))),"")</f>
        <v/>
      </c>
      <c r="BA364" s="105" t="str" cm="1">
        <f t="array" ref="BA364">IFERROR((VLOOKUP(CONCATENATE('BMP P Tracking Table'!$AV364," ",'BMP P Tracking Table'!$AX364),'Performance Curves'!$C$1:$L$45,_xlfn.SINGLE(MATCH('BMP P Tracking Table'!$AZ364,'Performance Curves'!$D$1:$L$1,1))+2,FALSE)-VLOOKUP(CONCATENATE('BMP P Tracking Table'!$AV364," ",'BMP P Tracking Table'!$AX364),'Performance Curves'!$C$1:$L$45,_xlfn.SINGLE(MATCH('BMP P Tracking Table'!$AZ364,'Performance Curves'!$D$1:$L$1,1))+1,FALSE)),"")</f>
        <v/>
      </c>
      <c r="BB364" s="107" t="str">
        <f>IFERROR(('BMP P Tracking Table'!$AZ364-INDEX('Performance Curves'!$E$1:$L$1,1,MATCH('BMP P Tracking Table'!$AZ364,'Performance Curves'!$E$1:$L$1,1)))/(INDEX('Performance Curves'!$E$1:$L$1,1,MATCH('BMP P Tracking Table'!$AZ364,'Performance Curves'!$E$1:$L$1,1)+1)-INDEX('Performance Curves'!$E$1:$L$1,1,MATCH('BMP P Tracking Table'!$AZ364,'Performance Curves'!$E$1:$L$1,1))),"")</f>
        <v/>
      </c>
      <c r="BC364" s="106" t="str" cm="1">
        <f t="array" ref="BC364">IFERROR(IF('BMP P Tracking Table'!$AZ364=2,VLOOKUP(CONCATENATE('BMP P Tracking Table'!$AV364," ",'BMP P Tracking Table'!$AX364),'Performance Curves'!$C$1:$L$44,_xlfn.SINGLE(MATCH('BMP P Tracking Table'!$AZ364,'Performance Curves'!$D$1:$L$1,1))+1,FALSE),'BMP P Tracking Table'!$BA364*'BMP P Tracking Table'!$BB364+VLOOKUP(CONCATENATE('BMP P Tracking Table'!$AV364," ",'BMP P Tracking Table'!$AX364),'Performance Curves'!$C$1:$L$44,_xlfn.SINGLE(MATCH('BMP P Tracking Table'!$AZ364,'Performance Curves'!$D$1:$L$1,1))+1,FALSE)),"")</f>
        <v/>
      </c>
      <c r="BD364" s="107" t="str">
        <f>IFERROR('BMP P Tracking Table'!$BC364*'BMP P Tracking Table'!$AY364,"")</f>
        <v/>
      </c>
      <c r="BE364" s="101"/>
      <c r="BF364" s="37">
        <f t="shared" si="12"/>
        <v>0</v>
      </c>
    </row>
    <row r="365" spans="1:58" x14ac:dyDescent="0.25">
      <c r="A365" s="65"/>
      <c r="B365" s="65"/>
      <c r="C365" s="65"/>
      <c r="D365" s="65"/>
      <c r="E365" s="97"/>
      <c r="F365" s="97"/>
      <c r="G365" s="65"/>
      <c r="H365" s="65"/>
      <c r="I365" s="65"/>
      <c r="J365" s="98"/>
      <c r="K365" s="65"/>
      <c r="L365" s="65"/>
      <c r="M365" s="65"/>
      <c r="N365" s="65"/>
      <c r="O365" s="65"/>
      <c r="P365" s="65"/>
      <c r="Q365" s="65" t="str">
        <f>IFERROR(VLOOKUP('BMP P Tracking Table'!$P365,Dropdowns!$C$2:$E$15,3,FALSE),"")</f>
        <v/>
      </c>
      <c r="R365" s="65" t="str">
        <f>IFERROR(VLOOKUP('BMP P Tracking Table'!$Q365,Dropdowns!$P$3:$Q$23,2,FALSE),"")</f>
        <v/>
      </c>
      <c r="S365" s="65"/>
      <c r="T365" s="65"/>
      <c r="U365" s="65"/>
      <c r="V365" s="65"/>
      <c r="W365" s="65"/>
      <c r="X365" s="65"/>
      <c r="Y365" s="65"/>
      <c r="Z365" s="65"/>
      <c r="AA365" s="65"/>
      <c r="AB365" s="100"/>
      <c r="AC365" s="65"/>
      <c r="AD365" s="107" t="str">
        <f>IFERROR('BMP P Tracking Table'!$U365*VLOOKUP('BMP P Tracking Table'!$Q365,'Loading Rates'!$B$1:$L$24,4,FALSE)+IF('BMP P Tracking Table'!$V365="By HSG",'BMP P Tracking Table'!$W365*VLOOKUP('BMP P Tracking Table'!$Q365,'Loading Rates'!$B$1:$L$24,6,FALSE)+'BMP P Tracking Table'!$X365*VLOOKUP('BMP P Tracking Table'!$Q365,'Loading Rates'!$B$1:$L$24,7,FALSE)+'BMP P Tracking Table'!$Y365*VLOOKUP('BMP P Tracking Table'!$Q365,'Loading Rates'!$B$1:$L$24,8,FALSE)+'BMP P Tracking Table'!$Z365*VLOOKUP('BMP P Tracking Table'!$Q365,'Loading Rates'!$B$1:$L$24,9,FALSE),'BMP P Tracking Table'!$AA365*VLOOKUP('BMP P Tracking Table'!$Q365,'Loading Rates'!$B$1:$L$24,10,FALSE)),"")</f>
        <v/>
      </c>
      <c r="AE365" s="107" t="str">
        <f>IFERROR(MIN(2,IF('BMP P Tracking Table'!$V365="Total Pervious",(-(3630*'BMP P Tracking Table'!$U365+20.691*'BMP P Tracking Table'!$AA365)+SQRT((3630*'BMP P Tracking Table'!$U365+20.691*'BMP P Tracking Table'!$AA365)^2-(4*(996.798*'BMP P Tracking Table'!$AA365)*-'BMP P Tracking Table'!$AB365)))/(2*(996.798*'BMP P Tracking Table'!$AA365)),IF(SUM('BMP P Tracking Table'!$W365:$Z365)=0,'BMP P Tracking Table'!$AB365/(-3630*'BMP P Tracking Table'!$U365),(-(3630*'BMP P Tracking Table'!$U365+20.691*'BMP P Tracking Table'!$Z365-216.711*'BMP P Tracking Table'!$Y365-83.853*'BMP P Tracking Table'!$X365-42.834*'BMP P Tracking Table'!$W365)+SQRT((3630*'BMP P Tracking Table'!$U365+20.691*'BMP P Tracking Table'!$Z365-216.711*'BMP P Tracking Table'!$Y365-83.853*'BMP P Tracking Table'!$X365-42.834*'BMP P Tracking Table'!$W365)^2-(4*(149.919*'BMP P Tracking Table'!$W365+236.676*'BMP P Tracking Table'!$X365+726*'BMP P Tracking Table'!$Y365+996.798*'BMP P Tracking Table'!$Z365)*-'BMP P Tracking Table'!$AB365)))/(2*(149.919*'BMP P Tracking Table'!$W365+236.676*'BMP P Tracking Table'!$X365+726*'BMP P Tracking Table'!$Y365+996.798*'BMP P Tracking Table'!$Z365))))),"")</f>
        <v/>
      </c>
      <c r="AF365" s="107" t="str" cm="1">
        <f t="array" ref="AF365">IFERROR((VLOOKUP(CONCATENATE('BMP P Tracking Table'!$T365," ",'BMP P Tracking Table'!$AC365),'Performance Curves'!$C$1:$L$45,_xlfn.SINGLE(MATCH('BMP P Tracking Table'!$AE365,'Performance Curves'!$D$1:$L$1,1))+2,FALSE)-VLOOKUP(CONCATENATE('BMP P Tracking Table'!$T365," ",'BMP P Tracking Table'!$AC365),'Performance Curves'!$C$1:$L$45,_xlfn.SINGLE(MATCH('BMP P Tracking Table'!$AE365,'Performance Curves'!$D$1:$L$1,1))+1,FALSE)),"")</f>
        <v/>
      </c>
      <c r="AG365" s="107" t="str">
        <f>IFERROR(('BMP P Tracking Table'!$AE365-INDEX('Performance Curves'!$E$1:$L$1,1,MATCH('BMP P Tracking Table'!$AE365,'Performance Curves'!$E$1:$L$1,1)))/(INDEX('Performance Curves'!$E$1:$L$1,1,MATCH('BMP P Tracking Table'!$AE365,'Performance Curves'!$E$1:$L$1,1)+1)-INDEX('Performance Curves'!$E$1:$L$1,1,MATCH('BMP P Tracking Table'!$AE365,'Performance Curves'!$E$1:$L$1,1))),"")</f>
        <v/>
      </c>
      <c r="AH365" s="106" t="str" cm="1">
        <f t="array" ref="AH365">IFERROR(IF('BMP P Tracking Table'!$AE365=2,VLOOKUP(CONCATENATE('BMP P Tracking Table'!$T365," ",'BMP P Tracking Table'!$AC365),'Performance Curves'!$C$1:$L$45,_xlfn.SINGLE(MATCH('BMP P Tracking Table'!$AE365,'Performance Curves'!$D$1:$L$1,1))+1,FALSE),'BMP P Tracking Table'!$AF365*'BMP P Tracking Table'!$AG365+VLOOKUP(CONCATENATE('BMP P Tracking Table'!$T365," ",'BMP P Tracking Table'!$AC365),'Performance Curves'!$C$1:$L$45,_xlfn.SINGLE(MATCH('BMP P Tracking Table'!$AE365,'Performance Curves'!$D$1:$L$1,1))+1,FALSE)),"")</f>
        <v/>
      </c>
      <c r="AI365" s="107" t="str">
        <f>IFERROR('BMP P Tracking Table'!$AH365*'BMP P Tracking Table'!$AD365,"")</f>
        <v/>
      </c>
      <c r="AJ365" s="65"/>
      <c r="AK365" s="101"/>
      <c r="AL365" s="101"/>
      <c r="AM365" s="64">
        <v>1</v>
      </c>
      <c r="AN365" s="105" t="str">
        <f t="shared" si="11"/>
        <v/>
      </c>
      <c r="AO365" s="101"/>
      <c r="AP365" s="101"/>
      <c r="AQ365" s="101"/>
      <c r="AR365" s="101"/>
      <c r="AS365" s="101"/>
      <c r="AT365" s="101"/>
      <c r="AU365" s="101"/>
      <c r="AV365" s="65"/>
      <c r="AW365" s="102"/>
      <c r="AX365" s="102"/>
      <c r="AY365" s="107" t="str">
        <f>IF('BMP P Tracking Table'!$AK365="Yes",IF('BMP P Tracking Table'!$AL365="No",'BMP P Tracking Table'!$U365*VLOOKUP('BMP P Tracking Table'!$Q365,'Loading Rates'!$B$1:$L$24,4,FALSE)+IF('BMP P Tracking Table'!$V365="By HSG",'BMP P Tracking Table'!$W365*VLOOKUP('BMP P Tracking Table'!$Q365,'Loading Rates'!$B$1:$L$24,6,FALSE)+'BMP P Tracking Table'!$X365*VLOOKUP('BMP P Tracking Table'!$Q365,'Loading Rates'!$B$1:$L$24,7,FALSE)+'BMP P Tracking Table'!$Y365*VLOOKUP('BMP P Tracking Table'!$Q365,'Loading Rates'!$B$1:$L$24,8,FALSE)+'BMP P Tracking Table'!$Z365*VLOOKUP('BMP P Tracking Table'!$Q365,'Loading Rates'!$B$1:$L$24,9,FALSE),'BMP P Tracking Table'!$AA365*VLOOKUP('BMP P Tracking Table'!$Q365,'Loading Rates'!$B$1:$L$24,10,FALSE)),'BMP P Tracking Table'!$AO365*VLOOKUP('BMP P Tracking Table'!$Q365,'Loading Rates'!$B$1:$L$24,4,FALSE)+IF('BMP P Tracking Table'!$AP365="By HSG",'BMP P Tracking Table'!$AQ365*VLOOKUP('BMP P Tracking Table'!$Q365,'Loading Rates'!$B$1:$L$24,6,FALSE)+'BMP P Tracking Table'!$AR365*VLOOKUP('BMP P Tracking Table'!$Q365,'Loading Rates'!$B$1:$L$24,7,FALSE)+'BMP P Tracking Table'!$AS365*VLOOKUP('BMP P Tracking Table'!$Q365,'Loading Rates'!$B$1:$L$24,8,FALSE)+'BMP P Tracking Table'!$AT365*VLOOKUP('BMP P Tracking Table'!$Q365,'Loading Rates'!$B$1:$L$24,9,FALSE),'BMP P Tracking Table'!$AU365*VLOOKUP('BMP P Tracking Table'!$Q365,'Loading Rates'!$B$1:$L$24,10,FALSE))),"")</f>
        <v/>
      </c>
      <c r="AZ365" s="107" t="str">
        <f>IFERROR(IF('BMP P Tracking Table'!$AL365="Yes",MIN(2,IF('BMP P Tracking Table'!$AP365="Total Pervious",(-(3630*'BMP P Tracking Table'!$AO365+20.691*'BMP P Tracking Table'!$AU365)+SQRT((3630*'BMP P Tracking Table'!$AO365+20.691*'BMP P Tracking Table'!$AU365)^2-(4*(996.798*'BMP P Tracking Table'!$AU365)*-'BMP P Tracking Table'!$AW365)))/(2*(996.798*'BMP P Tracking Table'!$AU365)),IF(SUM('BMP P Tracking Table'!$AQ365:$AT365)=0,'BMP P Tracking Table'!$AU365/(-3630*'BMP P Tracking Table'!$AO365),(-(3630*'BMP P Tracking Table'!$AO365+20.691*'BMP P Tracking Table'!$AT365-216.711*'BMP P Tracking Table'!$AS365-83.853*'BMP P Tracking Table'!$AR365-42.834*'BMP P Tracking Table'!$AQ365)+SQRT((3630*'BMP P Tracking Table'!$AO365+20.691*'BMP P Tracking Table'!$AT365-216.711*'BMP P Tracking Table'!$AS365-83.853*'BMP P Tracking Table'!$AR365-42.834*'BMP P Tracking Table'!$AQ365)^2-(4*(149.919*'BMP P Tracking Table'!$AQ365+236.676*'BMP P Tracking Table'!$AR365+726*'BMP P Tracking Table'!$AS365+996.798*'BMP P Tracking Table'!$AT365)*-'BMP P Tracking Table'!$AW365)))/(2*(149.919*'BMP P Tracking Table'!$AQ365+236.676*'BMP P Tracking Table'!$AR365+726*'BMP P Tracking Table'!$AS365+996.798*'BMP P Tracking Table'!$AT365))))),MIN(2,IF('BMP P Tracking Table'!$AP365="Total Pervious",(-(3630*'BMP P Tracking Table'!$U365+20.691*'BMP P Tracking Table'!$AA365)+SQRT((3630*'BMP P Tracking Table'!$U365+20.691*'BMP P Tracking Table'!$AA365)^2-(4*(996.798*'BMP P Tracking Table'!$AA365)*-'BMP P Tracking Table'!$AW365)))/(2*(996.798*'BMP P Tracking Table'!$AA365)),IF(SUM('BMP P Tracking Table'!$W365:$Z365)=0,'BMP P Tracking Table'!$AW365/(-3630*'BMP P Tracking Table'!$U365),(-(3630*'BMP P Tracking Table'!$U365+20.691*'BMP P Tracking Table'!$Z365-216.711*'BMP P Tracking Table'!$Y365-83.853*'BMP P Tracking Table'!$X365-42.834*'BMP P Tracking Table'!$W365)+SQRT((3630*'BMP P Tracking Table'!$U365+20.691*'BMP P Tracking Table'!$Z365-216.711*'BMP P Tracking Table'!$Y365-83.853*'BMP P Tracking Table'!$X365-42.834*'BMP P Tracking Table'!$W365)^2-(4*(149.919*'BMP P Tracking Table'!$W365+236.676*'BMP P Tracking Table'!$X365+726*'BMP P Tracking Table'!$Y365+996.798*'BMP P Tracking Table'!$Z365)*-'BMP P Tracking Table'!$AW365)))/(2*(149.919*'BMP P Tracking Table'!$W365+236.676*'BMP P Tracking Table'!$X365+726*'BMP P Tracking Table'!$Y365+996.798*'BMP P Tracking Table'!$Z365)))))),"")</f>
        <v/>
      </c>
      <c r="BA365" s="105" t="str" cm="1">
        <f t="array" ref="BA365">IFERROR((VLOOKUP(CONCATENATE('BMP P Tracking Table'!$AV365," ",'BMP P Tracking Table'!$AX365),'Performance Curves'!$C$1:$L$45,_xlfn.SINGLE(MATCH('BMP P Tracking Table'!$AZ365,'Performance Curves'!$D$1:$L$1,1))+2,FALSE)-VLOOKUP(CONCATENATE('BMP P Tracking Table'!$AV365," ",'BMP P Tracking Table'!$AX365),'Performance Curves'!$C$1:$L$45,_xlfn.SINGLE(MATCH('BMP P Tracking Table'!$AZ365,'Performance Curves'!$D$1:$L$1,1))+1,FALSE)),"")</f>
        <v/>
      </c>
      <c r="BB365" s="107" t="str">
        <f>IFERROR(('BMP P Tracking Table'!$AZ365-INDEX('Performance Curves'!$E$1:$L$1,1,MATCH('BMP P Tracking Table'!$AZ365,'Performance Curves'!$E$1:$L$1,1)))/(INDEX('Performance Curves'!$E$1:$L$1,1,MATCH('BMP P Tracking Table'!$AZ365,'Performance Curves'!$E$1:$L$1,1)+1)-INDEX('Performance Curves'!$E$1:$L$1,1,MATCH('BMP P Tracking Table'!$AZ365,'Performance Curves'!$E$1:$L$1,1))),"")</f>
        <v/>
      </c>
      <c r="BC365" s="106" t="str" cm="1">
        <f t="array" ref="BC365">IFERROR(IF('BMP P Tracking Table'!$AZ365=2,VLOOKUP(CONCATENATE('BMP P Tracking Table'!$AV365," ",'BMP P Tracking Table'!$AX365),'Performance Curves'!$C$1:$L$44,_xlfn.SINGLE(MATCH('BMP P Tracking Table'!$AZ365,'Performance Curves'!$D$1:$L$1,1))+1,FALSE),'BMP P Tracking Table'!$BA365*'BMP P Tracking Table'!$BB365+VLOOKUP(CONCATENATE('BMP P Tracking Table'!$AV365," ",'BMP P Tracking Table'!$AX365),'Performance Curves'!$C$1:$L$44,_xlfn.SINGLE(MATCH('BMP P Tracking Table'!$AZ365,'Performance Curves'!$D$1:$L$1,1))+1,FALSE)),"")</f>
        <v/>
      </c>
      <c r="BD365" s="107" t="str">
        <f>IFERROR('BMP P Tracking Table'!$BC365*'BMP P Tracking Table'!$AY365,"")</f>
        <v/>
      </c>
      <c r="BE365" s="101"/>
      <c r="BF365" s="37">
        <f t="shared" si="12"/>
        <v>0</v>
      </c>
    </row>
    <row r="366" spans="1:58" x14ac:dyDescent="0.25">
      <c r="A366" s="65"/>
      <c r="B366" s="65"/>
      <c r="C366" s="65"/>
      <c r="D366" s="65"/>
      <c r="E366" s="97"/>
      <c r="F366" s="97"/>
      <c r="G366" s="65"/>
      <c r="H366" s="65"/>
      <c r="I366" s="65"/>
      <c r="J366" s="98"/>
      <c r="K366" s="65"/>
      <c r="L366" s="65"/>
      <c r="M366" s="65"/>
      <c r="N366" s="65"/>
      <c r="O366" s="65"/>
      <c r="P366" s="65"/>
      <c r="Q366" s="65" t="str">
        <f>IFERROR(VLOOKUP('BMP P Tracking Table'!$P366,Dropdowns!$C$2:$E$15,3,FALSE),"")</f>
        <v/>
      </c>
      <c r="R366" s="65" t="str">
        <f>IFERROR(VLOOKUP('BMP P Tracking Table'!$Q366,Dropdowns!$P$3:$Q$23,2,FALSE),"")</f>
        <v/>
      </c>
      <c r="S366" s="65"/>
      <c r="T366" s="65"/>
      <c r="U366" s="65"/>
      <c r="V366" s="65"/>
      <c r="W366" s="65"/>
      <c r="X366" s="65"/>
      <c r="Y366" s="65"/>
      <c r="Z366" s="65"/>
      <c r="AA366" s="65"/>
      <c r="AB366" s="100"/>
      <c r="AC366" s="65"/>
      <c r="AD366" s="107" t="str">
        <f>IFERROR('BMP P Tracking Table'!$U366*VLOOKUP('BMP P Tracking Table'!$Q366,'Loading Rates'!$B$1:$L$24,4,FALSE)+IF('BMP P Tracking Table'!$V366="By HSG",'BMP P Tracking Table'!$W366*VLOOKUP('BMP P Tracking Table'!$Q366,'Loading Rates'!$B$1:$L$24,6,FALSE)+'BMP P Tracking Table'!$X366*VLOOKUP('BMP P Tracking Table'!$Q366,'Loading Rates'!$B$1:$L$24,7,FALSE)+'BMP P Tracking Table'!$Y366*VLOOKUP('BMP P Tracking Table'!$Q366,'Loading Rates'!$B$1:$L$24,8,FALSE)+'BMP P Tracking Table'!$Z366*VLOOKUP('BMP P Tracking Table'!$Q366,'Loading Rates'!$B$1:$L$24,9,FALSE),'BMP P Tracking Table'!$AA366*VLOOKUP('BMP P Tracking Table'!$Q366,'Loading Rates'!$B$1:$L$24,10,FALSE)),"")</f>
        <v/>
      </c>
      <c r="AE366" s="107" t="str">
        <f>IFERROR(MIN(2,IF('BMP P Tracking Table'!$V366="Total Pervious",(-(3630*'BMP P Tracking Table'!$U366+20.691*'BMP P Tracking Table'!$AA366)+SQRT((3630*'BMP P Tracking Table'!$U366+20.691*'BMP P Tracking Table'!$AA366)^2-(4*(996.798*'BMP P Tracking Table'!$AA366)*-'BMP P Tracking Table'!$AB366)))/(2*(996.798*'BMP P Tracking Table'!$AA366)),IF(SUM('BMP P Tracking Table'!$W366:$Z366)=0,'BMP P Tracking Table'!$AB366/(-3630*'BMP P Tracking Table'!$U366),(-(3630*'BMP P Tracking Table'!$U366+20.691*'BMP P Tracking Table'!$Z366-216.711*'BMP P Tracking Table'!$Y366-83.853*'BMP P Tracking Table'!$X366-42.834*'BMP P Tracking Table'!$W366)+SQRT((3630*'BMP P Tracking Table'!$U366+20.691*'BMP P Tracking Table'!$Z366-216.711*'BMP P Tracking Table'!$Y366-83.853*'BMP P Tracking Table'!$X366-42.834*'BMP P Tracking Table'!$W366)^2-(4*(149.919*'BMP P Tracking Table'!$W366+236.676*'BMP P Tracking Table'!$X366+726*'BMP P Tracking Table'!$Y366+996.798*'BMP P Tracking Table'!$Z366)*-'BMP P Tracking Table'!$AB366)))/(2*(149.919*'BMP P Tracking Table'!$W366+236.676*'BMP P Tracking Table'!$X366+726*'BMP P Tracking Table'!$Y366+996.798*'BMP P Tracking Table'!$Z366))))),"")</f>
        <v/>
      </c>
      <c r="AF366" s="107" t="str" cm="1">
        <f t="array" ref="AF366">IFERROR((VLOOKUP(CONCATENATE('BMP P Tracking Table'!$T366," ",'BMP P Tracking Table'!$AC366),'Performance Curves'!$C$1:$L$45,_xlfn.SINGLE(MATCH('BMP P Tracking Table'!$AE366,'Performance Curves'!$D$1:$L$1,1))+2,FALSE)-VLOOKUP(CONCATENATE('BMP P Tracking Table'!$T366," ",'BMP P Tracking Table'!$AC366),'Performance Curves'!$C$1:$L$45,_xlfn.SINGLE(MATCH('BMP P Tracking Table'!$AE366,'Performance Curves'!$D$1:$L$1,1))+1,FALSE)),"")</f>
        <v/>
      </c>
      <c r="AG366" s="107" t="str">
        <f>IFERROR(('BMP P Tracking Table'!$AE366-INDEX('Performance Curves'!$E$1:$L$1,1,MATCH('BMP P Tracking Table'!$AE366,'Performance Curves'!$E$1:$L$1,1)))/(INDEX('Performance Curves'!$E$1:$L$1,1,MATCH('BMP P Tracking Table'!$AE366,'Performance Curves'!$E$1:$L$1,1)+1)-INDEX('Performance Curves'!$E$1:$L$1,1,MATCH('BMP P Tracking Table'!$AE366,'Performance Curves'!$E$1:$L$1,1))),"")</f>
        <v/>
      </c>
      <c r="AH366" s="106" t="str" cm="1">
        <f t="array" ref="AH366">IFERROR(IF('BMP P Tracking Table'!$AE366=2,VLOOKUP(CONCATENATE('BMP P Tracking Table'!$T366," ",'BMP P Tracking Table'!$AC366),'Performance Curves'!$C$1:$L$45,_xlfn.SINGLE(MATCH('BMP P Tracking Table'!$AE366,'Performance Curves'!$D$1:$L$1,1))+1,FALSE),'BMP P Tracking Table'!$AF366*'BMP P Tracking Table'!$AG366+VLOOKUP(CONCATENATE('BMP P Tracking Table'!$T366," ",'BMP P Tracking Table'!$AC366),'Performance Curves'!$C$1:$L$45,_xlfn.SINGLE(MATCH('BMP P Tracking Table'!$AE366,'Performance Curves'!$D$1:$L$1,1))+1,FALSE)),"")</f>
        <v/>
      </c>
      <c r="AI366" s="107" t="str">
        <f>IFERROR('BMP P Tracking Table'!$AH366*'BMP P Tracking Table'!$AD366,"")</f>
        <v/>
      </c>
      <c r="AJ366" s="65"/>
      <c r="AK366" s="101"/>
      <c r="AL366" s="101"/>
      <c r="AM366" s="64">
        <v>1</v>
      </c>
      <c r="AN366" s="105" t="str">
        <f t="shared" si="11"/>
        <v/>
      </c>
      <c r="AO366" s="101"/>
      <c r="AP366" s="101"/>
      <c r="AQ366" s="101"/>
      <c r="AR366" s="101"/>
      <c r="AS366" s="101"/>
      <c r="AT366" s="101"/>
      <c r="AU366" s="101"/>
      <c r="AV366" s="65"/>
      <c r="AW366" s="102"/>
      <c r="AX366" s="102"/>
      <c r="AY366" s="107" t="str">
        <f>IF('BMP P Tracking Table'!$AK366="Yes",IF('BMP P Tracking Table'!$AL366="No",'BMP P Tracking Table'!$U366*VLOOKUP('BMP P Tracking Table'!$Q366,'Loading Rates'!$B$1:$L$24,4,FALSE)+IF('BMP P Tracking Table'!$V366="By HSG",'BMP P Tracking Table'!$W366*VLOOKUP('BMP P Tracking Table'!$Q366,'Loading Rates'!$B$1:$L$24,6,FALSE)+'BMP P Tracking Table'!$X366*VLOOKUP('BMP P Tracking Table'!$Q366,'Loading Rates'!$B$1:$L$24,7,FALSE)+'BMP P Tracking Table'!$Y366*VLOOKUP('BMP P Tracking Table'!$Q366,'Loading Rates'!$B$1:$L$24,8,FALSE)+'BMP P Tracking Table'!$Z366*VLOOKUP('BMP P Tracking Table'!$Q366,'Loading Rates'!$B$1:$L$24,9,FALSE),'BMP P Tracking Table'!$AA366*VLOOKUP('BMP P Tracking Table'!$Q366,'Loading Rates'!$B$1:$L$24,10,FALSE)),'BMP P Tracking Table'!$AO366*VLOOKUP('BMP P Tracking Table'!$Q366,'Loading Rates'!$B$1:$L$24,4,FALSE)+IF('BMP P Tracking Table'!$AP366="By HSG",'BMP P Tracking Table'!$AQ366*VLOOKUP('BMP P Tracking Table'!$Q366,'Loading Rates'!$B$1:$L$24,6,FALSE)+'BMP P Tracking Table'!$AR366*VLOOKUP('BMP P Tracking Table'!$Q366,'Loading Rates'!$B$1:$L$24,7,FALSE)+'BMP P Tracking Table'!$AS366*VLOOKUP('BMP P Tracking Table'!$Q366,'Loading Rates'!$B$1:$L$24,8,FALSE)+'BMP P Tracking Table'!$AT366*VLOOKUP('BMP P Tracking Table'!$Q366,'Loading Rates'!$B$1:$L$24,9,FALSE),'BMP P Tracking Table'!$AU366*VLOOKUP('BMP P Tracking Table'!$Q366,'Loading Rates'!$B$1:$L$24,10,FALSE))),"")</f>
        <v/>
      </c>
      <c r="AZ366" s="107" t="str">
        <f>IFERROR(IF('BMP P Tracking Table'!$AL366="Yes",MIN(2,IF('BMP P Tracking Table'!$AP366="Total Pervious",(-(3630*'BMP P Tracking Table'!$AO366+20.691*'BMP P Tracking Table'!$AU366)+SQRT((3630*'BMP P Tracking Table'!$AO366+20.691*'BMP P Tracking Table'!$AU366)^2-(4*(996.798*'BMP P Tracking Table'!$AU366)*-'BMP P Tracking Table'!$AW366)))/(2*(996.798*'BMP P Tracking Table'!$AU366)),IF(SUM('BMP P Tracking Table'!$AQ366:$AT366)=0,'BMP P Tracking Table'!$AU366/(-3630*'BMP P Tracking Table'!$AO366),(-(3630*'BMP P Tracking Table'!$AO366+20.691*'BMP P Tracking Table'!$AT366-216.711*'BMP P Tracking Table'!$AS366-83.853*'BMP P Tracking Table'!$AR366-42.834*'BMP P Tracking Table'!$AQ366)+SQRT((3630*'BMP P Tracking Table'!$AO366+20.691*'BMP P Tracking Table'!$AT366-216.711*'BMP P Tracking Table'!$AS366-83.853*'BMP P Tracking Table'!$AR366-42.834*'BMP P Tracking Table'!$AQ366)^2-(4*(149.919*'BMP P Tracking Table'!$AQ366+236.676*'BMP P Tracking Table'!$AR366+726*'BMP P Tracking Table'!$AS366+996.798*'BMP P Tracking Table'!$AT366)*-'BMP P Tracking Table'!$AW366)))/(2*(149.919*'BMP P Tracking Table'!$AQ366+236.676*'BMP P Tracking Table'!$AR366+726*'BMP P Tracking Table'!$AS366+996.798*'BMP P Tracking Table'!$AT366))))),MIN(2,IF('BMP P Tracking Table'!$AP366="Total Pervious",(-(3630*'BMP P Tracking Table'!$U366+20.691*'BMP P Tracking Table'!$AA366)+SQRT((3630*'BMP P Tracking Table'!$U366+20.691*'BMP P Tracking Table'!$AA366)^2-(4*(996.798*'BMP P Tracking Table'!$AA366)*-'BMP P Tracking Table'!$AW366)))/(2*(996.798*'BMP P Tracking Table'!$AA366)),IF(SUM('BMP P Tracking Table'!$W366:$Z366)=0,'BMP P Tracking Table'!$AW366/(-3630*'BMP P Tracking Table'!$U366),(-(3630*'BMP P Tracking Table'!$U366+20.691*'BMP P Tracking Table'!$Z366-216.711*'BMP P Tracking Table'!$Y366-83.853*'BMP P Tracking Table'!$X366-42.834*'BMP P Tracking Table'!$W366)+SQRT((3630*'BMP P Tracking Table'!$U366+20.691*'BMP P Tracking Table'!$Z366-216.711*'BMP P Tracking Table'!$Y366-83.853*'BMP P Tracking Table'!$X366-42.834*'BMP P Tracking Table'!$W366)^2-(4*(149.919*'BMP P Tracking Table'!$W366+236.676*'BMP P Tracking Table'!$X366+726*'BMP P Tracking Table'!$Y366+996.798*'BMP P Tracking Table'!$Z366)*-'BMP P Tracking Table'!$AW366)))/(2*(149.919*'BMP P Tracking Table'!$W366+236.676*'BMP P Tracking Table'!$X366+726*'BMP P Tracking Table'!$Y366+996.798*'BMP P Tracking Table'!$Z366)))))),"")</f>
        <v/>
      </c>
      <c r="BA366" s="105" t="str" cm="1">
        <f t="array" ref="BA366">IFERROR((VLOOKUP(CONCATENATE('BMP P Tracking Table'!$AV366," ",'BMP P Tracking Table'!$AX366),'Performance Curves'!$C$1:$L$45,_xlfn.SINGLE(MATCH('BMP P Tracking Table'!$AZ366,'Performance Curves'!$D$1:$L$1,1))+2,FALSE)-VLOOKUP(CONCATENATE('BMP P Tracking Table'!$AV366," ",'BMP P Tracking Table'!$AX366),'Performance Curves'!$C$1:$L$45,_xlfn.SINGLE(MATCH('BMP P Tracking Table'!$AZ366,'Performance Curves'!$D$1:$L$1,1))+1,FALSE)),"")</f>
        <v/>
      </c>
      <c r="BB366" s="107" t="str">
        <f>IFERROR(('BMP P Tracking Table'!$AZ366-INDEX('Performance Curves'!$E$1:$L$1,1,MATCH('BMP P Tracking Table'!$AZ366,'Performance Curves'!$E$1:$L$1,1)))/(INDEX('Performance Curves'!$E$1:$L$1,1,MATCH('BMP P Tracking Table'!$AZ366,'Performance Curves'!$E$1:$L$1,1)+1)-INDEX('Performance Curves'!$E$1:$L$1,1,MATCH('BMP P Tracking Table'!$AZ366,'Performance Curves'!$E$1:$L$1,1))),"")</f>
        <v/>
      </c>
      <c r="BC366" s="106" t="str" cm="1">
        <f t="array" ref="BC366">IFERROR(IF('BMP P Tracking Table'!$AZ366=2,VLOOKUP(CONCATENATE('BMP P Tracking Table'!$AV366," ",'BMP P Tracking Table'!$AX366),'Performance Curves'!$C$1:$L$44,_xlfn.SINGLE(MATCH('BMP P Tracking Table'!$AZ366,'Performance Curves'!$D$1:$L$1,1))+1,FALSE),'BMP P Tracking Table'!$BA366*'BMP P Tracking Table'!$BB366+VLOOKUP(CONCATENATE('BMP P Tracking Table'!$AV366," ",'BMP P Tracking Table'!$AX366),'Performance Curves'!$C$1:$L$44,_xlfn.SINGLE(MATCH('BMP P Tracking Table'!$AZ366,'Performance Curves'!$D$1:$L$1,1))+1,FALSE)),"")</f>
        <v/>
      </c>
      <c r="BD366" s="107" t="str">
        <f>IFERROR('BMP P Tracking Table'!$BC366*'BMP P Tracking Table'!$AY366,"")</f>
        <v/>
      </c>
      <c r="BE366" s="101"/>
      <c r="BF366" s="37">
        <f t="shared" si="12"/>
        <v>0</v>
      </c>
    </row>
    <row r="367" spans="1:58" x14ac:dyDescent="0.25">
      <c r="A367" s="65"/>
      <c r="B367" s="65"/>
      <c r="C367" s="65"/>
      <c r="D367" s="65"/>
      <c r="E367" s="97"/>
      <c r="F367" s="97"/>
      <c r="G367" s="65"/>
      <c r="H367" s="65"/>
      <c r="I367" s="65"/>
      <c r="J367" s="98"/>
      <c r="K367" s="65"/>
      <c r="L367" s="65"/>
      <c r="M367" s="65"/>
      <c r="N367" s="65"/>
      <c r="O367" s="65"/>
      <c r="P367" s="65"/>
      <c r="Q367" s="65" t="str">
        <f>IFERROR(VLOOKUP('BMP P Tracking Table'!$P367,Dropdowns!$C$2:$E$15,3,FALSE),"")</f>
        <v/>
      </c>
      <c r="R367" s="65" t="str">
        <f>IFERROR(VLOOKUP('BMP P Tracking Table'!$Q367,Dropdowns!$P$3:$Q$23,2,FALSE),"")</f>
        <v/>
      </c>
      <c r="S367" s="65"/>
      <c r="T367" s="65"/>
      <c r="U367" s="65"/>
      <c r="V367" s="65"/>
      <c r="W367" s="65"/>
      <c r="X367" s="65"/>
      <c r="Y367" s="65"/>
      <c r="Z367" s="65"/>
      <c r="AA367" s="65"/>
      <c r="AB367" s="100"/>
      <c r="AC367" s="65"/>
      <c r="AD367" s="107" t="str">
        <f>IFERROR('BMP P Tracking Table'!$U367*VLOOKUP('BMP P Tracking Table'!$Q367,'Loading Rates'!$B$1:$L$24,4,FALSE)+IF('BMP P Tracking Table'!$V367="By HSG",'BMP P Tracking Table'!$W367*VLOOKUP('BMP P Tracking Table'!$Q367,'Loading Rates'!$B$1:$L$24,6,FALSE)+'BMP P Tracking Table'!$X367*VLOOKUP('BMP P Tracking Table'!$Q367,'Loading Rates'!$B$1:$L$24,7,FALSE)+'BMP P Tracking Table'!$Y367*VLOOKUP('BMP P Tracking Table'!$Q367,'Loading Rates'!$B$1:$L$24,8,FALSE)+'BMP P Tracking Table'!$Z367*VLOOKUP('BMP P Tracking Table'!$Q367,'Loading Rates'!$B$1:$L$24,9,FALSE),'BMP P Tracking Table'!$AA367*VLOOKUP('BMP P Tracking Table'!$Q367,'Loading Rates'!$B$1:$L$24,10,FALSE)),"")</f>
        <v/>
      </c>
      <c r="AE367" s="107" t="str">
        <f>IFERROR(MIN(2,IF('BMP P Tracking Table'!$V367="Total Pervious",(-(3630*'BMP P Tracking Table'!$U367+20.691*'BMP P Tracking Table'!$AA367)+SQRT((3630*'BMP P Tracking Table'!$U367+20.691*'BMP P Tracking Table'!$AA367)^2-(4*(996.798*'BMP P Tracking Table'!$AA367)*-'BMP P Tracking Table'!$AB367)))/(2*(996.798*'BMP P Tracking Table'!$AA367)),IF(SUM('BMP P Tracking Table'!$W367:$Z367)=0,'BMP P Tracking Table'!$AB367/(-3630*'BMP P Tracking Table'!$U367),(-(3630*'BMP P Tracking Table'!$U367+20.691*'BMP P Tracking Table'!$Z367-216.711*'BMP P Tracking Table'!$Y367-83.853*'BMP P Tracking Table'!$X367-42.834*'BMP P Tracking Table'!$W367)+SQRT((3630*'BMP P Tracking Table'!$U367+20.691*'BMP P Tracking Table'!$Z367-216.711*'BMP P Tracking Table'!$Y367-83.853*'BMP P Tracking Table'!$X367-42.834*'BMP P Tracking Table'!$W367)^2-(4*(149.919*'BMP P Tracking Table'!$W367+236.676*'BMP P Tracking Table'!$X367+726*'BMP P Tracking Table'!$Y367+996.798*'BMP P Tracking Table'!$Z367)*-'BMP P Tracking Table'!$AB367)))/(2*(149.919*'BMP P Tracking Table'!$W367+236.676*'BMP P Tracking Table'!$X367+726*'BMP P Tracking Table'!$Y367+996.798*'BMP P Tracking Table'!$Z367))))),"")</f>
        <v/>
      </c>
      <c r="AF367" s="107" t="str" cm="1">
        <f t="array" ref="AF367">IFERROR((VLOOKUP(CONCATENATE('BMP P Tracking Table'!$T367," ",'BMP P Tracking Table'!$AC367),'Performance Curves'!$C$1:$L$45,_xlfn.SINGLE(MATCH('BMP P Tracking Table'!$AE367,'Performance Curves'!$D$1:$L$1,1))+2,FALSE)-VLOOKUP(CONCATENATE('BMP P Tracking Table'!$T367," ",'BMP P Tracking Table'!$AC367),'Performance Curves'!$C$1:$L$45,_xlfn.SINGLE(MATCH('BMP P Tracking Table'!$AE367,'Performance Curves'!$D$1:$L$1,1))+1,FALSE)),"")</f>
        <v/>
      </c>
      <c r="AG367" s="107" t="str">
        <f>IFERROR(('BMP P Tracking Table'!$AE367-INDEX('Performance Curves'!$E$1:$L$1,1,MATCH('BMP P Tracking Table'!$AE367,'Performance Curves'!$E$1:$L$1,1)))/(INDEX('Performance Curves'!$E$1:$L$1,1,MATCH('BMP P Tracking Table'!$AE367,'Performance Curves'!$E$1:$L$1,1)+1)-INDEX('Performance Curves'!$E$1:$L$1,1,MATCH('BMP P Tracking Table'!$AE367,'Performance Curves'!$E$1:$L$1,1))),"")</f>
        <v/>
      </c>
      <c r="AH367" s="106" t="str" cm="1">
        <f t="array" ref="AH367">IFERROR(IF('BMP P Tracking Table'!$AE367=2,VLOOKUP(CONCATENATE('BMP P Tracking Table'!$T367," ",'BMP P Tracking Table'!$AC367),'Performance Curves'!$C$1:$L$45,_xlfn.SINGLE(MATCH('BMP P Tracking Table'!$AE367,'Performance Curves'!$D$1:$L$1,1))+1,FALSE),'BMP P Tracking Table'!$AF367*'BMP P Tracking Table'!$AG367+VLOOKUP(CONCATENATE('BMP P Tracking Table'!$T367," ",'BMP P Tracking Table'!$AC367),'Performance Curves'!$C$1:$L$45,_xlfn.SINGLE(MATCH('BMP P Tracking Table'!$AE367,'Performance Curves'!$D$1:$L$1,1))+1,FALSE)),"")</f>
        <v/>
      </c>
      <c r="AI367" s="107" t="str">
        <f>IFERROR('BMP P Tracking Table'!$AH367*'BMP P Tracking Table'!$AD367,"")</f>
        <v/>
      </c>
      <c r="AJ367" s="65"/>
      <c r="AK367" s="101"/>
      <c r="AL367" s="101"/>
      <c r="AM367" s="64">
        <v>1</v>
      </c>
      <c r="AN367" s="105" t="str">
        <f t="shared" si="11"/>
        <v/>
      </c>
      <c r="AO367" s="101"/>
      <c r="AP367" s="101"/>
      <c r="AQ367" s="101"/>
      <c r="AR367" s="101"/>
      <c r="AS367" s="101"/>
      <c r="AT367" s="101"/>
      <c r="AU367" s="101"/>
      <c r="AV367" s="65"/>
      <c r="AW367" s="102"/>
      <c r="AX367" s="102"/>
      <c r="AY367" s="107" t="str">
        <f>IF('BMP P Tracking Table'!$AK367="Yes",IF('BMP P Tracking Table'!$AL367="No",'BMP P Tracking Table'!$U367*VLOOKUP('BMP P Tracking Table'!$Q367,'Loading Rates'!$B$1:$L$24,4,FALSE)+IF('BMP P Tracking Table'!$V367="By HSG",'BMP P Tracking Table'!$W367*VLOOKUP('BMP P Tracking Table'!$Q367,'Loading Rates'!$B$1:$L$24,6,FALSE)+'BMP P Tracking Table'!$X367*VLOOKUP('BMP P Tracking Table'!$Q367,'Loading Rates'!$B$1:$L$24,7,FALSE)+'BMP P Tracking Table'!$Y367*VLOOKUP('BMP P Tracking Table'!$Q367,'Loading Rates'!$B$1:$L$24,8,FALSE)+'BMP P Tracking Table'!$Z367*VLOOKUP('BMP P Tracking Table'!$Q367,'Loading Rates'!$B$1:$L$24,9,FALSE),'BMP P Tracking Table'!$AA367*VLOOKUP('BMP P Tracking Table'!$Q367,'Loading Rates'!$B$1:$L$24,10,FALSE)),'BMP P Tracking Table'!$AO367*VLOOKUP('BMP P Tracking Table'!$Q367,'Loading Rates'!$B$1:$L$24,4,FALSE)+IF('BMP P Tracking Table'!$AP367="By HSG",'BMP P Tracking Table'!$AQ367*VLOOKUP('BMP P Tracking Table'!$Q367,'Loading Rates'!$B$1:$L$24,6,FALSE)+'BMP P Tracking Table'!$AR367*VLOOKUP('BMP P Tracking Table'!$Q367,'Loading Rates'!$B$1:$L$24,7,FALSE)+'BMP P Tracking Table'!$AS367*VLOOKUP('BMP P Tracking Table'!$Q367,'Loading Rates'!$B$1:$L$24,8,FALSE)+'BMP P Tracking Table'!$AT367*VLOOKUP('BMP P Tracking Table'!$Q367,'Loading Rates'!$B$1:$L$24,9,FALSE),'BMP P Tracking Table'!$AU367*VLOOKUP('BMP P Tracking Table'!$Q367,'Loading Rates'!$B$1:$L$24,10,FALSE))),"")</f>
        <v/>
      </c>
      <c r="AZ367" s="107" t="str">
        <f>IFERROR(IF('BMP P Tracking Table'!$AL367="Yes",MIN(2,IF('BMP P Tracking Table'!$AP367="Total Pervious",(-(3630*'BMP P Tracking Table'!$AO367+20.691*'BMP P Tracking Table'!$AU367)+SQRT((3630*'BMP P Tracking Table'!$AO367+20.691*'BMP P Tracking Table'!$AU367)^2-(4*(996.798*'BMP P Tracking Table'!$AU367)*-'BMP P Tracking Table'!$AW367)))/(2*(996.798*'BMP P Tracking Table'!$AU367)),IF(SUM('BMP P Tracking Table'!$AQ367:$AT367)=0,'BMP P Tracking Table'!$AU367/(-3630*'BMP P Tracking Table'!$AO367),(-(3630*'BMP P Tracking Table'!$AO367+20.691*'BMP P Tracking Table'!$AT367-216.711*'BMP P Tracking Table'!$AS367-83.853*'BMP P Tracking Table'!$AR367-42.834*'BMP P Tracking Table'!$AQ367)+SQRT((3630*'BMP P Tracking Table'!$AO367+20.691*'BMP P Tracking Table'!$AT367-216.711*'BMP P Tracking Table'!$AS367-83.853*'BMP P Tracking Table'!$AR367-42.834*'BMP P Tracking Table'!$AQ367)^2-(4*(149.919*'BMP P Tracking Table'!$AQ367+236.676*'BMP P Tracking Table'!$AR367+726*'BMP P Tracking Table'!$AS367+996.798*'BMP P Tracking Table'!$AT367)*-'BMP P Tracking Table'!$AW367)))/(2*(149.919*'BMP P Tracking Table'!$AQ367+236.676*'BMP P Tracking Table'!$AR367+726*'BMP P Tracking Table'!$AS367+996.798*'BMP P Tracking Table'!$AT367))))),MIN(2,IF('BMP P Tracking Table'!$AP367="Total Pervious",(-(3630*'BMP P Tracking Table'!$U367+20.691*'BMP P Tracking Table'!$AA367)+SQRT((3630*'BMP P Tracking Table'!$U367+20.691*'BMP P Tracking Table'!$AA367)^2-(4*(996.798*'BMP P Tracking Table'!$AA367)*-'BMP P Tracking Table'!$AW367)))/(2*(996.798*'BMP P Tracking Table'!$AA367)),IF(SUM('BMP P Tracking Table'!$W367:$Z367)=0,'BMP P Tracking Table'!$AW367/(-3630*'BMP P Tracking Table'!$U367),(-(3630*'BMP P Tracking Table'!$U367+20.691*'BMP P Tracking Table'!$Z367-216.711*'BMP P Tracking Table'!$Y367-83.853*'BMP P Tracking Table'!$X367-42.834*'BMP P Tracking Table'!$W367)+SQRT((3630*'BMP P Tracking Table'!$U367+20.691*'BMP P Tracking Table'!$Z367-216.711*'BMP P Tracking Table'!$Y367-83.853*'BMP P Tracking Table'!$X367-42.834*'BMP P Tracking Table'!$W367)^2-(4*(149.919*'BMP P Tracking Table'!$W367+236.676*'BMP P Tracking Table'!$X367+726*'BMP P Tracking Table'!$Y367+996.798*'BMP P Tracking Table'!$Z367)*-'BMP P Tracking Table'!$AW367)))/(2*(149.919*'BMP P Tracking Table'!$W367+236.676*'BMP P Tracking Table'!$X367+726*'BMP P Tracking Table'!$Y367+996.798*'BMP P Tracking Table'!$Z367)))))),"")</f>
        <v/>
      </c>
      <c r="BA367" s="105" t="str" cm="1">
        <f t="array" ref="BA367">IFERROR((VLOOKUP(CONCATENATE('BMP P Tracking Table'!$AV367," ",'BMP P Tracking Table'!$AX367),'Performance Curves'!$C$1:$L$45,_xlfn.SINGLE(MATCH('BMP P Tracking Table'!$AZ367,'Performance Curves'!$D$1:$L$1,1))+2,FALSE)-VLOOKUP(CONCATENATE('BMP P Tracking Table'!$AV367," ",'BMP P Tracking Table'!$AX367),'Performance Curves'!$C$1:$L$45,_xlfn.SINGLE(MATCH('BMP P Tracking Table'!$AZ367,'Performance Curves'!$D$1:$L$1,1))+1,FALSE)),"")</f>
        <v/>
      </c>
      <c r="BB367" s="107" t="str">
        <f>IFERROR(('BMP P Tracking Table'!$AZ367-INDEX('Performance Curves'!$E$1:$L$1,1,MATCH('BMP P Tracking Table'!$AZ367,'Performance Curves'!$E$1:$L$1,1)))/(INDEX('Performance Curves'!$E$1:$L$1,1,MATCH('BMP P Tracking Table'!$AZ367,'Performance Curves'!$E$1:$L$1,1)+1)-INDEX('Performance Curves'!$E$1:$L$1,1,MATCH('BMP P Tracking Table'!$AZ367,'Performance Curves'!$E$1:$L$1,1))),"")</f>
        <v/>
      </c>
      <c r="BC367" s="106" t="str" cm="1">
        <f t="array" ref="BC367">IFERROR(IF('BMP P Tracking Table'!$AZ367=2,VLOOKUP(CONCATENATE('BMP P Tracking Table'!$AV367," ",'BMP P Tracking Table'!$AX367),'Performance Curves'!$C$1:$L$44,_xlfn.SINGLE(MATCH('BMP P Tracking Table'!$AZ367,'Performance Curves'!$D$1:$L$1,1))+1,FALSE),'BMP P Tracking Table'!$BA367*'BMP P Tracking Table'!$BB367+VLOOKUP(CONCATENATE('BMP P Tracking Table'!$AV367," ",'BMP P Tracking Table'!$AX367),'Performance Curves'!$C$1:$L$44,_xlfn.SINGLE(MATCH('BMP P Tracking Table'!$AZ367,'Performance Curves'!$D$1:$L$1,1))+1,FALSE)),"")</f>
        <v/>
      </c>
      <c r="BD367" s="107" t="str">
        <f>IFERROR('BMP P Tracking Table'!$BC367*'BMP P Tracking Table'!$AY367,"")</f>
        <v/>
      </c>
      <c r="BE367" s="101"/>
      <c r="BF367" s="37">
        <f t="shared" si="12"/>
        <v>0</v>
      </c>
    </row>
    <row r="368" spans="1:58" x14ac:dyDescent="0.25">
      <c r="A368" s="65"/>
      <c r="B368" s="65"/>
      <c r="C368" s="65"/>
      <c r="D368" s="65"/>
      <c r="E368" s="97"/>
      <c r="F368" s="97"/>
      <c r="G368" s="65"/>
      <c r="H368" s="65"/>
      <c r="I368" s="65"/>
      <c r="J368" s="98"/>
      <c r="K368" s="65"/>
      <c r="L368" s="65"/>
      <c r="M368" s="65"/>
      <c r="N368" s="65"/>
      <c r="O368" s="65"/>
      <c r="P368" s="65"/>
      <c r="Q368" s="65" t="str">
        <f>IFERROR(VLOOKUP('BMP P Tracking Table'!$P368,Dropdowns!$C$2:$E$15,3,FALSE),"")</f>
        <v/>
      </c>
      <c r="R368" s="65" t="str">
        <f>IFERROR(VLOOKUP('BMP P Tracking Table'!$Q368,Dropdowns!$P$3:$Q$23,2,FALSE),"")</f>
        <v/>
      </c>
      <c r="S368" s="65"/>
      <c r="T368" s="65"/>
      <c r="U368" s="65"/>
      <c r="V368" s="65"/>
      <c r="W368" s="65"/>
      <c r="X368" s="65"/>
      <c r="Y368" s="65"/>
      <c r="Z368" s="65"/>
      <c r="AA368" s="65"/>
      <c r="AB368" s="100"/>
      <c r="AC368" s="65"/>
      <c r="AD368" s="107" t="str">
        <f>IFERROR('BMP P Tracking Table'!$U368*VLOOKUP('BMP P Tracking Table'!$Q368,'Loading Rates'!$B$1:$L$24,4,FALSE)+IF('BMP P Tracking Table'!$V368="By HSG",'BMP P Tracking Table'!$W368*VLOOKUP('BMP P Tracking Table'!$Q368,'Loading Rates'!$B$1:$L$24,6,FALSE)+'BMP P Tracking Table'!$X368*VLOOKUP('BMP P Tracking Table'!$Q368,'Loading Rates'!$B$1:$L$24,7,FALSE)+'BMP P Tracking Table'!$Y368*VLOOKUP('BMP P Tracking Table'!$Q368,'Loading Rates'!$B$1:$L$24,8,FALSE)+'BMP P Tracking Table'!$Z368*VLOOKUP('BMP P Tracking Table'!$Q368,'Loading Rates'!$B$1:$L$24,9,FALSE),'BMP P Tracking Table'!$AA368*VLOOKUP('BMP P Tracking Table'!$Q368,'Loading Rates'!$B$1:$L$24,10,FALSE)),"")</f>
        <v/>
      </c>
      <c r="AE368" s="107" t="str">
        <f>IFERROR(MIN(2,IF('BMP P Tracking Table'!$V368="Total Pervious",(-(3630*'BMP P Tracking Table'!$U368+20.691*'BMP P Tracking Table'!$AA368)+SQRT((3630*'BMP P Tracking Table'!$U368+20.691*'BMP P Tracking Table'!$AA368)^2-(4*(996.798*'BMP P Tracking Table'!$AA368)*-'BMP P Tracking Table'!$AB368)))/(2*(996.798*'BMP P Tracking Table'!$AA368)),IF(SUM('BMP P Tracking Table'!$W368:$Z368)=0,'BMP P Tracking Table'!$AB368/(-3630*'BMP P Tracking Table'!$U368),(-(3630*'BMP P Tracking Table'!$U368+20.691*'BMP P Tracking Table'!$Z368-216.711*'BMP P Tracking Table'!$Y368-83.853*'BMP P Tracking Table'!$X368-42.834*'BMP P Tracking Table'!$W368)+SQRT((3630*'BMP P Tracking Table'!$U368+20.691*'BMP P Tracking Table'!$Z368-216.711*'BMP P Tracking Table'!$Y368-83.853*'BMP P Tracking Table'!$X368-42.834*'BMP P Tracking Table'!$W368)^2-(4*(149.919*'BMP P Tracking Table'!$W368+236.676*'BMP P Tracking Table'!$X368+726*'BMP P Tracking Table'!$Y368+996.798*'BMP P Tracking Table'!$Z368)*-'BMP P Tracking Table'!$AB368)))/(2*(149.919*'BMP P Tracking Table'!$W368+236.676*'BMP P Tracking Table'!$X368+726*'BMP P Tracking Table'!$Y368+996.798*'BMP P Tracking Table'!$Z368))))),"")</f>
        <v/>
      </c>
      <c r="AF368" s="107" t="str" cm="1">
        <f t="array" ref="AF368">IFERROR((VLOOKUP(CONCATENATE('BMP P Tracking Table'!$T368," ",'BMP P Tracking Table'!$AC368),'Performance Curves'!$C$1:$L$45,_xlfn.SINGLE(MATCH('BMP P Tracking Table'!$AE368,'Performance Curves'!$D$1:$L$1,1))+2,FALSE)-VLOOKUP(CONCATENATE('BMP P Tracking Table'!$T368," ",'BMP P Tracking Table'!$AC368),'Performance Curves'!$C$1:$L$45,_xlfn.SINGLE(MATCH('BMP P Tracking Table'!$AE368,'Performance Curves'!$D$1:$L$1,1))+1,FALSE)),"")</f>
        <v/>
      </c>
      <c r="AG368" s="107" t="str">
        <f>IFERROR(('BMP P Tracking Table'!$AE368-INDEX('Performance Curves'!$E$1:$L$1,1,MATCH('BMP P Tracking Table'!$AE368,'Performance Curves'!$E$1:$L$1,1)))/(INDEX('Performance Curves'!$E$1:$L$1,1,MATCH('BMP P Tracking Table'!$AE368,'Performance Curves'!$E$1:$L$1,1)+1)-INDEX('Performance Curves'!$E$1:$L$1,1,MATCH('BMP P Tracking Table'!$AE368,'Performance Curves'!$E$1:$L$1,1))),"")</f>
        <v/>
      </c>
      <c r="AH368" s="106" t="str" cm="1">
        <f t="array" ref="AH368">IFERROR(IF('BMP P Tracking Table'!$AE368=2,VLOOKUP(CONCATENATE('BMP P Tracking Table'!$T368," ",'BMP P Tracking Table'!$AC368),'Performance Curves'!$C$1:$L$45,_xlfn.SINGLE(MATCH('BMP P Tracking Table'!$AE368,'Performance Curves'!$D$1:$L$1,1))+1,FALSE),'BMP P Tracking Table'!$AF368*'BMP P Tracking Table'!$AG368+VLOOKUP(CONCATENATE('BMP P Tracking Table'!$T368," ",'BMP P Tracking Table'!$AC368),'Performance Curves'!$C$1:$L$45,_xlfn.SINGLE(MATCH('BMP P Tracking Table'!$AE368,'Performance Curves'!$D$1:$L$1,1))+1,FALSE)),"")</f>
        <v/>
      </c>
      <c r="AI368" s="107" t="str">
        <f>IFERROR('BMP P Tracking Table'!$AH368*'BMP P Tracking Table'!$AD368,"")</f>
        <v/>
      </c>
      <c r="AJ368" s="65"/>
      <c r="AK368" s="101"/>
      <c r="AL368" s="101"/>
      <c r="AM368" s="64">
        <v>1</v>
      </c>
      <c r="AN368" s="105" t="str">
        <f t="shared" si="11"/>
        <v/>
      </c>
      <c r="AO368" s="101"/>
      <c r="AP368" s="101"/>
      <c r="AQ368" s="101"/>
      <c r="AR368" s="101"/>
      <c r="AS368" s="101"/>
      <c r="AT368" s="101"/>
      <c r="AU368" s="101"/>
      <c r="AV368" s="65"/>
      <c r="AW368" s="102"/>
      <c r="AX368" s="102"/>
      <c r="AY368" s="107" t="str">
        <f>IF('BMP P Tracking Table'!$AK368="Yes",IF('BMP P Tracking Table'!$AL368="No",'BMP P Tracking Table'!$U368*VLOOKUP('BMP P Tracking Table'!$Q368,'Loading Rates'!$B$1:$L$24,4,FALSE)+IF('BMP P Tracking Table'!$V368="By HSG",'BMP P Tracking Table'!$W368*VLOOKUP('BMP P Tracking Table'!$Q368,'Loading Rates'!$B$1:$L$24,6,FALSE)+'BMP P Tracking Table'!$X368*VLOOKUP('BMP P Tracking Table'!$Q368,'Loading Rates'!$B$1:$L$24,7,FALSE)+'BMP P Tracking Table'!$Y368*VLOOKUP('BMP P Tracking Table'!$Q368,'Loading Rates'!$B$1:$L$24,8,FALSE)+'BMP P Tracking Table'!$Z368*VLOOKUP('BMP P Tracking Table'!$Q368,'Loading Rates'!$B$1:$L$24,9,FALSE),'BMP P Tracking Table'!$AA368*VLOOKUP('BMP P Tracking Table'!$Q368,'Loading Rates'!$B$1:$L$24,10,FALSE)),'BMP P Tracking Table'!$AO368*VLOOKUP('BMP P Tracking Table'!$Q368,'Loading Rates'!$B$1:$L$24,4,FALSE)+IF('BMP P Tracking Table'!$AP368="By HSG",'BMP P Tracking Table'!$AQ368*VLOOKUP('BMP P Tracking Table'!$Q368,'Loading Rates'!$B$1:$L$24,6,FALSE)+'BMP P Tracking Table'!$AR368*VLOOKUP('BMP P Tracking Table'!$Q368,'Loading Rates'!$B$1:$L$24,7,FALSE)+'BMP P Tracking Table'!$AS368*VLOOKUP('BMP P Tracking Table'!$Q368,'Loading Rates'!$B$1:$L$24,8,FALSE)+'BMP P Tracking Table'!$AT368*VLOOKUP('BMP P Tracking Table'!$Q368,'Loading Rates'!$B$1:$L$24,9,FALSE),'BMP P Tracking Table'!$AU368*VLOOKUP('BMP P Tracking Table'!$Q368,'Loading Rates'!$B$1:$L$24,10,FALSE))),"")</f>
        <v/>
      </c>
      <c r="AZ368" s="107" t="str">
        <f>IFERROR(IF('BMP P Tracking Table'!$AL368="Yes",MIN(2,IF('BMP P Tracking Table'!$AP368="Total Pervious",(-(3630*'BMP P Tracking Table'!$AO368+20.691*'BMP P Tracking Table'!$AU368)+SQRT((3630*'BMP P Tracking Table'!$AO368+20.691*'BMP P Tracking Table'!$AU368)^2-(4*(996.798*'BMP P Tracking Table'!$AU368)*-'BMP P Tracking Table'!$AW368)))/(2*(996.798*'BMP P Tracking Table'!$AU368)),IF(SUM('BMP P Tracking Table'!$AQ368:$AT368)=0,'BMP P Tracking Table'!$AU368/(-3630*'BMP P Tracking Table'!$AO368),(-(3630*'BMP P Tracking Table'!$AO368+20.691*'BMP P Tracking Table'!$AT368-216.711*'BMP P Tracking Table'!$AS368-83.853*'BMP P Tracking Table'!$AR368-42.834*'BMP P Tracking Table'!$AQ368)+SQRT((3630*'BMP P Tracking Table'!$AO368+20.691*'BMP P Tracking Table'!$AT368-216.711*'BMP P Tracking Table'!$AS368-83.853*'BMP P Tracking Table'!$AR368-42.834*'BMP P Tracking Table'!$AQ368)^2-(4*(149.919*'BMP P Tracking Table'!$AQ368+236.676*'BMP P Tracking Table'!$AR368+726*'BMP P Tracking Table'!$AS368+996.798*'BMP P Tracking Table'!$AT368)*-'BMP P Tracking Table'!$AW368)))/(2*(149.919*'BMP P Tracking Table'!$AQ368+236.676*'BMP P Tracking Table'!$AR368+726*'BMP P Tracking Table'!$AS368+996.798*'BMP P Tracking Table'!$AT368))))),MIN(2,IF('BMP P Tracking Table'!$AP368="Total Pervious",(-(3630*'BMP P Tracking Table'!$U368+20.691*'BMP P Tracking Table'!$AA368)+SQRT((3630*'BMP P Tracking Table'!$U368+20.691*'BMP P Tracking Table'!$AA368)^2-(4*(996.798*'BMP P Tracking Table'!$AA368)*-'BMP P Tracking Table'!$AW368)))/(2*(996.798*'BMP P Tracking Table'!$AA368)),IF(SUM('BMP P Tracking Table'!$W368:$Z368)=0,'BMP P Tracking Table'!$AW368/(-3630*'BMP P Tracking Table'!$U368),(-(3630*'BMP P Tracking Table'!$U368+20.691*'BMP P Tracking Table'!$Z368-216.711*'BMP P Tracking Table'!$Y368-83.853*'BMP P Tracking Table'!$X368-42.834*'BMP P Tracking Table'!$W368)+SQRT((3630*'BMP P Tracking Table'!$U368+20.691*'BMP P Tracking Table'!$Z368-216.711*'BMP P Tracking Table'!$Y368-83.853*'BMP P Tracking Table'!$X368-42.834*'BMP P Tracking Table'!$W368)^2-(4*(149.919*'BMP P Tracking Table'!$W368+236.676*'BMP P Tracking Table'!$X368+726*'BMP P Tracking Table'!$Y368+996.798*'BMP P Tracking Table'!$Z368)*-'BMP P Tracking Table'!$AW368)))/(2*(149.919*'BMP P Tracking Table'!$W368+236.676*'BMP P Tracking Table'!$X368+726*'BMP P Tracking Table'!$Y368+996.798*'BMP P Tracking Table'!$Z368)))))),"")</f>
        <v/>
      </c>
      <c r="BA368" s="105" t="str" cm="1">
        <f t="array" ref="BA368">IFERROR((VLOOKUP(CONCATENATE('BMP P Tracking Table'!$AV368," ",'BMP P Tracking Table'!$AX368),'Performance Curves'!$C$1:$L$45,_xlfn.SINGLE(MATCH('BMP P Tracking Table'!$AZ368,'Performance Curves'!$D$1:$L$1,1))+2,FALSE)-VLOOKUP(CONCATENATE('BMP P Tracking Table'!$AV368," ",'BMP P Tracking Table'!$AX368),'Performance Curves'!$C$1:$L$45,_xlfn.SINGLE(MATCH('BMP P Tracking Table'!$AZ368,'Performance Curves'!$D$1:$L$1,1))+1,FALSE)),"")</f>
        <v/>
      </c>
      <c r="BB368" s="107" t="str">
        <f>IFERROR(('BMP P Tracking Table'!$AZ368-INDEX('Performance Curves'!$E$1:$L$1,1,MATCH('BMP P Tracking Table'!$AZ368,'Performance Curves'!$E$1:$L$1,1)))/(INDEX('Performance Curves'!$E$1:$L$1,1,MATCH('BMP P Tracking Table'!$AZ368,'Performance Curves'!$E$1:$L$1,1)+1)-INDEX('Performance Curves'!$E$1:$L$1,1,MATCH('BMP P Tracking Table'!$AZ368,'Performance Curves'!$E$1:$L$1,1))),"")</f>
        <v/>
      </c>
      <c r="BC368" s="106" t="str" cm="1">
        <f t="array" ref="BC368">IFERROR(IF('BMP P Tracking Table'!$AZ368=2,VLOOKUP(CONCATENATE('BMP P Tracking Table'!$AV368," ",'BMP P Tracking Table'!$AX368),'Performance Curves'!$C$1:$L$44,_xlfn.SINGLE(MATCH('BMP P Tracking Table'!$AZ368,'Performance Curves'!$D$1:$L$1,1))+1,FALSE),'BMP P Tracking Table'!$BA368*'BMP P Tracking Table'!$BB368+VLOOKUP(CONCATENATE('BMP P Tracking Table'!$AV368," ",'BMP P Tracking Table'!$AX368),'Performance Curves'!$C$1:$L$44,_xlfn.SINGLE(MATCH('BMP P Tracking Table'!$AZ368,'Performance Curves'!$D$1:$L$1,1))+1,FALSE)),"")</f>
        <v/>
      </c>
      <c r="BD368" s="107" t="str">
        <f>IFERROR('BMP P Tracking Table'!$BC368*'BMP P Tracking Table'!$AY368,"")</f>
        <v/>
      </c>
      <c r="BE368" s="101"/>
      <c r="BF368" s="37">
        <f t="shared" si="12"/>
        <v>0</v>
      </c>
    </row>
    <row r="369" spans="1:58" x14ac:dyDescent="0.25">
      <c r="A369" s="65"/>
      <c r="B369" s="65"/>
      <c r="C369" s="65"/>
      <c r="D369" s="65"/>
      <c r="E369" s="97"/>
      <c r="F369" s="97"/>
      <c r="G369" s="65"/>
      <c r="H369" s="65"/>
      <c r="I369" s="65"/>
      <c r="J369" s="98"/>
      <c r="K369" s="65"/>
      <c r="L369" s="65"/>
      <c r="M369" s="65"/>
      <c r="N369" s="65"/>
      <c r="O369" s="65"/>
      <c r="P369" s="65"/>
      <c r="Q369" s="65" t="str">
        <f>IFERROR(VLOOKUP('BMP P Tracking Table'!$P369,Dropdowns!$C$2:$E$15,3,FALSE),"")</f>
        <v/>
      </c>
      <c r="R369" s="65" t="str">
        <f>IFERROR(VLOOKUP('BMP P Tracking Table'!$Q369,Dropdowns!$P$3:$Q$23,2,FALSE),"")</f>
        <v/>
      </c>
      <c r="S369" s="65"/>
      <c r="T369" s="65"/>
      <c r="U369" s="65"/>
      <c r="V369" s="65"/>
      <c r="W369" s="65"/>
      <c r="X369" s="65"/>
      <c r="Y369" s="65"/>
      <c r="Z369" s="65"/>
      <c r="AA369" s="65"/>
      <c r="AB369" s="100"/>
      <c r="AC369" s="65"/>
      <c r="AD369" s="107" t="str">
        <f>IFERROR('BMP P Tracking Table'!$U369*VLOOKUP('BMP P Tracking Table'!$Q369,'Loading Rates'!$B$1:$L$24,4,FALSE)+IF('BMP P Tracking Table'!$V369="By HSG",'BMP P Tracking Table'!$W369*VLOOKUP('BMP P Tracking Table'!$Q369,'Loading Rates'!$B$1:$L$24,6,FALSE)+'BMP P Tracking Table'!$X369*VLOOKUP('BMP P Tracking Table'!$Q369,'Loading Rates'!$B$1:$L$24,7,FALSE)+'BMP P Tracking Table'!$Y369*VLOOKUP('BMP P Tracking Table'!$Q369,'Loading Rates'!$B$1:$L$24,8,FALSE)+'BMP P Tracking Table'!$Z369*VLOOKUP('BMP P Tracking Table'!$Q369,'Loading Rates'!$B$1:$L$24,9,FALSE),'BMP P Tracking Table'!$AA369*VLOOKUP('BMP P Tracking Table'!$Q369,'Loading Rates'!$B$1:$L$24,10,FALSE)),"")</f>
        <v/>
      </c>
      <c r="AE369" s="107" t="str">
        <f>IFERROR(MIN(2,IF('BMP P Tracking Table'!$V369="Total Pervious",(-(3630*'BMP P Tracking Table'!$U369+20.691*'BMP P Tracking Table'!$AA369)+SQRT((3630*'BMP P Tracking Table'!$U369+20.691*'BMP P Tracking Table'!$AA369)^2-(4*(996.798*'BMP P Tracking Table'!$AA369)*-'BMP P Tracking Table'!$AB369)))/(2*(996.798*'BMP P Tracking Table'!$AA369)),IF(SUM('BMP P Tracking Table'!$W369:$Z369)=0,'BMP P Tracking Table'!$AB369/(-3630*'BMP P Tracking Table'!$U369),(-(3630*'BMP P Tracking Table'!$U369+20.691*'BMP P Tracking Table'!$Z369-216.711*'BMP P Tracking Table'!$Y369-83.853*'BMP P Tracking Table'!$X369-42.834*'BMP P Tracking Table'!$W369)+SQRT((3630*'BMP P Tracking Table'!$U369+20.691*'BMP P Tracking Table'!$Z369-216.711*'BMP P Tracking Table'!$Y369-83.853*'BMP P Tracking Table'!$X369-42.834*'BMP P Tracking Table'!$W369)^2-(4*(149.919*'BMP P Tracking Table'!$W369+236.676*'BMP P Tracking Table'!$X369+726*'BMP P Tracking Table'!$Y369+996.798*'BMP P Tracking Table'!$Z369)*-'BMP P Tracking Table'!$AB369)))/(2*(149.919*'BMP P Tracking Table'!$W369+236.676*'BMP P Tracking Table'!$X369+726*'BMP P Tracking Table'!$Y369+996.798*'BMP P Tracking Table'!$Z369))))),"")</f>
        <v/>
      </c>
      <c r="AF369" s="107" t="str" cm="1">
        <f t="array" ref="AF369">IFERROR((VLOOKUP(CONCATENATE('BMP P Tracking Table'!$T369," ",'BMP P Tracking Table'!$AC369),'Performance Curves'!$C$1:$L$45,_xlfn.SINGLE(MATCH('BMP P Tracking Table'!$AE369,'Performance Curves'!$D$1:$L$1,1))+2,FALSE)-VLOOKUP(CONCATENATE('BMP P Tracking Table'!$T369," ",'BMP P Tracking Table'!$AC369),'Performance Curves'!$C$1:$L$45,_xlfn.SINGLE(MATCH('BMP P Tracking Table'!$AE369,'Performance Curves'!$D$1:$L$1,1))+1,FALSE)),"")</f>
        <v/>
      </c>
      <c r="AG369" s="107" t="str">
        <f>IFERROR(('BMP P Tracking Table'!$AE369-INDEX('Performance Curves'!$E$1:$L$1,1,MATCH('BMP P Tracking Table'!$AE369,'Performance Curves'!$E$1:$L$1,1)))/(INDEX('Performance Curves'!$E$1:$L$1,1,MATCH('BMP P Tracking Table'!$AE369,'Performance Curves'!$E$1:$L$1,1)+1)-INDEX('Performance Curves'!$E$1:$L$1,1,MATCH('BMP P Tracking Table'!$AE369,'Performance Curves'!$E$1:$L$1,1))),"")</f>
        <v/>
      </c>
      <c r="AH369" s="106" t="str" cm="1">
        <f t="array" ref="AH369">IFERROR(IF('BMP P Tracking Table'!$AE369=2,VLOOKUP(CONCATENATE('BMP P Tracking Table'!$T369," ",'BMP P Tracking Table'!$AC369),'Performance Curves'!$C$1:$L$45,_xlfn.SINGLE(MATCH('BMP P Tracking Table'!$AE369,'Performance Curves'!$D$1:$L$1,1))+1,FALSE),'BMP P Tracking Table'!$AF369*'BMP P Tracking Table'!$AG369+VLOOKUP(CONCATENATE('BMP P Tracking Table'!$T369," ",'BMP P Tracking Table'!$AC369),'Performance Curves'!$C$1:$L$45,_xlfn.SINGLE(MATCH('BMP P Tracking Table'!$AE369,'Performance Curves'!$D$1:$L$1,1))+1,FALSE)),"")</f>
        <v/>
      </c>
      <c r="AI369" s="107" t="str">
        <f>IFERROR('BMP P Tracking Table'!$AH369*'BMP P Tracking Table'!$AD369,"")</f>
        <v/>
      </c>
      <c r="AJ369" s="65"/>
      <c r="AK369" s="101"/>
      <c r="AL369" s="101"/>
      <c r="AM369" s="64">
        <v>1</v>
      </c>
      <c r="AN369" s="105" t="str">
        <f t="shared" si="11"/>
        <v/>
      </c>
      <c r="AO369" s="101"/>
      <c r="AP369" s="101"/>
      <c r="AQ369" s="101"/>
      <c r="AR369" s="101"/>
      <c r="AS369" s="101"/>
      <c r="AT369" s="101"/>
      <c r="AU369" s="101"/>
      <c r="AV369" s="65"/>
      <c r="AW369" s="102"/>
      <c r="AX369" s="102"/>
      <c r="AY369" s="107" t="str">
        <f>IF('BMP P Tracking Table'!$AK369="Yes",IF('BMP P Tracking Table'!$AL369="No",'BMP P Tracking Table'!$U369*VLOOKUP('BMP P Tracking Table'!$Q369,'Loading Rates'!$B$1:$L$24,4,FALSE)+IF('BMP P Tracking Table'!$V369="By HSG",'BMP P Tracking Table'!$W369*VLOOKUP('BMP P Tracking Table'!$Q369,'Loading Rates'!$B$1:$L$24,6,FALSE)+'BMP P Tracking Table'!$X369*VLOOKUP('BMP P Tracking Table'!$Q369,'Loading Rates'!$B$1:$L$24,7,FALSE)+'BMP P Tracking Table'!$Y369*VLOOKUP('BMP P Tracking Table'!$Q369,'Loading Rates'!$B$1:$L$24,8,FALSE)+'BMP P Tracking Table'!$Z369*VLOOKUP('BMP P Tracking Table'!$Q369,'Loading Rates'!$B$1:$L$24,9,FALSE),'BMP P Tracking Table'!$AA369*VLOOKUP('BMP P Tracking Table'!$Q369,'Loading Rates'!$B$1:$L$24,10,FALSE)),'BMP P Tracking Table'!$AO369*VLOOKUP('BMP P Tracking Table'!$Q369,'Loading Rates'!$B$1:$L$24,4,FALSE)+IF('BMP P Tracking Table'!$AP369="By HSG",'BMP P Tracking Table'!$AQ369*VLOOKUP('BMP P Tracking Table'!$Q369,'Loading Rates'!$B$1:$L$24,6,FALSE)+'BMP P Tracking Table'!$AR369*VLOOKUP('BMP P Tracking Table'!$Q369,'Loading Rates'!$B$1:$L$24,7,FALSE)+'BMP P Tracking Table'!$AS369*VLOOKUP('BMP P Tracking Table'!$Q369,'Loading Rates'!$B$1:$L$24,8,FALSE)+'BMP P Tracking Table'!$AT369*VLOOKUP('BMP P Tracking Table'!$Q369,'Loading Rates'!$B$1:$L$24,9,FALSE),'BMP P Tracking Table'!$AU369*VLOOKUP('BMP P Tracking Table'!$Q369,'Loading Rates'!$B$1:$L$24,10,FALSE))),"")</f>
        <v/>
      </c>
      <c r="AZ369" s="107" t="str">
        <f>IFERROR(IF('BMP P Tracking Table'!$AL369="Yes",MIN(2,IF('BMP P Tracking Table'!$AP369="Total Pervious",(-(3630*'BMP P Tracking Table'!$AO369+20.691*'BMP P Tracking Table'!$AU369)+SQRT((3630*'BMP P Tracking Table'!$AO369+20.691*'BMP P Tracking Table'!$AU369)^2-(4*(996.798*'BMP P Tracking Table'!$AU369)*-'BMP P Tracking Table'!$AW369)))/(2*(996.798*'BMP P Tracking Table'!$AU369)),IF(SUM('BMP P Tracking Table'!$AQ369:$AT369)=0,'BMP P Tracking Table'!$AU369/(-3630*'BMP P Tracking Table'!$AO369),(-(3630*'BMP P Tracking Table'!$AO369+20.691*'BMP P Tracking Table'!$AT369-216.711*'BMP P Tracking Table'!$AS369-83.853*'BMP P Tracking Table'!$AR369-42.834*'BMP P Tracking Table'!$AQ369)+SQRT((3630*'BMP P Tracking Table'!$AO369+20.691*'BMP P Tracking Table'!$AT369-216.711*'BMP P Tracking Table'!$AS369-83.853*'BMP P Tracking Table'!$AR369-42.834*'BMP P Tracking Table'!$AQ369)^2-(4*(149.919*'BMP P Tracking Table'!$AQ369+236.676*'BMP P Tracking Table'!$AR369+726*'BMP P Tracking Table'!$AS369+996.798*'BMP P Tracking Table'!$AT369)*-'BMP P Tracking Table'!$AW369)))/(2*(149.919*'BMP P Tracking Table'!$AQ369+236.676*'BMP P Tracking Table'!$AR369+726*'BMP P Tracking Table'!$AS369+996.798*'BMP P Tracking Table'!$AT369))))),MIN(2,IF('BMP P Tracking Table'!$AP369="Total Pervious",(-(3630*'BMP P Tracking Table'!$U369+20.691*'BMP P Tracking Table'!$AA369)+SQRT((3630*'BMP P Tracking Table'!$U369+20.691*'BMP P Tracking Table'!$AA369)^2-(4*(996.798*'BMP P Tracking Table'!$AA369)*-'BMP P Tracking Table'!$AW369)))/(2*(996.798*'BMP P Tracking Table'!$AA369)),IF(SUM('BMP P Tracking Table'!$W369:$Z369)=0,'BMP P Tracking Table'!$AW369/(-3630*'BMP P Tracking Table'!$U369),(-(3630*'BMP P Tracking Table'!$U369+20.691*'BMP P Tracking Table'!$Z369-216.711*'BMP P Tracking Table'!$Y369-83.853*'BMP P Tracking Table'!$X369-42.834*'BMP P Tracking Table'!$W369)+SQRT((3630*'BMP P Tracking Table'!$U369+20.691*'BMP P Tracking Table'!$Z369-216.711*'BMP P Tracking Table'!$Y369-83.853*'BMP P Tracking Table'!$X369-42.834*'BMP P Tracking Table'!$W369)^2-(4*(149.919*'BMP P Tracking Table'!$W369+236.676*'BMP P Tracking Table'!$X369+726*'BMP P Tracking Table'!$Y369+996.798*'BMP P Tracking Table'!$Z369)*-'BMP P Tracking Table'!$AW369)))/(2*(149.919*'BMP P Tracking Table'!$W369+236.676*'BMP P Tracking Table'!$X369+726*'BMP P Tracking Table'!$Y369+996.798*'BMP P Tracking Table'!$Z369)))))),"")</f>
        <v/>
      </c>
      <c r="BA369" s="105" t="str" cm="1">
        <f t="array" ref="BA369">IFERROR((VLOOKUP(CONCATENATE('BMP P Tracking Table'!$AV369," ",'BMP P Tracking Table'!$AX369),'Performance Curves'!$C$1:$L$45,_xlfn.SINGLE(MATCH('BMP P Tracking Table'!$AZ369,'Performance Curves'!$D$1:$L$1,1))+2,FALSE)-VLOOKUP(CONCATENATE('BMP P Tracking Table'!$AV369," ",'BMP P Tracking Table'!$AX369),'Performance Curves'!$C$1:$L$45,_xlfn.SINGLE(MATCH('BMP P Tracking Table'!$AZ369,'Performance Curves'!$D$1:$L$1,1))+1,FALSE)),"")</f>
        <v/>
      </c>
      <c r="BB369" s="107" t="str">
        <f>IFERROR(('BMP P Tracking Table'!$AZ369-INDEX('Performance Curves'!$E$1:$L$1,1,MATCH('BMP P Tracking Table'!$AZ369,'Performance Curves'!$E$1:$L$1,1)))/(INDEX('Performance Curves'!$E$1:$L$1,1,MATCH('BMP P Tracking Table'!$AZ369,'Performance Curves'!$E$1:$L$1,1)+1)-INDEX('Performance Curves'!$E$1:$L$1,1,MATCH('BMP P Tracking Table'!$AZ369,'Performance Curves'!$E$1:$L$1,1))),"")</f>
        <v/>
      </c>
      <c r="BC369" s="106" t="str" cm="1">
        <f t="array" ref="BC369">IFERROR(IF('BMP P Tracking Table'!$AZ369=2,VLOOKUP(CONCATENATE('BMP P Tracking Table'!$AV369," ",'BMP P Tracking Table'!$AX369),'Performance Curves'!$C$1:$L$44,_xlfn.SINGLE(MATCH('BMP P Tracking Table'!$AZ369,'Performance Curves'!$D$1:$L$1,1))+1,FALSE),'BMP P Tracking Table'!$BA369*'BMP P Tracking Table'!$BB369+VLOOKUP(CONCATENATE('BMP P Tracking Table'!$AV369," ",'BMP P Tracking Table'!$AX369),'Performance Curves'!$C$1:$L$44,_xlfn.SINGLE(MATCH('BMP P Tracking Table'!$AZ369,'Performance Curves'!$D$1:$L$1,1))+1,FALSE)),"")</f>
        <v/>
      </c>
      <c r="BD369" s="107" t="str">
        <f>IFERROR('BMP P Tracking Table'!$BC369*'BMP P Tracking Table'!$AY369,"")</f>
        <v/>
      </c>
      <c r="BE369" s="101"/>
      <c r="BF369" s="37">
        <f t="shared" si="12"/>
        <v>0</v>
      </c>
    </row>
    <row r="370" spans="1:58" x14ac:dyDescent="0.25">
      <c r="A370" s="65"/>
      <c r="B370" s="65"/>
      <c r="C370" s="65"/>
      <c r="D370" s="65"/>
      <c r="E370" s="97"/>
      <c r="F370" s="97"/>
      <c r="G370" s="65"/>
      <c r="H370" s="65"/>
      <c r="I370" s="65"/>
      <c r="J370" s="98"/>
      <c r="K370" s="65"/>
      <c r="L370" s="65"/>
      <c r="M370" s="65"/>
      <c r="N370" s="65"/>
      <c r="O370" s="65"/>
      <c r="P370" s="65"/>
      <c r="Q370" s="65" t="str">
        <f>IFERROR(VLOOKUP('BMP P Tracking Table'!$P370,Dropdowns!$C$2:$E$15,3,FALSE),"")</f>
        <v/>
      </c>
      <c r="R370" s="65" t="str">
        <f>IFERROR(VLOOKUP('BMP P Tracking Table'!$Q370,Dropdowns!$P$3:$Q$23,2,FALSE),"")</f>
        <v/>
      </c>
      <c r="S370" s="65"/>
      <c r="T370" s="65"/>
      <c r="U370" s="65"/>
      <c r="V370" s="65"/>
      <c r="W370" s="65"/>
      <c r="X370" s="65"/>
      <c r="Y370" s="65"/>
      <c r="Z370" s="65"/>
      <c r="AA370" s="65"/>
      <c r="AB370" s="100"/>
      <c r="AC370" s="65"/>
      <c r="AD370" s="107" t="str">
        <f>IFERROR('BMP P Tracking Table'!$U370*VLOOKUP('BMP P Tracking Table'!$Q370,'Loading Rates'!$B$1:$L$24,4,FALSE)+IF('BMP P Tracking Table'!$V370="By HSG",'BMP P Tracking Table'!$W370*VLOOKUP('BMP P Tracking Table'!$Q370,'Loading Rates'!$B$1:$L$24,6,FALSE)+'BMP P Tracking Table'!$X370*VLOOKUP('BMP P Tracking Table'!$Q370,'Loading Rates'!$B$1:$L$24,7,FALSE)+'BMP P Tracking Table'!$Y370*VLOOKUP('BMP P Tracking Table'!$Q370,'Loading Rates'!$B$1:$L$24,8,FALSE)+'BMP P Tracking Table'!$Z370*VLOOKUP('BMP P Tracking Table'!$Q370,'Loading Rates'!$B$1:$L$24,9,FALSE),'BMP P Tracking Table'!$AA370*VLOOKUP('BMP P Tracking Table'!$Q370,'Loading Rates'!$B$1:$L$24,10,FALSE)),"")</f>
        <v/>
      </c>
      <c r="AE370" s="107" t="str">
        <f>IFERROR(MIN(2,IF('BMP P Tracking Table'!$V370="Total Pervious",(-(3630*'BMP P Tracking Table'!$U370+20.691*'BMP P Tracking Table'!$AA370)+SQRT((3630*'BMP P Tracking Table'!$U370+20.691*'BMP P Tracking Table'!$AA370)^2-(4*(996.798*'BMP P Tracking Table'!$AA370)*-'BMP P Tracking Table'!$AB370)))/(2*(996.798*'BMP P Tracking Table'!$AA370)),IF(SUM('BMP P Tracking Table'!$W370:$Z370)=0,'BMP P Tracking Table'!$AB370/(-3630*'BMP P Tracking Table'!$U370),(-(3630*'BMP P Tracking Table'!$U370+20.691*'BMP P Tracking Table'!$Z370-216.711*'BMP P Tracking Table'!$Y370-83.853*'BMP P Tracking Table'!$X370-42.834*'BMP P Tracking Table'!$W370)+SQRT((3630*'BMP P Tracking Table'!$U370+20.691*'BMP P Tracking Table'!$Z370-216.711*'BMP P Tracking Table'!$Y370-83.853*'BMP P Tracking Table'!$X370-42.834*'BMP P Tracking Table'!$W370)^2-(4*(149.919*'BMP P Tracking Table'!$W370+236.676*'BMP P Tracking Table'!$X370+726*'BMP P Tracking Table'!$Y370+996.798*'BMP P Tracking Table'!$Z370)*-'BMP P Tracking Table'!$AB370)))/(2*(149.919*'BMP P Tracking Table'!$W370+236.676*'BMP P Tracking Table'!$X370+726*'BMP P Tracking Table'!$Y370+996.798*'BMP P Tracking Table'!$Z370))))),"")</f>
        <v/>
      </c>
      <c r="AF370" s="107" t="str" cm="1">
        <f t="array" ref="AF370">IFERROR((VLOOKUP(CONCATENATE('BMP P Tracking Table'!$T370," ",'BMP P Tracking Table'!$AC370),'Performance Curves'!$C$1:$L$45,_xlfn.SINGLE(MATCH('BMP P Tracking Table'!$AE370,'Performance Curves'!$D$1:$L$1,1))+2,FALSE)-VLOOKUP(CONCATENATE('BMP P Tracking Table'!$T370," ",'BMP P Tracking Table'!$AC370),'Performance Curves'!$C$1:$L$45,_xlfn.SINGLE(MATCH('BMP P Tracking Table'!$AE370,'Performance Curves'!$D$1:$L$1,1))+1,FALSE)),"")</f>
        <v/>
      </c>
      <c r="AG370" s="107" t="str">
        <f>IFERROR(('BMP P Tracking Table'!$AE370-INDEX('Performance Curves'!$E$1:$L$1,1,MATCH('BMP P Tracking Table'!$AE370,'Performance Curves'!$E$1:$L$1,1)))/(INDEX('Performance Curves'!$E$1:$L$1,1,MATCH('BMP P Tracking Table'!$AE370,'Performance Curves'!$E$1:$L$1,1)+1)-INDEX('Performance Curves'!$E$1:$L$1,1,MATCH('BMP P Tracking Table'!$AE370,'Performance Curves'!$E$1:$L$1,1))),"")</f>
        <v/>
      </c>
      <c r="AH370" s="106" t="str" cm="1">
        <f t="array" ref="AH370">IFERROR(IF('BMP P Tracking Table'!$AE370=2,VLOOKUP(CONCATENATE('BMP P Tracking Table'!$T370," ",'BMP P Tracking Table'!$AC370),'Performance Curves'!$C$1:$L$45,_xlfn.SINGLE(MATCH('BMP P Tracking Table'!$AE370,'Performance Curves'!$D$1:$L$1,1))+1,FALSE),'BMP P Tracking Table'!$AF370*'BMP P Tracking Table'!$AG370+VLOOKUP(CONCATENATE('BMP P Tracking Table'!$T370," ",'BMP P Tracking Table'!$AC370),'Performance Curves'!$C$1:$L$45,_xlfn.SINGLE(MATCH('BMP P Tracking Table'!$AE370,'Performance Curves'!$D$1:$L$1,1))+1,FALSE)),"")</f>
        <v/>
      </c>
      <c r="AI370" s="107" t="str">
        <f>IFERROR('BMP P Tracking Table'!$AH370*'BMP P Tracking Table'!$AD370,"")</f>
        <v/>
      </c>
      <c r="AJ370" s="65"/>
      <c r="AK370" s="101"/>
      <c r="AL370" s="101"/>
      <c r="AM370" s="64">
        <v>1</v>
      </c>
      <c r="AN370" s="105" t="str">
        <f t="shared" si="11"/>
        <v/>
      </c>
      <c r="AO370" s="101"/>
      <c r="AP370" s="101"/>
      <c r="AQ370" s="101"/>
      <c r="AR370" s="101"/>
      <c r="AS370" s="101"/>
      <c r="AT370" s="101"/>
      <c r="AU370" s="101"/>
      <c r="AV370" s="65"/>
      <c r="AW370" s="102"/>
      <c r="AX370" s="102"/>
      <c r="AY370" s="107" t="str">
        <f>IF('BMP P Tracking Table'!$AK370="Yes",IF('BMP P Tracking Table'!$AL370="No",'BMP P Tracking Table'!$U370*VLOOKUP('BMP P Tracking Table'!$Q370,'Loading Rates'!$B$1:$L$24,4,FALSE)+IF('BMP P Tracking Table'!$V370="By HSG",'BMP P Tracking Table'!$W370*VLOOKUP('BMP P Tracking Table'!$Q370,'Loading Rates'!$B$1:$L$24,6,FALSE)+'BMP P Tracking Table'!$X370*VLOOKUP('BMP P Tracking Table'!$Q370,'Loading Rates'!$B$1:$L$24,7,FALSE)+'BMP P Tracking Table'!$Y370*VLOOKUP('BMP P Tracking Table'!$Q370,'Loading Rates'!$B$1:$L$24,8,FALSE)+'BMP P Tracking Table'!$Z370*VLOOKUP('BMP P Tracking Table'!$Q370,'Loading Rates'!$B$1:$L$24,9,FALSE),'BMP P Tracking Table'!$AA370*VLOOKUP('BMP P Tracking Table'!$Q370,'Loading Rates'!$B$1:$L$24,10,FALSE)),'BMP P Tracking Table'!$AO370*VLOOKUP('BMP P Tracking Table'!$Q370,'Loading Rates'!$B$1:$L$24,4,FALSE)+IF('BMP P Tracking Table'!$AP370="By HSG",'BMP P Tracking Table'!$AQ370*VLOOKUP('BMP P Tracking Table'!$Q370,'Loading Rates'!$B$1:$L$24,6,FALSE)+'BMP P Tracking Table'!$AR370*VLOOKUP('BMP P Tracking Table'!$Q370,'Loading Rates'!$B$1:$L$24,7,FALSE)+'BMP P Tracking Table'!$AS370*VLOOKUP('BMP P Tracking Table'!$Q370,'Loading Rates'!$B$1:$L$24,8,FALSE)+'BMP P Tracking Table'!$AT370*VLOOKUP('BMP P Tracking Table'!$Q370,'Loading Rates'!$B$1:$L$24,9,FALSE),'BMP P Tracking Table'!$AU370*VLOOKUP('BMP P Tracking Table'!$Q370,'Loading Rates'!$B$1:$L$24,10,FALSE))),"")</f>
        <v/>
      </c>
      <c r="AZ370" s="107" t="str">
        <f>IFERROR(IF('BMP P Tracking Table'!$AL370="Yes",MIN(2,IF('BMP P Tracking Table'!$AP370="Total Pervious",(-(3630*'BMP P Tracking Table'!$AO370+20.691*'BMP P Tracking Table'!$AU370)+SQRT((3630*'BMP P Tracking Table'!$AO370+20.691*'BMP P Tracking Table'!$AU370)^2-(4*(996.798*'BMP P Tracking Table'!$AU370)*-'BMP P Tracking Table'!$AW370)))/(2*(996.798*'BMP P Tracking Table'!$AU370)),IF(SUM('BMP P Tracking Table'!$AQ370:$AT370)=0,'BMP P Tracking Table'!$AU370/(-3630*'BMP P Tracking Table'!$AO370),(-(3630*'BMP P Tracking Table'!$AO370+20.691*'BMP P Tracking Table'!$AT370-216.711*'BMP P Tracking Table'!$AS370-83.853*'BMP P Tracking Table'!$AR370-42.834*'BMP P Tracking Table'!$AQ370)+SQRT((3630*'BMP P Tracking Table'!$AO370+20.691*'BMP P Tracking Table'!$AT370-216.711*'BMP P Tracking Table'!$AS370-83.853*'BMP P Tracking Table'!$AR370-42.834*'BMP P Tracking Table'!$AQ370)^2-(4*(149.919*'BMP P Tracking Table'!$AQ370+236.676*'BMP P Tracking Table'!$AR370+726*'BMP P Tracking Table'!$AS370+996.798*'BMP P Tracking Table'!$AT370)*-'BMP P Tracking Table'!$AW370)))/(2*(149.919*'BMP P Tracking Table'!$AQ370+236.676*'BMP P Tracking Table'!$AR370+726*'BMP P Tracking Table'!$AS370+996.798*'BMP P Tracking Table'!$AT370))))),MIN(2,IF('BMP P Tracking Table'!$AP370="Total Pervious",(-(3630*'BMP P Tracking Table'!$U370+20.691*'BMP P Tracking Table'!$AA370)+SQRT((3630*'BMP P Tracking Table'!$U370+20.691*'BMP P Tracking Table'!$AA370)^2-(4*(996.798*'BMP P Tracking Table'!$AA370)*-'BMP P Tracking Table'!$AW370)))/(2*(996.798*'BMP P Tracking Table'!$AA370)),IF(SUM('BMP P Tracking Table'!$W370:$Z370)=0,'BMP P Tracking Table'!$AW370/(-3630*'BMP P Tracking Table'!$U370),(-(3630*'BMP P Tracking Table'!$U370+20.691*'BMP P Tracking Table'!$Z370-216.711*'BMP P Tracking Table'!$Y370-83.853*'BMP P Tracking Table'!$X370-42.834*'BMP P Tracking Table'!$W370)+SQRT((3630*'BMP P Tracking Table'!$U370+20.691*'BMP P Tracking Table'!$Z370-216.711*'BMP P Tracking Table'!$Y370-83.853*'BMP P Tracking Table'!$X370-42.834*'BMP P Tracking Table'!$W370)^2-(4*(149.919*'BMP P Tracking Table'!$W370+236.676*'BMP P Tracking Table'!$X370+726*'BMP P Tracking Table'!$Y370+996.798*'BMP P Tracking Table'!$Z370)*-'BMP P Tracking Table'!$AW370)))/(2*(149.919*'BMP P Tracking Table'!$W370+236.676*'BMP P Tracking Table'!$X370+726*'BMP P Tracking Table'!$Y370+996.798*'BMP P Tracking Table'!$Z370)))))),"")</f>
        <v/>
      </c>
      <c r="BA370" s="105" t="str" cm="1">
        <f t="array" ref="BA370">IFERROR((VLOOKUP(CONCATENATE('BMP P Tracking Table'!$AV370," ",'BMP P Tracking Table'!$AX370),'Performance Curves'!$C$1:$L$45,_xlfn.SINGLE(MATCH('BMP P Tracking Table'!$AZ370,'Performance Curves'!$D$1:$L$1,1))+2,FALSE)-VLOOKUP(CONCATENATE('BMP P Tracking Table'!$AV370," ",'BMP P Tracking Table'!$AX370),'Performance Curves'!$C$1:$L$45,_xlfn.SINGLE(MATCH('BMP P Tracking Table'!$AZ370,'Performance Curves'!$D$1:$L$1,1))+1,FALSE)),"")</f>
        <v/>
      </c>
      <c r="BB370" s="107" t="str">
        <f>IFERROR(('BMP P Tracking Table'!$AZ370-INDEX('Performance Curves'!$E$1:$L$1,1,MATCH('BMP P Tracking Table'!$AZ370,'Performance Curves'!$E$1:$L$1,1)))/(INDEX('Performance Curves'!$E$1:$L$1,1,MATCH('BMP P Tracking Table'!$AZ370,'Performance Curves'!$E$1:$L$1,1)+1)-INDEX('Performance Curves'!$E$1:$L$1,1,MATCH('BMP P Tracking Table'!$AZ370,'Performance Curves'!$E$1:$L$1,1))),"")</f>
        <v/>
      </c>
      <c r="BC370" s="106" t="str" cm="1">
        <f t="array" ref="BC370">IFERROR(IF('BMP P Tracking Table'!$AZ370=2,VLOOKUP(CONCATENATE('BMP P Tracking Table'!$AV370," ",'BMP P Tracking Table'!$AX370),'Performance Curves'!$C$1:$L$44,_xlfn.SINGLE(MATCH('BMP P Tracking Table'!$AZ370,'Performance Curves'!$D$1:$L$1,1))+1,FALSE),'BMP P Tracking Table'!$BA370*'BMP P Tracking Table'!$BB370+VLOOKUP(CONCATENATE('BMP P Tracking Table'!$AV370," ",'BMP P Tracking Table'!$AX370),'Performance Curves'!$C$1:$L$44,_xlfn.SINGLE(MATCH('BMP P Tracking Table'!$AZ370,'Performance Curves'!$D$1:$L$1,1))+1,FALSE)),"")</f>
        <v/>
      </c>
      <c r="BD370" s="107" t="str">
        <f>IFERROR('BMP P Tracking Table'!$BC370*'BMP P Tracking Table'!$AY370,"")</f>
        <v/>
      </c>
      <c r="BE370" s="101"/>
      <c r="BF370" s="37">
        <f t="shared" si="12"/>
        <v>0</v>
      </c>
    </row>
    <row r="371" spans="1:58" x14ac:dyDescent="0.25">
      <c r="A371" s="65"/>
      <c r="B371" s="65"/>
      <c r="C371" s="65"/>
      <c r="D371" s="65"/>
      <c r="E371" s="97"/>
      <c r="F371" s="97"/>
      <c r="G371" s="65"/>
      <c r="H371" s="65"/>
      <c r="I371" s="65"/>
      <c r="J371" s="98"/>
      <c r="K371" s="65"/>
      <c r="L371" s="65"/>
      <c r="M371" s="65"/>
      <c r="N371" s="65"/>
      <c r="O371" s="65"/>
      <c r="P371" s="65"/>
      <c r="Q371" s="65" t="str">
        <f>IFERROR(VLOOKUP('BMP P Tracking Table'!$P371,Dropdowns!$C$2:$E$15,3,FALSE),"")</f>
        <v/>
      </c>
      <c r="R371" s="65" t="str">
        <f>IFERROR(VLOOKUP('BMP P Tracking Table'!$Q371,Dropdowns!$P$3:$Q$23,2,FALSE),"")</f>
        <v/>
      </c>
      <c r="S371" s="65"/>
      <c r="T371" s="65"/>
      <c r="U371" s="65"/>
      <c r="V371" s="65"/>
      <c r="W371" s="65"/>
      <c r="X371" s="65"/>
      <c r="Y371" s="65"/>
      <c r="Z371" s="65"/>
      <c r="AA371" s="65"/>
      <c r="AB371" s="100"/>
      <c r="AC371" s="65"/>
      <c r="AD371" s="107" t="str">
        <f>IFERROR('BMP P Tracking Table'!$U371*VLOOKUP('BMP P Tracking Table'!$Q371,'Loading Rates'!$B$1:$L$24,4,FALSE)+IF('BMP P Tracking Table'!$V371="By HSG",'BMP P Tracking Table'!$W371*VLOOKUP('BMP P Tracking Table'!$Q371,'Loading Rates'!$B$1:$L$24,6,FALSE)+'BMP P Tracking Table'!$X371*VLOOKUP('BMP P Tracking Table'!$Q371,'Loading Rates'!$B$1:$L$24,7,FALSE)+'BMP P Tracking Table'!$Y371*VLOOKUP('BMP P Tracking Table'!$Q371,'Loading Rates'!$B$1:$L$24,8,FALSE)+'BMP P Tracking Table'!$Z371*VLOOKUP('BMP P Tracking Table'!$Q371,'Loading Rates'!$B$1:$L$24,9,FALSE),'BMP P Tracking Table'!$AA371*VLOOKUP('BMP P Tracking Table'!$Q371,'Loading Rates'!$B$1:$L$24,10,FALSE)),"")</f>
        <v/>
      </c>
      <c r="AE371" s="107" t="str">
        <f>IFERROR(MIN(2,IF('BMP P Tracking Table'!$V371="Total Pervious",(-(3630*'BMP P Tracking Table'!$U371+20.691*'BMP P Tracking Table'!$AA371)+SQRT((3630*'BMP P Tracking Table'!$U371+20.691*'BMP P Tracking Table'!$AA371)^2-(4*(996.798*'BMP P Tracking Table'!$AA371)*-'BMP P Tracking Table'!$AB371)))/(2*(996.798*'BMP P Tracking Table'!$AA371)),IF(SUM('BMP P Tracking Table'!$W371:$Z371)=0,'BMP P Tracking Table'!$AB371/(-3630*'BMP P Tracking Table'!$U371),(-(3630*'BMP P Tracking Table'!$U371+20.691*'BMP P Tracking Table'!$Z371-216.711*'BMP P Tracking Table'!$Y371-83.853*'BMP P Tracking Table'!$X371-42.834*'BMP P Tracking Table'!$W371)+SQRT((3630*'BMP P Tracking Table'!$U371+20.691*'BMP P Tracking Table'!$Z371-216.711*'BMP P Tracking Table'!$Y371-83.853*'BMP P Tracking Table'!$X371-42.834*'BMP P Tracking Table'!$W371)^2-(4*(149.919*'BMP P Tracking Table'!$W371+236.676*'BMP P Tracking Table'!$X371+726*'BMP P Tracking Table'!$Y371+996.798*'BMP P Tracking Table'!$Z371)*-'BMP P Tracking Table'!$AB371)))/(2*(149.919*'BMP P Tracking Table'!$W371+236.676*'BMP P Tracking Table'!$X371+726*'BMP P Tracking Table'!$Y371+996.798*'BMP P Tracking Table'!$Z371))))),"")</f>
        <v/>
      </c>
      <c r="AF371" s="107" t="str" cm="1">
        <f t="array" ref="AF371">IFERROR((VLOOKUP(CONCATENATE('BMP P Tracking Table'!$T371," ",'BMP P Tracking Table'!$AC371),'Performance Curves'!$C$1:$L$45,_xlfn.SINGLE(MATCH('BMP P Tracking Table'!$AE371,'Performance Curves'!$D$1:$L$1,1))+2,FALSE)-VLOOKUP(CONCATENATE('BMP P Tracking Table'!$T371," ",'BMP P Tracking Table'!$AC371),'Performance Curves'!$C$1:$L$45,_xlfn.SINGLE(MATCH('BMP P Tracking Table'!$AE371,'Performance Curves'!$D$1:$L$1,1))+1,FALSE)),"")</f>
        <v/>
      </c>
      <c r="AG371" s="107" t="str">
        <f>IFERROR(('BMP P Tracking Table'!$AE371-INDEX('Performance Curves'!$E$1:$L$1,1,MATCH('BMP P Tracking Table'!$AE371,'Performance Curves'!$E$1:$L$1,1)))/(INDEX('Performance Curves'!$E$1:$L$1,1,MATCH('BMP P Tracking Table'!$AE371,'Performance Curves'!$E$1:$L$1,1)+1)-INDEX('Performance Curves'!$E$1:$L$1,1,MATCH('BMP P Tracking Table'!$AE371,'Performance Curves'!$E$1:$L$1,1))),"")</f>
        <v/>
      </c>
      <c r="AH371" s="106" t="str" cm="1">
        <f t="array" ref="AH371">IFERROR(IF('BMP P Tracking Table'!$AE371=2,VLOOKUP(CONCATENATE('BMP P Tracking Table'!$T371," ",'BMP P Tracking Table'!$AC371),'Performance Curves'!$C$1:$L$45,_xlfn.SINGLE(MATCH('BMP P Tracking Table'!$AE371,'Performance Curves'!$D$1:$L$1,1))+1,FALSE),'BMP P Tracking Table'!$AF371*'BMP P Tracking Table'!$AG371+VLOOKUP(CONCATENATE('BMP P Tracking Table'!$T371," ",'BMP P Tracking Table'!$AC371),'Performance Curves'!$C$1:$L$45,_xlfn.SINGLE(MATCH('BMP P Tracking Table'!$AE371,'Performance Curves'!$D$1:$L$1,1))+1,FALSE)),"")</f>
        <v/>
      </c>
      <c r="AI371" s="107" t="str">
        <f>IFERROR('BMP P Tracking Table'!$AH371*'BMP P Tracking Table'!$AD371,"")</f>
        <v/>
      </c>
      <c r="AJ371" s="65"/>
      <c r="AK371" s="101"/>
      <c r="AL371" s="101"/>
      <c r="AM371" s="64">
        <v>1</v>
      </c>
      <c r="AN371" s="105" t="str">
        <f t="shared" si="11"/>
        <v/>
      </c>
      <c r="AO371" s="101"/>
      <c r="AP371" s="101"/>
      <c r="AQ371" s="101"/>
      <c r="AR371" s="101"/>
      <c r="AS371" s="101"/>
      <c r="AT371" s="101"/>
      <c r="AU371" s="101"/>
      <c r="AV371" s="65"/>
      <c r="AW371" s="102"/>
      <c r="AX371" s="102"/>
      <c r="AY371" s="107" t="str">
        <f>IF('BMP P Tracking Table'!$AK371="Yes",IF('BMP P Tracking Table'!$AL371="No",'BMP P Tracking Table'!$U371*VLOOKUP('BMP P Tracking Table'!$Q371,'Loading Rates'!$B$1:$L$24,4,FALSE)+IF('BMP P Tracking Table'!$V371="By HSG",'BMP P Tracking Table'!$W371*VLOOKUP('BMP P Tracking Table'!$Q371,'Loading Rates'!$B$1:$L$24,6,FALSE)+'BMP P Tracking Table'!$X371*VLOOKUP('BMP P Tracking Table'!$Q371,'Loading Rates'!$B$1:$L$24,7,FALSE)+'BMP P Tracking Table'!$Y371*VLOOKUP('BMP P Tracking Table'!$Q371,'Loading Rates'!$B$1:$L$24,8,FALSE)+'BMP P Tracking Table'!$Z371*VLOOKUP('BMP P Tracking Table'!$Q371,'Loading Rates'!$B$1:$L$24,9,FALSE),'BMP P Tracking Table'!$AA371*VLOOKUP('BMP P Tracking Table'!$Q371,'Loading Rates'!$B$1:$L$24,10,FALSE)),'BMP P Tracking Table'!$AO371*VLOOKUP('BMP P Tracking Table'!$Q371,'Loading Rates'!$B$1:$L$24,4,FALSE)+IF('BMP P Tracking Table'!$AP371="By HSG",'BMP P Tracking Table'!$AQ371*VLOOKUP('BMP P Tracking Table'!$Q371,'Loading Rates'!$B$1:$L$24,6,FALSE)+'BMP P Tracking Table'!$AR371*VLOOKUP('BMP P Tracking Table'!$Q371,'Loading Rates'!$B$1:$L$24,7,FALSE)+'BMP P Tracking Table'!$AS371*VLOOKUP('BMP P Tracking Table'!$Q371,'Loading Rates'!$B$1:$L$24,8,FALSE)+'BMP P Tracking Table'!$AT371*VLOOKUP('BMP P Tracking Table'!$Q371,'Loading Rates'!$B$1:$L$24,9,FALSE),'BMP P Tracking Table'!$AU371*VLOOKUP('BMP P Tracking Table'!$Q371,'Loading Rates'!$B$1:$L$24,10,FALSE))),"")</f>
        <v/>
      </c>
      <c r="AZ371" s="107" t="str">
        <f>IFERROR(IF('BMP P Tracking Table'!$AL371="Yes",MIN(2,IF('BMP P Tracking Table'!$AP371="Total Pervious",(-(3630*'BMP P Tracking Table'!$AO371+20.691*'BMP P Tracking Table'!$AU371)+SQRT((3630*'BMP P Tracking Table'!$AO371+20.691*'BMP P Tracking Table'!$AU371)^2-(4*(996.798*'BMP P Tracking Table'!$AU371)*-'BMP P Tracking Table'!$AW371)))/(2*(996.798*'BMP P Tracking Table'!$AU371)),IF(SUM('BMP P Tracking Table'!$AQ371:$AT371)=0,'BMP P Tracking Table'!$AU371/(-3630*'BMP P Tracking Table'!$AO371),(-(3630*'BMP P Tracking Table'!$AO371+20.691*'BMP P Tracking Table'!$AT371-216.711*'BMP P Tracking Table'!$AS371-83.853*'BMP P Tracking Table'!$AR371-42.834*'BMP P Tracking Table'!$AQ371)+SQRT((3630*'BMP P Tracking Table'!$AO371+20.691*'BMP P Tracking Table'!$AT371-216.711*'BMP P Tracking Table'!$AS371-83.853*'BMP P Tracking Table'!$AR371-42.834*'BMP P Tracking Table'!$AQ371)^2-(4*(149.919*'BMP P Tracking Table'!$AQ371+236.676*'BMP P Tracking Table'!$AR371+726*'BMP P Tracking Table'!$AS371+996.798*'BMP P Tracking Table'!$AT371)*-'BMP P Tracking Table'!$AW371)))/(2*(149.919*'BMP P Tracking Table'!$AQ371+236.676*'BMP P Tracking Table'!$AR371+726*'BMP P Tracking Table'!$AS371+996.798*'BMP P Tracking Table'!$AT371))))),MIN(2,IF('BMP P Tracking Table'!$AP371="Total Pervious",(-(3630*'BMP P Tracking Table'!$U371+20.691*'BMP P Tracking Table'!$AA371)+SQRT((3630*'BMP P Tracking Table'!$U371+20.691*'BMP P Tracking Table'!$AA371)^2-(4*(996.798*'BMP P Tracking Table'!$AA371)*-'BMP P Tracking Table'!$AW371)))/(2*(996.798*'BMP P Tracking Table'!$AA371)),IF(SUM('BMP P Tracking Table'!$W371:$Z371)=0,'BMP P Tracking Table'!$AW371/(-3630*'BMP P Tracking Table'!$U371),(-(3630*'BMP P Tracking Table'!$U371+20.691*'BMP P Tracking Table'!$Z371-216.711*'BMP P Tracking Table'!$Y371-83.853*'BMP P Tracking Table'!$X371-42.834*'BMP P Tracking Table'!$W371)+SQRT((3630*'BMP P Tracking Table'!$U371+20.691*'BMP P Tracking Table'!$Z371-216.711*'BMP P Tracking Table'!$Y371-83.853*'BMP P Tracking Table'!$X371-42.834*'BMP P Tracking Table'!$W371)^2-(4*(149.919*'BMP P Tracking Table'!$W371+236.676*'BMP P Tracking Table'!$X371+726*'BMP P Tracking Table'!$Y371+996.798*'BMP P Tracking Table'!$Z371)*-'BMP P Tracking Table'!$AW371)))/(2*(149.919*'BMP P Tracking Table'!$W371+236.676*'BMP P Tracking Table'!$X371+726*'BMP P Tracking Table'!$Y371+996.798*'BMP P Tracking Table'!$Z371)))))),"")</f>
        <v/>
      </c>
      <c r="BA371" s="105" t="str" cm="1">
        <f t="array" ref="BA371">IFERROR((VLOOKUP(CONCATENATE('BMP P Tracking Table'!$AV371," ",'BMP P Tracking Table'!$AX371),'Performance Curves'!$C$1:$L$45,_xlfn.SINGLE(MATCH('BMP P Tracking Table'!$AZ371,'Performance Curves'!$D$1:$L$1,1))+2,FALSE)-VLOOKUP(CONCATENATE('BMP P Tracking Table'!$AV371," ",'BMP P Tracking Table'!$AX371),'Performance Curves'!$C$1:$L$45,_xlfn.SINGLE(MATCH('BMP P Tracking Table'!$AZ371,'Performance Curves'!$D$1:$L$1,1))+1,FALSE)),"")</f>
        <v/>
      </c>
      <c r="BB371" s="107" t="str">
        <f>IFERROR(('BMP P Tracking Table'!$AZ371-INDEX('Performance Curves'!$E$1:$L$1,1,MATCH('BMP P Tracking Table'!$AZ371,'Performance Curves'!$E$1:$L$1,1)))/(INDEX('Performance Curves'!$E$1:$L$1,1,MATCH('BMP P Tracking Table'!$AZ371,'Performance Curves'!$E$1:$L$1,1)+1)-INDEX('Performance Curves'!$E$1:$L$1,1,MATCH('BMP P Tracking Table'!$AZ371,'Performance Curves'!$E$1:$L$1,1))),"")</f>
        <v/>
      </c>
      <c r="BC371" s="106" t="str" cm="1">
        <f t="array" ref="BC371">IFERROR(IF('BMP P Tracking Table'!$AZ371=2,VLOOKUP(CONCATENATE('BMP P Tracking Table'!$AV371," ",'BMP P Tracking Table'!$AX371),'Performance Curves'!$C$1:$L$44,_xlfn.SINGLE(MATCH('BMP P Tracking Table'!$AZ371,'Performance Curves'!$D$1:$L$1,1))+1,FALSE),'BMP P Tracking Table'!$BA371*'BMP P Tracking Table'!$BB371+VLOOKUP(CONCATENATE('BMP P Tracking Table'!$AV371," ",'BMP P Tracking Table'!$AX371),'Performance Curves'!$C$1:$L$44,_xlfn.SINGLE(MATCH('BMP P Tracking Table'!$AZ371,'Performance Curves'!$D$1:$L$1,1))+1,FALSE)),"")</f>
        <v/>
      </c>
      <c r="BD371" s="107" t="str">
        <f>IFERROR('BMP P Tracking Table'!$BC371*'BMP P Tracking Table'!$AY371,"")</f>
        <v/>
      </c>
      <c r="BE371" s="101"/>
      <c r="BF371" s="37">
        <f t="shared" si="12"/>
        <v>0</v>
      </c>
    </row>
    <row r="372" spans="1:58" x14ac:dyDescent="0.25">
      <c r="A372" s="65"/>
      <c r="B372" s="65"/>
      <c r="C372" s="65"/>
      <c r="D372" s="65"/>
      <c r="E372" s="97"/>
      <c r="F372" s="97"/>
      <c r="G372" s="65"/>
      <c r="H372" s="65"/>
      <c r="I372" s="65"/>
      <c r="J372" s="98"/>
      <c r="K372" s="65"/>
      <c r="L372" s="65"/>
      <c r="M372" s="65"/>
      <c r="N372" s="65"/>
      <c r="O372" s="65"/>
      <c r="P372" s="65"/>
      <c r="Q372" s="65" t="str">
        <f>IFERROR(VLOOKUP('BMP P Tracking Table'!$P372,Dropdowns!$C$2:$E$15,3,FALSE),"")</f>
        <v/>
      </c>
      <c r="R372" s="65" t="str">
        <f>IFERROR(VLOOKUP('BMP P Tracking Table'!$Q372,Dropdowns!$P$3:$Q$23,2,FALSE),"")</f>
        <v/>
      </c>
      <c r="S372" s="65"/>
      <c r="T372" s="65"/>
      <c r="U372" s="65"/>
      <c r="V372" s="65"/>
      <c r="W372" s="65"/>
      <c r="X372" s="65"/>
      <c r="Y372" s="65"/>
      <c r="Z372" s="65"/>
      <c r="AA372" s="65"/>
      <c r="AB372" s="100"/>
      <c r="AC372" s="65"/>
      <c r="AD372" s="107" t="str">
        <f>IFERROR('BMP P Tracking Table'!$U372*VLOOKUP('BMP P Tracking Table'!$Q372,'Loading Rates'!$B$1:$L$24,4,FALSE)+IF('BMP P Tracking Table'!$V372="By HSG",'BMP P Tracking Table'!$W372*VLOOKUP('BMP P Tracking Table'!$Q372,'Loading Rates'!$B$1:$L$24,6,FALSE)+'BMP P Tracking Table'!$X372*VLOOKUP('BMP P Tracking Table'!$Q372,'Loading Rates'!$B$1:$L$24,7,FALSE)+'BMP P Tracking Table'!$Y372*VLOOKUP('BMP P Tracking Table'!$Q372,'Loading Rates'!$B$1:$L$24,8,FALSE)+'BMP P Tracking Table'!$Z372*VLOOKUP('BMP P Tracking Table'!$Q372,'Loading Rates'!$B$1:$L$24,9,FALSE),'BMP P Tracking Table'!$AA372*VLOOKUP('BMP P Tracking Table'!$Q372,'Loading Rates'!$B$1:$L$24,10,FALSE)),"")</f>
        <v/>
      </c>
      <c r="AE372" s="107" t="str">
        <f>IFERROR(MIN(2,IF('BMP P Tracking Table'!$V372="Total Pervious",(-(3630*'BMP P Tracking Table'!$U372+20.691*'BMP P Tracking Table'!$AA372)+SQRT((3630*'BMP P Tracking Table'!$U372+20.691*'BMP P Tracking Table'!$AA372)^2-(4*(996.798*'BMP P Tracking Table'!$AA372)*-'BMP P Tracking Table'!$AB372)))/(2*(996.798*'BMP P Tracking Table'!$AA372)),IF(SUM('BMP P Tracking Table'!$W372:$Z372)=0,'BMP P Tracking Table'!$AB372/(-3630*'BMP P Tracking Table'!$U372),(-(3630*'BMP P Tracking Table'!$U372+20.691*'BMP P Tracking Table'!$Z372-216.711*'BMP P Tracking Table'!$Y372-83.853*'BMP P Tracking Table'!$X372-42.834*'BMP P Tracking Table'!$W372)+SQRT((3630*'BMP P Tracking Table'!$U372+20.691*'BMP P Tracking Table'!$Z372-216.711*'BMP P Tracking Table'!$Y372-83.853*'BMP P Tracking Table'!$X372-42.834*'BMP P Tracking Table'!$W372)^2-(4*(149.919*'BMP P Tracking Table'!$W372+236.676*'BMP P Tracking Table'!$X372+726*'BMP P Tracking Table'!$Y372+996.798*'BMP P Tracking Table'!$Z372)*-'BMP P Tracking Table'!$AB372)))/(2*(149.919*'BMP P Tracking Table'!$W372+236.676*'BMP P Tracking Table'!$X372+726*'BMP P Tracking Table'!$Y372+996.798*'BMP P Tracking Table'!$Z372))))),"")</f>
        <v/>
      </c>
      <c r="AF372" s="107" t="str" cm="1">
        <f t="array" ref="AF372">IFERROR((VLOOKUP(CONCATENATE('BMP P Tracking Table'!$T372," ",'BMP P Tracking Table'!$AC372),'Performance Curves'!$C$1:$L$45,_xlfn.SINGLE(MATCH('BMP P Tracking Table'!$AE372,'Performance Curves'!$D$1:$L$1,1))+2,FALSE)-VLOOKUP(CONCATENATE('BMP P Tracking Table'!$T372," ",'BMP P Tracking Table'!$AC372),'Performance Curves'!$C$1:$L$45,_xlfn.SINGLE(MATCH('BMP P Tracking Table'!$AE372,'Performance Curves'!$D$1:$L$1,1))+1,FALSE)),"")</f>
        <v/>
      </c>
      <c r="AG372" s="107" t="str">
        <f>IFERROR(('BMP P Tracking Table'!$AE372-INDEX('Performance Curves'!$E$1:$L$1,1,MATCH('BMP P Tracking Table'!$AE372,'Performance Curves'!$E$1:$L$1,1)))/(INDEX('Performance Curves'!$E$1:$L$1,1,MATCH('BMP P Tracking Table'!$AE372,'Performance Curves'!$E$1:$L$1,1)+1)-INDEX('Performance Curves'!$E$1:$L$1,1,MATCH('BMP P Tracking Table'!$AE372,'Performance Curves'!$E$1:$L$1,1))),"")</f>
        <v/>
      </c>
      <c r="AH372" s="106" t="str" cm="1">
        <f t="array" ref="AH372">IFERROR(IF('BMP P Tracking Table'!$AE372=2,VLOOKUP(CONCATENATE('BMP P Tracking Table'!$T372," ",'BMP P Tracking Table'!$AC372),'Performance Curves'!$C$1:$L$45,_xlfn.SINGLE(MATCH('BMP P Tracking Table'!$AE372,'Performance Curves'!$D$1:$L$1,1))+1,FALSE),'BMP P Tracking Table'!$AF372*'BMP P Tracking Table'!$AG372+VLOOKUP(CONCATENATE('BMP P Tracking Table'!$T372," ",'BMP P Tracking Table'!$AC372),'Performance Curves'!$C$1:$L$45,_xlfn.SINGLE(MATCH('BMP P Tracking Table'!$AE372,'Performance Curves'!$D$1:$L$1,1))+1,FALSE)),"")</f>
        <v/>
      </c>
      <c r="AI372" s="107" t="str">
        <f>IFERROR('BMP P Tracking Table'!$AH372*'BMP P Tracking Table'!$AD372,"")</f>
        <v/>
      </c>
      <c r="AJ372" s="65"/>
      <c r="AK372" s="101"/>
      <c r="AL372" s="101"/>
      <c r="AM372" s="64">
        <v>1</v>
      </c>
      <c r="AN372" s="105" t="str">
        <f t="shared" si="11"/>
        <v/>
      </c>
      <c r="AO372" s="101"/>
      <c r="AP372" s="101"/>
      <c r="AQ372" s="101"/>
      <c r="AR372" s="101"/>
      <c r="AS372" s="101"/>
      <c r="AT372" s="101"/>
      <c r="AU372" s="101"/>
      <c r="AV372" s="65"/>
      <c r="AW372" s="102"/>
      <c r="AX372" s="102"/>
      <c r="AY372" s="107" t="str">
        <f>IF('BMP P Tracking Table'!$AK372="Yes",IF('BMP P Tracking Table'!$AL372="No",'BMP P Tracking Table'!$U372*VLOOKUP('BMP P Tracking Table'!$Q372,'Loading Rates'!$B$1:$L$24,4,FALSE)+IF('BMP P Tracking Table'!$V372="By HSG",'BMP P Tracking Table'!$W372*VLOOKUP('BMP P Tracking Table'!$Q372,'Loading Rates'!$B$1:$L$24,6,FALSE)+'BMP P Tracking Table'!$X372*VLOOKUP('BMP P Tracking Table'!$Q372,'Loading Rates'!$B$1:$L$24,7,FALSE)+'BMP P Tracking Table'!$Y372*VLOOKUP('BMP P Tracking Table'!$Q372,'Loading Rates'!$B$1:$L$24,8,FALSE)+'BMP P Tracking Table'!$Z372*VLOOKUP('BMP P Tracking Table'!$Q372,'Loading Rates'!$B$1:$L$24,9,FALSE),'BMP P Tracking Table'!$AA372*VLOOKUP('BMP P Tracking Table'!$Q372,'Loading Rates'!$B$1:$L$24,10,FALSE)),'BMP P Tracking Table'!$AO372*VLOOKUP('BMP P Tracking Table'!$Q372,'Loading Rates'!$B$1:$L$24,4,FALSE)+IF('BMP P Tracking Table'!$AP372="By HSG",'BMP P Tracking Table'!$AQ372*VLOOKUP('BMP P Tracking Table'!$Q372,'Loading Rates'!$B$1:$L$24,6,FALSE)+'BMP P Tracking Table'!$AR372*VLOOKUP('BMP P Tracking Table'!$Q372,'Loading Rates'!$B$1:$L$24,7,FALSE)+'BMP P Tracking Table'!$AS372*VLOOKUP('BMP P Tracking Table'!$Q372,'Loading Rates'!$B$1:$L$24,8,FALSE)+'BMP P Tracking Table'!$AT372*VLOOKUP('BMP P Tracking Table'!$Q372,'Loading Rates'!$B$1:$L$24,9,FALSE),'BMP P Tracking Table'!$AU372*VLOOKUP('BMP P Tracking Table'!$Q372,'Loading Rates'!$B$1:$L$24,10,FALSE))),"")</f>
        <v/>
      </c>
      <c r="AZ372" s="107" t="str">
        <f>IFERROR(IF('BMP P Tracking Table'!$AL372="Yes",MIN(2,IF('BMP P Tracking Table'!$AP372="Total Pervious",(-(3630*'BMP P Tracking Table'!$AO372+20.691*'BMP P Tracking Table'!$AU372)+SQRT((3630*'BMP P Tracking Table'!$AO372+20.691*'BMP P Tracking Table'!$AU372)^2-(4*(996.798*'BMP P Tracking Table'!$AU372)*-'BMP P Tracking Table'!$AW372)))/(2*(996.798*'BMP P Tracking Table'!$AU372)),IF(SUM('BMP P Tracking Table'!$AQ372:$AT372)=0,'BMP P Tracking Table'!$AU372/(-3630*'BMP P Tracking Table'!$AO372),(-(3630*'BMP P Tracking Table'!$AO372+20.691*'BMP P Tracking Table'!$AT372-216.711*'BMP P Tracking Table'!$AS372-83.853*'BMP P Tracking Table'!$AR372-42.834*'BMP P Tracking Table'!$AQ372)+SQRT((3630*'BMP P Tracking Table'!$AO372+20.691*'BMP P Tracking Table'!$AT372-216.711*'BMP P Tracking Table'!$AS372-83.853*'BMP P Tracking Table'!$AR372-42.834*'BMP P Tracking Table'!$AQ372)^2-(4*(149.919*'BMP P Tracking Table'!$AQ372+236.676*'BMP P Tracking Table'!$AR372+726*'BMP P Tracking Table'!$AS372+996.798*'BMP P Tracking Table'!$AT372)*-'BMP P Tracking Table'!$AW372)))/(2*(149.919*'BMP P Tracking Table'!$AQ372+236.676*'BMP P Tracking Table'!$AR372+726*'BMP P Tracking Table'!$AS372+996.798*'BMP P Tracking Table'!$AT372))))),MIN(2,IF('BMP P Tracking Table'!$AP372="Total Pervious",(-(3630*'BMP P Tracking Table'!$U372+20.691*'BMP P Tracking Table'!$AA372)+SQRT((3630*'BMP P Tracking Table'!$U372+20.691*'BMP P Tracking Table'!$AA372)^2-(4*(996.798*'BMP P Tracking Table'!$AA372)*-'BMP P Tracking Table'!$AW372)))/(2*(996.798*'BMP P Tracking Table'!$AA372)),IF(SUM('BMP P Tracking Table'!$W372:$Z372)=0,'BMP P Tracking Table'!$AW372/(-3630*'BMP P Tracking Table'!$U372),(-(3630*'BMP P Tracking Table'!$U372+20.691*'BMP P Tracking Table'!$Z372-216.711*'BMP P Tracking Table'!$Y372-83.853*'BMP P Tracking Table'!$X372-42.834*'BMP P Tracking Table'!$W372)+SQRT((3630*'BMP P Tracking Table'!$U372+20.691*'BMP P Tracking Table'!$Z372-216.711*'BMP P Tracking Table'!$Y372-83.853*'BMP P Tracking Table'!$X372-42.834*'BMP P Tracking Table'!$W372)^2-(4*(149.919*'BMP P Tracking Table'!$W372+236.676*'BMP P Tracking Table'!$X372+726*'BMP P Tracking Table'!$Y372+996.798*'BMP P Tracking Table'!$Z372)*-'BMP P Tracking Table'!$AW372)))/(2*(149.919*'BMP P Tracking Table'!$W372+236.676*'BMP P Tracking Table'!$X372+726*'BMP P Tracking Table'!$Y372+996.798*'BMP P Tracking Table'!$Z372)))))),"")</f>
        <v/>
      </c>
      <c r="BA372" s="105" t="str" cm="1">
        <f t="array" ref="BA372">IFERROR((VLOOKUP(CONCATENATE('BMP P Tracking Table'!$AV372," ",'BMP P Tracking Table'!$AX372),'Performance Curves'!$C$1:$L$45,_xlfn.SINGLE(MATCH('BMP P Tracking Table'!$AZ372,'Performance Curves'!$D$1:$L$1,1))+2,FALSE)-VLOOKUP(CONCATENATE('BMP P Tracking Table'!$AV372," ",'BMP P Tracking Table'!$AX372),'Performance Curves'!$C$1:$L$45,_xlfn.SINGLE(MATCH('BMP P Tracking Table'!$AZ372,'Performance Curves'!$D$1:$L$1,1))+1,FALSE)),"")</f>
        <v/>
      </c>
      <c r="BB372" s="107" t="str">
        <f>IFERROR(('BMP P Tracking Table'!$AZ372-INDEX('Performance Curves'!$E$1:$L$1,1,MATCH('BMP P Tracking Table'!$AZ372,'Performance Curves'!$E$1:$L$1,1)))/(INDEX('Performance Curves'!$E$1:$L$1,1,MATCH('BMP P Tracking Table'!$AZ372,'Performance Curves'!$E$1:$L$1,1)+1)-INDEX('Performance Curves'!$E$1:$L$1,1,MATCH('BMP P Tracking Table'!$AZ372,'Performance Curves'!$E$1:$L$1,1))),"")</f>
        <v/>
      </c>
      <c r="BC372" s="106" t="str" cm="1">
        <f t="array" ref="BC372">IFERROR(IF('BMP P Tracking Table'!$AZ372=2,VLOOKUP(CONCATENATE('BMP P Tracking Table'!$AV372," ",'BMP P Tracking Table'!$AX372),'Performance Curves'!$C$1:$L$44,_xlfn.SINGLE(MATCH('BMP P Tracking Table'!$AZ372,'Performance Curves'!$D$1:$L$1,1))+1,FALSE),'BMP P Tracking Table'!$BA372*'BMP P Tracking Table'!$BB372+VLOOKUP(CONCATENATE('BMP P Tracking Table'!$AV372," ",'BMP P Tracking Table'!$AX372),'Performance Curves'!$C$1:$L$44,_xlfn.SINGLE(MATCH('BMP P Tracking Table'!$AZ372,'Performance Curves'!$D$1:$L$1,1))+1,FALSE)),"")</f>
        <v/>
      </c>
      <c r="BD372" s="107" t="str">
        <f>IFERROR('BMP P Tracking Table'!$BC372*'BMP P Tracking Table'!$AY372,"")</f>
        <v/>
      </c>
      <c r="BE372" s="101"/>
      <c r="BF372" s="37">
        <f t="shared" si="12"/>
        <v>0</v>
      </c>
    </row>
    <row r="373" spans="1:58" x14ac:dyDescent="0.25">
      <c r="A373" s="65"/>
      <c r="B373" s="65"/>
      <c r="C373" s="65"/>
      <c r="D373" s="65"/>
      <c r="E373" s="97"/>
      <c r="F373" s="97"/>
      <c r="G373" s="65"/>
      <c r="H373" s="65"/>
      <c r="I373" s="65"/>
      <c r="J373" s="98"/>
      <c r="K373" s="65"/>
      <c r="L373" s="65"/>
      <c r="M373" s="65"/>
      <c r="N373" s="65"/>
      <c r="O373" s="65"/>
      <c r="P373" s="65"/>
      <c r="Q373" s="65" t="str">
        <f>IFERROR(VLOOKUP('BMP P Tracking Table'!$P373,Dropdowns!$C$2:$E$15,3,FALSE),"")</f>
        <v/>
      </c>
      <c r="R373" s="65" t="str">
        <f>IFERROR(VLOOKUP('BMP P Tracking Table'!$Q373,Dropdowns!$P$3:$Q$23,2,FALSE),"")</f>
        <v/>
      </c>
      <c r="S373" s="65"/>
      <c r="T373" s="65"/>
      <c r="U373" s="65"/>
      <c r="V373" s="65"/>
      <c r="W373" s="65"/>
      <c r="X373" s="65"/>
      <c r="Y373" s="65"/>
      <c r="Z373" s="65"/>
      <c r="AA373" s="65"/>
      <c r="AB373" s="100"/>
      <c r="AC373" s="65"/>
      <c r="AD373" s="107" t="str">
        <f>IFERROR('BMP P Tracking Table'!$U373*VLOOKUP('BMP P Tracking Table'!$Q373,'Loading Rates'!$B$1:$L$24,4,FALSE)+IF('BMP P Tracking Table'!$V373="By HSG",'BMP P Tracking Table'!$W373*VLOOKUP('BMP P Tracking Table'!$Q373,'Loading Rates'!$B$1:$L$24,6,FALSE)+'BMP P Tracking Table'!$X373*VLOOKUP('BMP P Tracking Table'!$Q373,'Loading Rates'!$B$1:$L$24,7,FALSE)+'BMP P Tracking Table'!$Y373*VLOOKUP('BMP P Tracking Table'!$Q373,'Loading Rates'!$B$1:$L$24,8,FALSE)+'BMP P Tracking Table'!$Z373*VLOOKUP('BMP P Tracking Table'!$Q373,'Loading Rates'!$B$1:$L$24,9,FALSE),'BMP P Tracking Table'!$AA373*VLOOKUP('BMP P Tracking Table'!$Q373,'Loading Rates'!$B$1:$L$24,10,FALSE)),"")</f>
        <v/>
      </c>
      <c r="AE373" s="107" t="str">
        <f>IFERROR(MIN(2,IF('BMP P Tracking Table'!$V373="Total Pervious",(-(3630*'BMP P Tracking Table'!$U373+20.691*'BMP P Tracking Table'!$AA373)+SQRT((3630*'BMP P Tracking Table'!$U373+20.691*'BMP P Tracking Table'!$AA373)^2-(4*(996.798*'BMP P Tracking Table'!$AA373)*-'BMP P Tracking Table'!$AB373)))/(2*(996.798*'BMP P Tracking Table'!$AA373)),IF(SUM('BMP P Tracking Table'!$W373:$Z373)=0,'BMP P Tracking Table'!$AB373/(-3630*'BMP P Tracking Table'!$U373),(-(3630*'BMP P Tracking Table'!$U373+20.691*'BMP P Tracking Table'!$Z373-216.711*'BMP P Tracking Table'!$Y373-83.853*'BMP P Tracking Table'!$X373-42.834*'BMP P Tracking Table'!$W373)+SQRT((3630*'BMP P Tracking Table'!$U373+20.691*'BMP P Tracking Table'!$Z373-216.711*'BMP P Tracking Table'!$Y373-83.853*'BMP P Tracking Table'!$X373-42.834*'BMP P Tracking Table'!$W373)^2-(4*(149.919*'BMP P Tracking Table'!$W373+236.676*'BMP P Tracking Table'!$X373+726*'BMP P Tracking Table'!$Y373+996.798*'BMP P Tracking Table'!$Z373)*-'BMP P Tracking Table'!$AB373)))/(2*(149.919*'BMP P Tracking Table'!$W373+236.676*'BMP P Tracking Table'!$X373+726*'BMP P Tracking Table'!$Y373+996.798*'BMP P Tracking Table'!$Z373))))),"")</f>
        <v/>
      </c>
      <c r="AF373" s="107" t="str" cm="1">
        <f t="array" ref="AF373">IFERROR((VLOOKUP(CONCATENATE('BMP P Tracking Table'!$T373," ",'BMP P Tracking Table'!$AC373),'Performance Curves'!$C$1:$L$45,_xlfn.SINGLE(MATCH('BMP P Tracking Table'!$AE373,'Performance Curves'!$D$1:$L$1,1))+2,FALSE)-VLOOKUP(CONCATENATE('BMP P Tracking Table'!$T373," ",'BMP P Tracking Table'!$AC373),'Performance Curves'!$C$1:$L$45,_xlfn.SINGLE(MATCH('BMP P Tracking Table'!$AE373,'Performance Curves'!$D$1:$L$1,1))+1,FALSE)),"")</f>
        <v/>
      </c>
      <c r="AG373" s="107" t="str">
        <f>IFERROR(('BMP P Tracking Table'!$AE373-INDEX('Performance Curves'!$E$1:$L$1,1,MATCH('BMP P Tracking Table'!$AE373,'Performance Curves'!$E$1:$L$1,1)))/(INDEX('Performance Curves'!$E$1:$L$1,1,MATCH('BMP P Tracking Table'!$AE373,'Performance Curves'!$E$1:$L$1,1)+1)-INDEX('Performance Curves'!$E$1:$L$1,1,MATCH('BMP P Tracking Table'!$AE373,'Performance Curves'!$E$1:$L$1,1))),"")</f>
        <v/>
      </c>
      <c r="AH373" s="106" t="str" cm="1">
        <f t="array" ref="AH373">IFERROR(IF('BMP P Tracking Table'!$AE373=2,VLOOKUP(CONCATENATE('BMP P Tracking Table'!$T373," ",'BMP P Tracking Table'!$AC373),'Performance Curves'!$C$1:$L$45,_xlfn.SINGLE(MATCH('BMP P Tracking Table'!$AE373,'Performance Curves'!$D$1:$L$1,1))+1,FALSE),'BMP P Tracking Table'!$AF373*'BMP P Tracking Table'!$AG373+VLOOKUP(CONCATENATE('BMP P Tracking Table'!$T373," ",'BMP P Tracking Table'!$AC373),'Performance Curves'!$C$1:$L$45,_xlfn.SINGLE(MATCH('BMP P Tracking Table'!$AE373,'Performance Curves'!$D$1:$L$1,1))+1,FALSE)),"")</f>
        <v/>
      </c>
      <c r="AI373" s="107" t="str">
        <f>IFERROR('BMP P Tracking Table'!$AH373*'BMP P Tracking Table'!$AD373,"")</f>
        <v/>
      </c>
      <c r="AJ373" s="65"/>
      <c r="AK373" s="101"/>
      <c r="AL373" s="101"/>
      <c r="AM373" s="64">
        <v>1</v>
      </c>
      <c r="AN373" s="105" t="str">
        <f t="shared" si="11"/>
        <v/>
      </c>
      <c r="AO373" s="101"/>
      <c r="AP373" s="101"/>
      <c r="AQ373" s="101"/>
      <c r="AR373" s="101"/>
      <c r="AS373" s="101"/>
      <c r="AT373" s="101"/>
      <c r="AU373" s="101"/>
      <c r="AV373" s="65"/>
      <c r="AW373" s="102"/>
      <c r="AX373" s="102"/>
      <c r="AY373" s="107" t="str">
        <f>IF('BMP P Tracking Table'!$AK373="Yes",IF('BMP P Tracking Table'!$AL373="No",'BMP P Tracking Table'!$U373*VLOOKUP('BMP P Tracking Table'!$Q373,'Loading Rates'!$B$1:$L$24,4,FALSE)+IF('BMP P Tracking Table'!$V373="By HSG",'BMP P Tracking Table'!$W373*VLOOKUP('BMP P Tracking Table'!$Q373,'Loading Rates'!$B$1:$L$24,6,FALSE)+'BMP P Tracking Table'!$X373*VLOOKUP('BMP P Tracking Table'!$Q373,'Loading Rates'!$B$1:$L$24,7,FALSE)+'BMP P Tracking Table'!$Y373*VLOOKUP('BMP P Tracking Table'!$Q373,'Loading Rates'!$B$1:$L$24,8,FALSE)+'BMP P Tracking Table'!$Z373*VLOOKUP('BMP P Tracking Table'!$Q373,'Loading Rates'!$B$1:$L$24,9,FALSE),'BMP P Tracking Table'!$AA373*VLOOKUP('BMP P Tracking Table'!$Q373,'Loading Rates'!$B$1:$L$24,10,FALSE)),'BMP P Tracking Table'!$AO373*VLOOKUP('BMP P Tracking Table'!$Q373,'Loading Rates'!$B$1:$L$24,4,FALSE)+IF('BMP P Tracking Table'!$AP373="By HSG",'BMP P Tracking Table'!$AQ373*VLOOKUP('BMP P Tracking Table'!$Q373,'Loading Rates'!$B$1:$L$24,6,FALSE)+'BMP P Tracking Table'!$AR373*VLOOKUP('BMP P Tracking Table'!$Q373,'Loading Rates'!$B$1:$L$24,7,FALSE)+'BMP P Tracking Table'!$AS373*VLOOKUP('BMP P Tracking Table'!$Q373,'Loading Rates'!$B$1:$L$24,8,FALSE)+'BMP P Tracking Table'!$AT373*VLOOKUP('BMP P Tracking Table'!$Q373,'Loading Rates'!$B$1:$L$24,9,FALSE),'BMP P Tracking Table'!$AU373*VLOOKUP('BMP P Tracking Table'!$Q373,'Loading Rates'!$B$1:$L$24,10,FALSE))),"")</f>
        <v/>
      </c>
      <c r="AZ373" s="107" t="str">
        <f>IFERROR(IF('BMP P Tracking Table'!$AL373="Yes",MIN(2,IF('BMP P Tracking Table'!$AP373="Total Pervious",(-(3630*'BMP P Tracking Table'!$AO373+20.691*'BMP P Tracking Table'!$AU373)+SQRT((3630*'BMP P Tracking Table'!$AO373+20.691*'BMP P Tracking Table'!$AU373)^2-(4*(996.798*'BMP P Tracking Table'!$AU373)*-'BMP P Tracking Table'!$AW373)))/(2*(996.798*'BMP P Tracking Table'!$AU373)),IF(SUM('BMP P Tracking Table'!$AQ373:$AT373)=0,'BMP P Tracking Table'!$AU373/(-3630*'BMP P Tracking Table'!$AO373),(-(3630*'BMP P Tracking Table'!$AO373+20.691*'BMP P Tracking Table'!$AT373-216.711*'BMP P Tracking Table'!$AS373-83.853*'BMP P Tracking Table'!$AR373-42.834*'BMP P Tracking Table'!$AQ373)+SQRT((3630*'BMP P Tracking Table'!$AO373+20.691*'BMP P Tracking Table'!$AT373-216.711*'BMP P Tracking Table'!$AS373-83.853*'BMP P Tracking Table'!$AR373-42.834*'BMP P Tracking Table'!$AQ373)^2-(4*(149.919*'BMP P Tracking Table'!$AQ373+236.676*'BMP P Tracking Table'!$AR373+726*'BMP P Tracking Table'!$AS373+996.798*'BMP P Tracking Table'!$AT373)*-'BMP P Tracking Table'!$AW373)))/(2*(149.919*'BMP P Tracking Table'!$AQ373+236.676*'BMP P Tracking Table'!$AR373+726*'BMP P Tracking Table'!$AS373+996.798*'BMP P Tracking Table'!$AT373))))),MIN(2,IF('BMP P Tracking Table'!$AP373="Total Pervious",(-(3630*'BMP P Tracking Table'!$U373+20.691*'BMP P Tracking Table'!$AA373)+SQRT((3630*'BMP P Tracking Table'!$U373+20.691*'BMP P Tracking Table'!$AA373)^2-(4*(996.798*'BMP P Tracking Table'!$AA373)*-'BMP P Tracking Table'!$AW373)))/(2*(996.798*'BMP P Tracking Table'!$AA373)),IF(SUM('BMP P Tracking Table'!$W373:$Z373)=0,'BMP P Tracking Table'!$AW373/(-3630*'BMP P Tracking Table'!$U373),(-(3630*'BMP P Tracking Table'!$U373+20.691*'BMP P Tracking Table'!$Z373-216.711*'BMP P Tracking Table'!$Y373-83.853*'BMP P Tracking Table'!$X373-42.834*'BMP P Tracking Table'!$W373)+SQRT((3630*'BMP P Tracking Table'!$U373+20.691*'BMP P Tracking Table'!$Z373-216.711*'BMP P Tracking Table'!$Y373-83.853*'BMP P Tracking Table'!$X373-42.834*'BMP P Tracking Table'!$W373)^2-(4*(149.919*'BMP P Tracking Table'!$W373+236.676*'BMP P Tracking Table'!$X373+726*'BMP P Tracking Table'!$Y373+996.798*'BMP P Tracking Table'!$Z373)*-'BMP P Tracking Table'!$AW373)))/(2*(149.919*'BMP P Tracking Table'!$W373+236.676*'BMP P Tracking Table'!$X373+726*'BMP P Tracking Table'!$Y373+996.798*'BMP P Tracking Table'!$Z373)))))),"")</f>
        <v/>
      </c>
      <c r="BA373" s="105" t="str" cm="1">
        <f t="array" ref="BA373">IFERROR((VLOOKUP(CONCATENATE('BMP P Tracking Table'!$AV373," ",'BMP P Tracking Table'!$AX373),'Performance Curves'!$C$1:$L$45,_xlfn.SINGLE(MATCH('BMP P Tracking Table'!$AZ373,'Performance Curves'!$D$1:$L$1,1))+2,FALSE)-VLOOKUP(CONCATENATE('BMP P Tracking Table'!$AV373," ",'BMP P Tracking Table'!$AX373),'Performance Curves'!$C$1:$L$45,_xlfn.SINGLE(MATCH('BMP P Tracking Table'!$AZ373,'Performance Curves'!$D$1:$L$1,1))+1,FALSE)),"")</f>
        <v/>
      </c>
      <c r="BB373" s="107" t="str">
        <f>IFERROR(('BMP P Tracking Table'!$AZ373-INDEX('Performance Curves'!$E$1:$L$1,1,MATCH('BMP P Tracking Table'!$AZ373,'Performance Curves'!$E$1:$L$1,1)))/(INDEX('Performance Curves'!$E$1:$L$1,1,MATCH('BMP P Tracking Table'!$AZ373,'Performance Curves'!$E$1:$L$1,1)+1)-INDEX('Performance Curves'!$E$1:$L$1,1,MATCH('BMP P Tracking Table'!$AZ373,'Performance Curves'!$E$1:$L$1,1))),"")</f>
        <v/>
      </c>
      <c r="BC373" s="106" t="str" cm="1">
        <f t="array" ref="BC373">IFERROR(IF('BMP P Tracking Table'!$AZ373=2,VLOOKUP(CONCATENATE('BMP P Tracking Table'!$AV373," ",'BMP P Tracking Table'!$AX373),'Performance Curves'!$C$1:$L$44,_xlfn.SINGLE(MATCH('BMP P Tracking Table'!$AZ373,'Performance Curves'!$D$1:$L$1,1))+1,FALSE),'BMP P Tracking Table'!$BA373*'BMP P Tracking Table'!$BB373+VLOOKUP(CONCATENATE('BMP P Tracking Table'!$AV373," ",'BMP P Tracking Table'!$AX373),'Performance Curves'!$C$1:$L$44,_xlfn.SINGLE(MATCH('BMP P Tracking Table'!$AZ373,'Performance Curves'!$D$1:$L$1,1))+1,FALSE)),"")</f>
        <v/>
      </c>
      <c r="BD373" s="107" t="str">
        <f>IFERROR('BMP P Tracking Table'!$BC373*'BMP P Tracking Table'!$AY373,"")</f>
        <v/>
      </c>
      <c r="BE373" s="101"/>
      <c r="BF373" s="37">
        <f t="shared" si="12"/>
        <v>0</v>
      </c>
    </row>
    <row r="374" spans="1:58" x14ac:dyDescent="0.25">
      <c r="A374" s="65"/>
      <c r="B374" s="65"/>
      <c r="C374" s="65"/>
      <c r="D374" s="65"/>
      <c r="E374" s="97"/>
      <c r="F374" s="97"/>
      <c r="G374" s="65"/>
      <c r="H374" s="65"/>
      <c r="I374" s="65"/>
      <c r="J374" s="98"/>
      <c r="K374" s="65"/>
      <c r="L374" s="65"/>
      <c r="M374" s="65"/>
      <c r="N374" s="65"/>
      <c r="O374" s="65"/>
      <c r="P374" s="65"/>
      <c r="Q374" s="65" t="str">
        <f>IFERROR(VLOOKUP('BMP P Tracking Table'!$P374,Dropdowns!$C$2:$E$15,3,FALSE),"")</f>
        <v/>
      </c>
      <c r="R374" s="65" t="str">
        <f>IFERROR(VLOOKUP('BMP P Tracking Table'!$Q374,Dropdowns!$P$3:$Q$23,2,FALSE),"")</f>
        <v/>
      </c>
      <c r="S374" s="65"/>
      <c r="T374" s="65"/>
      <c r="U374" s="65"/>
      <c r="V374" s="65"/>
      <c r="W374" s="65"/>
      <c r="X374" s="65"/>
      <c r="Y374" s="65"/>
      <c r="Z374" s="65"/>
      <c r="AA374" s="65"/>
      <c r="AB374" s="100"/>
      <c r="AC374" s="65"/>
      <c r="AD374" s="107" t="str">
        <f>IFERROR('BMP P Tracking Table'!$U374*VLOOKUP('BMP P Tracking Table'!$Q374,'Loading Rates'!$B$1:$L$24,4,FALSE)+IF('BMP P Tracking Table'!$V374="By HSG",'BMP P Tracking Table'!$W374*VLOOKUP('BMP P Tracking Table'!$Q374,'Loading Rates'!$B$1:$L$24,6,FALSE)+'BMP P Tracking Table'!$X374*VLOOKUP('BMP P Tracking Table'!$Q374,'Loading Rates'!$B$1:$L$24,7,FALSE)+'BMP P Tracking Table'!$Y374*VLOOKUP('BMP P Tracking Table'!$Q374,'Loading Rates'!$B$1:$L$24,8,FALSE)+'BMP P Tracking Table'!$Z374*VLOOKUP('BMP P Tracking Table'!$Q374,'Loading Rates'!$B$1:$L$24,9,FALSE),'BMP P Tracking Table'!$AA374*VLOOKUP('BMP P Tracking Table'!$Q374,'Loading Rates'!$B$1:$L$24,10,FALSE)),"")</f>
        <v/>
      </c>
      <c r="AE374" s="107" t="str">
        <f>IFERROR(MIN(2,IF('BMP P Tracking Table'!$V374="Total Pervious",(-(3630*'BMP P Tracking Table'!$U374+20.691*'BMP P Tracking Table'!$AA374)+SQRT((3630*'BMP P Tracking Table'!$U374+20.691*'BMP P Tracking Table'!$AA374)^2-(4*(996.798*'BMP P Tracking Table'!$AA374)*-'BMP P Tracking Table'!$AB374)))/(2*(996.798*'BMP P Tracking Table'!$AA374)),IF(SUM('BMP P Tracking Table'!$W374:$Z374)=0,'BMP P Tracking Table'!$AB374/(-3630*'BMP P Tracking Table'!$U374),(-(3630*'BMP P Tracking Table'!$U374+20.691*'BMP P Tracking Table'!$Z374-216.711*'BMP P Tracking Table'!$Y374-83.853*'BMP P Tracking Table'!$X374-42.834*'BMP P Tracking Table'!$W374)+SQRT((3630*'BMP P Tracking Table'!$U374+20.691*'BMP P Tracking Table'!$Z374-216.711*'BMP P Tracking Table'!$Y374-83.853*'BMP P Tracking Table'!$X374-42.834*'BMP P Tracking Table'!$W374)^2-(4*(149.919*'BMP P Tracking Table'!$W374+236.676*'BMP P Tracking Table'!$X374+726*'BMP P Tracking Table'!$Y374+996.798*'BMP P Tracking Table'!$Z374)*-'BMP P Tracking Table'!$AB374)))/(2*(149.919*'BMP P Tracking Table'!$W374+236.676*'BMP P Tracking Table'!$X374+726*'BMP P Tracking Table'!$Y374+996.798*'BMP P Tracking Table'!$Z374))))),"")</f>
        <v/>
      </c>
      <c r="AF374" s="107" t="str" cm="1">
        <f t="array" ref="AF374">IFERROR((VLOOKUP(CONCATENATE('BMP P Tracking Table'!$T374," ",'BMP P Tracking Table'!$AC374),'Performance Curves'!$C$1:$L$45,_xlfn.SINGLE(MATCH('BMP P Tracking Table'!$AE374,'Performance Curves'!$D$1:$L$1,1))+2,FALSE)-VLOOKUP(CONCATENATE('BMP P Tracking Table'!$T374," ",'BMP P Tracking Table'!$AC374),'Performance Curves'!$C$1:$L$45,_xlfn.SINGLE(MATCH('BMP P Tracking Table'!$AE374,'Performance Curves'!$D$1:$L$1,1))+1,FALSE)),"")</f>
        <v/>
      </c>
      <c r="AG374" s="107" t="str">
        <f>IFERROR(('BMP P Tracking Table'!$AE374-INDEX('Performance Curves'!$E$1:$L$1,1,MATCH('BMP P Tracking Table'!$AE374,'Performance Curves'!$E$1:$L$1,1)))/(INDEX('Performance Curves'!$E$1:$L$1,1,MATCH('BMP P Tracking Table'!$AE374,'Performance Curves'!$E$1:$L$1,1)+1)-INDEX('Performance Curves'!$E$1:$L$1,1,MATCH('BMP P Tracking Table'!$AE374,'Performance Curves'!$E$1:$L$1,1))),"")</f>
        <v/>
      </c>
      <c r="AH374" s="106" t="str" cm="1">
        <f t="array" ref="AH374">IFERROR(IF('BMP P Tracking Table'!$AE374=2,VLOOKUP(CONCATENATE('BMP P Tracking Table'!$T374," ",'BMP P Tracking Table'!$AC374),'Performance Curves'!$C$1:$L$45,_xlfn.SINGLE(MATCH('BMP P Tracking Table'!$AE374,'Performance Curves'!$D$1:$L$1,1))+1,FALSE),'BMP P Tracking Table'!$AF374*'BMP P Tracking Table'!$AG374+VLOOKUP(CONCATENATE('BMP P Tracking Table'!$T374," ",'BMP P Tracking Table'!$AC374),'Performance Curves'!$C$1:$L$45,_xlfn.SINGLE(MATCH('BMP P Tracking Table'!$AE374,'Performance Curves'!$D$1:$L$1,1))+1,FALSE)),"")</f>
        <v/>
      </c>
      <c r="AI374" s="107" t="str">
        <f>IFERROR('BMP P Tracking Table'!$AH374*'BMP P Tracking Table'!$AD374,"")</f>
        <v/>
      </c>
      <c r="AJ374" s="65"/>
      <c r="AK374" s="101"/>
      <c r="AL374" s="101"/>
      <c r="AM374" s="64">
        <v>1</v>
      </c>
      <c r="AN374" s="105" t="str">
        <f t="shared" si="11"/>
        <v/>
      </c>
      <c r="AO374" s="101"/>
      <c r="AP374" s="101"/>
      <c r="AQ374" s="101"/>
      <c r="AR374" s="101"/>
      <c r="AS374" s="101"/>
      <c r="AT374" s="101"/>
      <c r="AU374" s="101"/>
      <c r="AV374" s="65"/>
      <c r="AW374" s="102"/>
      <c r="AX374" s="102"/>
      <c r="AY374" s="107" t="str">
        <f>IF('BMP P Tracking Table'!$AK374="Yes",IF('BMP P Tracking Table'!$AL374="No",'BMP P Tracking Table'!$U374*VLOOKUP('BMP P Tracking Table'!$Q374,'Loading Rates'!$B$1:$L$24,4,FALSE)+IF('BMP P Tracking Table'!$V374="By HSG",'BMP P Tracking Table'!$W374*VLOOKUP('BMP P Tracking Table'!$Q374,'Loading Rates'!$B$1:$L$24,6,FALSE)+'BMP P Tracking Table'!$X374*VLOOKUP('BMP P Tracking Table'!$Q374,'Loading Rates'!$B$1:$L$24,7,FALSE)+'BMP P Tracking Table'!$Y374*VLOOKUP('BMP P Tracking Table'!$Q374,'Loading Rates'!$B$1:$L$24,8,FALSE)+'BMP P Tracking Table'!$Z374*VLOOKUP('BMP P Tracking Table'!$Q374,'Loading Rates'!$B$1:$L$24,9,FALSE),'BMP P Tracking Table'!$AA374*VLOOKUP('BMP P Tracking Table'!$Q374,'Loading Rates'!$B$1:$L$24,10,FALSE)),'BMP P Tracking Table'!$AO374*VLOOKUP('BMP P Tracking Table'!$Q374,'Loading Rates'!$B$1:$L$24,4,FALSE)+IF('BMP P Tracking Table'!$AP374="By HSG",'BMP P Tracking Table'!$AQ374*VLOOKUP('BMP P Tracking Table'!$Q374,'Loading Rates'!$B$1:$L$24,6,FALSE)+'BMP P Tracking Table'!$AR374*VLOOKUP('BMP P Tracking Table'!$Q374,'Loading Rates'!$B$1:$L$24,7,FALSE)+'BMP P Tracking Table'!$AS374*VLOOKUP('BMP P Tracking Table'!$Q374,'Loading Rates'!$B$1:$L$24,8,FALSE)+'BMP P Tracking Table'!$AT374*VLOOKUP('BMP P Tracking Table'!$Q374,'Loading Rates'!$B$1:$L$24,9,FALSE),'BMP P Tracking Table'!$AU374*VLOOKUP('BMP P Tracking Table'!$Q374,'Loading Rates'!$B$1:$L$24,10,FALSE))),"")</f>
        <v/>
      </c>
      <c r="AZ374" s="107" t="str">
        <f>IFERROR(IF('BMP P Tracking Table'!$AL374="Yes",MIN(2,IF('BMP P Tracking Table'!$AP374="Total Pervious",(-(3630*'BMP P Tracking Table'!$AO374+20.691*'BMP P Tracking Table'!$AU374)+SQRT((3630*'BMP P Tracking Table'!$AO374+20.691*'BMP P Tracking Table'!$AU374)^2-(4*(996.798*'BMP P Tracking Table'!$AU374)*-'BMP P Tracking Table'!$AW374)))/(2*(996.798*'BMP P Tracking Table'!$AU374)),IF(SUM('BMP P Tracking Table'!$AQ374:$AT374)=0,'BMP P Tracking Table'!$AU374/(-3630*'BMP P Tracking Table'!$AO374),(-(3630*'BMP P Tracking Table'!$AO374+20.691*'BMP P Tracking Table'!$AT374-216.711*'BMP P Tracking Table'!$AS374-83.853*'BMP P Tracking Table'!$AR374-42.834*'BMP P Tracking Table'!$AQ374)+SQRT((3630*'BMP P Tracking Table'!$AO374+20.691*'BMP P Tracking Table'!$AT374-216.711*'BMP P Tracking Table'!$AS374-83.853*'BMP P Tracking Table'!$AR374-42.834*'BMP P Tracking Table'!$AQ374)^2-(4*(149.919*'BMP P Tracking Table'!$AQ374+236.676*'BMP P Tracking Table'!$AR374+726*'BMP P Tracking Table'!$AS374+996.798*'BMP P Tracking Table'!$AT374)*-'BMP P Tracking Table'!$AW374)))/(2*(149.919*'BMP P Tracking Table'!$AQ374+236.676*'BMP P Tracking Table'!$AR374+726*'BMP P Tracking Table'!$AS374+996.798*'BMP P Tracking Table'!$AT374))))),MIN(2,IF('BMP P Tracking Table'!$AP374="Total Pervious",(-(3630*'BMP P Tracking Table'!$U374+20.691*'BMP P Tracking Table'!$AA374)+SQRT((3630*'BMP P Tracking Table'!$U374+20.691*'BMP P Tracking Table'!$AA374)^2-(4*(996.798*'BMP P Tracking Table'!$AA374)*-'BMP P Tracking Table'!$AW374)))/(2*(996.798*'BMP P Tracking Table'!$AA374)),IF(SUM('BMP P Tracking Table'!$W374:$Z374)=0,'BMP P Tracking Table'!$AW374/(-3630*'BMP P Tracking Table'!$U374),(-(3630*'BMP P Tracking Table'!$U374+20.691*'BMP P Tracking Table'!$Z374-216.711*'BMP P Tracking Table'!$Y374-83.853*'BMP P Tracking Table'!$X374-42.834*'BMP P Tracking Table'!$W374)+SQRT((3630*'BMP P Tracking Table'!$U374+20.691*'BMP P Tracking Table'!$Z374-216.711*'BMP P Tracking Table'!$Y374-83.853*'BMP P Tracking Table'!$X374-42.834*'BMP P Tracking Table'!$W374)^2-(4*(149.919*'BMP P Tracking Table'!$W374+236.676*'BMP P Tracking Table'!$X374+726*'BMP P Tracking Table'!$Y374+996.798*'BMP P Tracking Table'!$Z374)*-'BMP P Tracking Table'!$AW374)))/(2*(149.919*'BMP P Tracking Table'!$W374+236.676*'BMP P Tracking Table'!$X374+726*'BMP P Tracking Table'!$Y374+996.798*'BMP P Tracking Table'!$Z374)))))),"")</f>
        <v/>
      </c>
      <c r="BA374" s="105" t="str" cm="1">
        <f t="array" ref="BA374">IFERROR((VLOOKUP(CONCATENATE('BMP P Tracking Table'!$AV374," ",'BMP P Tracking Table'!$AX374),'Performance Curves'!$C$1:$L$45,_xlfn.SINGLE(MATCH('BMP P Tracking Table'!$AZ374,'Performance Curves'!$D$1:$L$1,1))+2,FALSE)-VLOOKUP(CONCATENATE('BMP P Tracking Table'!$AV374," ",'BMP P Tracking Table'!$AX374),'Performance Curves'!$C$1:$L$45,_xlfn.SINGLE(MATCH('BMP P Tracking Table'!$AZ374,'Performance Curves'!$D$1:$L$1,1))+1,FALSE)),"")</f>
        <v/>
      </c>
      <c r="BB374" s="107" t="str">
        <f>IFERROR(('BMP P Tracking Table'!$AZ374-INDEX('Performance Curves'!$E$1:$L$1,1,MATCH('BMP P Tracking Table'!$AZ374,'Performance Curves'!$E$1:$L$1,1)))/(INDEX('Performance Curves'!$E$1:$L$1,1,MATCH('BMP P Tracking Table'!$AZ374,'Performance Curves'!$E$1:$L$1,1)+1)-INDEX('Performance Curves'!$E$1:$L$1,1,MATCH('BMP P Tracking Table'!$AZ374,'Performance Curves'!$E$1:$L$1,1))),"")</f>
        <v/>
      </c>
      <c r="BC374" s="106" t="str" cm="1">
        <f t="array" ref="BC374">IFERROR(IF('BMP P Tracking Table'!$AZ374=2,VLOOKUP(CONCATENATE('BMP P Tracking Table'!$AV374," ",'BMP P Tracking Table'!$AX374),'Performance Curves'!$C$1:$L$44,_xlfn.SINGLE(MATCH('BMP P Tracking Table'!$AZ374,'Performance Curves'!$D$1:$L$1,1))+1,FALSE),'BMP P Tracking Table'!$BA374*'BMP P Tracking Table'!$BB374+VLOOKUP(CONCATENATE('BMP P Tracking Table'!$AV374," ",'BMP P Tracking Table'!$AX374),'Performance Curves'!$C$1:$L$44,_xlfn.SINGLE(MATCH('BMP P Tracking Table'!$AZ374,'Performance Curves'!$D$1:$L$1,1))+1,FALSE)),"")</f>
        <v/>
      </c>
      <c r="BD374" s="107" t="str">
        <f>IFERROR('BMP P Tracking Table'!$BC374*'BMP P Tracking Table'!$AY374,"")</f>
        <v/>
      </c>
      <c r="BE374" s="101"/>
      <c r="BF374" s="37">
        <f t="shared" si="12"/>
        <v>0</v>
      </c>
    </row>
    <row r="375" spans="1:58" x14ac:dyDescent="0.25">
      <c r="A375" s="65"/>
      <c r="B375" s="65"/>
      <c r="C375" s="65"/>
      <c r="D375" s="65"/>
      <c r="E375" s="97"/>
      <c r="F375" s="97"/>
      <c r="G375" s="65"/>
      <c r="H375" s="65"/>
      <c r="I375" s="65"/>
      <c r="J375" s="98"/>
      <c r="K375" s="65"/>
      <c r="L375" s="65"/>
      <c r="M375" s="65"/>
      <c r="N375" s="65"/>
      <c r="O375" s="65"/>
      <c r="P375" s="65"/>
      <c r="Q375" s="65" t="str">
        <f>IFERROR(VLOOKUP('BMP P Tracking Table'!$P375,Dropdowns!$C$2:$E$15,3,FALSE),"")</f>
        <v/>
      </c>
      <c r="R375" s="65" t="str">
        <f>IFERROR(VLOOKUP('BMP P Tracking Table'!$Q375,Dropdowns!$P$3:$Q$23,2,FALSE),"")</f>
        <v/>
      </c>
      <c r="S375" s="65"/>
      <c r="T375" s="65"/>
      <c r="U375" s="65"/>
      <c r="V375" s="65"/>
      <c r="W375" s="65"/>
      <c r="X375" s="65"/>
      <c r="Y375" s="65"/>
      <c r="Z375" s="65"/>
      <c r="AA375" s="65"/>
      <c r="AB375" s="100"/>
      <c r="AC375" s="65"/>
      <c r="AD375" s="107" t="str">
        <f>IFERROR('BMP P Tracking Table'!$U375*VLOOKUP('BMP P Tracking Table'!$Q375,'Loading Rates'!$B$1:$L$24,4,FALSE)+IF('BMP P Tracking Table'!$V375="By HSG",'BMP P Tracking Table'!$W375*VLOOKUP('BMP P Tracking Table'!$Q375,'Loading Rates'!$B$1:$L$24,6,FALSE)+'BMP P Tracking Table'!$X375*VLOOKUP('BMP P Tracking Table'!$Q375,'Loading Rates'!$B$1:$L$24,7,FALSE)+'BMP P Tracking Table'!$Y375*VLOOKUP('BMP P Tracking Table'!$Q375,'Loading Rates'!$B$1:$L$24,8,FALSE)+'BMP P Tracking Table'!$Z375*VLOOKUP('BMP P Tracking Table'!$Q375,'Loading Rates'!$B$1:$L$24,9,FALSE),'BMP P Tracking Table'!$AA375*VLOOKUP('BMP P Tracking Table'!$Q375,'Loading Rates'!$B$1:$L$24,10,FALSE)),"")</f>
        <v/>
      </c>
      <c r="AE375" s="107" t="str">
        <f>IFERROR(MIN(2,IF('BMP P Tracking Table'!$V375="Total Pervious",(-(3630*'BMP P Tracking Table'!$U375+20.691*'BMP P Tracking Table'!$AA375)+SQRT((3630*'BMP P Tracking Table'!$U375+20.691*'BMP P Tracking Table'!$AA375)^2-(4*(996.798*'BMP P Tracking Table'!$AA375)*-'BMP P Tracking Table'!$AB375)))/(2*(996.798*'BMP P Tracking Table'!$AA375)),IF(SUM('BMP P Tracking Table'!$W375:$Z375)=0,'BMP P Tracking Table'!$AB375/(-3630*'BMP P Tracking Table'!$U375),(-(3630*'BMP P Tracking Table'!$U375+20.691*'BMP P Tracking Table'!$Z375-216.711*'BMP P Tracking Table'!$Y375-83.853*'BMP P Tracking Table'!$X375-42.834*'BMP P Tracking Table'!$W375)+SQRT((3630*'BMP P Tracking Table'!$U375+20.691*'BMP P Tracking Table'!$Z375-216.711*'BMP P Tracking Table'!$Y375-83.853*'BMP P Tracking Table'!$X375-42.834*'BMP P Tracking Table'!$W375)^2-(4*(149.919*'BMP P Tracking Table'!$W375+236.676*'BMP P Tracking Table'!$X375+726*'BMP P Tracking Table'!$Y375+996.798*'BMP P Tracking Table'!$Z375)*-'BMP P Tracking Table'!$AB375)))/(2*(149.919*'BMP P Tracking Table'!$W375+236.676*'BMP P Tracking Table'!$X375+726*'BMP P Tracking Table'!$Y375+996.798*'BMP P Tracking Table'!$Z375))))),"")</f>
        <v/>
      </c>
      <c r="AF375" s="107" t="str" cm="1">
        <f t="array" ref="AF375">IFERROR((VLOOKUP(CONCATENATE('BMP P Tracking Table'!$T375," ",'BMP P Tracking Table'!$AC375),'Performance Curves'!$C$1:$L$45,_xlfn.SINGLE(MATCH('BMP P Tracking Table'!$AE375,'Performance Curves'!$D$1:$L$1,1))+2,FALSE)-VLOOKUP(CONCATENATE('BMP P Tracking Table'!$T375," ",'BMP P Tracking Table'!$AC375),'Performance Curves'!$C$1:$L$45,_xlfn.SINGLE(MATCH('BMP P Tracking Table'!$AE375,'Performance Curves'!$D$1:$L$1,1))+1,FALSE)),"")</f>
        <v/>
      </c>
      <c r="AG375" s="107" t="str">
        <f>IFERROR(('BMP P Tracking Table'!$AE375-INDEX('Performance Curves'!$E$1:$L$1,1,MATCH('BMP P Tracking Table'!$AE375,'Performance Curves'!$E$1:$L$1,1)))/(INDEX('Performance Curves'!$E$1:$L$1,1,MATCH('BMP P Tracking Table'!$AE375,'Performance Curves'!$E$1:$L$1,1)+1)-INDEX('Performance Curves'!$E$1:$L$1,1,MATCH('BMP P Tracking Table'!$AE375,'Performance Curves'!$E$1:$L$1,1))),"")</f>
        <v/>
      </c>
      <c r="AH375" s="106" t="str" cm="1">
        <f t="array" ref="AH375">IFERROR(IF('BMP P Tracking Table'!$AE375=2,VLOOKUP(CONCATENATE('BMP P Tracking Table'!$T375," ",'BMP P Tracking Table'!$AC375),'Performance Curves'!$C$1:$L$45,_xlfn.SINGLE(MATCH('BMP P Tracking Table'!$AE375,'Performance Curves'!$D$1:$L$1,1))+1,FALSE),'BMP P Tracking Table'!$AF375*'BMP P Tracking Table'!$AG375+VLOOKUP(CONCATENATE('BMP P Tracking Table'!$T375," ",'BMP P Tracking Table'!$AC375),'Performance Curves'!$C$1:$L$45,_xlfn.SINGLE(MATCH('BMP P Tracking Table'!$AE375,'Performance Curves'!$D$1:$L$1,1))+1,FALSE)),"")</f>
        <v/>
      </c>
      <c r="AI375" s="107" t="str">
        <f>IFERROR('BMP P Tracking Table'!$AH375*'BMP P Tracking Table'!$AD375,"")</f>
        <v/>
      </c>
      <c r="AJ375" s="65"/>
      <c r="AK375" s="101"/>
      <c r="AL375" s="101"/>
      <c r="AM375" s="64">
        <v>1</v>
      </c>
      <c r="AN375" s="105" t="str">
        <f t="shared" si="11"/>
        <v/>
      </c>
      <c r="AO375" s="101"/>
      <c r="AP375" s="101"/>
      <c r="AQ375" s="101"/>
      <c r="AR375" s="101"/>
      <c r="AS375" s="101"/>
      <c r="AT375" s="101"/>
      <c r="AU375" s="101"/>
      <c r="AV375" s="65"/>
      <c r="AW375" s="102"/>
      <c r="AX375" s="102"/>
      <c r="AY375" s="107" t="str">
        <f>IF('BMP P Tracking Table'!$AK375="Yes",IF('BMP P Tracking Table'!$AL375="No",'BMP P Tracking Table'!$U375*VLOOKUP('BMP P Tracking Table'!$Q375,'Loading Rates'!$B$1:$L$24,4,FALSE)+IF('BMP P Tracking Table'!$V375="By HSG",'BMP P Tracking Table'!$W375*VLOOKUP('BMP P Tracking Table'!$Q375,'Loading Rates'!$B$1:$L$24,6,FALSE)+'BMP P Tracking Table'!$X375*VLOOKUP('BMP P Tracking Table'!$Q375,'Loading Rates'!$B$1:$L$24,7,FALSE)+'BMP P Tracking Table'!$Y375*VLOOKUP('BMP P Tracking Table'!$Q375,'Loading Rates'!$B$1:$L$24,8,FALSE)+'BMP P Tracking Table'!$Z375*VLOOKUP('BMP P Tracking Table'!$Q375,'Loading Rates'!$B$1:$L$24,9,FALSE),'BMP P Tracking Table'!$AA375*VLOOKUP('BMP P Tracking Table'!$Q375,'Loading Rates'!$B$1:$L$24,10,FALSE)),'BMP P Tracking Table'!$AO375*VLOOKUP('BMP P Tracking Table'!$Q375,'Loading Rates'!$B$1:$L$24,4,FALSE)+IF('BMP P Tracking Table'!$AP375="By HSG",'BMP P Tracking Table'!$AQ375*VLOOKUP('BMP P Tracking Table'!$Q375,'Loading Rates'!$B$1:$L$24,6,FALSE)+'BMP P Tracking Table'!$AR375*VLOOKUP('BMP P Tracking Table'!$Q375,'Loading Rates'!$B$1:$L$24,7,FALSE)+'BMP P Tracking Table'!$AS375*VLOOKUP('BMP P Tracking Table'!$Q375,'Loading Rates'!$B$1:$L$24,8,FALSE)+'BMP P Tracking Table'!$AT375*VLOOKUP('BMP P Tracking Table'!$Q375,'Loading Rates'!$B$1:$L$24,9,FALSE),'BMP P Tracking Table'!$AU375*VLOOKUP('BMP P Tracking Table'!$Q375,'Loading Rates'!$B$1:$L$24,10,FALSE))),"")</f>
        <v/>
      </c>
      <c r="AZ375" s="107" t="str">
        <f>IFERROR(IF('BMP P Tracking Table'!$AL375="Yes",MIN(2,IF('BMP P Tracking Table'!$AP375="Total Pervious",(-(3630*'BMP P Tracking Table'!$AO375+20.691*'BMP P Tracking Table'!$AU375)+SQRT((3630*'BMP P Tracking Table'!$AO375+20.691*'BMP P Tracking Table'!$AU375)^2-(4*(996.798*'BMP P Tracking Table'!$AU375)*-'BMP P Tracking Table'!$AW375)))/(2*(996.798*'BMP P Tracking Table'!$AU375)),IF(SUM('BMP P Tracking Table'!$AQ375:$AT375)=0,'BMP P Tracking Table'!$AU375/(-3630*'BMP P Tracking Table'!$AO375),(-(3630*'BMP P Tracking Table'!$AO375+20.691*'BMP P Tracking Table'!$AT375-216.711*'BMP P Tracking Table'!$AS375-83.853*'BMP P Tracking Table'!$AR375-42.834*'BMP P Tracking Table'!$AQ375)+SQRT((3630*'BMP P Tracking Table'!$AO375+20.691*'BMP P Tracking Table'!$AT375-216.711*'BMP P Tracking Table'!$AS375-83.853*'BMP P Tracking Table'!$AR375-42.834*'BMP P Tracking Table'!$AQ375)^2-(4*(149.919*'BMP P Tracking Table'!$AQ375+236.676*'BMP P Tracking Table'!$AR375+726*'BMP P Tracking Table'!$AS375+996.798*'BMP P Tracking Table'!$AT375)*-'BMP P Tracking Table'!$AW375)))/(2*(149.919*'BMP P Tracking Table'!$AQ375+236.676*'BMP P Tracking Table'!$AR375+726*'BMP P Tracking Table'!$AS375+996.798*'BMP P Tracking Table'!$AT375))))),MIN(2,IF('BMP P Tracking Table'!$AP375="Total Pervious",(-(3630*'BMP P Tracking Table'!$U375+20.691*'BMP P Tracking Table'!$AA375)+SQRT((3630*'BMP P Tracking Table'!$U375+20.691*'BMP P Tracking Table'!$AA375)^2-(4*(996.798*'BMP P Tracking Table'!$AA375)*-'BMP P Tracking Table'!$AW375)))/(2*(996.798*'BMP P Tracking Table'!$AA375)),IF(SUM('BMP P Tracking Table'!$W375:$Z375)=0,'BMP P Tracking Table'!$AW375/(-3630*'BMP P Tracking Table'!$U375),(-(3630*'BMP P Tracking Table'!$U375+20.691*'BMP P Tracking Table'!$Z375-216.711*'BMP P Tracking Table'!$Y375-83.853*'BMP P Tracking Table'!$X375-42.834*'BMP P Tracking Table'!$W375)+SQRT((3630*'BMP P Tracking Table'!$U375+20.691*'BMP P Tracking Table'!$Z375-216.711*'BMP P Tracking Table'!$Y375-83.853*'BMP P Tracking Table'!$X375-42.834*'BMP P Tracking Table'!$W375)^2-(4*(149.919*'BMP P Tracking Table'!$W375+236.676*'BMP P Tracking Table'!$X375+726*'BMP P Tracking Table'!$Y375+996.798*'BMP P Tracking Table'!$Z375)*-'BMP P Tracking Table'!$AW375)))/(2*(149.919*'BMP P Tracking Table'!$W375+236.676*'BMP P Tracking Table'!$X375+726*'BMP P Tracking Table'!$Y375+996.798*'BMP P Tracking Table'!$Z375)))))),"")</f>
        <v/>
      </c>
      <c r="BA375" s="105" t="str" cm="1">
        <f t="array" ref="BA375">IFERROR((VLOOKUP(CONCATENATE('BMP P Tracking Table'!$AV375," ",'BMP P Tracking Table'!$AX375),'Performance Curves'!$C$1:$L$45,_xlfn.SINGLE(MATCH('BMP P Tracking Table'!$AZ375,'Performance Curves'!$D$1:$L$1,1))+2,FALSE)-VLOOKUP(CONCATENATE('BMP P Tracking Table'!$AV375," ",'BMP P Tracking Table'!$AX375),'Performance Curves'!$C$1:$L$45,_xlfn.SINGLE(MATCH('BMP P Tracking Table'!$AZ375,'Performance Curves'!$D$1:$L$1,1))+1,FALSE)),"")</f>
        <v/>
      </c>
      <c r="BB375" s="107" t="str">
        <f>IFERROR(('BMP P Tracking Table'!$AZ375-INDEX('Performance Curves'!$E$1:$L$1,1,MATCH('BMP P Tracking Table'!$AZ375,'Performance Curves'!$E$1:$L$1,1)))/(INDEX('Performance Curves'!$E$1:$L$1,1,MATCH('BMP P Tracking Table'!$AZ375,'Performance Curves'!$E$1:$L$1,1)+1)-INDEX('Performance Curves'!$E$1:$L$1,1,MATCH('BMP P Tracking Table'!$AZ375,'Performance Curves'!$E$1:$L$1,1))),"")</f>
        <v/>
      </c>
      <c r="BC375" s="106" t="str" cm="1">
        <f t="array" ref="BC375">IFERROR(IF('BMP P Tracking Table'!$AZ375=2,VLOOKUP(CONCATENATE('BMP P Tracking Table'!$AV375," ",'BMP P Tracking Table'!$AX375),'Performance Curves'!$C$1:$L$44,_xlfn.SINGLE(MATCH('BMP P Tracking Table'!$AZ375,'Performance Curves'!$D$1:$L$1,1))+1,FALSE),'BMP P Tracking Table'!$BA375*'BMP P Tracking Table'!$BB375+VLOOKUP(CONCATENATE('BMP P Tracking Table'!$AV375," ",'BMP P Tracking Table'!$AX375),'Performance Curves'!$C$1:$L$44,_xlfn.SINGLE(MATCH('BMP P Tracking Table'!$AZ375,'Performance Curves'!$D$1:$L$1,1))+1,FALSE)),"")</f>
        <v/>
      </c>
      <c r="BD375" s="107" t="str">
        <f>IFERROR('BMP P Tracking Table'!$BC375*'BMP P Tracking Table'!$AY375,"")</f>
        <v/>
      </c>
      <c r="BE375" s="101"/>
      <c r="BF375" s="37">
        <f t="shared" si="12"/>
        <v>0</v>
      </c>
    </row>
    <row r="376" spans="1:58" x14ac:dyDescent="0.25">
      <c r="A376" s="65"/>
      <c r="B376" s="65"/>
      <c r="C376" s="65"/>
      <c r="D376" s="65"/>
      <c r="E376" s="97"/>
      <c r="F376" s="97"/>
      <c r="G376" s="65"/>
      <c r="H376" s="65"/>
      <c r="I376" s="65"/>
      <c r="J376" s="98"/>
      <c r="K376" s="65"/>
      <c r="L376" s="65"/>
      <c r="M376" s="65"/>
      <c r="N376" s="65"/>
      <c r="O376" s="65"/>
      <c r="P376" s="65"/>
      <c r="Q376" s="65" t="str">
        <f>IFERROR(VLOOKUP('BMP P Tracking Table'!$P376,Dropdowns!$C$2:$E$15,3,FALSE),"")</f>
        <v/>
      </c>
      <c r="R376" s="65" t="str">
        <f>IFERROR(VLOOKUP('BMP P Tracking Table'!$Q376,Dropdowns!$P$3:$Q$23,2,FALSE),"")</f>
        <v/>
      </c>
      <c r="S376" s="65"/>
      <c r="T376" s="65"/>
      <c r="U376" s="65"/>
      <c r="V376" s="65"/>
      <c r="W376" s="65"/>
      <c r="X376" s="65"/>
      <c r="Y376" s="65"/>
      <c r="Z376" s="65"/>
      <c r="AA376" s="65"/>
      <c r="AB376" s="100"/>
      <c r="AC376" s="65"/>
      <c r="AD376" s="107" t="str">
        <f>IFERROR('BMP P Tracking Table'!$U376*VLOOKUP('BMP P Tracking Table'!$Q376,'Loading Rates'!$B$1:$L$24,4,FALSE)+IF('BMP P Tracking Table'!$V376="By HSG",'BMP P Tracking Table'!$W376*VLOOKUP('BMP P Tracking Table'!$Q376,'Loading Rates'!$B$1:$L$24,6,FALSE)+'BMP P Tracking Table'!$X376*VLOOKUP('BMP P Tracking Table'!$Q376,'Loading Rates'!$B$1:$L$24,7,FALSE)+'BMP P Tracking Table'!$Y376*VLOOKUP('BMP P Tracking Table'!$Q376,'Loading Rates'!$B$1:$L$24,8,FALSE)+'BMP P Tracking Table'!$Z376*VLOOKUP('BMP P Tracking Table'!$Q376,'Loading Rates'!$B$1:$L$24,9,FALSE),'BMP P Tracking Table'!$AA376*VLOOKUP('BMP P Tracking Table'!$Q376,'Loading Rates'!$B$1:$L$24,10,FALSE)),"")</f>
        <v/>
      </c>
      <c r="AE376" s="107" t="str">
        <f>IFERROR(MIN(2,IF('BMP P Tracking Table'!$V376="Total Pervious",(-(3630*'BMP P Tracking Table'!$U376+20.691*'BMP P Tracking Table'!$AA376)+SQRT((3630*'BMP P Tracking Table'!$U376+20.691*'BMP P Tracking Table'!$AA376)^2-(4*(996.798*'BMP P Tracking Table'!$AA376)*-'BMP P Tracking Table'!$AB376)))/(2*(996.798*'BMP P Tracking Table'!$AA376)),IF(SUM('BMP P Tracking Table'!$W376:$Z376)=0,'BMP P Tracking Table'!$AB376/(-3630*'BMP P Tracking Table'!$U376),(-(3630*'BMP P Tracking Table'!$U376+20.691*'BMP P Tracking Table'!$Z376-216.711*'BMP P Tracking Table'!$Y376-83.853*'BMP P Tracking Table'!$X376-42.834*'BMP P Tracking Table'!$W376)+SQRT((3630*'BMP P Tracking Table'!$U376+20.691*'BMP P Tracking Table'!$Z376-216.711*'BMP P Tracking Table'!$Y376-83.853*'BMP P Tracking Table'!$X376-42.834*'BMP P Tracking Table'!$W376)^2-(4*(149.919*'BMP P Tracking Table'!$W376+236.676*'BMP P Tracking Table'!$X376+726*'BMP P Tracking Table'!$Y376+996.798*'BMP P Tracking Table'!$Z376)*-'BMP P Tracking Table'!$AB376)))/(2*(149.919*'BMP P Tracking Table'!$W376+236.676*'BMP P Tracking Table'!$X376+726*'BMP P Tracking Table'!$Y376+996.798*'BMP P Tracking Table'!$Z376))))),"")</f>
        <v/>
      </c>
      <c r="AF376" s="107" t="str" cm="1">
        <f t="array" ref="AF376">IFERROR((VLOOKUP(CONCATENATE('BMP P Tracking Table'!$T376," ",'BMP P Tracking Table'!$AC376),'Performance Curves'!$C$1:$L$45,_xlfn.SINGLE(MATCH('BMP P Tracking Table'!$AE376,'Performance Curves'!$D$1:$L$1,1))+2,FALSE)-VLOOKUP(CONCATENATE('BMP P Tracking Table'!$T376," ",'BMP P Tracking Table'!$AC376),'Performance Curves'!$C$1:$L$45,_xlfn.SINGLE(MATCH('BMP P Tracking Table'!$AE376,'Performance Curves'!$D$1:$L$1,1))+1,FALSE)),"")</f>
        <v/>
      </c>
      <c r="AG376" s="107" t="str">
        <f>IFERROR(('BMP P Tracking Table'!$AE376-INDEX('Performance Curves'!$E$1:$L$1,1,MATCH('BMP P Tracking Table'!$AE376,'Performance Curves'!$E$1:$L$1,1)))/(INDEX('Performance Curves'!$E$1:$L$1,1,MATCH('BMP P Tracking Table'!$AE376,'Performance Curves'!$E$1:$L$1,1)+1)-INDEX('Performance Curves'!$E$1:$L$1,1,MATCH('BMP P Tracking Table'!$AE376,'Performance Curves'!$E$1:$L$1,1))),"")</f>
        <v/>
      </c>
      <c r="AH376" s="106" t="str" cm="1">
        <f t="array" ref="AH376">IFERROR(IF('BMP P Tracking Table'!$AE376=2,VLOOKUP(CONCATENATE('BMP P Tracking Table'!$T376," ",'BMP P Tracking Table'!$AC376),'Performance Curves'!$C$1:$L$45,_xlfn.SINGLE(MATCH('BMP P Tracking Table'!$AE376,'Performance Curves'!$D$1:$L$1,1))+1,FALSE),'BMP P Tracking Table'!$AF376*'BMP P Tracking Table'!$AG376+VLOOKUP(CONCATENATE('BMP P Tracking Table'!$T376," ",'BMP P Tracking Table'!$AC376),'Performance Curves'!$C$1:$L$45,_xlfn.SINGLE(MATCH('BMP P Tracking Table'!$AE376,'Performance Curves'!$D$1:$L$1,1))+1,FALSE)),"")</f>
        <v/>
      </c>
      <c r="AI376" s="107" t="str">
        <f>IFERROR('BMP P Tracking Table'!$AH376*'BMP P Tracking Table'!$AD376,"")</f>
        <v/>
      </c>
      <c r="AJ376" s="65"/>
      <c r="AK376" s="101"/>
      <c r="AL376" s="101"/>
      <c r="AM376" s="64">
        <v>1</v>
      </c>
      <c r="AN376" s="105" t="str">
        <f t="shared" si="11"/>
        <v/>
      </c>
      <c r="AO376" s="101"/>
      <c r="AP376" s="101"/>
      <c r="AQ376" s="101"/>
      <c r="AR376" s="101"/>
      <c r="AS376" s="101"/>
      <c r="AT376" s="101"/>
      <c r="AU376" s="101"/>
      <c r="AV376" s="65"/>
      <c r="AW376" s="102"/>
      <c r="AX376" s="102"/>
      <c r="AY376" s="107" t="str">
        <f>IF('BMP P Tracking Table'!$AK376="Yes",IF('BMP P Tracking Table'!$AL376="No",'BMP P Tracking Table'!$U376*VLOOKUP('BMP P Tracking Table'!$Q376,'Loading Rates'!$B$1:$L$24,4,FALSE)+IF('BMP P Tracking Table'!$V376="By HSG",'BMP P Tracking Table'!$W376*VLOOKUP('BMP P Tracking Table'!$Q376,'Loading Rates'!$B$1:$L$24,6,FALSE)+'BMP P Tracking Table'!$X376*VLOOKUP('BMP P Tracking Table'!$Q376,'Loading Rates'!$B$1:$L$24,7,FALSE)+'BMP P Tracking Table'!$Y376*VLOOKUP('BMP P Tracking Table'!$Q376,'Loading Rates'!$B$1:$L$24,8,FALSE)+'BMP P Tracking Table'!$Z376*VLOOKUP('BMP P Tracking Table'!$Q376,'Loading Rates'!$B$1:$L$24,9,FALSE),'BMP P Tracking Table'!$AA376*VLOOKUP('BMP P Tracking Table'!$Q376,'Loading Rates'!$B$1:$L$24,10,FALSE)),'BMP P Tracking Table'!$AO376*VLOOKUP('BMP P Tracking Table'!$Q376,'Loading Rates'!$B$1:$L$24,4,FALSE)+IF('BMP P Tracking Table'!$AP376="By HSG",'BMP P Tracking Table'!$AQ376*VLOOKUP('BMP P Tracking Table'!$Q376,'Loading Rates'!$B$1:$L$24,6,FALSE)+'BMP P Tracking Table'!$AR376*VLOOKUP('BMP P Tracking Table'!$Q376,'Loading Rates'!$B$1:$L$24,7,FALSE)+'BMP P Tracking Table'!$AS376*VLOOKUP('BMP P Tracking Table'!$Q376,'Loading Rates'!$B$1:$L$24,8,FALSE)+'BMP P Tracking Table'!$AT376*VLOOKUP('BMP P Tracking Table'!$Q376,'Loading Rates'!$B$1:$L$24,9,FALSE),'BMP P Tracking Table'!$AU376*VLOOKUP('BMP P Tracking Table'!$Q376,'Loading Rates'!$B$1:$L$24,10,FALSE))),"")</f>
        <v/>
      </c>
      <c r="AZ376" s="107" t="str">
        <f>IFERROR(IF('BMP P Tracking Table'!$AL376="Yes",MIN(2,IF('BMP P Tracking Table'!$AP376="Total Pervious",(-(3630*'BMP P Tracking Table'!$AO376+20.691*'BMP P Tracking Table'!$AU376)+SQRT((3630*'BMP P Tracking Table'!$AO376+20.691*'BMP P Tracking Table'!$AU376)^2-(4*(996.798*'BMP P Tracking Table'!$AU376)*-'BMP P Tracking Table'!$AW376)))/(2*(996.798*'BMP P Tracking Table'!$AU376)),IF(SUM('BMP P Tracking Table'!$AQ376:$AT376)=0,'BMP P Tracking Table'!$AU376/(-3630*'BMP P Tracking Table'!$AO376),(-(3630*'BMP P Tracking Table'!$AO376+20.691*'BMP P Tracking Table'!$AT376-216.711*'BMP P Tracking Table'!$AS376-83.853*'BMP P Tracking Table'!$AR376-42.834*'BMP P Tracking Table'!$AQ376)+SQRT((3630*'BMP P Tracking Table'!$AO376+20.691*'BMP P Tracking Table'!$AT376-216.711*'BMP P Tracking Table'!$AS376-83.853*'BMP P Tracking Table'!$AR376-42.834*'BMP P Tracking Table'!$AQ376)^2-(4*(149.919*'BMP P Tracking Table'!$AQ376+236.676*'BMP P Tracking Table'!$AR376+726*'BMP P Tracking Table'!$AS376+996.798*'BMP P Tracking Table'!$AT376)*-'BMP P Tracking Table'!$AW376)))/(2*(149.919*'BMP P Tracking Table'!$AQ376+236.676*'BMP P Tracking Table'!$AR376+726*'BMP P Tracking Table'!$AS376+996.798*'BMP P Tracking Table'!$AT376))))),MIN(2,IF('BMP P Tracking Table'!$AP376="Total Pervious",(-(3630*'BMP P Tracking Table'!$U376+20.691*'BMP P Tracking Table'!$AA376)+SQRT((3630*'BMP P Tracking Table'!$U376+20.691*'BMP P Tracking Table'!$AA376)^2-(4*(996.798*'BMP P Tracking Table'!$AA376)*-'BMP P Tracking Table'!$AW376)))/(2*(996.798*'BMP P Tracking Table'!$AA376)),IF(SUM('BMP P Tracking Table'!$W376:$Z376)=0,'BMP P Tracking Table'!$AW376/(-3630*'BMP P Tracking Table'!$U376),(-(3630*'BMP P Tracking Table'!$U376+20.691*'BMP P Tracking Table'!$Z376-216.711*'BMP P Tracking Table'!$Y376-83.853*'BMP P Tracking Table'!$X376-42.834*'BMP P Tracking Table'!$W376)+SQRT((3630*'BMP P Tracking Table'!$U376+20.691*'BMP P Tracking Table'!$Z376-216.711*'BMP P Tracking Table'!$Y376-83.853*'BMP P Tracking Table'!$X376-42.834*'BMP P Tracking Table'!$W376)^2-(4*(149.919*'BMP P Tracking Table'!$W376+236.676*'BMP P Tracking Table'!$X376+726*'BMP P Tracking Table'!$Y376+996.798*'BMP P Tracking Table'!$Z376)*-'BMP P Tracking Table'!$AW376)))/(2*(149.919*'BMP P Tracking Table'!$W376+236.676*'BMP P Tracking Table'!$X376+726*'BMP P Tracking Table'!$Y376+996.798*'BMP P Tracking Table'!$Z376)))))),"")</f>
        <v/>
      </c>
      <c r="BA376" s="105" t="str" cm="1">
        <f t="array" ref="BA376">IFERROR((VLOOKUP(CONCATENATE('BMP P Tracking Table'!$AV376," ",'BMP P Tracking Table'!$AX376),'Performance Curves'!$C$1:$L$45,_xlfn.SINGLE(MATCH('BMP P Tracking Table'!$AZ376,'Performance Curves'!$D$1:$L$1,1))+2,FALSE)-VLOOKUP(CONCATENATE('BMP P Tracking Table'!$AV376," ",'BMP P Tracking Table'!$AX376),'Performance Curves'!$C$1:$L$45,_xlfn.SINGLE(MATCH('BMP P Tracking Table'!$AZ376,'Performance Curves'!$D$1:$L$1,1))+1,FALSE)),"")</f>
        <v/>
      </c>
      <c r="BB376" s="107" t="str">
        <f>IFERROR(('BMP P Tracking Table'!$AZ376-INDEX('Performance Curves'!$E$1:$L$1,1,MATCH('BMP P Tracking Table'!$AZ376,'Performance Curves'!$E$1:$L$1,1)))/(INDEX('Performance Curves'!$E$1:$L$1,1,MATCH('BMP P Tracking Table'!$AZ376,'Performance Curves'!$E$1:$L$1,1)+1)-INDEX('Performance Curves'!$E$1:$L$1,1,MATCH('BMP P Tracking Table'!$AZ376,'Performance Curves'!$E$1:$L$1,1))),"")</f>
        <v/>
      </c>
      <c r="BC376" s="106" t="str" cm="1">
        <f t="array" ref="BC376">IFERROR(IF('BMP P Tracking Table'!$AZ376=2,VLOOKUP(CONCATENATE('BMP P Tracking Table'!$AV376," ",'BMP P Tracking Table'!$AX376),'Performance Curves'!$C$1:$L$44,_xlfn.SINGLE(MATCH('BMP P Tracking Table'!$AZ376,'Performance Curves'!$D$1:$L$1,1))+1,FALSE),'BMP P Tracking Table'!$BA376*'BMP P Tracking Table'!$BB376+VLOOKUP(CONCATENATE('BMP P Tracking Table'!$AV376," ",'BMP P Tracking Table'!$AX376),'Performance Curves'!$C$1:$L$44,_xlfn.SINGLE(MATCH('BMP P Tracking Table'!$AZ376,'Performance Curves'!$D$1:$L$1,1))+1,FALSE)),"")</f>
        <v/>
      </c>
      <c r="BD376" s="107" t="str">
        <f>IFERROR('BMP P Tracking Table'!$BC376*'BMP P Tracking Table'!$AY376,"")</f>
        <v/>
      </c>
      <c r="BE376" s="101"/>
      <c r="BF376" s="37">
        <f t="shared" si="12"/>
        <v>0</v>
      </c>
    </row>
    <row r="377" spans="1:58" x14ac:dyDescent="0.25">
      <c r="A377" s="65"/>
      <c r="B377" s="65"/>
      <c r="C377" s="65"/>
      <c r="D377" s="65"/>
      <c r="E377" s="97"/>
      <c r="F377" s="97"/>
      <c r="G377" s="65"/>
      <c r="H377" s="65"/>
      <c r="I377" s="65"/>
      <c r="J377" s="98"/>
      <c r="K377" s="65"/>
      <c r="L377" s="65"/>
      <c r="M377" s="65"/>
      <c r="N377" s="65"/>
      <c r="O377" s="65"/>
      <c r="P377" s="65"/>
      <c r="Q377" s="65" t="str">
        <f>IFERROR(VLOOKUP('BMP P Tracking Table'!$P377,Dropdowns!$C$2:$E$15,3,FALSE),"")</f>
        <v/>
      </c>
      <c r="R377" s="65" t="str">
        <f>IFERROR(VLOOKUP('BMP P Tracking Table'!$Q377,Dropdowns!$P$3:$Q$23,2,FALSE),"")</f>
        <v/>
      </c>
      <c r="S377" s="65"/>
      <c r="T377" s="65"/>
      <c r="U377" s="65"/>
      <c r="V377" s="65"/>
      <c r="W377" s="65"/>
      <c r="X377" s="65"/>
      <c r="Y377" s="65"/>
      <c r="Z377" s="65"/>
      <c r="AA377" s="65"/>
      <c r="AB377" s="100"/>
      <c r="AC377" s="65"/>
      <c r="AD377" s="107" t="str">
        <f>IFERROR('BMP P Tracking Table'!$U377*VLOOKUP('BMP P Tracking Table'!$Q377,'Loading Rates'!$B$1:$L$24,4,FALSE)+IF('BMP P Tracking Table'!$V377="By HSG",'BMP P Tracking Table'!$W377*VLOOKUP('BMP P Tracking Table'!$Q377,'Loading Rates'!$B$1:$L$24,6,FALSE)+'BMP P Tracking Table'!$X377*VLOOKUP('BMP P Tracking Table'!$Q377,'Loading Rates'!$B$1:$L$24,7,FALSE)+'BMP P Tracking Table'!$Y377*VLOOKUP('BMP P Tracking Table'!$Q377,'Loading Rates'!$B$1:$L$24,8,FALSE)+'BMP P Tracking Table'!$Z377*VLOOKUP('BMP P Tracking Table'!$Q377,'Loading Rates'!$B$1:$L$24,9,FALSE),'BMP P Tracking Table'!$AA377*VLOOKUP('BMP P Tracking Table'!$Q377,'Loading Rates'!$B$1:$L$24,10,FALSE)),"")</f>
        <v/>
      </c>
      <c r="AE377" s="107" t="str">
        <f>IFERROR(MIN(2,IF('BMP P Tracking Table'!$V377="Total Pervious",(-(3630*'BMP P Tracking Table'!$U377+20.691*'BMP P Tracking Table'!$AA377)+SQRT((3630*'BMP P Tracking Table'!$U377+20.691*'BMP P Tracking Table'!$AA377)^2-(4*(996.798*'BMP P Tracking Table'!$AA377)*-'BMP P Tracking Table'!$AB377)))/(2*(996.798*'BMP P Tracking Table'!$AA377)),IF(SUM('BMP P Tracking Table'!$W377:$Z377)=0,'BMP P Tracking Table'!$AB377/(-3630*'BMP P Tracking Table'!$U377),(-(3630*'BMP P Tracking Table'!$U377+20.691*'BMP P Tracking Table'!$Z377-216.711*'BMP P Tracking Table'!$Y377-83.853*'BMP P Tracking Table'!$X377-42.834*'BMP P Tracking Table'!$W377)+SQRT((3630*'BMP P Tracking Table'!$U377+20.691*'BMP P Tracking Table'!$Z377-216.711*'BMP P Tracking Table'!$Y377-83.853*'BMP P Tracking Table'!$X377-42.834*'BMP P Tracking Table'!$W377)^2-(4*(149.919*'BMP P Tracking Table'!$W377+236.676*'BMP P Tracking Table'!$X377+726*'BMP P Tracking Table'!$Y377+996.798*'BMP P Tracking Table'!$Z377)*-'BMP P Tracking Table'!$AB377)))/(2*(149.919*'BMP P Tracking Table'!$W377+236.676*'BMP P Tracking Table'!$X377+726*'BMP P Tracking Table'!$Y377+996.798*'BMP P Tracking Table'!$Z377))))),"")</f>
        <v/>
      </c>
      <c r="AF377" s="107" t="str" cm="1">
        <f t="array" ref="AF377">IFERROR((VLOOKUP(CONCATENATE('BMP P Tracking Table'!$T377," ",'BMP P Tracking Table'!$AC377),'Performance Curves'!$C$1:$L$45,_xlfn.SINGLE(MATCH('BMP P Tracking Table'!$AE377,'Performance Curves'!$D$1:$L$1,1))+2,FALSE)-VLOOKUP(CONCATENATE('BMP P Tracking Table'!$T377," ",'BMP P Tracking Table'!$AC377),'Performance Curves'!$C$1:$L$45,_xlfn.SINGLE(MATCH('BMP P Tracking Table'!$AE377,'Performance Curves'!$D$1:$L$1,1))+1,FALSE)),"")</f>
        <v/>
      </c>
      <c r="AG377" s="107" t="str">
        <f>IFERROR(('BMP P Tracking Table'!$AE377-INDEX('Performance Curves'!$E$1:$L$1,1,MATCH('BMP P Tracking Table'!$AE377,'Performance Curves'!$E$1:$L$1,1)))/(INDEX('Performance Curves'!$E$1:$L$1,1,MATCH('BMP P Tracking Table'!$AE377,'Performance Curves'!$E$1:$L$1,1)+1)-INDEX('Performance Curves'!$E$1:$L$1,1,MATCH('BMP P Tracking Table'!$AE377,'Performance Curves'!$E$1:$L$1,1))),"")</f>
        <v/>
      </c>
      <c r="AH377" s="106" t="str" cm="1">
        <f t="array" ref="AH377">IFERROR(IF('BMP P Tracking Table'!$AE377=2,VLOOKUP(CONCATENATE('BMP P Tracking Table'!$T377," ",'BMP P Tracking Table'!$AC377),'Performance Curves'!$C$1:$L$45,_xlfn.SINGLE(MATCH('BMP P Tracking Table'!$AE377,'Performance Curves'!$D$1:$L$1,1))+1,FALSE),'BMP P Tracking Table'!$AF377*'BMP P Tracking Table'!$AG377+VLOOKUP(CONCATENATE('BMP P Tracking Table'!$T377," ",'BMP P Tracking Table'!$AC377),'Performance Curves'!$C$1:$L$45,_xlfn.SINGLE(MATCH('BMP P Tracking Table'!$AE377,'Performance Curves'!$D$1:$L$1,1))+1,FALSE)),"")</f>
        <v/>
      </c>
      <c r="AI377" s="107" t="str">
        <f>IFERROR('BMP P Tracking Table'!$AH377*'BMP P Tracking Table'!$AD377,"")</f>
        <v/>
      </c>
      <c r="AJ377" s="65"/>
      <c r="AK377" s="101"/>
      <c r="AL377" s="101"/>
      <c r="AM377" s="64">
        <v>1</v>
      </c>
      <c r="AN377" s="105" t="str">
        <f t="shared" si="11"/>
        <v/>
      </c>
      <c r="AO377" s="101"/>
      <c r="AP377" s="101"/>
      <c r="AQ377" s="101"/>
      <c r="AR377" s="101"/>
      <c r="AS377" s="101"/>
      <c r="AT377" s="101"/>
      <c r="AU377" s="101"/>
      <c r="AV377" s="65"/>
      <c r="AW377" s="102"/>
      <c r="AX377" s="102"/>
      <c r="AY377" s="107" t="str">
        <f>IF('BMP P Tracking Table'!$AK377="Yes",IF('BMP P Tracking Table'!$AL377="No",'BMP P Tracking Table'!$U377*VLOOKUP('BMP P Tracking Table'!$Q377,'Loading Rates'!$B$1:$L$24,4,FALSE)+IF('BMP P Tracking Table'!$V377="By HSG",'BMP P Tracking Table'!$W377*VLOOKUP('BMP P Tracking Table'!$Q377,'Loading Rates'!$B$1:$L$24,6,FALSE)+'BMP P Tracking Table'!$X377*VLOOKUP('BMP P Tracking Table'!$Q377,'Loading Rates'!$B$1:$L$24,7,FALSE)+'BMP P Tracking Table'!$Y377*VLOOKUP('BMP P Tracking Table'!$Q377,'Loading Rates'!$B$1:$L$24,8,FALSE)+'BMP P Tracking Table'!$Z377*VLOOKUP('BMP P Tracking Table'!$Q377,'Loading Rates'!$B$1:$L$24,9,FALSE),'BMP P Tracking Table'!$AA377*VLOOKUP('BMP P Tracking Table'!$Q377,'Loading Rates'!$B$1:$L$24,10,FALSE)),'BMP P Tracking Table'!$AO377*VLOOKUP('BMP P Tracking Table'!$Q377,'Loading Rates'!$B$1:$L$24,4,FALSE)+IF('BMP P Tracking Table'!$AP377="By HSG",'BMP P Tracking Table'!$AQ377*VLOOKUP('BMP P Tracking Table'!$Q377,'Loading Rates'!$B$1:$L$24,6,FALSE)+'BMP P Tracking Table'!$AR377*VLOOKUP('BMP P Tracking Table'!$Q377,'Loading Rates'!$B$1:$L$24,7,FALSE)+'BMP P Tracking Table'!$AS377*VLOOKUP('BMP P Tracking Table'!$Q377,'Loading Rates'!$B$1:$L$24,8,FALSE)+'BMP P Tracking Table'!$AT377*VLOOKUP('BMP P Tracking Table'!$Q377,'Loading Rates'!$B$1:$L$24,9,FALSE),'BMP P Tracking Table'!$AU377*VLOOKUP('BMP P Tracking Table'!$Q377,'Loading Rates'!$B$1:$L$24,10,FALSE))),"")</f>
        <v/>
      </c>
      <c r="AZ377" s="107" t="str">
        <f>IFERROR(IF('BMP P Tracking Table'!$AL377="Yes",MIN(2,IF('BMP P Tracking Table'!$AP377="Total Pervious",(-(3630*'BMP P Tracking Table'!$AO377+20.691*'BMP P Tracking Table'!$AU377)+SQRT((3630*'BMP P Tracking Table'!$AO377+20.691*'BMP P Tracking Table'!$AU377)^2-(4*(996.798*'BMP P Tracking Table'!$AU377)*-'BMP P Tracking Table'!$AW377)))/(2*(996.798*'BMP P Tracking Table'!$AU377)),IF(SUM('BMP P Tracking Table'!$AQ377:$AT377)=0,'BMP P Tracking Table'!$AU377/(-3630*'BMP P Tracking Table'!$AO377),(-(3630*'BMP P Tracking Table'!$AO377+20.691*'BMP P Tracking Table'!$AT377-216.711*'BMP P Tracking Table'!$AS377-83.853*'BMP P Tracking Table'!$AR377-42.834*'BMP P Tracking Table'!$AQ377)+SQRT((3630*'BMP P Tracking Table'!$AO377+20.691*'BMP P Tracking Table'!$AT377-216.711*'BMP P Tracking Table'!$AS377-83.853*'BMP P Tracking Table'!$AR377-42.834*'BMP P Tracking Table'!$AQ377)^2-(4*(149.919*'BMP P Tracking Table'!$AQ377+236.676*'BMP P Tracking Table'!$AR377+726*'BMP P Tracking Table'!$AS377+996.798*'BMP P Tracking Table'!$AT377)*-'BMP P Tracking Table'!$AW377)))/(2*(149.919*'BMP P Tracking Table'!$AQ377+236.676*'BMP P Tracking Table'!$AR377+726*'BMP P Tracking Table'!$AS377+996.798*'BMP P Tracking Table'!$AT377))))),MIN(2,IF('BMP P Tracking Table'!$AP377="Total Pervious",(-(3630*'BMP P Tracking Table'!$U377+20.691*'BMP P Tracking Table'!$AA377)+SQRT((3630*'BMP P Tracking Table'!$U377+20.691*'BMP P Tracking Table'!$AA377)^2-(4*(996.798*'BMP P Tracking Table'!$AA377)*-'BMP P Tracking Table'!$AW377)))/(2*(996.798*'BMP P Tracking Table'!$AA377)),IF(SUM('BMP P Tracking Table'!$W377:$Z377)=0,'BMP P Tracking Table'!$AW377/(-3630*'BMP P Tracking Table'!$U377),(-(3630*'BMP P Tracking Table'!$U377+20.691*'BMP P Tracking Table'!$Z377-216.711*'BMP P Tracking Table'!$Y377-83.853*'BMP P Tracking Table'!$X377-42.834*'BMP P Tracking Table'!$W377)+SQRT((3630*'BMP P Tracking Table'!$U377+20.691*'BMP P Tracking Table'!$Z377-216.711*'BMP P Tracking Table'!$Y377-83.853*'BMP P Tracking Table'!$X377-42.834*'BMP P Tracking Table'!$W377)^2-(4*(149.919*'BMP P Tracking Table'!$W377+236.676*'BMP P Tracking Table'!$X377+726*'BMP P Tracking Table'!$Y377+996.798*'BMP P Tracking Table'!$Z377)*-'BMP P Tracking Table'!$AW377)))/(2*(149.919*'BMP P Tracking Table'!$W377+236.676*'BMP P Tracking Table'!$X377+726*'BMP P Tracking Table'!$Y377+996.798*'BMP P Tracking Table'!$Z377)))))),"")</f>
        <v/>
      </c>
      <c r="BA377" s="105" t="str" cm="1">
        <f t="array" ref="BA377">IFERROR((VLOOKUP(CONCATENATE('BMP P Tracking Table'!$AV377," ",'BMP P Tracking Table'!$AX377),'Performance Curves'!$C$1:$L$45,_xlfn.SINGLE(MATCH('BMP P Tracking Table'!$AZ377,'Performance Curves'!$D$1:$L$1,1))+2,FALSE)-VLOOKUP(CONCATENATE('BMP P Tracking Table'!$AV377," ",'BMP P Tracking Table'!$AX377),'Performance Curves'!$C$1:$L$45,_xlfn.SINGLE(MATCH('BMP P Tracking Table'!$AZ377,'Performance Curves'!$D$1:$L$1,1))+1,FALSE)),"")</f>
        <v/>
      </c>
      <c r="BB377" s="107" t="str">
        <f>IFERROR(('BMP P Tracking Table'!$AZ377-INDEX('Performance Curves'!$E$1:$L$1,1,MATCH('BMP P Tracking Table'!$AZ377,'Performance Curves'!$E$1:$L$1,1)))/(INDEX('Performance Curves'!$E$1:$L$1,1,MATCH('BMP P Tracking Table'!$AZ377,'Performance Curves'!$E$1:$L$1,1)+1)-INDEX('Performance Curves'!$E$1:$L$1,1,MATCH('BMP P Tracking Table'!$AZ377,'Performance Curves'!$E$1:$L$1,1))),"")</f>
        <v/>
      </c>
      <c r="BC377" s="106" t="str" cm="1">
        <f t="array" ref="BC377">IFERROR(IF('BMP P Tracking Table'!$AZ377=2,VLOOKUP(CONCATENATE('BMP P Tracking Table'!$AV377," ",'BMP P Tracking Table'!$AX377),'Performance Curves'!$C$1:$L$44,_xlfn.SINGLE(MATCH('BMP P Tracking Table'!$AZ377,'Performance Curves'!$D$1:$L$1,1))+1,FALSE),'BMP P Tracking Table'!$BA377*'BMP P Tracking Table'!$BB377+VLOOKUP(CONCATENATE('BMP P Tracking Table'!$AV377," ",'BMP P Tracking Table'!$AX377),'Performance Curves'!$C$1:$L$44,_xlfn.SINGLE(MATCH('BMP P Tracking Table'!$AZ377,'Performance Curves'!$D$1:$L$1,1))+1,FALSE)),"")</f>
        <v/>
      </c>
      <c r="BD377" s="107" t="str">
        <f>IFERROR('BMP P Tracking Table'!$BC377*'BMP P Tracking Table'!$AY377,"")</f>
        <v/>
      </c>
      <c r="BE377" s="101"/>
      <c r="BF377" s="37">
        <f t="shared" si="12"/>
        <v>0</v>
      </c>
    </row>
    <row r="378" spans="1:58" x14ac:dyDescent="0.25">
      <c r="A378" s="65"/>
      <c r="B378" s="65"/>
      <c r="C378" s="65"/>
      <c r="D378" s="65"/>
      <c r="E378" s="97"/>
      <c r="F378" s="97"/>
      <c r="G378" s="65"/>
      <c r="H378" s="65"/>
      <c r="I378" s="65"/>
      <c r="J378" s="98"/>
      <c r="K378" s="65"/>
      <c r="L378" s="65"/>
      <c r="M378" s="65"/>
      <c r="N378" s="65"/>
      <c r="O378" s="65"/>
      <c r="P378" s="65"/>
      <c r="Q378" s="65" t="str">
        <f>IFERROR(VLOOKUP('BMP P Tracking Table'!$P378,Dropdowns!$C$2:$E$15,3,FALSE),"")</f>
        <v/>
      </c>
      <c r="R378" s="65" t="str">
        <f>IFERROR(VLOOKUP('BMP P Tracking Table'!$Q378,Dropdowns!$P$3:$Q$23,2,FALSE),"")</f>
        <v/>
      </c>
      <c r="S378" s="65"/>
      <c r="T378" s="65"/>
      <c r="U378" s="65"/>
      <c r="V378" s="65"/>
      <c r="W378" s="65"/>
      <c r="X378" s="65"/>
      <c r="Y378" s="65"/>
      <c r="Z378" s="65"/>
      <c r="AA378" s="65"/>
      <c r="AB378" s="100"/>
      <c r="AC378" s="65"/>
      <c r="AD378" s="107" t="str">
        <f>IFERROR('BMP P Tracking Table'!$U378*VLOOKUP('BMP P Tracking Table'!$Q378,'Loading Rates'!$B$1:$L$24,4,FALSE)+IF('BMP P Tracking Table'!$V378="By HSG",'BMP P Tracking Table'!$W378*VLOOKUP('BMP P Tracking Table'!$Q378,'Loading Rates'!$B$1:$L$24,6,FALSE)+'BMP P Tracking Table'!$X378*VLOOKUP('BMP P Tracking Table'!$Q378,'Loading Rates'!$B$1:$L$24,7,FALSE)+'BMP P Tracking Table'!$Y378*VLOOKUP('BMP P Tracking Table'!$Q378,'Loading Rates'!$B$1:$L$24,8,FALSE)+'BMP P Tracking Table'!$Z378*VLOOKUP('BMP P Tracking Table'!$Q378,'Loading Rates'!$B$1:$L$24,9,FALSE),'BMP P Tracking Table'!$AA378*VLOOKUP('BMP P Tracking Table'!$Q378,'Loading Rates'!$B$1:$L$24,10,FALSE)),"")</f>
        <v/>
      </c>
      <c r="AE378" s="107" t="str">
        <f>IFERROR(MIN(2,IF('BMP P Tracking Table'!$V378="Total Pervious",(-(3630*'BMP P Tracking Table'!$U378+20.691*'BMP P Tracking Table'!$AA378)+SQRT((3630*'BMP P Tracking Table'!$U378+20.691*'BMP P Tracking Table'!$AA378)^2-(4*(996.798*'BMP P Tracking Table'!$AA378)*-'BMP P Tracking Table'!$AB378)))/(2*(996.798*'BMP P Tracking Table'!$AA378)),IF(SUM('BMP P Tracking Table'!$W378:$Z378)=0,'BMP P Tracking Table'!$AB378/(-3630*'BMP P Tracking Table'!$U378),(-(3630*'BMP P Tracking Table'!$U378+20.691*'BMP P Tracking Table'!$Z378-216.711*'BMP P Tracking Table'!$Y378-83.853*'BMP P Tracking Table'!$X378-42.834*'BMP P Tracking Table'!$W378)+SQRT((3630*'BMP P Tracking Table'!$U378+20.691*'BMP P Tracking Table'!$Z378-216.711*'BMP P Tracking Table'!$Y378-83.853*'BMP P Tracking Table'!$X378-42.834*'BMP P Tracking Table'!$W378)^2-(4*(149.919*'BMP P Tracking Table'!$W378+236.676*'BMP P Tracking Table'!$X378+726*'BMP P Tracking Table'!$Y378+996.798*'BMP P Tracking Table'!$Z378)*-'BMP P Tracking Table'!$AB378)))/(2*(149.919*'BMP P Tracking Table'!$W378+236.676*'BMP P Tracking Table'!$X378+726*'BMP P Tracking Table'!$Y378+996.798*'BMP P Tracking Table'!$Z378))))),"")</f>
        <v/>
      </c>
      <c r="AF378" s="107" t="str" cm="1">
        <f t="array" ref="AF378">IFERROR((VLOOKUP(CONCATENATE('BMP P Tracking Table'!$T378," ",'BMP P Tracking Table'!$AC378),'Performance Curves'!$C$1:$L$45,_xlfn.SINGLE(MATCH('BMP P Tracking Table'!$AE378,'Performance Curves'!$D$1:$L$1,1))+2,FALSE)-VLOOKUP(CONCATENATE('BMP P Tracking Table'!$T378," ",'BMP P Tracking Table'!$AC378),'Performance Curves'!$C$1:$L$45,_xlfn.SINGLE(MATCH('BMP P Tracking Table'!$AE378,'Performance Curves'!$D$1:$L$1,1))+1,FALSE)),"")</f>
        <v/>
      </c>
      <c r="AG378" s="107" t="str">
        <f>IFERROR(('BMP P Tracking Table'!$AE378-INDEX('Performance Curves'!$E$1:$L$1,1,MATCH('BMP P Tracking Table'!$AE378,'Performance Curves'!$E$1:$L$1,1)))/(INDEX('Performance Curves'!$E$1:$L$1,1,MATCH('BMP P Tracking Table'!$AE378,'Performance Curves'!$E$1:$L$1,1)+1)-INDEX('Performance Curves'!$E$1:$L$1,1,MATCH('BMP P Tracking Table'!$AE378,'Performance Curves'!$E$1:$L$1,1))),"")</f>
        <v/>
      </c>
      <c r="AH378" s="106" t="str" cm="1">
        <f t="array" ref="AH378">IFERROR(IF('BMP P Tracking Table'!$AE378=2,VLOOKUP(CONCATENATE('BMP P Tracking Table'!$T378," ",'BMP P Tracking Table'!$AC378),'Performance Curves'!$C$1:$L$45,_xlfn.SINGLE(MATCH('BMP P Tracking Table'!$AE378,'Performance Curves'!$D$1:$L$1,1))+1,FALSE),'BMP P Tracking Table'!$AF378*'BMP P Tracking Table'!$AG378+VLOOKUP(CONCATENATE('BMP P Tracking Table'!$T378," ",'BMP P Tracking Table'!$AC378),'Performance Curves'!$C$1:$L$45,_xlfn.SINGLE(MATCH('BMP P Tracking Table'!$AE378,'Performance Curves'!$D$1:$L$1,1))+1,FALSE)),"")</f>
        <v/>
      </c>
      <c r="AI378" s="107" t="str">
        <f>IFERROR('BMP P Tracking Table'!$AH378*'BMP P Tracking Table'!$AD378,"")</f>
        <v/>
      </c>
      <c r="AJ378" s="65"/>
      <c r="AK378" s="101"/>
      <c r="AL378" s="101"/>
      <c r="AM378" s="64">
        <v>1</v>
      </c>
      <c r="AN378" s="105" t="str">
        <f t="shared" si="11"/>
        <v/>
      </c>
      <c r="AO378" s="101"/>
      <c r="AP378" s="101"/>
      <c r="AQ378" s="101"/>
      <c r="AR378" s="101"/>
      <c r="AS378" s="101"/>
      <c r="AT378" s="101"/>
      <c r="AU378" s="101"/>
      <c r="AV378" s="65"/>
      <c r="AW378" s="102"/>
      <c r="AX378" s="102"/>
      <c r="AY378" s="107" t="str">
        <f>IF('BMP P Tracking Table'!$AK378="Yes",IF('BMP P Tracking Table'!$AL378="No",'BMP P Tracking Table'!$U378*VLOOKUP('BMP P Tracking Table'!$Q378,'Loading Rates'!$B$1:$L$24,4,FALSE)+IF('BMP P Tracking Table'!$V378="By HSG",'BMP P Tracking Table'!$W378*VLOOKUP('BMP P Tracking Table'!$Q378,'Loading Rates'!$B$1:$L$24,6,FALSE)+'BMP P Tracking Table'!$X378*VLOOKUP('BMP P Tracking Table'!$Q378,'Loading Rates'!$B$1:$L$24,7,FALSE)+'BMP P Tracking Table'!$Y378*VLOOKUP('BMP P Tracking Table'!$Q378,'Loading Rates'!$B$1:$L$24,8,FALSE)+'BMP P Tracking Table'!$Z378*VLOOKUP('BMP P Tracking Table'!$Q378,'Loading Rates'!$B$1:$L$24,9,FALSE),'BMP P Tracking Table'!$AA378*VLOOKUP('BMP P Tracking Table'!$Q378,'Loading Rates'!$B$1:$L$24,10,FALSE)),'BMP P Tracking Table'!$AO378*VLOOKUP('BMP P Tracking Table'!$Q378,'Loading Rates'!$B$1:$L$24,4,FALSE)+IF('BMP P Tracking Table'!$AP378="By HSG",'BMP P Tracking Table'!$AQ378*VLOOKUP('BMP P Tracking Table'!$Q378,'Loading Rates'!$B$1:$L$24,6,FALSE)+'BMP P Tracking Table'!$AR378*VLOOKUP('BMP P Tracking Table'!$Q378,'Loading Rates'!$B$1:$L$24,7,FALSE)+'BMP P Tracking Table'!$AS378*VLOOKUP('BMP P Tracking Table'!$Q378,'Loading Rates'!$B$1:$L$24,8,FALSE)+'BMP P Tracking Table'!$AT378*VLOOKUP('BMP P Tracking Table'!$Q378,'Loading Rates'!$B$1:$L$24,9,FALSE),'BMP P Tracking Table'!$AU378*VLOOKUP('BMP P Tracking Table'!$Q378,'Loading Rates'!$B$1:$L$24,10,FALSE))),"")</f>
        <v/>
      </c>
      <c r="AZ378" s="107" t="str">
        <f>IFERROR(IF('BMP P Tracking Table'!$AL378="Yes",MIN(2,IF('BMP P Tracking Table'!$AP378="Total Pervious",(-(3630*'BMP P Tracking Table'!$AO378+20.691*'BMP P Tracking Table'!$AU378)+SQRT((3630*'BMP P Tracking Table'!$AO378+20.691*'BMP P Tracking Table'!$AU378)^2-(4*(996.798*'BMP P Tracking Table'!$AU378)*-'BMP P Tracking Table'!$AW378)))/(2*(996.798*'BMP P Tracking Table'!$AU378)),IF(SUM('BMP P Tracking Table'!$AQ378:$AT378)=0,'BMP P Tracking Table'!$AU378/(-3630*'BMP P Tracking Table'!$AO378),(-(3630*'BMP P Tracking Table'!$AO378+20.691*'BMP P Tracking Table'!$AT378-216.711*'BMP P Tracking Table'!$AS378-83.853*'BMP P Tracking Table'!$AR378-42.834*'BMP P Tracking Table'!$AQ378)+SQRT((3630*'BMP P Tracking Table'!$AO378+20.691*'BMP P Tracking Table'!$AT378-216.711*'BMP P Tracking Table'!$AS378-83.853*'BMP P Tracking Table'!$AR378-42.834*'BMP P Tracking Table'!$AQ378)^2-(4*(149.919*'BMP P Tracking Table'!$AQ378+236.676*'BMP P Tracking Table'!$AR378+726*'BMP P Tracking Table'!$AS378+996.798*'BMP P Tracking Table'!$AT378)*-'BMP P Tracking Table'!$AW378)))/(2*(149.919*'BMP P Tracking Table'!$AQ378+236.676*'BMP P Tracking Table'!$AR378+726*'BMP P Tracking Table'!$AS378+996.798*'BMP P Tracking Table'!$AT378))))),MIN(2,IF('BMP P Tracking Table'!$AP378="Total Pervious",(-(3630*'BMP P Tracking Table'!$U378+20.691*'BMP P Tracking Table'!$AA378)+SQRT((3630*'BMP P Tracking Table'!$U378+20.691*'BMP P Tracking Table'!$AA378)^2-(4*(996.798*'BMP P Tracking Table'!$AA378)*-'BMP P Tracking Table'!$AW378)))/(2*(996.798*'BMP P Tracking Table'!$AA378)),IF(SUM('BMP P Tracking Table'!$W378:$Z378)=0,'BMP P Tracking Table'!$AW378/(-3630*'BMP P Tracking Table'!$U378),(-(3630*'BMP P Tracking Table'!$U378+20.691*'BMP P Tracking Table'!$Z378-216.711*'BMP P Tracking Table'!$Y378-83.853*'BMP P Tracking Table'!$X378-42.834*'BMP P Tracking Table'!$W378)+SQRT((3630*'BMP P Tracking Table'!$U378+20.691*'BMP P Tracking Table'!$Z378-216.711*'BMP P Tracking Table'!$Y378-83.853*'BMP P Tracking Table'!$X378-42.834*'BMP P Tracking Table'!$W378)^2-(4*(149.919*'BMP P Tracking Table'!$W378+236.676*'BMP P Tracking Table'!$X378+726*'BMP P Tracking Table'!$Y378+996.798*'BMP P Tracking Table'!$Z378)*-'BMP P Tracking Table'!$AW378)))/(2*(149.919*'BMP P Tracking Table'!$W378+236.676*'BMP P Tracking Table'!$X378+726*'BMP P Tracking Table'!$Y378+996.798*'BMP P Tracking Table'!$Z378)))))),"")</f>
        <v/>
      </c>
      <c r="BA378" s="105" t="str" cm="1">
        <f t="array" ref="BA378">IFERROR((VLOOKUP(CONCATENATE('BMP P Tracking Table'!$AV378," ",'BMP P Tracking Table'!$AX378),'Performance Curves'!$C$1:$L$45,_xlfn.SINGLE(MATCH('BMP P Tracking Table'!$AZ378,'Performance Curves'!$D$1:$L$1,1))+2,FALSE)-VLOOKUP(CONCATENATE('BMP P Tracking Table'!$AV378," ",'BMP P Tracking Table'!$AX378),'Performance Curves'!$C$1:$L$45,_xlfn.SINGLE(MATCH('BMP P Tracking Table'!$AZ378,'Performance Curves'!$D$1:$L$1,1))+1,FALSE)),"")</f>
        <v/>
      </c>
      <c r="BB378" s="107" t="str">
        <f>IFERROR(('BMP P Tracking Table'!$AZ378-INDEX('Performance Curves'!$E$1:$L$1,1,MATCH('BMP P Tracking Table'!$AZ378,'Performance Curves'!$E$1:$L$1,1)))/(INDEX('Performance Curves'!$E$1:$L$1,1,MATCH('BMP P Tracking Table'!$AZ378,'Performance Curves'!$E$1:$L$1,1)+1)-INDEX('Performance Curves'!$E$1:$L$1,1,MATCH('BMP P Tracking Table'!$AZ378,'Performance Curves'!$E$1:$L$1,1))),"")</f>
        <v/>
      </c>
      <c r="BC378" s="106" t="str" cm="1">
        <f t="array" ref="BC378">IFERROR(IF('BMP P Tracking Table'!$AZ378=2,VLOOKUP(CONCATENATE('BMP P Tracking Table'!$AV378," ",'BMP P Tracking Table'!$AX378),'Performance Curves'!$C$1:$L$44,_xlfn.SINGLE(MATCH('BMP P Tracking Table'!$AZ378,'Performance Curves'!$D$1:$L$1,1))+1,FALSE),'BMP P Tracking Table'!$BA378*'BMP P Tracking Table'!$BB378+VLOOKUP(CONCATENATE('BMP P Tracking Table'!$AV378," ",'BMP P Tracking Table'!$AX378),'Performance Curves'!$C$1:$L$44,_xlfn.SINGLE(MATCH('BMP P Tracking Table'!$AZ378,'Performance Curves'!$D$1:$L$1,1))+1,FALSE)),"")</f>
        <v/>
      </c>
      <c r="BD378" s="107" t="str">
        <f>IFERROR('BMP P Tracking Table'!$BC378*'BMP P Tracking Table'!$AY378,"")</f>
        <v/>
      </c>
      <c r="BE378" s="95"/>
      <c r="BF378" s="37">
        <f t="shared" si="12"/>
        <v>0</v>
      </c>
    </row>
    <row r="379" spans="1:58" x14ac:dyDescent="0.25">
      <c r="A379" s="65"/>
      <c r="B379" s="65"/>
      <c r="C379" s="65"/>
      <c r="D379" s="65"/>
      <c r="E379" s="97"/>
      <c r="F379" s="97"/>
      <c r="G379" s="65"/>
      <c r="H379" s="65"/>
      <c r="I379" s="65"/>
      <c r="J379" s="98"/>
      <c r="K379" s="65"/>
      <c r="L379" s="65"/>
      <c r="M379" s="65"/>
      <c r="N379" s="65"/>
      <c r="O379" s="65"/>
      <c r="P379" s="65"/>
      <c r="Q379" s="65" t="str">
        <f>IFERROR(VLOOKUP('BMP P Tracking Table'!$P379,Dropdowns!$C$2:$E$15,3,FALSE),"")</f>
        <v/>
      </c>
      <c r="R379" s="65" t="str">
        <f>IFERROR(VLOOKUP('BMP P Tracking Table'!$Q379,Dropdowns!$P$3:$Q$23,2,FALSE),"")</f>
        <v/>
      </c>
      <c r="S379" s="65"/>
      <c r="T379" s="65"/>
      <c r="U379" s="65"/>
      <c r="V379" s="65"/>
      <c r="W379" s="65"/>
      <c r="X379" s="65"/>
      <c r="Y379" s="65"/>
      <c r="Z379" s="65"/>
      <c r="AA379" s="65"/>
      <c r="AB379" s="100"/>
      <c r="AC379" s="65"/>
      <c r="AD379" s="107" t="str">
        <f>IFERROR('BMP P Tracking Table'!$U379*VLOOKUP('BMP P Tracking Table'!$Q379,'Loading Rates'!$B$1:$L$24,4,FALSE)+IF('BMP P Tracking Table'!$V379="By HSG",'BMP P Tracking Table'!$W379*VLOOKUP('BMP P Tracking Table'!$Q379,'Loading Rates'!$B$1:$L$24,6,FALSE)+'BMP P Tracking Table'!$X379*VLOOKUP('BMP P Tracking Table'!$Q379,'Loading Rates'!$B$1:$L$24,7,FALSE)+'BMP P Tracking Table'!$Y379*VLOOKUP('BMP P Tracking Table'!$Q379,'Loading Rates'!$B$1:$L$24,8,FALSE)+'BMP P Tracking Table'!$Z379*VLOOKUP('BMP P Tracking Table'!$Q379,'Loading Rates'!$B$1:$L$24,9,FALSE),'BMP P Tracking Table'!$AA379*VLOOKUP('BMP P Tracking Table'!$Q379,'Loading Rates'!$B$1:$L$24,10,FALSE)),"")</f>
        <v/>
      </c>
      <c r="AE379" s="107" t="str">
        <f>IFERROR(MIN(2,IF('BMP P Tracking Table'!$V379="Total Pervious",(-(3630*'BMP P Tracking Table'!$U379+20.691*'BMP P Tracking Table'!$AA379)+SQRT((3630*'BMP P Tracking Table'!$U379+20.691*'BMP P Tracking Table'!$AA379)^2-(4*(996.798*'BMP P Tracking Table'!$AA379)*-'BMP P Tracking Table'!$AB379)))/(2*(996.798*'BMP P Tracking Table'!$AA379)),IF(SUM('BMP P Tracking Table'!$W379:$Z379)=0,'BMP P Tracking Table'!$AB379/(-3630*'BMP P Tracking Table'!$U379),(-(3630*'BMP P Tracking Table'!$U379+20.691*'BMP P Tracking Table'!$Z379-216.711*'BMP P Tracking Table'!$Y379-83.853*'BMP P Tracking Table'!$X379-42.834*'BMP P Tracking Table'!$W379)+SQRT((3630*'BMP P Tracking Table'!$U379+20.691*'BMP P Tracking Table'!$Z379-216.711*'BMP P Tracking Table'!$Y379-83.853*'BMP P Tracking Table'!$X379-42.834*'BMP P Tracking Table'!$W379)^2-(4*(149.919*'BMP P Tracking Table'!$W379+236.676*'BMP P Tracking Table'!$X379+726*'BMP P Tracking Table'!$Y379+996.798*'BMP P Tracking Table'!$Z379)*-'BMP P Tracking Table'!$AB379)))/(2*(149.919*'BMP P Tracking Table'!$W379+236.676*'BMP P Tracking Table'!$X379+726*'BMP P Tracking Table'!$Y379+996.798*'BMP P Tracking Table'!$Z379))))),"")</f>
        <v/>
      </c>
      <c r="AF379" s="107" t="str" cm="1">
        <f t="array" ref="AF379">IFERROR((VLOOKUP(CONCATENATE('BMP P Tracking Table'!$T379," ",'BMP P Tracking Table'!$AC379),'Performance Curves'!$C$1:$L$45,_xlfn.SINGLE(MATCH('BMP P Tracking Table'!$AE379,'Performance Curves'!$D$1:$L$1,1))+2,FALSE)-VLOOKUP(CONCATENATE('BMP P Tracking Table'!$T379," ",'BMP P Tracking Table'!$AC379),'Performance Curves'!$C$1:$L$45,_xlfn.SINGLE(MATCH('BMP P Tracking Table'!$AE379,'Performance Curves'!$D$1:$L$1,1))+1,FALSE)),"")</f>
        <v/>
      </c>
      <c r="AG379" s="107" t="str">
        <f>IFERROR(('BMP P Tracking Table'!$AE379-INDEX('Performance Curves'!$E$1:$L$1,1,MATCH('BMP P Tracking Table'!$AE379,'Performance Curves'!$E$1:$L$1,1)))/(INDEX('Performance Curves'!$E$1:$L$1,1,MATCH('BMP P Tracking Table'!$AE379,'Performance Curves'!$E$1:$L$1,1)+1)-INDEX('Performance Curves'!$E$1:$L$1,1,MATCH('BMP P Tracking Table'!$AE379,'Performance Curves'!$E$1:$L$1,1))),"")</f>
        <v/>
      </c>
      <c r="AH379" s="106" t="str" cm="1">
        <f t="array" ref="AH379">IFERROR(IF('BMP P Tracking Table'!$AE379=2,VLOOKUP(CONCATENATE('BMP P Tracking Table'!$T379," ",'BMP P Tracking Table'!$AC379),'Performance Curves'!$C$1:$L$45,_xlfn.SINGLE(MATCH('BMP P Tracking Table'!$AE379,'Performance Curves'!$D$1:$L$1,1))+1,FALSE),'BMP P Tracking Table'!$AF379*'BMP P Tracking Table'!$AG379+VLOOKUP(CONCATENATE('BMP P Tracking Table'!$T379," ",'BMP P Tracking Table'!$AC379),'Performance Curves'!$C$1:$L$45,_xlfn.SINGLE(MATCH('BMP P Tracking Table'!$AE379,'Performance Curves'!$D$1:$L$1,1))+1,FALSE)),"")</f>
        <v/>
      </c>
      <c r="AI379" s="107" t="str">
        <f>IFERROR('BMP P Tracking Table'!$AH379*'BMP P Tracking Table'!$AD379,"")</f>
        <v/>
      </c>
      <c r="AJ379" s="65"/>
      <c r="AK379" s="101"/>
      <c r="AL379" s="101"/>
      <c r="AM379" s="64">
        <v>1</v>
      </c>
      <c r="AN379" s="105" t="str">
        <f t="shared" si="11"/>
        <v/>
      </c>
      <c r="AO379" s="101"/>
      <c r="AP379" s="101"/>
      <c r="AQ379" s="101"/>
      <c r="AR379" s="101"/>
      <c r="AS379" s="101"/>
      <c r="AT379" s="101"/>
      <c r="AU379" s="101"/>
      <c r="AV379" s="65"/>
      <c r="AW379" s="102"/>
      <c r="AX379" s="102"/>
      <c r="AY379" s="107" t="str">
        <f>IF('BMP P Tracking Table'!$AK379="Yes",IF('BMP P Tracking Table'!$AL379="No",'BMP P Tracking Table'!$U379*VLOOKUP('BMP P Tracking Table'!$Q379,'Loading Rates'!$B$1:$L$24,4,FALSE)+IF('BMP P Tracking Table'!$V379="By HSG",'BMP P Tracking Table'!$W379*VLOOKUP('BMP P Tracking Table'!$Q379,'Loading Rates'!$B$1:$L$24,6,FALSE)+'BMP P Tracking Table'!$X379*VLOOKUP('BMP P Tracking Table'!$Q379,'Loading Rates'!$B$1:$L$24,7,FALSE)+'BMP P Tracking Table'!$Y379*VLOOKUP('BMP P Tracking Table'!$Q379,'Loading Rates'!$B$1:$L$24,8,FALSE)+'BMP P Tracking Table'!$Z379*VLOOKUP('BMP P Tracking Table'!$Q379,'Loading Rates'!$B$1:$L$24,9,FALSE),'BMP P Tracking Table'!$AA379*VLOOKUP('BMP P Tracking Table'!$Q379,'Loading Rates'!$B$1:$L$24,10,FALSE)),'BMP P Tracking Table'!$AO379*VLOOKUP('BMP P Tracking Table'!$Q379,'Loading Rates'!$B$1:$L$24,4,FALSE)+IF('BMP P Tracking Table'!$AP379="By HSG",'BMP P Tracking Table'!$AQ379*VLOOKUP('BMP P Tracking Table'!$Q379,'Loading Rates'!$B$1:$L$24,6,FALSE)+'BMP P Tracking Table'!$AR379*VLOOKUP('BMP P Tracking Table'!$Q379,'Loading Rates'!$B$1:$L$24,7,FALSE)+'BMP P Tracking Table'!$AS379*VLOOKUP('BMP P Tracking Table'!$Q379,'Loading Rates'!$B$1:$L$24,8,FALSE)+'BMP P Tracking Table'!$AT379*VLOOKUP('BMP P Tracking Table'!$Q379,'Loading Rates'!$B$1:$L$24,9,FALSE),'BMP P Tracking Table'!$AU379*VLOOKUP('BMP P Tracking Table'!$Q379,'Loading Rates'!$B$1:$L$24,10,FALSE))),"")</f>
        <v/>
      </c>
      <c r="AZ379" s="107" t="str">
        <f>IFERROR(IF('BMP P Tracking Table'!$AL379="Yes",MIN(2,IF('BMP P Tracking Table'!$AP379="Total Pervious",(-(3630*'BMP P Tracking Table'!$AO379+20.691*'BMP P Tracking Table'!$AU379)+SQRT((3630*'BMP P Tracking Table'!$AO379+20.691*'BMP P Tracking Table'!$AU379)^2-(4*(996.798*'BMP P Tracking Table'!$AU379)*-'BMP P Tracking Table'!$AW379)))/(2*(996.798*'BMP P Tracking Table'!$AU379)),IF(SUM('BMP P Tracking Table'!$AQ379:$AT379)=0,'BMP P Tracking Table'!$AU379/(-3630*'BMP P Tracking Table'!$AO379),(-(3630*'BMP P Tracking Table'!$AO379+20.691*'BMP P Tracking Table'!$AT379-216.711*'BMP P Tracking Table'!$AS379-83.853*'BMP P Tracking Table'!$AR379-42.834*'BMP P Tracking Table'!$AQ379)+SQRT((3630*'BMP P Tracking Table'!$AO379+20.691*'BMP P Tracking Table'!$AT379-216.711*'BMP P Tracking Table'!$AS379-83.853*'BMP P Tracking Table'!$AR379-42.834*'BMP P Tracking Table'!$AQ379)^2-(4*(149.919*'BMP P Tracking Table'!$AQ379+236.676*'BMP P Tracking Table'!$AR379+726*'BMP P Tracking Table'!$AS379+996.798*'BMP P Tracking Table'!$AT379)*-'BMP P Tracking Table'!$AW379)))/(2*(149.919*'BMP P Tracking Table'!$AQ379+236.676*'BMP P Tracking Table'!$AR379+726*'BMP P Tracking Table'!$AS379+996.798*'BMP P Tracking Table'!$AT379))))),MIN(2,IF('BMP P Tracking Table'!$AP379="Total Pervious",(-(3630*'BMP P Tracking Table'!$U379+20.691*'BMP P Tracking Table'!$AA379)+SQRT((3630*'BMP P Tracking Table'!$U379+20.691*'BMP P Tracking Table'!$AA379)^2-(4*(996.798*'BMP P Tracking Table'!$AA379)*-'BMP P Tracking Table'!$AW379)))/(2*(996.798*'BMP P Tracking Table'!$AA379)),IF(SUM('BMP P Tracking Table'!$W379:$Z379)=0,'BMP P Tracking Table'!$AW379/(-3630*'BMP P Tracking Table'!$U379),(-(3630*'BMP P Tracking Table'!$U379+20.691*'BMP P Tracking Table'!$Z379-216.711*'BMP P Tracking Table'!$Y379-83.853*'BMP P Tracking Table'!$X379-42.834*'BMP P Tracking Table'!$W379)+SQRT((3630*'BMP P Tracking Table'!$U379+20.691*'BMP P Tracking Table'!$Z379-216.711*'BMP P Tracking Table'!$Y379-83.853*'BMP P Tracking Table'!$X379-42.834*'BMP P Tracking Table'!$W379)^2-(4*(149.919*'BMP P Tracking Table'!$W379+236.676*'BMP P Tracking Table'!$X379+726*'BMP P Tracking Table'!$Y379+996.798*'BMP P Tracking Table'!$Z379)*-'BMP P Tracking Table'!$AW379)))/(2*(149.919*'BMP P Tracking Table'!$W379+236.676*'BMP P Tracking Table'!$X379+726*'BMP P Tracking Table'!$Y379+996.798*'BMP P Tracking Table'!$Z379)))))),"")</f>
        <v/>
      </c>
      <c r="BA379" s="105" t="str" cm="1">
        <f t="array" ref="BA379">IFERROR((VLOOKUP(CONCATENATE('BMP P Tracking Table'!$AV379," ",'BMP P Tracking Table'!$AX379),'Performance Curves'!$C$1:$L$45,_xlfn.SINGLE(MATCH('BMP P Tracking Table'!$AZ379,'Performance Curves'!$D$1:$L$1,1))+2,FALSE)-VLOOKUP(CONCATENATE('BMP P Tracking Table'!$AV379," ",'BMP P Tracking Table'!$AX379),'Performance Curves'!$C$1:$L$45,_xlfn.SINGLE(MATCH('BMP P Tracking Table'!$AZ379,'Performance Curves'!$D$1:$L$1,1))+1,FALSE)),"")</f>
        <v/>
      </c>
      <c r="BB379" s="107" t="str">
        <f>IFERROR(('BMP P Tracking Table'!$AZ379-INDEX('Performance Curves'!$E$1:$L$1,1,MATCH('BMP P Tracking Table'!$AZ379,'Performance Curves'!$E$1:$L$1,1)))/(INDEX('Performance Curves'!$E$1:$L$1,1,MATCH('BMP P Tracking Table'!$AZ379,'Performance Curves'!$E$1:$L$1,1)+1)-INDEX('Performance Curves'!$E$1:$L$1,1,MATCH('BMP P Tracking Table'!$AZ379,'Performance Curves'!$E$1:$L$1,1))),"")</f>
        <v/>
      </c>
      <c r="BC379" s="106" t="str" cm="1">
        <f t="array" ref="BC379">IFERROR(IF('BMP P Tracking Table'!$AZ379=2,VLOOKUP(CONCATENATE('BMP P Tracking Table'!$AV379," ",'BMP P Tracking Table'!$AX379),'Performance Curves'!$C$1:$L$44,_xlfn.SINGLE(MATCH('BMP P Tracking Table'!$AZ379,'Performance Curves'!$D$1:$L$1,1))+1,FALSE),'BMP P Tracking Table'!$BA379*'BMP P Tracking Table'!$BB379+VLOOKUP(CONCATENATE('BMP P Tracking Table'!$AV379," ",'BMP P Tracking Table'!$AX379),'Performance Curves'!$C$1:$L$44,_xlfn.SINGLE(MATCH('BMP P Tracking Table'!$AZ379,'Performance Curves'!$D$1:$L$1,1))+1,FALSE)),"")</f>
        <v/>
      </c>
      <c r="BD379" s="107" t="str">
        <f>IFERROR('BMP P Tracking Table'!$BC379*'BMP P Tracking Table'!$AY379,"")</f>
        <v/>
      </c>
      <c r="BE379" s="101"/>
      <c r="BF379" s="37">
        <f t="shared" si="12"/>
        <v>0</v>
      </c>
    </row>
    <row r="380" spans="1:58" x14ac:dyDescent="0.25">
      <c r="A380" s="65"/>
      <c r="B380" s="65"/>
      <c r="C380" s="65"/>
      <c r="D380" s="65"/>
      <c r="E380" s="97"/>
      <c r="F380" s="97"/>
      <c r="G380" s="65"/>
      <c r="H380" s="65"/>
      <c r="I380" s="65"/>
      <c r="J380" s="98"/>
      <c r="K380" s="65"/>
      <c r="L380" s="65"/>
      <c r="M380" s="65"/>
      <c r="N380" s="65"/>
      <c r="O380" s="65"/>
      <c r="P380" s="65"/>
      <c r="Q380" s="65" t="str">
        <f>IFERROR(VLOOKUP('BMP P Tracking Table'!$P380,Dropdowns!$C$2:$E$15,3,FALSE),"")</f>
        <v/>
      </c>
      <c r="R380" s="65" t="str">
        <f>IFERROR(VLOOKUP('BMP P Tracking Table'!$Q380,Dropdowns!$P$3:$Q$23,2,FALSE),"")</f>
        <v/>
      </c>
      <c r="S380" s="65"/>
      <c r="T380" s="65"/>
      <c r="U380" s="65"/>
      <c r="V380" s="65"/>
      <c r="W380" s="65"/>
      <c r="X380" s="65"/>
      <c r="Y380" s="65"/>
      <c r="Z380" s="65"/>
      <c r="AA380" s="65"/>
      <c r="AB380" s="100"/>
      <c r="AC380" s="65"/>
      <c r="AD380" s="107" t="str">
        <f>IFERROR('BMP P Tracking Table'!$U380*VLOOKUP('BMP P Tracking Table'!$Q380,'Loading Rates'!$B$1:$L$24,4,FALSE)+IF('BMP P Tracking Table'!$V380="By HSG",'BMP P Tracking Table'!$W380*VLOOKUP('BMP P Tracking Table'!$Q380,'Loading Rates'!$B$1:$L$24,6,FALSE)+'BMP P Tracking Table'!$X380*VLOOKUP('BMP P Tracking Table'!$Q380,'Loading Rates'!$B$1:$L$24,7,FALSE)+'BMP P Tracking Table'!$Y380*VLOOKUP('BMP P Tracking Table'!$Q380,'Loading Rates'!$B$1:$L$24,8,FALSE)+'BMP P Tracking Table'!$Z380*VLOOKUP('BMP P Tracking Table'!$Q380,'Loading Rates'!$B$1:$L$24,9,FALSE),'BMP P Tracking Table'!$AA380*VLOOKUP('BMP P Tracking Table'!$Q380,'Loading Rates'!$B$1:$L$24,10,FALSE)),"")</f>
        <v/>
      </c>
      <c r="AE380" s="107" t="str">
        <f>IFERROR(MIN(2,IF('BMP P Tracking Table'!$V380="Total Pervious",(-(3630*'BMP P Tracking Table'!$U380+20.691*'BMP P Tracking Table'!$AA380)+SQRT((3630*'BMP P Tracking Table'!$U380+20.691*'BMP P Tracking Table'!$AA380)^2-(4*(996.798*'BMP P Tracking Table'!$AA380)*-'BMP P Tracking Table'!$AB380)))/(2*(996.798*'BMP P Tracking Table'!$AA380)),IF(SUM('BMP P Tracking Table'!$W380:$Z380)=0,'BMP P Tracking Table'!$AB380/(-3630*'BMP P Tracking Table'!$U380),(-(3630*'BMP P Tracking Table'!$U380+20.691*'BMP P Tracking Table'!$Z380-216.711*'BMP P Tracking Table'!$Y380-83.853*'BMP P Tracking Table'!$X380-42.834*'BMP P Tracking Table'!$W380)+SQRT((3630*'BMP P Tracking Table'!$U380+20.691*'BMP P Tracking Table'!$Z380-216.711*'BMP P Tracking Table'!$Y380-83.853*'BMP P Tracking Table'!$X380-42.834*'BMP P Tracking Table'!$W380)^2-(4*(149.919*'BMP P Tracking Table'!$W380+236.676*'BMP P Tracking Table'!$X380+726*'BMP P Tracking Table'!$Y380+996.798*'BMP P Tracking Table'!$Z380)*-'BMP P Tracking Table'!$AB380)))/(2*(149.919*'BMP P Tracking Table'!$W380+236.676*'BMP P Tracking Table'!$X380+726*'BMP P Tracking Table'!$Y380+996.798*'BMP P Tracking Table'!$Z380))))),"")</f>
        <v/>
      </c>
      <c r="AF380" s="107" t="str" cm="1">
        <f t="array" ref="AF380">IFERROR((VLOOKUP(CONCATENATE('BMP P Tracking Table'!$T380," ",'BMP P Tracking Table'!$AC380),'Performance Curves'!$C$1:$L$45,_xlfn.SINGLE(MATCH('BMP P Tracking Table'!$AE380,'Performance Curves'!$D$1:$L$1,1))+2,FALSE)-VLOOKUP(CONCATENATE('BMP P Tracking Table'!$T380," ",'BMP P Tracking Table'!$AC380),'Performance Curves'!$C$1:$L$45,_xlfn.SINGLE(MATCH('BMP P Tracking Table'!$AE380,'Performance Curves'!$D$1:$L$1,1))+1,FALSE)),"")</f>
        <v/>
      </c>
      <c r="AG380" s="107" t="str">
        <f>IFERROR(('BMP P Tracking Table'!$AE380-INDEX('Performance Curves'!$E$1:$L$1,1,MATCH('BMP P Tracking Table'!$AE380,'Performance Curves'!$E$1:$L$1,1)))/(INDEX('Performance Curves'!$E$1:$L$1,1,MATCH('BMP P Tracking Table'!$AE380,'Performance Curves'!$E$1:$L$1,1)+1)-INDEX('Performance Curves'!$E$1:$L$1,1,MATCH('BMP P Tracking Table'!$AE380,'Performance Curves'!$E$1:$L$1,1))),"")</f>
        <v/>
      </c>
      <c r="AH380" s="106" t="str" cm="1">
        <f t="array" ref="AH380">IFERROR(IF('BMP P Tracking Table'!$AE380=2,VLOOKUP(CONCATENATE('BMP P Tracking Table'!$T380," ",'BMP P Tracking Table'!$AC380),'Performance Curves'!$C$1:$L$45,_xlfn.SINGLE(MATCH('BMP P Tracking Table'!$AE380,'Performance Curves'!$D$1:$L$1,1))+1,FALSE),'BMP P Tracking Table'!$AF380*'BMP P Tracking Table'!$AG380+VLOOKUP(CONCATENATE('BMP P Tracking Table'!$T380," ",'BMP P Tracking Table'!$AC380),'Performance Curves'!$C$1:$L$45,_xlfn.SINGLE(MATCH('BMP P Tracking Table'!$AE380,'Performance Curves'!$D$1:$L$1,1))+1,FALSE)),"")</f>
        <v/>
      </c>
      <c r="AI380" s="107" t="str">
        <f>IFERROR('BMP P Tracking Table'!$AH380*'BMP P Tracking Table'!$AD380,"")</f>
        <v/>
      </c>
      <c r="AJ380" s="65"/>
      <c r="AK380" s="101"/>
      <c r="AL380" s="101"/>
      <c r="AM380" s="64">
        <v>1</v>
      </c>
      <c r="AN380" s="105" t="str">
        <f t="shared" si="11"/>
        <v/>
      </c>
      <c r="AO380" s="101"/>
      <c r="AP380" s="101"/>
      <c r="AQ380" s="101"/>
      <c r="AR380" s="101"/>
      <c r="AS380" s="101"/>
      <c r="AT380" s="101"/>
      <c r="AU380" s="101"/>
      <c r="AV380" s="65"/>
      <c r="AW380" s="102"/>
      <c r="AX380" s="102"/>
      <c r="AY380" s="107" t="str">
        <f>IF('BMP P Tracking Table'!$AK380="Yes",IF('BMP P Tracking Table'!$AL380="No",'BMP P Tracking Table'!$U380*VLOOKUP('BMP P Tracking Table'!$Q380,'Loading Rates'!$B$1:$L$24,4,FALSE)+IF('BMP P Tracking Table'!$V380="By HSG",'BMP P Tracking Table'!$W380*VLOOKUP('BMP P Tracking Table'!$Q380,'Loading Rates'!$B$1:$L$24,6,FALSE)+'BMP P Tracking Table'!$X380*VLOOKUP('BMP P Tracking Table'!$Q380,'Loading Rates'!$B$1:$L$24,7,FALSE)+'BMP P Tracking Table'!$Y380*VLOOKUP('BMP P Tracking Table'!$Q380,'Loading Rates'!$B$1:$L$24,8,FALSE)+'BMP P Tracking Table'!$Z380*VLOOKUP('BMP P Tracking Table'!$Q380,'Loading Rates'!$B$1:$L$24,9,FALSE),'BMP P Tracking Table'!$AA380*VLOOKUP('BMP P Tracking Table'!$Q380,'Loading Rates'!$B$1:$L$24,10,FALSE)),'BMP P Tracking Table'!$AO380*VLOOKUP('BMP P Tracking Table'!$Q380,'Loading Rates'!$B$1:$L$24,4,FALSE)+IF('BMP P Tracking Table'!$AP380="By HSG",'BMP P Tracking Table'!$AQ380*VLOOKUP('BMP P Tracking Table'!$Q380,'Loading Rates'!$B$1:$L$24,6,FALSE)+'BMP P Tracking Table'!$AR380*VLOOKUP('BMP P Tracking Table'!$Q380,'Loading Rates'!$B$1:$L$24,7,FALSE)+'BMP P Tracking Table'!$AS380*VLOOKUP('BMP P Tracking Table'!$Q380,'Loading Rates'!$B$1:$L$24,8,FALSE)+'BMP P Tracking Table'!$AT380*VLOOKUP('BMP P Tracking Table'!$Q380,'Loading Rates'!$B$1:$L$24,9,FALSE),'BMP P Tracking Table'!$AU380*VLOOKUP('BMP P Tracking Table'!$Q380,'Loading Rates'!$B$1:$L$24,10,FALSE))),"")</f>
        <v/>
      </c>
      <c r="AZ380" s="107" t="str">
        <f>IFERROR(IF('BMP P Tracking Table'!$AL380="Yes",MIN(2,IF('BMP P Tracking Table'!$AP380="Total Pervious",(-(3630*'BMP P Tracking Table'!$AO380+20.691*'BMP P Tracking Table'!$AU380)+SQRT((3630*'BMP P Tracking Table'!$AO380+20.691*'BMP P Tracking Table'!$AU380)^2-(4*(996.798*'BMP P Tracking Table'!$AU380)*-'BMP P Tracking Table'!$AW380)))/(2*(996.798*'BMP P Tracking Table'!$AU380)),IF(SUM('BMP P Tracking Table'!$AQ380:$AT380)=0,'BMP P Tracking Table'!$AU380/(-3630*'BMP P Tracking Table'!$AO380),(-(3630*'BMP P Tracking Table'!$AO380+20.691*'BMP P Tracking Table'!$AT380-216.711*'BMP P Tracking Table'!$AS380-83.853*'BMP P Tracking Table'!$AR380-42.834*'BMP P Tracking Table'!$AQ380)+SQRT((3630*'BMP P Tracking Table'!$AO380+20.691*'BMP P Tracking Table'!$AT380-216.711*'BMP P Tracking Table'!$AS380-83.853*'BMP P Tracking Table'!$AR380-42.834*'BMP P Tracking Table'!$AQ380)^2-(4*(149.919*'BMP P Tracking Table'!$AQ380+236.676*'BMP P Tracking Table'!$AR380+726*'BMP P Tracking Table'!$AS380+996.798*'BMP P Tracking Table'!$AT380)*-'BMP P Tracking Table'!$AW380)))/(2*(149.919*'BMP P Tracking Table'!$AQ380+236.676*'BMP P Tracking Table'!$AR380+726*'BMP P Tracking Table'!$AS380+996.798*'BMP P Tracking Table'!$AT380))))),MIN(2,IF('BMP P Tracking Table'!$AP380="Total Pervious",(-(3630*'BMP P Tracking Table'!$U380+20.691*'BMP P Tracking Table'!$AA380)+SQRT((3630*'BMP P Tracking Table'!$U380+20.691*'BMP P Tracking Table'!$AA380)^2-(4*(996.798*'BMP P Tracking Table'!$AA380)*-'BMP P Tracking Table'!$AW380)))/(2*(996.798*'BMP P Tracking Table'!$AA380)),IF(SUM('BMP P Tracking Table'!$W380:$Z380)=0,'BMP P Tracking Table'!$AW380/(-3630*'BMP P Tracking Table'!$U380),(-(3630*'BMP P Tracking Table'!$U380+20.691*'BMP P Tracking Table'!$Z380-216.711*'BMP P Tracking Table'!$Y380-83.853*'BMP P Tracking Table'!$X380-42.834*'BMP P Tracking Table'!$W380)+SQRT((3630*'BMP P Tracking Table'!$U380+20.691*'BMP P Tracking Table'!$Z380-216.711*'BMP P Tracking Table'!$Y380-83.853*'BMP P Tracking Table'!$X380-42.834*'BMP P Tracking Table'!$W380)^2-(4*(149.919*'BMP P Tracking Table'!$W380+236.676*'BMP P Tracking Table'!$X380+726*'BMP P Tracking Table'!$Y380+996.798*'BMP P Tracking Table'!$Z380)*-'BMP P Tracking Table'!$AW380)))/(2*(149.919*'BMP P Tracking Table'!$W380+236.676*'BMP P Tracking Table'!$X380+726*'BMP P Tracking Table'!$Y380+996.798*'BMP P Tracking Table'!$Z380)))))),"")</f>
        <v/>
      </c>
      <c r="BA380" s="105" t="str" cm="1">
        <f t="array" ref="BA380">IFERROR((VLOOKUP(CONCATENATE('BMP P Tracking Table'!$AV380," ",'BMP P Tracking Table'!$AX380),'Performance Curves'!$C$1:$L$45,_xlfn.SINGLE(MATCH('BMP P Tracking Table'!$AZ380,'Performance Curves'!$D$1:$L$1,1))+2,FALSE)-VLOOKUP(CONCATENATE('BMP P Tracking Table'!$AV380," ",'BMP P Tracking Table'!$AX380),'Performance Curves'!$C$1:$L$45,_xlfn.SINGLE(MATCH('BMP P Tracking Table'!$AZ380,'Performance Curves'!$D$1:$L$1,1))+1,FALSE)),"")</f>
        <v/>
      </c>
      <c r="BB380" s="107" t="str">
        <f>IFERROR(('BMP P Tracking Table'!$AZ380-INDEX('Performance Curves'!$E$1:$L$1,1,MATCH('BMP P Tracking Table'!$AZ380,'Performance Curves'!$E$1:$L$1,1)))/(INDEX('Performance Curves'!$E$1:$L$1,1,MATCH('BMP P Tracking Table'!$AZ380,'Performance Curves'!$E$1:$L$1,1)+1)-INDEX('Performance Curves'!$E$1:$L$1,1,MATCH('BMP P Tracking Table'!$AZ380,'Performance Curves'!$E$1:$L$1,1))),"")</f>
        <v/>
      </c>
      <c r="BC380" s="106" t="str" cm="1">
        <f t="array" ref="BC380">IFERROR(IF('BMP P Tracking Table'!$AZ380=2,VLOOKUP(CONCATENATE('BMP P Tracking Table'!$AV380," ",'BMP P Tracking Table'!$AX380),'Performance Curves'!$C$1:$L$44,_xlfn.SINGLE(MATCH('BMP P Tracking Table'!$AZ380,'Performance Curves'!$D$1:$L$1,1))+1,FALSE),'BMP P Tracking Table'!$BA380*'BMP P Tracking Table'!$BB380+VLOOKUP(CONCATENATE('BMP P Tracking Table'!$AV380," ",'BMP P Tracking Table'!$AX380),'Performance Curves'!$C$1:$L$44,_xlfn.SINGLE(MATCH('BMP P Tracking Table'!$AZ380,'Performance Curves'!$D$1:$L$1,1))+1,FALSE)),"")</f>
        <v/>
      </c>
      <c r="BD380" s="107" t="str">
        <f>IFERROR('BMP P Tracking Table'!$BC380*'BMP P Tracking Table'!$AY380,"")</f>
        <v/>
      </c>
      <c r="BE380" s="101"/>
      <c r="BF380" s="37">
        <f t="shared" si="12"/>
        <v>0</v>
      </c>
    </row>
    <row r="381" spans="1:58" x14ac:dyDescent="0.25">
      <c r="A381" s="65"/>
      <c r="B381" s="65"/>
      <c r="C381" s="65"/>
      <c r="D381" s="65"/>
      <c r="E381" s="97"/>
      <c r="F381" s="97"/>
      <c r="G381" s="65"/>
      <c r="H381" s="65"/>
      <c r="I381" s="65"/>
      <c r="J381" s="98"/>
      <c r="K381" s="65"/>
      <c r="L381" s="65"/>
      <c r="M381" s="65"/>
      <c r="N381" s="65"/>
      <c r="O381" s="65"/>
      <c r="P381" s="65"/>
      <c r="Q381" s="65" t="str">
        <f>IFERROR(VLOOKUP('BMP P Tracking Table'!$P381,Dropdowns!$C$2:$E$15,3,FALSE),"")</f>
        <v/>
      </c>
      <c r="R381" s="65" t="str">
        <f>IFERROR(VLOOKUP('BMP P Tracking Table'!$Q381,Dropdowns!$P$3:$Q$23,2,FALSE),"")</f>
        <v/>
      </c>
      <c r="S381" s="65"/>
      <c r="T381" s="65"/>
      <c r="U381" s="65"/>
      <c r="V381" s="65"/>
      <c r="W381" s="65"/>
      <c r="X381" s="65"/>
      <c r="Y381" s="65"/>
      <c r="Z381" s="65"/>
      <c r="AA381" s="65"/>
      <c r="AB381" s="100"/>
      <c r="AC381" s="65"/>
      <c r="AD381" s="107" t="str">
        <f>IFERROR('BMP P Tracking Table'!$U381*VLOOKUP('BMP P Tracking Table'!$Q381,'Loading Rates'!$B$1:$L$24,4,FALSE)+IF('BMP P Tracking Table'!$V381="By HSG",'BMP P Tracking Table'!$W381*VLOOKUP('BMP P Tracking Table'!$Q381,'Loading Rates'!$B$1:$L$24,6,FALSE)+'BMP P Tracking Table'!$X381*VLOOKUP('BMP P Tracking Table'!$Q381,'Loading Rates'!$B$1:$L$24,7,FALSE)+'BMP P Tracking Table'!$Y381*VLOOKUP('BMP P Tracking Table'!$Q381,'Loading Rates'!$B$1:$L$24,8,FALSE)+'BMP P Tracking Table'!$Z381*VLOOKUP('BMP P Tracking Table'!$Q381,'Loading Rates'!$B$1:$L$24,9,FALSE),'BMP P Tracking Table'!$AA381*VLOOKUP('BMP P Tracking Table'!$Q381,'Loading Rates'!$B$1:$L$24,10,FALSE)),"")</f>
        <v/>
      </c>
      <c r="AE381" s="107" t="str">
        <f>IFERROR(MIN(2,IF('BMP P Tracking Table'!$V381="Total Pervious",(-(3630*'BMP P Tracking Table'!$U381+20.691*'BMP P Tracking Table'!$AA381)+SQRT((3630*'BMP P Tracking Table'!$U381+20.691*'BMP P Tracking Table'!$AA381)^2-(4*(996.798*'BMP P Tracking Table'!$AA381)*-'BMP P Tracking Table'!$AB381)))/(2*(996.798*'BMP P Tracking Table'!$AA381)),IF(SUM('BMP P Tracking Table'!$W381:$Z381)=0,'BMP P Tracking Table'!$AB381/(-3630*'BMP P Tracking Table'!$U381),(-(3630*'BMP P Tracking Table'!$U381+20.691*'BMP P Tracking Table'!$Z381-216.711*'BMP P Tracking Table'!$Y381-83.853*'BMP P Tracking Table'!$X381-42.834*'BMP P Tracking Table'!$W381)+SQRT((3630*'BMP P Tracking Table'!$U381+20.691*'BMP P Tracking Table'!$Z381-216.711*'BMP P Tracking Table'!$Y381-83.853*'BMP P Tracking Table'!$X381-42.834*'BMP P Tracking Table'!$W381)^2-(4*(149.919*'BMP P Tracking Table'!$W381+236.676*'BMP P Tracking Table'!$X381+726*'BMP P Tracking Table'!$Y381+996.798*'BMP P Tracking Table'!$Z381)*-'BMP P Tracking Table'!$AB381)))/(2*(149.919*'BMP P Tracking Table'!$W381+236.676*'BMP P Tracking Table'!$X381+726*'BMP P Tracking Table'!$Y381+996.798*'BMP P Tracking Table'!$Z381))))),"")</f>
        <v/>
      </c>
      <c r="AF381" s="107" t="str" cm="1">
        <f t="array" ref="AF381">IFERROR((VLOOKUP(CONCATENATE('BMP P Tracking Table'!$T381," ",'BMP P Tracking Table'!$AC381),'Performance Curves'!$C$1:$L$45,_xlfn.SINGLE(MATCH('BMP P Tracking Table'!$AE381,'Performance Curves'!$D$1:$L$1,1))+2,FALSE)-VLOOKUP(CONCATENATE('BMP P Tracking Table'!$T381," ",'BMP P Tracking Table'!$AC381),'Performance Curves'!$C$1:$L$45,_xlfn.SINGLE(MATCH('BMP P Tracking Table'!$AE381,'Performance Curves'!$D$1:$L$1,1))+1,FALSE)),"")</f>
        <v/>
      </c>
      <c r="AG381" s="107" t="str">
        <f>IFERROR(('BMP P Tracking Table'!$AE381-INDEX('Performance Curves'!$E$1:$L$1,1,MATCH('BMP P Tracking Table'!$AE381,'Performance Curves'!$E$1:$L$1,1)))/(INDEX('Performance Curves'!$E$1:$L$1,1,MATCH('BMP P Tracking Table'!$AE381,'Performance Curves'!$E$1:$L$1,1)+1)-INDEX('Performance Curves'!$E$1:$L$1,1,MATCH('BMP P Tracking Table'!$AE381,'Performance Curves'!$E$1:$L$1,1))),"")</f>
        <v/>
      </c>
      <c r="AH381" s="106" t="str" cm="1">
        <f t="array" ref="AH381">IFERROR(IF('BMP P Tracking Table'!$AE381=2,VLOOKUP(CONCATENATE('BMP P Tracking Table'!$T381," ",'BMP P Tracking Table'!$AC381),'Performance Curves'!$C$1:$L$45,_xlfn.SINGLE(MATCH('BMP P Tracking Table'!$AE381,'Performance Curves'!$D$1:$L$1,1))+1,FALSE),'BMP P Tracking Table'!$AF381*'BMP P Tracking Table'!$AG381+VLOOKUP(CONCATENATE('BMP P Tracking Table'!$T381," ",'BMP P Tracking Table'!$AC381),'Performance Curves'!$C$1:$L$45,_xlfn.SINGLE(MATCH('BMP P Tracking Table'!$AE381,'Performance Curves'!$D$1:$L$1,1))+1,FALSE)),"")</f>
        <v/>
      </c>
      <c r="AI381" s="107" t="str">
        <f>IFERROR('BMP P Tracking Table'!$AH381*'BMP P Tracking Table'!$AD381,"")</f>
        <v/>
      </c>
      <c r="AJ381" s="65"/>
      <c r="AK381" s="101"/>
      <c r="AL381" s="101"/>
      <c r="AM381" s="64">
        <v>1</v>
      </c>
      <c r="AN381" s="105" t="str">
        <f t="shared" si="11"/>
        <v/>
      </c>
      <c r="AO381" s="101"/>
      <c r="AP381" s="101"/>
      <c r="AQ381" s="101"/>
      <c r="AR381" s="101"/>
      <c r="AS381" s="101"/>
      <c r="AT381" s="101"/>
      <c r="AU381" s="101"/>
      <c r="AV381" s="65"/>
      <c r="AW381" s="102"/>
      <c r="AX381" s="102"/>
      <c r="AY381" s="107" t="str">
        <f>IF('BMP P Tracking Table'!$AK381="Yes",IF('BMP P Tracking Table'!$AL381="No",'BMP P Tracking Table'!$U381*VLOOKUP('BMP P Tracking Table'!$Q381,'Loading Rates'!$B$1:$L$24,4,FALSE)+IF('BMP P Tracking Table'!$V381="By HSG",'BMP P Tracking Table'!$W381*VLOOKUP('BMP P Tracking Table'!$Q381,'Loading Rates'!$B$1:$L$24,6,FALSE)+'BMP P Tracking Table'!$X381*VLOOKUP('BMP P Tracking Table'!$Q381,'Loading Rates'!$B$1:$L$24,7,FALSE)+'BMP P Tracking Table'!$Y381*VLOOKUP('BMP P Tracking Table'!$Q381,'Loading Rates'!$B$1:$L$24,8,FALSE)+'BMP P Tracking Table'!$Z381*VLOOKUP('BMP P Tracking Table'!$Q381,'Loading Rates'!$B$1:$L$24,9,FALSE),'BMP P Tracking Table'!$AA381*VLOOKUP('BMP P Tracking Table'!$Q381,'Loading Rates'!$B$1:$L$24,10,FALSE)),'BMP P Tracking Table'!$AO381*VLOOKUP('BMP P Tracking Table'!$Q381,'Loading Rates'!$B$1:$L$24,4,FALSE)+IF('BMP P Tracking Table'!$AP381="By HSG",'BMP P Tracking Table'!$AQ381*VLOOKUP('BMP P Tracking Table'!$Q381,'Loading Rates'!$B$1:$L$24,6,FALSE)+'BMP P Tracking Table'!$AR381*VLOOKUP('BMP P Tracking Table'!$Q381,'Loading Rates'!$B$1:$L$24,7,FALSE)+'BMP P Tracking Table'!$AS381*VLOOKUP('BMP P Tracking Table'!$Q381,'Loading Rates'!$B$1:$L$24,8,FALSE)+'BMP P Tracking Table'!$AT381*VLOOKUP('BMP P Tracking Table'!$Q381,'Loading Rates'!$B$1:$L$24,9,FALSE),'BMP P Tracking Table'!$AU381*VLOOKUP('BMP P Tracking Table'!$Q381,'Loading Rates'!$B$1:$L$24,10,FALSE))),"")</f>
        <v/>
      </c>
      <c r="AZ381" s="107" t="str">
        <f>IFERROR(IF('BMP P Tracking Table'!$AL381="Yes",MIN(2,IF('BMP P Tracking Table'!$AP381="Total Pervious",(-(3630*'BMP P Tracking Table'!$AO381+20.691*'BMP P Tracking Table'!$AU381)+SQRT((3630*'BMP P Tracking Table'!$AO381+20.691*'BMP P Tracking Table'!$AU381)^2-(4*(996.798*'BMP P Tracking Table'!$AU381)*-'BMP P Tracking Table'!$AW381)))/(2*(996.798*'BMP P Tracking Table'!$AU381)),IF(SUM('BMP P Tracking Table'!$AQ381:$AT381)=0,'BMP P Tracking Table'!$AU381/(-3630*'BMP P Tracking Table'!$AO381),(-(3630*'BMP P Tracking Table'!$AO381+20.691*'BMP P Tracking Table'!$AT381-216.711*'BMP P Tracking Table'!$AS381-83.853*'BMP P Tracking Table'!$AR381-42.834*'BMP P Tracking Table'!$AQ381)+SQRT((3630*'BMP P Tracking Table'!$AO381+20.691*'BMP P Tracking Table'!$AT381-216.711*'BMP P Tracking Table'!$AS381-83.853*'BMP P Tracking Table'!$AR381-42.834*'BMP P Tracking Table'!$AQ381)^2-(4*(149.919*'BMP P Tracking Table'!$AQ381+236.676*'BMP P Tracking Table'!$AR381+726*'BMP P Tracking Table'!$AS381+996.798*'BMP P Tracking Table'!$AT381)*-'BMP P Tracking Table'!$AW381)))/(2*(149.919*'BMP P Tracking Table'!$AQ381+236.676*'BMP P Tracking Table'!$AR381+726*'BMP P Tracking Table'!$AS381+996.798*'BMP P Tracking Table'!$AT381))))),MIN(2,IF('BMP P Tracking Table'!$AP381="Total Pervious",(-(3630*'BMP P Tracking Table'!$U381+20.691*'BMP P Tracking Table'!$AA381)+SQRT((3630*'BMP P Tracking Table'!$U381+20.691*'BMP P Tracking Table'!$AA381)^2-(4*(996.798*'BMP P Tracking Table'!$AA381)*-'BMP P Tracking Table'!$AW381)))/(2*(996.798*'BMP P Tracking Table'!$AA381)),IF(SUM('BMP P Tracking Table'!$W381:$Z381)=0,'BMP P Tracking Table'!$AW381/(-3630*'BMP P Tracking Table'!$U381),(-(3630*'BMP P Tracking Table'!$U381+20.691*'BMP P Tracking Table'!$Z381-216.711*'BMP P Tracking Table'!$Y381-83.853*'BMP P Tracking Table'!$X381-42.834*'BMP P Tracking Table'!$W381)+SQRT((3630*'BMP P Tracking Table'!$U381+20.691*'BMP P Tracking Table'!$Z381-216.711*'BMP P Tracking Table'!$Y381-83.853*'BMP P Tracking Table'!$X381-42.834*'BMP P Tracking Table'!$W381)^2-(4*(149.919*'BMP P Tracking Table'!$W381+236.676*'BMP P Tracking Table'!$X381+726*'BMP P Tracking Table'!$Y381+996.798*'BMP P Tracking Table'!$Z381)*-'BMP P Tracking Table'!$AW381)))/(2*(149.919*'BMP P Tracking Table'!$W381+236.676*'BMP P Tracking Table'!$X381+726*'BMP P Tracking Table'!$Y381+996.798*'BMP P Tracking Table'!$Z381)))))),"")</f>
        <v/>
      </c>
      <c r="BA381" s="105" t="str" cm="1">
        <f t="array" ref="BA381">IFERROR((VLOOKUP(CONCATENATE('BMP P Tracking Table'!$AV381," ",'BMP P Tracking Table'!$AX381),'Performance Curves'!$C$1:$L$45,_xlfn.SINGLE(MATCH('BMP P Tracking Table'!$AZ381,'Performance Curves'!$D$1:$L$1,1))+2,FALSE)-VLOOKUP(CONCATENATE('BMP P Tracking Table'!$AV381," ",'BMP P Tracking Table'!$AX381),'Performance Curves'!$C$1:$L$45,_xlfn.SINGLE(MATCH('BMP P Tracking Table'!$AZ381,'Performance Curves'!$D$1:$L$1,1))+1,FALSE)),"")</f>
        <v/>
      </c>
      <c r="BB381" s="107" t="str">
        <f>IFERROR(('BMP P Tracking Table'!$AZ381-INDEX('Performance Curves'!$E$1:$L$1,1,MATCH('BMP P Tracking Table'!$AZ381,'Performance Curves'!$E$1:$L$1,1)))/(INDEX('Performance Curves'!$E$1:$L$1,1,MATCH('BMP P Tracking Table'!$AZ381,'Performance Curves'!$E$1:$L$1,1)+1)-INDEX('Performance Curves'!$E$1:$L$1,1,MATCH('BMP P Tracking Table'!$AZ381,'Performance Curves'!$E$1:$L$1,1))),"")</f>
        <v/>
      </c>
      <c r="BC381" s="106" t="str" cm="1">
        <f t="array" ref="BC381">IFERROR(IF('BMP P Tracking Table'!$AZ381=2,VLOOKUP(CONCATENATE('BMP P Tracking Table'!$AV381," ",'BMP P Tracking Table'!$AX381),'Performance Curves'!$C$1:$L$44,_xlfn.SINGLE(MATCH('BMP P Tracking Table'!$AZ381,'Performance Curves'!$D$1:$L$1,1))+1,FALSE),'BMP P Tracking Table'!$BA381*'BMP P Tracking Table'!$BB381+VLOOKUP(CONCATENATE('BMP P Tracking Table'!$AV381," ",'BMP P Tracking Table'!$AX381),'Performance Curves'!$C$1:$L$44,_xlfn.SINGLE(MATCH('BMP P Tracking Table'!$AZ381,'Performance Curves'!$D$1:$L$1,1))+1,FALSE)),"")</f>
        <v/>
      </c>
      <c r="BD381" s="107" t="str">
        <f>IFERROR('BMP P Tracking Table'!$BC381*'BMP P Tracking Table'!$AY381,"")</f>
        <v/>
      </c>
      <c r="BE381" s="101"/>
      <c r="BF381" s="37">
        <f t="shared" si="12"/>
        <v>0</v>
      </c>
    </row>
    <row r="382" spans="1:58" x14ac:dyDescent="0.25">
      <c r="A382" s="65"/>
      <c r="B382" s="65"/>
      <c r="C382" s="65"/>
      <c r="D382" s="65"/>
      <c r="E382" s="97"/>
      <c r="F382" s="97"/>
      <c r="G382" s="65"/>
      <c r="H382" s="65"/>
      <c r="I382" s="65"/>
      <c r="J382" s="98"/>
      <c r="K382" s="65"/>
      <c r="L382" s="65"/>
      <c r="M382" s="65"/>
      <c r="N382" s="65"/>
      <c r="O382" s="65"/>
      <c r="P382" s="65"/>
      <c r="Q382" s="65" t="str">
        <f>IFERROR(VLOOKUP('BMP P Tracking Table'!$P382,Dropdowns!$C$2:$E$15,3,FALSE),"")</f>
        <v/>
      </c>
      <c r="R382" s="65" t="str">
        <f>IFERROR(VLOOKUP('BMP P Tracking Table'!$Q382,Dropdowns!$P$3:$Q$23,2,FALSE),"")</f>
        <v/>
      </c>
      <c r="S382" s="65"/>
      <c r="T382" s="65"/>
      <c r="U382" s="65"/>
      <c r="V382" s="65"/>
      <c r="W382" s="65"/>
      <c r="X382" s="65"/>
      <c r="Y382" s="65"/>
      <c r="Z382" s="65"/>
      <c r="AA382" s="65"/>
      <c r="AB382" s="100"/>
      <c r="AC382" s="65"/>
      <c r="AD382" s="107" t="str">
        <f>IFERROR('BMP P Tracking Table'!$U382*VLOOKUP('BMP P Tracking Table'!$Q382,'Loading Rates'!$B$1:$L$24,4,FALSE)+IF('BMP P Tracking Table'!$V382="By HSG",'BMP P Tracking Table'!$W382*VLOOKUP('BMP P Tracking Table'!$Q382,'Loading Rates'!$B$1:$L$24,6,FALSE)+'BMP P Tracking Table'!$X382*VLOOKUP('BMP P Tracking Table'!$Q382,'Loading Rates'!$B$1:$L$24,7,FALSE)+'BMP P Tracking Table'!$Y382*VLOOKUP('BMP P Tracking Table'!$Q382,'Loading Rates'!$B$1:$L$24,8,FALSE)+'BMP P Tracking Table'!$Z382*VLOOKUP('BMP P Tracking Table'!$Q382,'Loading Rates'!$B$1:$L$24,9,FALSE),'BMP P Tracking Table'!$AA382*VLOOKUP('BMP P Tracking Table'!$Q382,'Loading Rates'!$B$1:$L$24,10,FALSE)),"")</f>
        <v/>
      </c>
      <c r="AE382" s="107" t="str">
        <f>IFERROR(MIN(2,IF('BMP P Tracking Table'!$V382="Total Pervious",(-(3630*'BMP P Tracking Table'!$U382+20.691*'BMP P Tracking Table'!$AA382)+SQRT((3630*'BMP P Tracking Table'!$U382+20.691*'BMP P Tracking Table'!$AA382)^2-(4*(996.798*'BMP P Tracking Table'!$AA382)*-'BMP P Tracking Table'!$AB382)))/(2*(996.798*'BMP P Tracking Table'!$AA382)),IF(SUM('BMP P Tracking Table'!$W382:$Z382)=0,'BMP P Tracking Table'!$AB382/(-3630*'BMP P Tracking Table'!$U382),(-(3630*'BMP P Tracking Table'!$U382+20.691*'BMP P Tracking Table'!$Z382-216.711*'BMP P Tracking Table'!$Y382-83.853*'BMP P Tracking Table'!$X382-42.834*'BMP P Tracking Table'!$W382)+SQRT((3630*'BMP P Tracking Table'!$U382+20.691*'BMP P Tracking Table'!$Z382-216.711*'BMP P Tracking Table'!$Y382-83.853*'BMP P Tracking Table'!$X382-42.834*'BMP P Tracking Table'!$W382)^2-(4*(149.919*'BMP P Tracking Table'!$W382+236.676*'BMP P Tracking Table'!$X382+726*'BMP P Tracking Table'!$Y382+996.798*'BMP P Tracking Table'!$Z382)*-'BMP P Tracking Table'!$AB382)))/(2*(149.919*'BMP P Tracking Table'!$W382+236.676*'BMP P Tracking Table'!$X382+726*'BMP P Tracking Table'!$Y382+996.798*'BMP P Tracking Table'!$Z382))))),"")</f>
        <v/>
      </c>
      <c r="AF382" s="107" t="str" cm="1">
        <f t="array" ref="AF382">IFERROR((VLOOKUP(CONCATENATE('BMP P Tracking Table'!$T382," ",'BMP P Tracking Table'!$AC382),'Performance Curves'!$C$1:$L$45,_xlfn.SINGLE(MATCH('BMP P Tracking Table'!$AE382,'Performance Curves'!$D$1:$L$1,1))+2,FALSE)-VLOOKUP(CONCATENATE('BMP P Tracking Table'!$T382," ",'BMP P Tracking Table'!$AC382),'Performance Curves'!$C$1:$L$45,_xlfn.SINGLE(MATCH('BMP P Tracking Table'!$AE382,'Performance Curves'!$D$1:$L$1,1))+1,FALSE)),"")</f>
        <v/>
      </c>
      <c r="AG382" s="107" t="str">
        <f>IFERROR(('BMP P Tracking Table'!$AE382-INDEX('Performance Curves'!$E$1:$L$1,1,MATCH('BMP P Tracking Table'!$AE382,'Performance Curves'!$E$1:$L$1,1)))/(INDEX('Performance Curves'!$E$1:$L$1,1,MATCH('BMP P Tracking Table'!$AE382,'Performance Curves'!$E$1:$L$1,1)+1)-INDEX('Performance Curves'!$E$1:$L$1,1,MATCH('BMP P Tracking Table'!$AE382,'Performance Curves'!$E$1:$L$1,1))),"")</f>
        <v/>
      </c>
      <c r="AH382" s="106" t="str" cm="1">
        <f t="array" ref="AH382">IFERROR(IF('BMP P Tracking Table'!$AE382=2,VLOOKUP(CONCATENATE('BMP P Tracking Table'!$T382," ",'BMP P Tracking Table'!$AC382),'Performance Curves'!$C$1:$L$45,_xlfn.SINGLE(MATCH('BMP P Tracking Table'!$AE382,'Performance Curves'!$D$1:$L$1,1))+1,FALSE),'BMP P Tracking Table'!$AF382*'BMP P Tracking Table'!$AG382+VLOOKUP(CONCATENATE('BMP P Tracking Table'!$T382," ",'BMP P Tracking Table'!$AC382),'Performance Curves'!$C$1:$L$45,_xlfn.SINGLE(MATCH('BMP P Tracking Table'!$AE382,'Performance Curves'!$D$1:$L$1,1))+1,FALSE)),"")</f>
        <v/>
      </c>
      <c r="AI382" s="107" t="str">
        <f>IFERROR('BMP P Tracking Table'!$AH382*'BMP P Tracking Table'!$AD382,"")</f>
        <v/>
      </c>
      <c r="AJ382" s="65"/>
      <c r="AK382" s="101"/>
      <c r="AL382" s="101"/>
      <c r="AM382" s="64">
        <v>1</v>
      </c>
      <c r="AN382" s="105" t="str">
        <f t="shared" si="11"/>
        <v/>
      </c>
      <c r="AO382" s="101"/>
      <c r="AP382" s="101"/>
      <c r="AQ382" s="101"/>
      <c r="AR382" s="101"/>
      <c r="AS382" s="101"/>
      <c r="AT382" s="101"/>
      <c r="AU382" s="101"/>
      <c r="AV382" s="65"/>
      <c r="AW382" s="102"/>
      <c r="AX382" s="102"/>
      <c r="AY382" s="107" t="str">
        <f>IF('BMP P Tracking Table'!$AK382="Yes",IF('BMP P Tracking Table'!$AL382="No",'BMP P Tracking Table'!$U382*VLOOKUP('BMP P Tracking Table'!$Q382,'Loading Rates'!$B$1:$L$24,4,FALSE)+IF('BMP P Tracking Table'!$V382="By HSG",'BMP P Tracking Table'!$W382*VLOOKUP('BMP P Tracking Table'!$Q382,'Loading Rates'!$B$1:$L$24,6,FALSE)+'BMP P Tracking Table'!$X382*VLOOKUP('BMP P Tracking Table'!$Q382,'Loading Rates'!$B$1:$L$24,7,FALSE)+'BMP P Tracking Table'!$Y382*VLOOKUP('BMP P Tracking Table'!$Q382,'Loading Rates'!$B$1:$L$24,8,FALSE)+'BMP P Tracking Table'!$Z382*VLOOKUP('BMP P Tracking Table'!$Q382,'Loading Rates'!$B$1:$L$24,9,FALSE),'BMP P Tracking Table'!$AA382*VLOOKUP('BMP P Tracking Table'!$Q382,'Loading Rates'!$B$1:$L$24,10,FALSE)),'BMP P Tracking Table'!$AO382*VLOOKUP('BMP P Tracking Table'!$Q382,'Loading Rates'!$B$1:$L$24,4,FALSE)+IF('BMP P Tracking Table'!$AP382="By HSG",'BMP P Tracking Table'!$AQ382*VLOOKUP('BMP P Tracking Table'!$Q382,'Loading Rates'!$B$1:$L$24,6,FALSE)+'BMP P Tracking Table'!$AR382*VLOOKUP('BMP P Tracking Table'!$Q382,'Loading Rates'!$B$1:$L$24,7,FALSE)+'BMP P Tracking Table'!$AS382*VLOOKUP('BMP P Tracking Table'!$Q382,'Loading Rates'!$B$1:$L$24,8,FALSE)+'BMP P Tracking Table'!$AT382*VLOOKUP('BMP P Tracking Table'!$Q382,'Loading Rates'!$B$1:$L$24,9,FALSE),'BMP P Tracking Table'!$AU382*VLOOKUP('BMP P Tracking Table'!$Q382,'Loading Rates'!$B$1:$L$24,10,FALSE))),"")</f>
        <v/>
      </c>
      <c r="AZ382" s="107" t="str">
        <f>IFERROR(IF('BMP P Tracking Table'!$AL382="Yes",MIN(2,IF('BMP P Tracking Table'!$AP382="Total Pervious",(-(3630*'BMP P Tracking Table'!$AO382+20.691*'BMP P Tracking Table'!$AU382)+SQRT((3630*'BMP P Tracking Table'!$AO382+20.691*'BMP P Tracking Table'!$AU382)^2-(4*(996.798*'BMP P Tracking Table'!$AU382)*-'BMP P Tracking Table'!$AW382)))/(2*(996.798*'BMP P Tracking Table'!$AU382)),IF(SUM('BMP P Tracking Table'!$AQ382:$AT382)=0,'BMP P Tracking Table'!$AU382/(-3630*'BMP P Tracking Table'!$AO382),(-(3630*'BMP P Tracking Table'!$AO382+20.691*'BMP P Tracking Table'!$AT382-216.711*'BMP P Tracking Table'!$AS382-83.853*'BMP P Tracking Table'!$AR382-42.834*'BMP P Tracking Table'!$AQ382)+SQRT((3630*'BMP P Tracking Table'!$AO382+20.691*'BMP P Tracking Table'!$AT382-216.711*'BMP P Tracking Table'!$AS382-83.853*'BMP P Tracking Table'!$AR382-42.834*'BMP P Tracking Table'!$AQ382)^2-(4*(149.919*'BMP P Tracking Table'!$AQ382+236.676*'BMP P Tracking Table'!$AR382+726*'BMP P Tracking Table'!$AS382+996.798*'BMP P Tracking Table'!$AT382)*-'BMP P Tracking Table'!$AW382)))/(2*(149.919*'BMP P Tracking Table'!$AQ382+236.676*'BMP P Tracking Table'!$AR382+726*'BMP P Tracking Table'!$AS382+996.798*'BMP P Tracking Table'!$AT382))))),MIN(2,IF('BMP P Tracking Table'!$AP382="Total Pervious",(-(3630*'BMP P Tracking Table'!$U382+20.691*'BMP P Tracking Table'!$AA382)+SQRT((3630*'BMP P Tracking Table'!$U382+20.691*'BMP P Tracking Table'!$AA382)^2-(4*(996.798*'BMP P Tracking Table'!$AA382)*-'BMP P Tracking Table'!$AW382)))/(2*(996.798*'BMP P Tracking Table'!$AA382)),IF(SUM('BMP P Tracking Table'!$W382:$Z382)=0,'BMP P Tracking Table'!$AW382/(-3630*'BMP P Tracking Table'!$U382),(-(3630*'BMP P Tracking Table'!$U382+20.691*'BMP P Tracking Table'!$Z382-216.711*'BMP P Tracking Table'!$Y382-83.853*'BMP P Tracking Table'!$X382-42.834*'BMP P Tracking Table'!$W382)+SQRT((3630*'BMP P Tracking Table'!$U382+20.691*'BMP P Tracking Table'!$Z382-216.711*'BMP P Tracking Table'!$Y382-83.853*'BMP P Tracking Table'!$X382-42.834*'BMP P Tracking Table'!$W382)^2-(4*(149.919*'BMP P Tracking Table'!$W382+236.676*'BMP P Tracking Table'!$X382+726*'BMP P Tracking Table'!$Y382+996.798*'BMP P Tracking Table'!$Z382)*-'BMP P Tracking Table'!$AW382)))/(2*(149.919*'BMP P Tracking Table'!$W382+236.676*'BMP P Tracking Table'!$X382+726*'BMP P Tracking Table'!$Y382+996.798*'BMP P Tracking Table'!$Z382)))))),"")</f>
        <v/>
      </c>
      <c r="BA382" s="105" t="str" cm="1">
        <f t="array" ref="BA382">IFERROR((VLOOKUP(CONCATENATE('BMP P Tracking Table'!$AV382," ",'BMP P Tracking Table'!$AX382),'Performance Curves'!$C$1:$L$45,_xlfn.SINGLE(MATCH('BMP P Tracking Table'!$AZ382,'Performance Curves'!$D$1:$L$1,1))+2,FALSE)-VLOOKUP(CONCATENATE('BMP P Tracking Table'!$AV382," ",'BMP P Tracking Table'!$AX382),'Performance Curves'!$C$1:$L$45,_xlfn.SINGLE(MATCH('BMP P Tracking Table'!$AZ382,'Performance Curves'!$D$1:$L$1,1))+1,FALSE)),"")</f>
        <v/>
      </c>
      <c r="BB382" s="107" t="str">
        <f>IFERROR(('BMP P Tracking Table'!$AZ382-INDEX('Performance Curves'!$E$1:$L$1,1,MATCH('BMP P Tracking Table'!$AZ382,'Performance Curves'!$E$1:$L$1,1)))/(INDEX('Performance Curves'!$E$1:$L$1,1,MATCH('BMP P Tracking Table'!$AZ382,'Performance Curves'!$E$1:$L$1,1)+1)-INDEX('Performance Curves'!$E$1:$L$1,1,MATCH('BMP P Tracking Table'!$AZ382,'Performance Curves'!$E$1:$L$1,1))),"")</f>
        <v/>
      </c>
      <c r="BC382" s="106" t="str" cm="1">
        <f t="array" ref="BC382">IFERROR(IF('BMP P Tracking Table'!$AZ382=2,VLOOKUP(CONCATENATE('BMP P Tracking Table'!$AV382," ",'BMP P Tracking Table'!$AX382),'Performance Curves'!$C$1:$L$44,_xlfn.SINGLE(MATCH('BMP P Tracking Table'!$AZ382,'Performance Curves'!$D$1:$L$1,1))+1,FALSE),'BMP P Tracking Table'!$BA382*'BMP P Tracking Table'!$BB382+VLOOKUP(CONCATENATE('BMP P Tracking Table'!$AV382," ",'BMP P Tracking Table'!$AX382),'Performance Curves'!$C$1:$L$44,_xlfn.SINGLE(MATCH('BMP P Tracking Table'!$AZ382,'Performance Curves'!$D$1:$L$1,1))+1,FALSE)),"")</f>
        <v/>
      </c>
      <c r="BD382" s="107" t="str">
        <f>IFERROR('BMP P Tracking Table'!$BC382*'BMP P Tracking Table'!$AY382,"")</f>
        <v/>
      </c>
      <c r="BE382" s="101"/>
      <c r="BF382" s="37">
        <f t="shared" si="12"/>
        <v>0</v>
      </c>
    </row>
    <row r="383" spans="1:58" x14ac:dyDescent="0.25">
      <c r="A383" s="65"/>
      <c r="B383" s="65"/>
      <c r="C383" s="65"/>
      <c r="D383" s="65"/>
      <c r="E383" s="97"/>
      <c r="F383" s="97"/>
      <c r="G383" s="65"/>
      <c r="H383" s="65"/>
      <c r="I383" s="65"/>
      <c r="J383" s="98"/>
      <c r="K383" s="65"/>
      <c r="L383" s="65"/>
      <c r="M383" s="65"/>
      <c r="N383" s="65"/>
      <c r="O383" s="65"/>
      <c r="P383" s="65"/>
      <c r="Q383" s="65" t="str">
        <f>IFERROR(VLOOKUP('BMP P Tracking Table'!$P383,Dropdowns!$C$2:$E$15,3,FALSE),"")</f>
        <v/>
      </c>
      <c r="R383" s="65" t="str">
        <f>IFERROR(VLOOKUP('BMP P Tracking Table'!$Q383,Dropdowns!$P$3:$Q$23,2,FALSE),"")</f>
        <v/>
      </c>
      <c r="S383" s="65"/>
      <c r="T383" s="65"/>
      <c r="U383" s="65"/>
      <c r="V383" s="65"/>
      <c r="W383" s="65"/>
      <c r="X383" s="65"/>
      <c r="Y383" s="65"/>
      <c r="Z383" s="65"/>
      <c r="AA383" s="65"/>
      <c r="AB383" s="100"/>
      <c r="AC383" s="65"/>
      <c r="AD383" s="107" t="str">
        <f>IFERROR('BMP P Tracking Table'!$U383*VLOOKUP('BMP P Tracking Table'!$Q383,'Loading Rates'!$B$1:$L$24,4,FALSE)+IF('BMP P Tracking Table'!$V383="By HSG",'BMP P Tracking Table'!$W383*VLOOKUP('BMP P Tracking Table'!$Q383,'Loading Rates'!$B$1:$L$24,6,FALSE)+'BMP P Tracking Table'!$X383*VLOOKUP('BMP P Tracking Table'!$Q383,'Loading Rates'!$B$1:$L$24,7,FALSE)+'BMP P Tracking Table'!$Y383*VLOOKUP('BMP P Tracking Table'!$Q383,'Loading Rates'!$B$1:$L$24,8,FALSE)+'BMP P Tracking Table'!$Z383*VLOOKUP('BMP P Tracking Table'!$Q383,'Loading Rates'!$B$1:$L$24,9,FALSE),'BMP P Tracking Table'!$AA383*VLOOKUP('BMP P Tracking Table'!$Q383,'Loading Rates'!$B$1:$L$24,10,FALSE)),"")</f>
        <v/>
      </c>
      <c r="AE383" s="107" t="str">
        <f>IFERROR(MIN(2,IF('BMP P Tracking Table'!$V383="Total Pervious",(-(3630*'BMP P Tracking Table'!$U383+20.691*'BMP P Tracking Table'!$AA383)+SQRT((3630*'BMP P Tracking Table'!$U383+20.691*'BMP P Tracking Table'!$AA383)^2-(4*(996.798*'BMP P Tracking Table'!$AA383)*-'BMP P Tracking Table'!$AB383)))/(2*(996.798*'BMP P Tracking Table'!$AA383)),IF(SUM('BMP P Tracking Table'!$W383:$Z383)=0,'BMP P Tracking Table'!$AB383/(-3630*'BMP P Tracking Table'!$U383),(-(3630*'BMP P Tracking Table'!$U383+20.691*'BMP P Tracking Table'!$Z383-216.711*'BMP P Tracking Table'!$Y383-83.853*'BMP P Tracking Table'!$X383-42.834*'BMP P Tracking Table'!$W383)+SQRT((3630*'BMP P Tracking Table'!$U383+20.691*'BMP P Tracking Table'!$Z383-216.711*'BMP P Tracking Table'!$Y383-83.853*'BMP P Tracking Table'!$X383-42.834*'BMP P Tracking Table'!$W383)^2-(4*(149.919*'BMP P Tracking Table'!$W383+236.676*'BMP P Tracking Table'!$X383+726*'BMP P Tracking Table'!$Y383+996.798*'BMP P Tracking Table'!$Z383)*-'BMP P Tracking Table'!$AB383)))/(2*(149.919*'BMP P Tracking Table'!$W383+236.676*'BMP P Tracking Table'!$X383+726*'BMP P Tracking Table'!$Y383+996.798*'BMP P Tracking Table'!$Z383))))),"")</f>
        <v/>
      </c>
      <c r="AF383" s="107" t="str" cm="1">
        <f t="array" ref="AF383">IFERROR((VLOOKUP(CONCATENATE('BMP P Tracking Table'!$T383," ",'BMP P Tracking Table'!$AC383),'Performance Curves'!$C$1:$L$45,_xlfn.SINGLE(MATCH('BMP P Tracking Table'!$AE383,'Performance Curves'!$D$1:$L$1,1))+2,FALSE)-VLOOKUP(CONCATENATE('BMP P Tracking Table'!$T383," ",'BMP P Tracking Table'!$AC383),'Performance Curves'!$C$1:$L$45,_xlfn.SINGLE(MATCH('BMP P Tracking Table'!$AE383,'Performance Curves'!$D$1:$L$1,1))+1,FALSE)),"")</f>
        <v/>
      </c>
      <c r="AG383" s="107" t="str">
        <f>IFERROR(('BMP P Tracking Table'!$AE383-INDEX('Performance Curves'!$E$1:$L$1,1,MATCH('BMP P Tracking Table'!$AE383,'Performance Curves'!$E$1:$L$1,1)))/(INDEX('Performance Curves'!$E$1:$L$1,1,MATCH('BMP P Tracking Table'!$AE383,'Performance Curves'!$E$1:$L$1,1)+1)-INDEX('Performance Curves'!$E$1:$L$1,1,MATCH('BMP P Tracking Table'!$AE383,'Performance Curves'!$E$1:$L$1,1))),"")</f>
        <v/>
      </c>
      <c r="AH383" s="106" t="str" cm="1">
        <f t="array" ref="AH383">IFERROR(IF('BMP P Tracking Table'!$AE383=2,VLOOKUP(CONCATENATE('BMP P Tracking Table'!$T383," ",'BMP P Tracking Table'!$AC383),'Performance Curves'!$C$1:$L$45,_xlfn.SINGLE(MATCH('BMP P Tracking Table'!$AE383,'Performance Curves'!$D$1:$L$1,1))+1,FALSE),'BMP P Tracking Table'!$AF383*'BMP P Tracking Table'!$AG383+VLOOKUP(CONCATENATE('BMP P Tracking Table'!$T383," ",'BMP P Tracking Table'!$AC383),'Performance Curves'!$C$1:$L$45,_xlfn.SINGLE(MATCH('BMP P Tracking Table'!$AE383,'Performance Curves'!$D$1:$L$1,1))+1,FALSE)),"")</f>
        <v/>
      </c>
      <c r="AI383" s="107" t="str">
        <f>IFERROR('BMP P Tracking Table'!$AH383*'BMP P Tracking Table'!$AD383,"")</f>
        <v/>
      </c>
      <c r="AJ383" s="65"/>
      <c r="AK383" s="101"/>
      <c r="AL383" s="101"/>
      <c r="AM383" s="64">
        <v>1</v>
      </c>
      <c r="AN383" s="105" t="str">
        <f t="shared" si="11"/>
        <v/>
      </c>
      <c r="AO383" s="101"/>
      <c r="AP383" s="101"/>
      <c r="AQ383" s="101"/>
      <c r="AR383" s="101"/>
      <c r="AS383" s="101"/>
      <c r="AT383" s="101"/>
      <c r="AU383" s="101"/>
      <c r="AV383" s="65"/>
      <c r="AW383" s="102"/>
      <c r="AX383" s="102"/>
      <c r="AY383" s="107" t="str">
        <f>IF('BMP P Tracking Table'!$AK383="Yes",IF('BMP P Tracking Table'!$AL383="No",'BMP P Tracking Table'!$U383*VLOOKUP('BMP P Tracking Table'!$Q383,'Loading Rates'!$B$1:$L$24,4,FALSE)+IF('BMP P Tracking Table'!$V383="By HSG",'BMP P Tracking Table'!$W383*VLOOKUP('BMP P Tracking Table'!$Q383,'Loading Rates'!$B$1:$L$24,6,FALSE)+'BMP P Tracking Table'!$X383*VLOOKUP('BMP P Tracking Table'!$Q383,'Loading Rates'!$B$1:$L$24,7,FALSE)+'BMP P Tracking Table'!$Y383*VLOOKUP('BMP P Tracking Table'!$Q383,'Loading Rates'!$B$1:$L$24,8,FALSE)+'BMP P Tracking Table'!$Z383*VLOOKUP('BMP P Tracking Table'!$Q383,'Loading Rates'!$B$1:$L$24,9,FALSE),'BMP P Tracking Table'!$AA383*VLOOKUP('BMP P Tracking Table'!$Q383,'Loading Rates'!$B$1:$L$24,10,FALSE)),'BMP P Tracking Table'!$AO383*VLOOKUP('BMP P Tracking Table'!$Q383,'Loading Rates'!$B$1:$L$24,4,FALSE)+IF('BMP P Tracking Table'!$AP383="By HSG",'BMP P Tracking Table'!$AQ383*VLOOKUP('BMP P Tracking Table'!$Q383,'Loading Rates'!$B$1:$L$24,6,FALSE)+'BMP P Tracking Table'!$AR383*VLOOKUP('BMP P Tracking Table'!$Q383,'Loading Rates'!$B$1:$L$24,7,FALSE)+'BMP P Tracking Table'!$AS383*VLOOKUP('BMP P Tracking Table'!$Q383,'Loading Rates'!$B$1:$L$24,8,FALSE)+'BMP P Tracking Table'!$AT383*VLOOKUP('BMP P Tracking Table'!$Q383,'Loading Rates'!$B$1:$L$24,9,FALSE),'BMP P Tracking Table'!$AU383*VLOOKUP('BMP P Tracking Table'!$Q383,'Loading Rates'!$B$1:$L$24,10,FALSE))),"")</f>
        <v/>
      </c>
      <c r="AZ383" s="107" t="str">
        <f>IFERROR(IF('BMP P Tracking Table'!$AL383="Yes",MIN(2,IF('BMP P Tracking Table'!$AP383="Total Pervious",(-(3630*'BMP P Tracking Table'!$AO383+20.691*'BMP P Tracking Table'!$AU383)+SQRT((3630*'BMP P Tracking Table'!$AO383+20.691*'BMP P Tracking Table'!$AU383)^2-(4*(996.798*'BMP P Tracking Table'!$AU383)*-'BMP P Tracking Table'!$AW383)))/(2*(996.798*'BMP P Tracking Table'!$AU383)),IF(SUM('BMP P Tracking Table'!$AQ383:$AT383)=0,'BMP P Tracking Table'!$AU383/(-3630*'BMP P Tracking Table'!$AO383),(-(3630*'BMP P Tracking Table'!$AO383+20.691*'BMP P Tracking Table'!$AT383-216.711*'BMP P Tracking Table'!$AS383-83.853*'BMP P Tracking Table'!$AR383-42.834*'BMP P Tracking Table'!$AQ383)+SQRT((3630*'BMP P Tracking Table'!$AO383+20.691*'BMP P Tracking Table'!$AT383-216.711*'BMP P Tracking Table'!$AS383-83.853*'BMP P Tracking Table'!$AR383-42.834*'BMP P Tracking Table'!$AQ383)^2-(4*(149.919*'BMP P Tracking Table'!$AQ383+236.676*'BMP P Tracking Table'!$AR383+726*'BMP P Tracking Table'!$AS383+996.798*'BMP P Tracking Table'!$AT383)*-'BMP P Tracking Table'!$AW383)))/(2*(149.919*'BMP P Tracking Table'!$AQ383+236.676*'BMP P Tracking Table'!$AR383+726*'BMP P Tracking Table'!$AS383+996.798*'BMP P Tracking Table'!$AT383))))),MIN(2,IF('BMP P Tracking Table'!$AP383="Total Pervious",(-(3630*'BMP P Tracking Table'!$U383+20.691*'BMP P Tracking Table'!$AA383)+SQRT((3630*'BMP P Tracking Table'!$U383+20.691*'BMP P Tracking Table'!$AA383)^2-(4*(996.798*'BMP P Tracking Table'!$AA383)*-'BMP P Tracking Table'!$AW383)))/(2*(996.798*'BMP P Tracking Table'!$AA383)),IF(SUM('BMP P Tracking Table'!$W383:$Z383)=0,'BMP P Tracking Table'!$AW383/(-3630*'BMP P Tracking Table'!$U383),(-(3630*'BMP P Tracking Table'!$U383+20.691*'BMP P Tracking Table'!$Z383-216.711*'BMP P Tracking Table'!$Y383-83.853*'BMP P Tracking Table'!$X383-42.834*'BMP P Tracking Table'!$W383)+SQRT((3630*'BMP P Tracking Table'!$U383+20.691*'BMP P Tracking Table'!$Z383-216.711*'BMP P Tracking Table'!$Y383-83.853*'BMP P Tracking Table'!$X383-42.834*'BMP P Tracking Table'!$W383)^2-(4*(149.919*'BMP P Tracking Table'!$W383+236.676*'BMP P Tracking Table'!$X383+726*'BMP P Tracking Table'!$Y383+996.798*'BMP P Tracking Table'!$Z383)*-'BMP P Tracking Table'!$AW383)))/(2*(149.919*'BMP P Tracking Table'!$W383+236.676*'BMP P Tracking Table'!$X383+726*'BMP P Tracking Table'!$Y383+996.798*'BMP P Tracking Table'!$Z383)))))),"")</f>
        <v/>
      </c>
      <c r="BA383" s="105" t="str" cm="1">
        <f t="array" ref="BA383">IFERROR((VLOOKUP(CONCATENATE('BMP P Tracking Table'!$AV383," ",'BMP P Tracking Table'!$AX383),'Performance Curves'!$C$1:$L$45,_xlfn.SINGLE(MATCH('BMP P Tracking Table'!$AZ383,'Performance Curves'!$D$1:$L$1,1))+2,FALSE)-VLOOKUP(CONCATENATE('BMP P Tracking Table'!$AV383," ",'BMP P Tracking Table'!$AX383),'Performance Curves'!$C$1:$L$45,_xlfn.SINGLE(MATCH('BMP P Tracking Table'!$AZ383,'Performance Curves'!$D$1:$L$1,1))+1,FALSE)),"")</f>
        <v/>
      </c>
      <c r="BB383" s="107" t="str">
        <f>IFERROR(('BMP P Tracking Table'!$AZ383-INDEX('Performance Curves'!$E$1:$L$1,1,MATCH('BMP P Tracking Table'!$AZ383,'Performance Curves'!$E$1:$L$1,1)))/(INDEX('Performance Curves'!$E$1:$L$1,1,MATCH('BMP P Tracking Table'!$AZ383,'Performance Curves'!$E$1:$L$1,1)+1)-INDEX('Performance Curves'!$E$1:$L$1,1,MATCH('BMP P Tracking Table'!$AZ383,'Performance Curves'!$E$1:$L$1,1))),"")</f>
        <v/>
      </c>
      <c r="BC383" s="106" t="str" cm="1">
        <f t="array" ref="BC383">IFERROR(IF('BMP P Tracking Table'!$AZ383=2,VLOOKUP(CONCATENATE('BMP P Tracking Table'!$AV383," ",'BMP P Tracking Table'!$AX383),'Performance Curves'!$C$1:$L$44,_xlfn.SINGLE(MATCH('BMP P Tracking Table'!$AZ383,'Performance Curves'!$D$1:$L$1,1))+1,FALSE),'BMP P Tracking Table'!$BA383*'BMP P Tracking Table'!$BB383+VLOOKUP(CONCATENATE('BMP P Tracking Table'!$AV383," ",'BMP P Tracking Table'!$AX383),'Performance Curves'!$C$1:$L$44,_xlfn.SINGLE(MATCH('BMP P Tracking Table'!$AZ383,'Performance Curves'!$D$1:$L$1,1))+1,FALSE)),"")</f>
        <v/>
      </c>
      <c r="BD383" s="107" t="str">
        <f>IFERROR('BMP P Tracking Table'!$BC383*'BMP P Tracking Table'!$AY383,"")</f>
        <v/>
      </c>
      <c r="BE383" s="101"/>
      <c r="BF383" s="37">
        <f t="shared" si="12"/>
        <v>0</v>
      </c>
    </row>
    <row r="384" spans="1:58" x14ac:dyDescent="0.25">
      <c r="A384" s="65"/>
      <c r="B384" s="65"/>
      <c r="C384" s="65"/>
      <c r="D384" s="65"/>
      <c r="E384" s="97"/>
      <c r="F384" s="97"/>
      <c r="G384" s="65"/>
      <c r="H384" s="65"/>
      <c r="I384" s="65"/>
      <c r="J384" s="98"/>
      <c r="K384" s="65"/>
      <c r="L384" s="65"/>
      <c r="M384" s="65"/>
      <c r="N384" s="65"/>
      <c r="O384" s="65"/>
      <c r="P384" s="65"/>
      <c r="Q384" s="65" t="str">
        <f>IFERROR(VLOOKUP('BMP P Tracking Table'!$P384,Dropdowns!$C$2:$E$15,3,FALSE),"")</f>
        <v/>
      </c>
      <c r="R384" s="65" t="str">
        <f>IFERROR(VLOOKUP('BMP P Tracking Table'!$Q384,Dropdowns!$P$3:$Q$23,2,FALSE),"")</f>
        <v/>
      </c>
      <c r="S384" s="65"/>
      <c r="T384" s="65"/>
      <c r="U384" s="65"/>
      <c r="V384" s="65"/>
      <c r="W384" s="65"/>
      <c r="X384" s="65"/>
      <c r="Y384" s="65"/>
      <c r="Z384" s="65"/>
      <c r="AA384" s="65"/>
      <c r="AB384" s="100"/>
      <c r="AC384" s="65"/>
      <c r="AD384" s="107" t="str">
        <f>IFERROR('BMP P Tracking Table'!$U384*VLOOKUP('BMP P Tracking Table'!$Q384,'Loading Rates'!$B$1:$L$24,4,FALSE)+IF('BMP P Tracking Table'!$V384="By HSG",'BMP P Tracking Table'!$W384*VLOOKUP('BMP P Tracking Table'!$Q384,'Loading Rates'!$B$1:$L$24,6,FALSE)+'BMP P Tracking Table'!$X384*VLOOKUP('BMP P Tracking Table'!$Q384,'Loading Rates'!$B$1:$L$24,7,FALSE)+'BMP P Tracking Table'!$Y384*VLOOKUP('BMP P Tracking Table'!$Q384,'Loading Rates'!$B$1:$L$24,8,FALSE)+'BMP P Tracking Table'!$Z384*VLOOKUP('BMP P Tracking Table'!$Q384,'Loading Rates'!$B$1:$L$24,9,FALSE),'BMP P Tracking Table'!$AA384*VLOOKUP('BMP P Tracking Table'!$Q384,'Loading Rates'!$B$1:$L$24,10,FALSE)),"")</f>
        <v/>
      </c>
      <c r="AE384" s="107" t="str">
        <f>IFERROR(MIN(2,IF('BMP P Tracking Table'!$V384="Total Pervious",(-(3630*'BMP P Tracking Table'!$U384+20.691*'BMP P Tracking Table'!$AA384)+SQRT((3630*'BMP P Tracking Table'!$U384+20.691*'BMP P Tracking Table'!$AA384)^2-(4*(996.798*'BMP P Tracking Table'!$AA384)*-'BMP P Tracking Table'!$AB384)))/(2*(996.798*'BMP P Tracking Table'!$AA384)),IF(SUM('BMP P Tracking Table'!$W384:$Z384)=0,'BMP P Tracking Table'!$AB384/(-3630*'BMP P Tracking Table'!$U384),(-(3630*'BMP P Tracking Table'!$U384+20.691*'BMP P Tracking Table'!$Z384-216.711*'BMP P Tracking Table'!$Y384-83.853*'BMP P Tracking Table'!$X384-42.834*'BMP P Tracking Table'!$W384)+SQRT((3630*'BMP P Tracking Table'!$U384+20.691*'BMP P Tracking Table'!$Z384-216.711*'BMP P Tracking Table'!$Y384-83.853*'BMP P Tracking Table'!$X384-42.834*'BMP P Tracking Table'!$W384)^2-(4*(149.919*'BMP P Tracking Table'!$W384+236.676*'BMP P Tracking Table'!$X384+726*'BMP P Tracking Table'!$Y384+996.798*'BMP P Tracking Table'!$Z384)*-'BMP P Tracking Table'!$AB384)))/(2*(149.919*'BMP P Tracking Table'!$W384+236.676*'BMP P Tracking Table'!$X384+726*'BMP P Tracking Table'!$Y384+996.798*'BMP P Tracking Table'!$Z384))))),"")</f>
        <v/>
      </c>
      <c r="AF384" s="107" t="str" cm="1">
        <f t="array" ref="AF384">IFERROR((VLOOKUP(CONCATENATE('BMP P Tracking Table'!$T384," ",'BMP P Tracking Table'!$AC384),'Performance Curves'!$C$1:$L$45,_xlfn.SINGLE(MATCH('BMP P Tracking Table'!$AE384,'Performance Curves'!$D$1:$L$1,1))+2,FALSE)-VLOOKUP(CONCATENATE('BMP P Tracking Table'!$T384," ",'BMP P Tracking Table'!$AC384),'Performance Curves'!$C$1:$L$45,_xlfn.SINGLE(MATCH('BMP P Tracking Table'!$AE384,'Performance Curves'!$D$1:$L$1,1))+1,FALSE)),"")</f>
        <v/>
      </c>
      <c r="AG384" s="107" t="str">
        <f>IFERROR(('BMP P Tracking Table'!$AE384-INDEX('Performance Curves'!$E$1:$L$1,1,MATCH('BMP P Tracking Table'!$AE384,'Performance Curves'!$E$1:$L$1,1)))/(INDEX('Performance Curves'!$E$1:$L$1,1,MATCH('BMP P Tracking Table'!$AE384,'Performance Curves'!$E$1:$L$1,1)+1)-INDEX('Performance Curves'!$E$1:$L$1,1,MATCH('BMP P Tracking Table'!$AE384,'Performance Curves'!$E$1:$L$1,1))),"")</f>
        <v/>
      </c>
      <c r="AH384" s="106" t="str" cm="1">
        <f t="array" ref="AH384">IFERROR(IF('BMP P Tracking Table'!$AE384=2,VLOOKUP(CONCATENATE('BMP P Tracking Table'!$T384," ",'BMP P Tracking Table'!$AC384),'Performance Curves'!$C$1:$L$45,_xlfn.SINGLE(MATCH('BMP P Tracking Table'!$AE384,'Performance Curves'!$D$1:$L$1,1))+1,FALSE),'BMP P Tracking Table'!$AF384*'BMP P Tracking Table'!$AG384+VLOOKUP(CONCATENATE('BMP P Tracking Table'!$T384," ",'BMP P Tracking Table'!$AC384),'Performance Curves'!$C$1:$L$45,_xlfn.SINGLE(MATCH('BMP P Tracking Table'!$AE384,'Performance Curves'!$D$1:$L$1,1))+1,FALSE)),"")</f>
        <v/>
      </c>
      <c r="AI384" s="107" t="str">
        <f>IFERROR('BMP P Tracking Table'!$AH384*'BMP P Tracking Table'!$AD384,"")</f>
        <v/>
      </c>
      <c r="AJ384" s="65"/>
      <c r="AK384" s="101"/>
      <c r="AL384" s="101"/>
      <c r="AM384" s="64">
        <v>1</v>
      </c>
      <c r="AN384" s="105" t="str">
        <f t="shared" si="11"/>
        <v/>
      </c>
      <c r="AO384" s="101"/>
      <c r="AP384" s="101"/>
      <c r="AQ384" s="101"/>
      <c r="AR384" s="101"/>
      <c r="AS384" s="101"/>
      <c r="AT384" s="101"/>
      <c r="AU384" s="101"/>
      <c r="AV384" s="65"/>
      <c r="AW384" s="102"/>
      <c r="AX384" s="102"/>
      <c r="AY384" s="107" t="str">
        <f>IF('BMP P Tracking Table'!$AK384="Yes",IF('BMP P Tracking Table'!$AL384="No",'BMP P Tracking Table'!$U384*VLOOKUP('BMP P Tracking Table'!$Q384,'Loading Rates'!$B$1:$L$24,4,FALSE)+IF('BMP P Tracking Table'!$V384="By HSG",'BMP P Tracking Table'!$W384*VLOOKUP('BMP P Tracking Table'!$Q384,'Loading Rates'!$B$1:$L$24,6,FALSE)+'BMP P Tracking Table'!$X384*VLOOKUP('BMP P Tracking Table'!$Q384,'Loading Rates'!$B$1:$L$24,7,FALSE)+'BMP P Tracking Table'!$Y384*VLOOKUP('BMP P Tracking Table'!$Q384,'Loading Rates'!$B$1:$L$24,8,FALSE)+'BMP P Tracking Table'!$Z384*VLOOKUP('BMP P Tracking Table'!$Q384,'Loading Rates'!$B$1:$L$24,9,FALSE),'BMP P Tracking Table'!$AA384*VLOOKUP('BMP P Tracking Table'!$Q384,'Loading Rates'!$B$1:$L$24,10,FALSE)),'BMP P Tracking Table'!$AO384*VLOOKUP('BMP P Tracking Table'!$Q384,'Loading Rates'!$B$1:$L$24,4,FALSE)+IF('BMP P Tracking Table'!$AP384="By HSG",'BMP P Tracking Table'!$AQ384*VLOOKUP('BMP P Tracking Table'!$Q384,'Loading Rates'!$B$1:$L$24,6,FALSE)+'BMP P Tracking Table'!$AR384*VLOOKUP('BMP P Tracking Table'!$Q384,'Loading Rates'!$B$1:$L$24,7,FALSE)+'BMP P Tracking Table'!$AS384*VLOOKUP('BMP P Tracking Table'!$Q384,'Loading Rates'!$B$1:$L$24,8,FALSE)+'BMP P Tracking Table'!$AT384*VLOOKUP('BMP P Tracking Table'!$Q384,'Loading Rates'!$B$1:$L$24,9,FALSE),'BMP P Tracking Table'!$AU384*VLOOKUP('BMP P Tracking Table'!$Q384,'Loading Rates'!$B$1:$L$24,10,FALSE))),"")</f>
        <v/>
      </c>
      <c r="AZ384" s="107" t="str">
        <f>IFERROR(IF('BMP P Tracking Table'!$AL384="Yes",MIN(2,IF('BMP P Tracking Table'!$AP384="Total Pervious",(-(3630*'BMP P Tracking Table'!$AO384+20.691*'BMP P Tracking Table'!$AU384)+SQRT((3630*'BMP P Tracking Table'!$AO384+20.691*'BMP P Tracking Table'!$AU384)^2-(4*(996.798*'BMP P Tracking Table'!$AU384)*-'BMP P Tracking Table'!$AW384)))/(2*(996.798*'BMP P Tracking Table'!$AU384)),IF(SUM('BMP P Tracking Table'!$AQ384:$AT384)=0,'BMP P Tracking Table'!$AU384/(-3630*'BMP P Tracking Table'!$AO384),(-(3630*'BMP P Tracking Table'!$AO384+20.691*'BMP P Tracking Table'!$AT384-216.711*'BMP P Tracking Table'!$AS384-83.853*'BMP P Tracking Table'!$AR384-42.834*'BMP P Tracking Table'!$AQ384)+SQRT((3630*'BMP P Tracking Table'!$AO384+20.691*'BMP P Tracking Table'!$AT384-216.711*'BMP P Tracking Table'!$AS384-83.853*'BMP P Tracking Table'!$AR384-42.834*'BMP P Tracking Table'!$AQ384)^2-(4*(149.919*'BMP P Tracking Table'!$AQ384+236.676*'BMP P Tracking Table'!$AR384+726*'BMP P Tracking Table'!$AS384+996.798*'BMP P Tracking Table'!$AT384)*-'BMP P Tracking Table'!$AW384)))/(2*(149.919*'BMP P Tracking Table'!$AQ384+236.676*'BMP P Tracking Table'!$AR384+726*'BMP P Tracking Table'!$AS384+996.798*'BMP P Tracking Table'!$AT384))))),MIN(2,IF('BMP P Tracking Table'!$AP384="Total Pervious",(-(3630*'BMP P Tracking Table'!$U384+20.691*'BMP P Tracking Table'!$AA384)+SQRT((3630*'BMP P Tracking Table'!$U384+20.691*'BMP P Tracking Table'!$AA384)^2-(4*(996.798*'BMP P Tracking Table'!$AA384)*-'BMP P Tracking Table'!$AW384)))/(2*(996.798*'BMP P Tracking Table'!$AA384)),IF(SUM('BMP P Tracking Table'!$W384:$Z384)=0,'BMP P Tracking Table'!$AW384/(-3630*'BMP P Tracking Table'!$U384),(-(3630*'BMP P Tracking Table'!$U384+20.691*'BMP P Tracking Table'!$Z384-216.711*'BMP P Tracking Table'!$Y384-83.853*'BMP P Tracking Table'!$X384-42.834*'BMP P Tracking Table'!$W384)+SQRT((3630*'BMP P Tracking Table'!$U384+20.691*'BMP P Tracking Table'!$Z384-216.711*'BMP P Tracking Table'!$Y384-83.853*'BMP P Tracking Table'!$X384-42.834*'BMP P Tracking Table'!$W384)^2-(4*(149.919*'BMP P Tracking Table'!$W384+236.676*'BMP P Tracking Table'!$X384+726*'BMP P Tracking Table'!$Y384+996.798*'BMP P Tracking Table'!$Z384)*-'BMP P Tracking Table'!$AW384)))/(2*(149.919*'BMP P Tracking Table'!$W384+236.676*'BMP P Tracking Table'!$X384+726*'BMP P Tracking Table'!$Y384+996.798*'BMP P Tracking Table'!$Z384)))))),"")</f>
        <v/>
      </c>
      <c r="BA384" s="105" t="str" cm="1">
        <f t="array" ref="BA384">IFERROR((VLOOKUP(CONCATENATE('BMP P Tracking Table'!$AV384," ",'BMP P Tracking Table'!$AX384),'Performance Curves'!$C$1:$L$45,_xlfn.SINGLE(MATCH('BMP P Tracking Table'!$AZ384,'Performance Curves'!$D$1:$L$1,1))+2,FALSE)-VLOOKUP(CONCATENATE('BMP P Tracking Table'!$AV384," ",'BMP P Tracking Table'!$AX384),'Performance Curves'!$C$1:$L$45,_xlfn.SINGLE(MATCH('BMP P Tracking Table'!$AZ384,'Performance Curves'!$D$1:$L$1,1))+1,FALSE)),"")</f>
        <v/>
      </c>
      <c r="BB384" s="107" t="str">
        <f>IFERROR(('BMP P Tracking Table'!$AZ384-INDEX('Performance Curves'!$E$1:$L$1,1,MATCH('BMP P Tracking Table'!$AZ384,'Performance Curves'!$E$1:$L$1,1)))/(INDEX('Performance Curves'!$E$1:$L$1,1,MATCH('BMP P Tracking Table'!$AZ384,'Performance Curves'!$E$1:$L$1,1)+1)-INDEX('Performance Curves'!$E$1:$L$1,1,MATCH('BMP P Tracking Table'!$AZ384,'Performance Curves'!$E$1:$L$1,1))),"")</f>
        <v/>
      </c>
      <c r="BC384" s="106" t="str" cm="1">
        <f t="array" ref="BC384">IFERROR(IF('BMP P Tracking Table'!$AZ384=2,VLOOKUP(CONCATENATE('BMP P Tracking Table'!$AV384," ",'BMP P Tracking Table'!$AX384),'Performance Curves'!$C$1:$L$44,_xlfn.SINGLE(MATCH('BMP P Tracking Table'!$AZ384,'Performance Curves'!$D$1:$L$1,1))+1,FALSE),'BMP P Tracking Table'!$BA384*'BMP P Tracking Table'!$BB384+VLOOKUP(CONCATENATE('BMP P Tracking Table'!$AV384," ",'BMP P Tracking Table'!$AX384),'Performance Curves'!$C$1:$L$44,_xlfn.SINGLE(MATCH('BMP P Tracking Table'!$AZ384,'Performance Curves'!$D$1:$L$1,1))+1,FALSE)),"")</f>
        <v/>
      </c>
      <c r="BD384" s="107" t="str">
        <f>IFERROR('BMP P Tracking Table'!$BC384*'BMP P Tracking Table'!$AY384,"")</f>
        <v/>
      </c>
      <c r="BE384" s="101"/>
      <c r="BF384" s="37">
        <f t="shared" si="12"/>
        <v>0</v>
      </c>
    </row>
    <row r="385" spans="1:58" x14ac:dyDescent="0.25">
      <c r="A385" s="65"/>
      <c r="B385" s="65"/>
      <c r="C385" s="65"/>
      <c r="D385" s="65"/>
      <c r="E385" s="97"/>
      <c r="F385" s="97"/>
      <c r="G385" s="65"/>
      <c r="H385" s="65"/>
      <c r="I385" s="65"/>
      <c r="J385" s="98"/>
      <c r="K385" s="65"/>
      <c r="L385" s="65"/>
      <c r="M385" s="65"/>
      <c r="N385" s="65"/>
      <c r="O385" s="65"/>
      <c r="P385" s="65"/>
      <c r="Q385" s="65" t="str">
        <f>IFERROR(VLOOKUP('BMP P Tracking Table'!$P385,Dropdowns!$C$2:$E$15,3,FALSE),"")</f>
        <v/>
      </c>
      <c r="R385" s="65" t="str">
        <f>IFERROR(VLOOKUP('BMP P Tracking Table'!$Q385,Dropdowns!$P$3:$Q$23,2,FALSE),"")</f>
        <v/>
      </c>
      <c r="S385" s="65"/>
      <c r="T385" s="65"/>
      <c r="U385" s="65"/>
      <c r="V385" s="65"/>
      <c r="W385" s="65"/>
      <c r="X385" s="65"/>
      <c r="Y385" s="65"/>
      <c r="Z385" s="65"/>
      <c r="AA385" s="65"/>
      <c r="AB385" s="100"/>
      <c r="AC385" s="65"/>
      <c r="AD385" s="107" t="str">
        <f>IFERROR('BMP P Tracking Table'!$U385*VLOOKUP('BMP P Tracking Table'!$Q385,'Loading Rates'!$B$1:$L$24,4,FALSE)+IF('BMP P Tracking Table'!$V385="By HSG",'BMP P Tracking Table'!$W385*VLOOKUP('BMP P Tracking Table'!$Q385,'Loading Rates'!$B$1:$L$24,6,FALSE)+'BMP P Tracking Table'!$X385*VLOOKUP('BMP P Tracking Table'!$Q385,'Loading Rates'!$B$1:$L$24,7,FALSE)+'BMP P Tracking Table'!$Y385*VLOOKUP('BMP P Tracking Table'!$Q385,'Loading Rates'!$B$1:$L$24,8,FALSE)+'BMP P Tracking Table'!$Z385*VLOOKUP('BMP P Tracking Table'!$Q385,'Loading Rates'!$B$1:$L$24,9,FALSE),'BMP P Tracking Table'!$AA385*VLOOKUP('BMP P Tracking Table'!$Q385,'Loading Rates'!$B$1:$L$24,10,FALSE)),"")</f>
        <v/>
      </c>
      <c r="AE385" s="107" t="str">
        <f>IFERROR(MIN(2,IF('BMP P Tracking Table'!$V385="Total Pervious",(-(3630*'BMP P Tracking Table'!$U385+20.691*'BMP P Tracking Table'!$AA385)+SQRT((3630*'BMP P Tracking Table'!$U385+20.691*'BMP P Tracking Table'!$AA385)^2-(4*(996.798*'BMP P Tracking Table'!$AA385)*-'BMP P Tracking Table'!$AB385)))/(2*(996.798*'BMP P Tracking Table'!$AA385)),IF(SUM('BMP P Tracking Table'!$W385:$Z385)=0,'BMP P Tracking Table'!$AB385/(-3630*'BMP P Tracking Table'!$U385),(-(3630*'BMP P Tracking Table'!$U385+20.691*'BMP P Tracking Table'!$Z385-216.711*'BMP P Tracking Table'!$Y385-83.853*'BMP P Tracking Table'!$X385-42.834*'BMP P Tracking Table'!$W385)+SQRT((3630*'BMP P Tracking Table'!$U385+20.691*'BMP P Tracking Table'!$Z385-216.711*'BMP P Tracking Table'!$Y385-83.853*'BMP P Tracking Table'!$X385-42.834*'BMP P Tracking Table'!$W385)^2-(4*(149.919*'BMP P Tracking Table'!$W385+236.676*'BMP P Tracking Table'!$X385+726*'BMP P Tracking Table'!$Y385+996.798*'BMP P Tracking Table'!$Z385)*-'BMP P Tracking Table'!$AB385)))/(2*(149.919*'BMP P Tracking Table'!$W385+236.676*'BMP P Tracking Table'!$X385+726*'BMP P Tracking Table'!$Y385+996.798*'BMP P Tracking Table'!$Z385))))),"")</f>
        <v/>
      </c>
      <c r="AF385" s="107" t="str" cm="1">
        <f t="array" ref="AF385">IFERROR((VLOOKUP(CONCATENATE('BMP P Tracking Table'!$T385," ",'BMP P Tracking Table'!$AC385),'Performance Curves'!$C$1:$L$45,_xlfn.SINGLE(MATCH('BMP P Tracking Table'!$AE385,'Performance Curves'!$D$1:$L$1,1))+2,FALSE)-VLOOKUP(CONCATENATE('BMP P Tracking Table'!$T385," ",'BMP P Tracking Table'!$AC385),'Performance Curves'!$C$1:$L$45,_xlfn.SINGLE(MATCH('BMP P Tracking Table'!$AE385,'Performance Curves'!$D$1:$L$1,1))+1,FALSE)),"")</f>
        <v/>
      </c>
      <c r="AG385" s="107" t="str">
        <f>IFERROR(('BMP P Tracking Table'!$AE385-INDEX('Performance Curves'!$E$1:$L$1,1,MATCH('BMP P Tracking Table'!$AE385,'Performance Curves'!$E$1:$L$1,1)))/(INDEX('Performance Curves'!$E$1:$L$1,1,MATCH('BMP P Tracking Table'!$AE385,'Performance Curves'!$E$1:$L$1,1)+1)-INDEX('Performance Curves'!$E$1:$L$1,1,MATCH('BMP P Tracking Table'!$AE385,'Performance Curves'!$E$1:$L$1,1))),"")</f>
        <v/>
      </c>
      <c r="AH385" s="106" t="str" cm="1">
        <f t="array" ref="AH385">IFERROR(IF('BMP P Tracking Table'!$AE385=2,VLOOKUP(CONCATENATE('BMP P Tracking Table'!$T385," ",'BMP P Tracking Table'!$AC385),'Performance Curves'!$C$1:$L$45,_xlfn.SINGLE(MATCH('BMP P Tracking Table'!$AE385,'Performance Curves'!$D$1:$L$1,1))+1,FALSE),'BMP P Tracking Table'!$AF385*'BMP P Tracking Table'!$AG385+VLOOKUP(CONCATENATE('BMP P Tracking Table'!$T385," ",'BMP P Tracking Table'!$AC385),'Performance Curves'!$C$1:$L$45,_xlfn.SINGLE(MATCH('BMP P Tracking Table'!$AE385,'Performance Curves'!$D$1:$L$1,1))+1,FALSE)),"")</f>
        <v/>
      </c>
      <c r="AI385" s="107" t="str">
        <f>IFERROR('BMP P Tracking Table'!$AH385*'BMP P Tracking Table'!$AD385,"")</f>
        <v/>
      </c>
      <c r="AJ385" s="65"/>
      <c r="AK385" s="101"/>
      <c r="AL385" s="101"/>
      <c r="AM385" s="64">
        <v>1</v>
      </c>
      <c r="AN385" s="105" t="str">
        <f t="shared" si="11"/>
        <v/>
      </c>
      <c r="AO385" s="101"/>
      <c r="AP385" s="101"/>
      <c r="AQ385" s="101"/>
      <c r="AR385" s="101"/>
      <c r="AS385" s="101"/>
      <c r="AT385" s="101"/>
      <c r="AU385" s="101"/>
      <c r="AV385" s="65"/>
      <c r="AW385" s="102"/>
      <c r="AX385" s="102"/>
      <c r="AY385" s="107" t="str">
        <f>IF('BMP P Tracking Table'!$AK385="Yes",IF('BMP P Tracking Table'!$AL385="No",'BMP P Tracking Table'!$U385*VLOOKUP('BMP P Tracking Table'!$Q385,'Loading Rates'!$B$1:$L$24,4,FALSE)+IF('BMP P Tracking Table'!$V385="By HSG",'BMP P Tracking Table'!$W385*VLOOKUP('BMP P Tracking Table'!$Q385,'Loading Rates'!$B$1:$L$24,6,FALSE)+'BMP P Tracking Table'!$X385*VLOOKUP('BMP P Tracking Table'!$Q385,'Loading Rates'!$B$1:$L$24,7,FALSE)+'BMP P Tracking Table'!$Y385*VLOOKUP('BMP P Tracking Table'!$Q385,'Loading Rates'!$B$1:$L$24,8,FALSE)+'BMP P Tracking Table'!$Z385*VLOOKUP('BMP P Tracking Table'!$Q385,'Loading Rates'!$B$1:$L$24,9,FALSE),'BMP P Tracking Table'!$AA385*VLOOKUP('BMP P Tracking Table'!$Q385,'Loading Rates'!$B$1:$L$24,10,FALSE)),'BMP P Tracking Table'!$AO385*VLOOKUP('BMP P Tracking Table'!$Q385,'Loading Rates'!$B$1:$L$24,4,FALSE)+IF('BMP P Tracking Table'!$AP385="By HSG",'BMP P Tracking Table'!$AQ385*VLOOKUP('BMP P Tracking Table'!$Q385,'Loading Rates'!$B$1:$L$24,6,FALSE)+'BMP P Tracking Table'!$AR385*VLOOKUP('BMP P Tracking Table'!$Q385,'Loading Rates'!$B$1:$L$24,7,FALSE)+'BMP P Tracking Table'!$AS385*VLOOKUP('BMP P Tracking Table'!$Q385,'Loading Rates'!$B$1:$L$24,8,FALSE)+'BMP P Tracking Table'!$AT385*VLOOKUP('BMP P Tracking Table'!$Q385,'Loading Rates'!$B$1:$L$24,9,FALSE),'BMP P Tracking Table'!$AU385*VLOOKUP('BMP P Tracking Table'!$Q385,'Loading Rates'!$B$1:$L$24,10,FALSE))),"")</f>
        <v/>
      </c>
      <c r="AZ385" s="107" t="str">
        <f>IFERROR(IF('BMP P Tracking Table'!$AL385="Yes",MIN(2,IF('BMP P Tracking Table'!$AP385="Total Pervious",(-(3630*'BMP P Tracking Table'!$AO385+20.691*'BMP P Tracking Table'!$AU385)+SQRT((3630*'BMP P Tracking Table'!$AO385+20.691*'BMP P Tracking Table'!$AU385)^2-(4*(996.798*'BMP P Tracking Table'!$AU385)*-'BMP P Tracking Table'!$AW385)))/(2*(996.798*'BMP P Tracking Table'!$AU385)),IF(SUM('BMP P Tracking Table'!$AQ385:$AT385)=0,'BMP P Tracking Table'!$AU385/(-3630*'BMP P Tracking Table'!$AO385),(-(3630*'BMP P Tracking Table'!$AO385+20.691*'BMP P Tracking Table'!$AT385-216.711*'BMP P Tracking Table'!$AS385-83.853*'BMP P Tracking Table'!$AR385-42.834*'BMP P Tracking Table'!$AQ385)+SQRT((3630*'BMP P Tracking Table'!$AO385+20.691*'BMP P Tracking Table'!$AT385-216.711*'BMP P Tracking Table'!$AS385-83.853*'BMP P Tracking Table'!$AR385-42.834*'BMP P Tracking Table'!$AQ385)^2-(4*(149.919*'BMP P Tracking Table'!$AQ385+236.676*'BMP P Tracking Table'!$AR385+726*'BMP P Tracking Table'!$AS385+996.798*'BMP P Tracking Table'!$AT385)*-'BMP P Tracking Table'!$AW385)))/(2*(149.919*'BMP P Tracking Table'!$AQ385+236.676*'BMP P Tracking Table'!$AR385+726*'BMP P Tracking Table'!$AS385+996.798*'BMP P Tracking Table'!$AT385))))),MIN(2,IF('BMP P Tracking Table'!$AP385="Total Pervious",(-(3630*'BMP P Tracking Table'!$U385+20.691*'BMP P Tracking Table'!$AA385)+SQRT((3630*'BMP P Tracking Table'!$U385+20.691*'BMP P Tracking Table'!$AA385)^2-(4*(996.798*'BMP P Tracking Table'!$AA385)*-'BMP P Tracking Table'!$AW385)))/(2*(996.798*'BMP P Tracking Table'!$AA385)),IF(SUM('BMP P Tracking Table'!$W385:$Z385)=0,'BMP P Tracking Table'!$AW385/(-3630*'BMP P Tracking Table'!$U385),(-(3630*'BMP P Tracking Table'!$U385+20.691*'BMP P Tracking Table'!$Z385-216.711*'BMP P Tracking Table'!$Y385-83.853*'BMP P Tracking Table'!$X385-42.834*'BMP P Tracking Table'!$W385)+SQRT((3630*'BMP P Tracking Table'!$U385+20.691*'BMP P Tracking Table'!$Z385-216.711*'BMP P Tracking Table'!$Y385-83.853*'BMP P Tracking Table'!$X385-42.834*'BMP P Tracking Table'!$W385)^2-(4*(149.919*'BMP P Tracking Table'!$W385+236.676*'BMP P Tracking Table'!$X385+726*'BMP P Tracking Table'!$Y385+996.798*'BMP P Tracking Table'!$Z385)*-'BMP P Tracking Table'!$AW385)))/(2*(149.919*'BMP P Tracking Table'!$W385+236.676*'BMP P Tracking Table'!$X385+726*'BMP P Tracking Table'!$Y385+996.798*'BMP P Tracking Table'!$Z385)))))),"")</f>
        <v/>
      </c>
      <c r="BA385" s="105" t="str" cm="1">
        <f t="array" ref="BA385">IFERROR((VLOOKUP(CONCATENATE('BMP P Tracking Table'!$AV385," ",'BMP P Tracking Table'!$AX385),'Performance Curves'!$C$1:$L$45,_xlfn.SINGLE(MATCH('BMP P Tracking Table'!$AZ385,'Performance Curves'!$D$1:$L$1,1))+2,FALSE)-VLOOKUP(CONCATENATE('BMP P Tracking Table'!$AV385," ",'BMP P Tracking Table'!$AX385),'Performance Curves'!$C$1:$L$45,_xlfn.SINGLE(MATCH('BMP P Tracking Table'!$AZ385,'Performance Curves'!$D$1:$L$1,1))+1,FALSE)),"")</f>
        <v/>
      </c>
      <c r="BB385" s="107" t="str">
        <f>IFERROR(('BMP P Tracking Table'!$AZ385-INDEX('Performance Curves'!$E$1:$L$1,1,MATCH('BMP P Tracking Table'!$AZ385,'Performance Curves'!$E$1:$L$1,1)))/(INDEX('Performance Curves'!$E$1:$L$1,1,MATCH('BMP P Tracking Table'!$AZ385,'Performance Curves'!$E$1:$L$1,1)+1)-INDEX('Performance Curves'!$E$1:$L$1,1,MATCH('BMP P Tracking Table'!$AZ385,'Performance Curves'!$E$1:$L$1,1))),"")</f>
        <v/>
      </c>
      <c r="BC385" s="106" t="str" cm="1">
        <f t="array" ref="BC385">IFERROR(IF('BMP P Tracking Table'!$AZ385=2,VLOOKUP(CONCATENATE('BMP P Tracking Table'!$AV385," ",'BMP P Tracking Table'!$AX385),'Performance Curves'!$C$1:$L$44,_xlfn.SINGLE(MATCH('BMP P Tracking Table'!$AZ385,'Performance Curves'!$D$1:$L$1,1))+1,FALSE),'BMP P Tracking Table'!$BA385*'BMP P Tracking Table'!$BB385+VLOOKUP(CONCATENATE('BMP P Tracking Table'!$AV385," ",'BMP P Tracking Table'!$AX385),'Performance Curves'!$C$1:$L$44,_xlfn.SINGLE(MATCH('BMP P Tracking Table'!$AZ385,'Performance Curves'!$D$1:$L$1,1))+1,FALSE)),"")</f>
        <v/>
      </c>
      <c r="BD385" s="107" t="str">
        <f>IFERROR('BMP P Tracking Table'!$BC385*'BMP P Tracking Table'!$AY385,"")</f>
        <v/>
      </c>
      <c r="BE385" s="101"/>
      <c r="BF385" s="37">
        <f t="shared" si="12"/>
        <v>0</v>
      </c>
    </row>
    <row r="386" spans="1:58" x14ac:dyDescent="0.25">
      <c r="A386" s="65"/>
      <c r="B386" s="65"/>
      <c r="C386" s="65"/>
      <c r="D386" s="65"/>
      <c r="E386" s="97"/>
      <c r="F386" s="97"/>
      <c r="G386" s="65"/>
      <c r="H386" s="65"/>
      <c r="I386" s="65"/>
      <c r="J386" s="98"/>
      <c r="K386" s="65"/>
      <c r="L386" s="65"/>
      <c r="M386" s="65"/>
      <c r="N386" s="65"/>
      <c r="O386" s="65"/>
      <c r="P386" s="65"/>
      <c r="Q386" s="65" t="str">
        <f>IFERROR(VLOOKUP('BMP P Tracking Table'!$P386,Dropdowns!$C$2:$E$15,3,FALSE),"")</f>
        <v/>
      </c>
      <c r="R386" s="65" t="str">
        <f>IFERROR(VLOOKUP('BMP P Tracking Table'!$Q386,Dropdowns!$P$3:$Q$23,2,FALSE),"")</f>
        <v/>
      </c>
      <c r="S386" s="65"/>
      <c r="T386" s="65"/>
      <c r="U386" s="65"/>
      <c r="V386" s="65"/>
      <c r="W386" s="65"/>
      <c r="X386" s="65"/>
      <c r="Y386" s="65"/>
      <c r="Z386" s="65"/>
      <c r="AA386" s="65"/>
      <c r="AB386" s="100"/>
      <c r="AC386" s="65"/>
      <c r="AD386" s="107" t="str">
        <f>IFERROR('BMP P Tracking Table'!$U386*VLOOKUP('BMP P Tracking Table'!$Q386,'Loading Rates'!$B$1:$L$24,4,FALSE)+IF('BMP P Tracking Table'!$V386="By HSG",'BMP P Tracking Table'!$W386*VLOOKUP('BMP P Tracking Table'!$Q386,'Loading Rates'!$B$1:$L$24,6,FALSE)+'BMP P Tracking Table'!$X386*VLOOKUP('BMP P Tracking Table'!$Q386,'Loading Rates'!$B$1:$L$24,7,FALSE)+'BMP P Tracking Table'!$Y386*VLOOKUP('BMP P Tracking Table'!$Q386,'Loading Rates'!$B$1:$L$24,8,FALSE)+'BMP P Tracking Table'!$Z386*VLOOKUP('BMP P Tracking Table'!$Q386,'Loading Rates'!$B$1:$L$24,9,FALSE),'BMP P Tracking Table'!$AA386*VLOOKUP('BMP P Tracking Table'!$Q386,'Loading Rates'!$B$1:$L$24,10,FALSE)),"")</f>
        <v/>
      </c>
      <c r="AE386" s="107" t="str">
        <f>IFERROR(MIN(2,IF('BMP P Tracking Table'!$V386="Total Pervious",(-(3630*'BMP P Tracking Table'!$U386+20.691*'BMP P Tracking Table'!$AA386)+SQRT((3630*'BMP P Tracking Table'!$U386+20.691*'BMP P Tracking Table'!$AA386)^2-(4*(996.798*'BMP P Tracking Table'!$AA386)*-'BMP P Tracking Table'!$AB386)))/(2*(996.798*'BMP P Tracking Table'!$AA386)),IF(SUM('BMP P Tracking Table'!$W386:$Z386)=0,'BMP P Tracking Table'!$AB386/(-3630*'BMP P Tracking Table'!$U386),(-(3630*'BMP P Tracking Table'!$U386+20.691*'BMP P Tracking Table'!$Z386-216.711*'BMP P Tracking Table'!$Y386-83.853*'BMP P Tracking Table'!$X386-42.834*'BMP P Tracking Table'!$W386)+SQRT((3630*'BMP P Tracking Table'!$U386+20.691*'BMP P Tracking Table'!$Z386-216.711*'BMP P Tracking Table'!$Y386-83.853*'BMP P Tracking Table'!$X386-42.834*'BMP P Tracking Table'!$W386)^2-(4*(149.919*'BMP P Tracking Table'!$W386+236.676*'BMP P Tracking Table'!$X386+726*'BMP P Tracking Table'!$Y386+996.798*'BMP P Tracking Table'!$Z386)*-'BMP P Tracking Table'!$AB386)))/(2*(149.919*'BMP P Tracking Table'!$W386+236.676*'BMP P Tracking Table'!$X386+726*'BMP P Tracking Table'!$Y386+996.798*'BMP P Tracking Table'!$Z386))))),"")</f>
        <v/>
      </c>
      <c r="AF386" s="107" t="str" cm="1">
        <f t="array" ref="AF386">IFERROR((VLOOKUP(CONCATENATE('BMP P Tracking Table'!$T386," ",'BMP P Tracking Table'!$AC386),'Performance Curves'!$C$1:$L$45,_xlfn.SINGLE(MATCH('BMP P Tracking Table'!$AE386,'Performance Curves'!$D$1:$L$1,1))+2,FALSE)-VLOOKUP(CONCATENATE('BMP P Tracking Table'!$T386," ",'BMP P Tracking Table'!$AC386),'Performance Curves'!$C$1:$L$45,_xlfn.SINGLE(MATCH('BMP P Tracking Table'!$AE386,'Performance Curves'!$D$1:$L$1,1))+1,FALSE)),"")</f>
        <v/>
      </c>
      <c r="AG386" s="107" t="str">
        <f>IFERROR(('BMP P Tracking Table'!$AE386-INDEX('Performance Curves'!$E$1:$L$1,1,MATCH('BMP P Tracking Table'!$AE386,'Performance Curves'!$E$1:$L$1,1)))/(INDEX('Performance Curves'!$E$1:$L$1,1,MATCH('BMP P Tracking Table'!$AE386,'Performance Curves'!$E$1:$L$1,1)+1)-INDEX('Performance Curves'!$E$1:$L$1,1,MATCH('BMP P Tracking Table'!$AE386,'Performance Curves'!$E$1:$L$1,1))),"")</f>
        <v/>
      </c>
      <c r="AH386" s="106" t="str" cm="1">
        <f t="array" ref="AH386">IFERROR(IF('BMP P Tracking Table'!$AE386=2,VLOOKUP(CONCATENATE('BMP P Tracking Table'!$T386," ",'BMP P Tracking Table'!$AC386),'Performance Curves'!$C$1:$L$45,_xlfn.SINGLE(MATCH('BMP P Tracking Table'!$AE386,'Performance Curves'!$D$1:$L$1,1))+1,FALSE),'BMP P Tracking Table'!$AF386*'BMP P Tracking Table'!$AG386+VLOOKUP(CONCATENATE('BMP P Tracking Table'!$T386," ",'BMP P Tracking Table'!$AC386),'Performance Curves'!$C$1:$L$45,_xlfn.SINGLE(MATCH('BMP P Tracking Table'!$AE386,'Performance Curves'!$D$1:$L$1,1))+1,FALSE)),"")</f>
        <v/>
      </c>
      <c r="AI386" s="107" t="str">
        <f>IFERROR('BMP P Tracking Table'!$AH386*'BMP P Tracking Table'!$AD386,"")</f>
        <v/>
      </c>
      <c r="AJ386" s="65"/>
      <c r="AK386" s="101"/>
      <c r="AL386" s="101"/>
      <c r="AM386" s="64">
        <v>1</v>
      </c>
      <c r="AN386" s="105" t="str">
        <f t="shared" si="11"/>
        <v/>
      </c>
      <c r="AO386" s="101"/>
      <c r="AP386" s="101"/>
      <c r="AQ386" s="101"/>
      <c r="AR386" s="101"/>
      <c r="AS386" s="101"/>
      <c r="AT386" s="101"/>
      <c r="AU386" s="101"/>
      <c r="AV386" s="65"/>
      <c r="AW386" s="102"/>
      <c r="AX386" s="102"/>
      <c r="AY386" s="107" t="str">
        <f>IF('BMP P Tracking Table'!$AK386="Yes",IF('BMP P Tracking Table'!$AL386="No",'BMP P Tracking Table'!$U386*VLOOKUP('BMP P Tracking Table'!$Q386,'Loading Rates'!$B$1:$L$24,4,FALSE)+IF('BMP P Tracking Table'!$V386="By HSG",'BMP P Tracking Table'!$W386*VLOOKUP('BMP P Tracking Table'!$Q386,'Loading Rates'!$B$1:$L$24,6,FALSE)+'BMP P Tracking Table'!$X386*VLOOKUP('BMP P Tracking Table'!$Q386,'Loading Rates'!$B$1:$L$24,7,FALSE)+'BMP P Tracking Table'!$Y386*VLOOKUP('BMP P Tracking Table'!$Q386,'Loading Rates'!$B$1:$L$24,8,FALSE)+'BMP P Tracking Table'!$Z386*VLOOKUP('BMP P Tracking Table'!$Q386,'Loading Rates'!$B$1:$L$24,9,FALSE),'BMP P Tracking Table'!$AA386*VLOOKUP('BMP P Tracking Table'!$Q386,'Loading Rates'!$B$1:$L$24,10,FALSE)),'BMP P Tracking Table'!$AO386*VLOOKUP('BMP P Tracking Table'!$Q386,'Loading Rates'!$B$1:$L$24,4,FALSE)+IF('BMP P Tracking Table'!$AP386="By HSG",'BMP P Tracking Table'!$AQ386*VLOOKUP('BMP P Tracking Table'!$Q386,'Loading Rates'!$B$1:$L$24,6,FALSE)+'BMP P Tracking Table'!$AR386*VLOOKUP('BMP P Tracking Table'!$Q386,'Loading Rates'!$B$1:$L$24,7,FALSE)+'BMP P Tracking Table'!$AS386*VLOOKUP('BMP P Tracking Table'!$Q386,'Loading Rates'!$B$1:$L$24,8,FALSE)+'BMP P Tracking Table'!$AT386*VLOOKUP('BMP P Tracking Table'!$Q386,'Loading Rates'!$B$1:$L$24,9,FALSE),'BMP P Tracking Table'!$AU386*VLOOKUP('BMP P Tracking Table'!$Q386,'Loading Rates'!$B$1:$L$24,10,FALSE))),"")</f>
        <v/>
      </c>
      <c r="AZ386" s="107" t="str">
        <f>IFERROR(IF('BMP P Tracking Table'!$AL386="Yes",MIN(2,IF('BMP P Tracking Table'!$AP386="Total Pervious",(-(3630*'BMP P Tracking Table'!$AO386+20.691*'BMP P Tracking Table'!$AU386)+SQRT((3630*'BMP P Tracking Table'!$AO386+20.691*'BMP P Tracking Table'!$AU386)^2-(4*(996.798*'BMP P Tracking Table'!$AU386)*-'BMP P Tracking Table'!$AW386)))/(2*(996.798*'BMP P Tracking Table'!$AU386)),IF(SUM('BMP P Tracking Table'!$AQ386:$AT386)=0,'BMP P Tracking Table'!$AU386/(-3630*'BMP P Tracking Table'!$AO386),(-(3630*'BMP P Tracking Table'!$AO386+20.691*'BMP P Tracking Table'!$AT386-216.711*'BMP P Tracking Table'!$AS386-83.853*'BMP P Tracking Table'!$AR386-42.834*'BMP P Tracking Table'!$AQ386)+SQRT((3630*'BMP P Tracking Table'!$AO386+20.691*'BMP P Tracking Table'!$AT386-216.711*'BMP P Tracking Table'!$AS386-83.853*'BMP P Tracking Table'!$AR386-42.834*'BMP P Tracking Table'!$AQ386)^2-(4*(149.919*'BMP P Tracking Table'!$AQ386+236.676*'BMP P Tracking Table'!$AR386+726*'BMP P Tracking Table'!$AS386+996.798*'BMP P Tracking Table'!$AT386)*-'BMP P Tracking Table'!$AW386)))/(2*(149.919*'BMP P Tracking Table'!$AQ386+236.676*'BMP P Tracking Table'!$AR386+726*'BMP P Tracking Table'!$AS386+996.798*'BMP P Tracking Table'!$AT386))))),MIN(2,IF('BMP P Tracking Table'!$AP386="Total Pervious",(-(3630*'BMP P Tracking Table'!$U386+20.691*'BMP P Tracking Table'!$AA386)+SQRT((3630*'BMP P Tracking Table'!$U386+20.691*'BMP P Tracking Table'!$AA386)^2-(4*(996.798*'BMP P Tracking Table'!$AA386)*-'BMP P Tracking Table'!$AW386)))/(2*(996.798*'BMP P Tracking Table'!$AA386)),IF(SUM('BMP P Tracking Table'!$W386:$Z386)=0,'BMP P Tracking Table'!$AW386/(-3630*'BMP P Tracking Table'!$U386),(-(3630*'BMP P Tracking Table'!$U386+20.691*'BMP P Tracking Table'!$Z386-216.711*'BMP P Tracking Table'!$Y386-83.853*'BMP P Tracking Table'!$X386-42.834*'BMP P Tracking Table'!$W386)+SQRT((3630*'BMP P Tracking Table'!$U386+20.691*'BMP P Tracking Table'!$Z386-216.711*'BMP P Tracking Table'!$Y386-83.853*'BMP P Tracking Table'!$X386-42.834*'BMP P Tracking Table'!$W386)^2-(4*(149.919*'BMP P Tracking Table'!$W386+236.676*'BMP P Tracking Table'!$X386+726*'BMP P Tracking Table'!$Y386+996.798*'BMP P Tracking Table'!$Z386)*-'BMP P Tracking Table'!$AW386)))/(2*(149.919*'BMP P Tracking Table'!$W386+236.676*'BMP P Tracking Table'!$X386+726*'BMP P Tracking Table'!$Y386+996.798*'BMP P Tracking Table'!$Z386)))))),"")</f>
        <v/>
      </c>
      <c r="BA386" s="105" t="str" cm="1">
        <f t="array" ref="BA386">IFERROR((VLOOKUP(CONCATENATE('BMP P Tracking Table'!$AV386," ",'BMP P Tracking Table'!$AX386),'Performance Curves'!$C$1:$L$45,_xlfn.SINGLE(MATCH('BMP P Tracking Table'!$AZ386,'Performance Curves'!$D$1:$L$1,1))+2,FALSE)-VLOOKUP(CONCATENATE('BMP P Tracking Table'!$AV386," ",'BMP P Tracking Table'!$AX386),'Performance Curves'!$C$1:$L$45,_xlfn.SINGLE(MATCH('BMP P Tracking Table'!$AZ386,'Performance Curves'!$D$1:$L$1,1))+1,FALSE)),"")</f>
        <v/>
      </c>
      <c r="BB386" s="107" t="str">
        <f>IFERROR(('BMP P Tracking Table'!$AZ386-INDEX('Performance Curves'!$E$1:$L$1,1,MATCH('BMP P Tracking Table'!$AZ386,'Performance Curves'!$E$1:$L$1,1)))/(INDEX('Performance Curves'!$E$1:$L$1,1,MATCH('BMP P Tracking Table'!$AZ386,'Performance Curves'!$E$1:$L$1,1)+1)-INDEX('Performance Curves'!$E$1:$L$1,1,MATCH('BMP P Tracking Table'!$AZ386,'Performance Curves'!$E$1:$L$1,1))),"")</f>
        <v/>
      </c>
      <c r="BC386" s="106" t="str" cm="1">
        <f t="array" ref="BC386">IFERROR(IF('BMP P Tracking Table'!$AZ386=2,VLOOKUP(CONCATENATE('BMP P Tracking Table'!$AV386," ",'BMP P Tracking Table'!$AX386),'Performance Curves'!$C$1:$L$44,_xlfn.SINGLE(MATCH('BMP P Tracking Table'!$AZ386,'Performance Curves'!$D$1:$L$1,1))+1,FALSE),'BMP P Tracking Table'!$BA386*'BMP P Tracking Table'!$BB386+VLOOKUP(CONCATENATE('BMP P Tracking Table'!$AV386," ",'BMP P Tracking Table'!$AX386),'Performance Curves'!$C$1:$L$44,_xlfn.SINGLE(MATCH('BMP P Tracking Table'!$AZ386,'Performance Curves'!$D$1:$L$1,1))+1,FALSE)),"")</f>
        <v/>
      </c>
      <c r="BD386" s="107" t="str">
        <f>IFERROR('BMP P Tracking Table'!$BC386*'BMP P Tracking Table'!$AY386,"")</f>
        <v/>
      </c>
      <c r="BE386" s="101"/>
      <c r="BF386" s="37">
        <f t="shared" si="12"/>
        <v>0</v>
      </c>
    </row>
    <row r="387" spans="1:58" x14ac:dyDescent="0.25">
      <c r="A387" s="65"/>
      <c r="B387" s="65"/>
      <c r="C387" s="65"/>
      <c r="D387" s="65"/>
      <c r="E387" s="97"/>
      <c r="F387" s="97"/>
      <c r="G387" s="65"/>
      <c r="H387" s="65"/>
      <c r="I387" s="65"/>
      <c r="J387" s="98"/>
      <c r="K387" s="65"/>
      <c r="L387" s="65"/>
      <c r="M387" s="65"/>
      <c r="N387" s="65"/>
      <c r="O387" s="65"/>
      <c r="P387" s="65"/>
      <c r="Q387" s="65" t="str">
        <f>IFERROR(VLOOKUP('BMP P Tracking Table'!$P387,Dropdowns!$C$2:$E$15,3,FALSE),"")</f>
        <v/>
      </c>
      <c r="R387" s="65" t="str">
        <f>IFERROR(VLOOKUP('BMP P Tracking Table'!$Q387,Dropdowns!$P$3:$Q$23,2,FALSE),"")</f>
        <v/>
      </c>
      <c r="S387" s="65"/>
      <c r="T387" s="65"/>
      <c r="U387" s="65"/>
      <c r="V387" s="65"/>
      <c r="W387" s="65"/>
      <c r="X387" s="65"/>
      <c r="Y387" s="65"/>
      <c r="Z387" s="65"/>
      <c r="AA387" s="65"/>
      <c r="AB387" s="100"/>
      <c r="AC387" s="65"/>
      <c r="AD387" s="107" t="str">
        <f>IFERROR('BMP P Tracking Table'!$U387*VLOOKUP('BMP P Tracking Table'!$Q387,'Loading Rates'!$B$1:$L$24,4,FALSE)+IF('BMP P Tracking Table'!$V387="By HSG",'BMP P Tracking Table'!$W387*VLOOKUP('BMP P Tracking Table'!$Q387,'Loading Rates'!$B$1:$L$24,6,FALSE)+'BMP P Tracking Table'!$X387*VLOOKUP('BMP P Tracking Table'!$Q387,'Loading Rates'!$B$1:$L$24,7,FALSE)+'BMP P Tracking Table'!$Y387*VLOOKUP('BMP P Tracking Table'!$Q387,'Loading Rates'!$B$1:$L$24,8,FALSE)+'BMP P Tracking Table'!$Z387*VLOOKUP('BMP P Tracking Table'!$Q387,'Loading Rates'!$B$1:$L$24,9,FALSE),'BMP P Tracking Table'!$AA387*VLOOKUP('BMP P Tracking Table'!$Q387,'Loading Rates'!$B$1:$L$24,10,FALSE)),"")</f>
        <v/>
      </c>
      <c r="AE387" s="107" t="str">
        <f>IFERROR(MIN(2,IF('BMP P Tracking Table'!$V387="Total Pervious",(-(3630*'BMP P Tracking Table'!$U387+20.691*'BMP P Tracking Table'!$AA387)+SQRT((3630*'BMP P Tracking Table'!$U387+20.691*'BMP P Tracking Table'!$AA387)^2-(4*(996.798*'BMP P Tracking Table'!$AA387)*-'BMP P Tracking Table'!$AB387)))/(2*(996.798*'BMP P Tracking Table'!$AA387)),IF(SUM('BMP P Tracking Table'!$W387:$Z387)=0,'BMP P Tracking Table'!$AB387/(-3630*'BMP P Tracking Table'!$U387),(-(3630*'BMP P Tracking Table'!$U387+20.691*'BMP P Tracking Table'!$Z387-216.711*'BMP P Tracking Table'!$Y387-83.853*'BMP P Tracking Table'!$X387-42.834*'BMP P Tracking Table'!$W387)+SQRT((3630*'BMP P Tracking Table'!$U387+20.691*'BMP P Tracking Table'!$Z387-216.711*'BMP P Tracking Table'!$Y387-83.853*'BMP P Tracking Table'!$X387-42.834*'BMP P Tracking Table'!$W387)^2-(4*(149.919*'BMP P Tracking Table'!$W387+236.676*'BMP P Tracking Table'!$X387+726*'BMP P Tracking Table'!$Y387+996.798*'BMP P Tracking Table'!$Z387)*-'BMP P Tracking Table'!$AB387)))/(2*(149.919*'BMP P Tracking Table'!$W387+236.676*'BMP P Tracking Table'!$X387+726*'BMP P Tracking Table'!$Y387+996.798*'BMP P Tracking Table'!$Z387))))),"")</f>
        <v/>
      </c>
      <c r="AF387" s="107" t="str" cm="1">
        <f t="array" ref="AF387">IFERROR((VLOOKUP(CONCATENATE('BMP P Tracking Table'!$T387," ",'BMP P Tracking Table'!$AC387),'Performance Curves'!$C$1:$L$45,_xlfn.SINGLE(MATCH('BMP P Tracking Table'!$AE387,'Performance Curves'!$D$1:$L$1,1))+2,FALSE)-VLOOKUP(CONCATENATE('BMP P Tracking Table'!$T387," ",'BMP P Tracking Table'!$AC387),'Performance Curves'!$C$1:$L$45,_xlfn.SINGLE(MATCH('BMP P Tracking Table'!$AE387,'Performance Curves'!$D$1:$L$1,1))+1,FALSE)),"")</f>
        <v/>
      </c>
      <c r="AG387" s="107" t="str">
        <f>IFERROR(('BMP P Tracking Table'!$AE387-INDEX('Performance Curves'!$E$1:$L$1,1,MATCH('BMP P Tracking Table'!$AE387,'Performance Curves'!$E$1:$L$1,1)))/(INDEX('Performance Curves'!$E$1:$L$1,1,MATCH('BMP P Tracking Table'!$AE387,'Performance Curves'!$E$1:$L$1,1)+1)-INDEX('Performance Curves'!$E$1:$L$1,1,MATCH('BMP P Tracking Table'!$AE387,'Performance Curves'!$E$1:$L$1,1))),"")</f>
        <v/>
      </c>
      <c r="AH387" s="106" t="str" cm="1">
        <f t="array" ref="AH387">IFERROR(IF('BMP P Tracking Table'!$AE387=2,VLOOKUP(CONCATENATE('BMP P Tracking Table'!$T387," ",'BMP P Tracking Table'!$AC387),'Performance Curves'!$C$1:$L$45,_xlfn.SINGLE(MATCH('BMP P Tracking Table'!$AE387,'Performance Curves'!$D$1:$L$1,1))+1,FALSE),'BMP P Tracking Table'!$AF387*'BMP P Tracking Table'!$AG387+VLOOKUP(CONCATENATE('BMP P Tracking Table'!$T387," ",'BMP P Tracking Table'!$AC387),'Performance Curves'!$C$1:$L$45,_xlfn.SINGLE(MATCH('BMP P Tracking Table'!$AE387,'Performance Curves'!$D$1:$L$1,1))+1,FALSE)),"")</f>
        <v/>
      </c>
      <c r="AI387" s="107" t="str">
        <f>IFERROR('BMP P Tracking Table'!$AH387*'BMP P Tracking Table'!$AD387,"")</f>
        <v/>
      </c>
      <c r="AJ387" s="65"/>
      <c r="AK387" s="101"/>
      <c r="AL387" s="101"/>
      <c r="AM387" s="64">
        <v>1</v>
      </c>
      <c r="AN387" s="105" t="str">
        <f t="shared" si="11"/>
        <v/>
      </c>
      <c r="AO387" s="101"/>
      <c r="AP387" s="101"/>
      <c r="AQ387" s="101"/>
      <c r="AR387" s="101"/>
      <c r="AS387" s="101"/>
      <c r="AT387" s="101"/>
      <c r="AU387" s="101"/>
      <c r="AV387" s="65"/>
      <c r="AW387" s="102"/>
      <c r="AX387" s="102"/>
      <c r="AY387" s="107" t="str">
        <f>IF('BMP P Tracking Table'!$AK387="Yes",IF('BMP P Tracking Table'!$AL387="No",'BMP P Tracking Table'!$U387*VLOOKUP('BMP P Tracking Table'!$Q387,'Loading Rates'!$B$1:$L$24,4,FALSE)+IF('BMP P Tracking Table'!$V387="By HSG",'BMP P Tracking Table'!$W387*VLOOKUP('BMP P Tracking Table'!$Q387,'Loading Rates'!$B$1:$L$24,6,FALSE)+'BMP P Tracking Table'!$X387*VLOOKUP('BMP P Tracking Table'!$Q387,'Loading Rates'!$B$1:$L$24,7,FALSE)+'BMP P Tracking Table'!$Y387*VLOOKUP('BMP P Tracking Table'!$Q387,'Loading Rates'!$B$1:$L$24,8,FALSE)+'BMP P Tracking Table'!$Z387*VLOOKUP('BMP P Tracking Table'!$Q387,'Loading Rates'!$B$1:$L$24,9,FALSE),'BMP P Tracking Table'!$AA387*VLOOKUP('BMP P Tracking Table'!$Q387,'Loading Rates'!$B$1:$L$24,10,FALSE)),'BMP P Tracking Table'!$AO387*VLOOKUP('BMP P Tracking Table'!$Q387,'Loading Rates'!$B$1:$L$24,4,FALSE)+IF('BMP P Tracking Table'!$AP387="By HSG",'BMP P Tracking Table'!$AQ387*VLOOKUP('BMP P Tracking Table'!$Q387,'Loading Rates'!$B$1:$L$24,6,FALSE)+'BMP P Tracking Table'!$AR387*VLOOKUP('BMP P Tracking Table'!$Q387,'Loading Rates'!$B$1:$L$24,7,FALSE)+'BMP P Tracking Table'!$AS387*VLOOKUP('BMP P Tracking Table'!$Q387,'Loading Rates'!$B$1:$L$24,8,FALSE)+'BMP P Tracking Table'!$AT387*VLOOKUP('BMP P Tracking Table'!$Q387,'Loading Rates'!$B$1:$L$24,9,FALSE),'BMP P Tracking Table'!$AU387*VLOOKUP('BMP P Tracking Table'!$Q387,'Loading Rates'!$B$1:$L$24,10,FALSE))),"")</f>
        <v/>
      </c>
      <c r="AZ387" s="107" t="str">
        <f>IFERROR(IF('BMP P Tracking Table'!$AL387="Yes",MIN(2,IF('BMP P Tracking Table'!$AP387="Total Pervious",(-(3630*'BMP P Tracking Table'!$AO387+20.691*'BMP P Tracking Table'!$AU387)+SQRT((3630*'BMP P Tracking Table'!$AO387+20.691*'BMP P Tracking Table'!$AU387)^2-(4*(996.798*'BMP P Tracking Table'!$AU387)*-'BMP P Tracking Table'!$AW387)))/(2*(996.798*'BMP P Tracking Table'!$AU387)),IF(SUM('BMP P Tracking Table'!$AQ387:$AT387)=0,'BMP P Tracking Table'!$AU387/(-3630*'BMP P Tracking Table'!$AO387),(-(3630*'BMP P Tracking Table'!$AO387+20.691*'BMP P Tracking Table'!$AT387-216.711*'BMP P Tracking Table'!$AS387-83.853*'BMP P Tracking Table'!$AR387-42.834*'BMP P Tracking Table'!$AQ387)+SQRT((3630*'BMP P Tracking Table'!$AO387+20.691*'BMP P Tracking Table'!$AT387-216.711*'BMP P Tracking Table'!$AS387-83.853*'BMP P Tracking Table'!$AR387-42.834*'BMP P Tracking Table'!$AQ387)^2-(4*(149.919*'BMP P Tracking Table'!$AQ387+236.676*'BMP P Tracking Table'!$AR387+726*'BMP P Tracking Table'!$AS387+996.798*'BMP P Tracking Table'!$AT387)*-'BMP P Tracking Table'!$AW387)))/(2*(149.919*'BMP P Tracking Table'!$AQ387+236.676*'BMP P Tracking Table'!$AR387+726*'BMP P Tracking Table'!$AS387+996.798*'BMP P Tracking Table'!$AT387))))),MIN(2,IF('BMP P Tracking Table'!$AP387="Total Pervious",(-(3630*'BMP P Tracking Table'!$U387+20.691*'BMP P Tracking Table'!$AA387)+SQRT((3630*'BMP P Tracking Table'!$U387+20.691*'BMP P Tracking Table'!$AA387)^2-(4*(996.798*'BMP P Tracking Table'!$AA387)*-'BMP P Tracking Table'!$AW387)))/(2*(996.798*'BMP P Tracking Table'!$AA387)),IF(SUM('BMP P Tracking Table'!$W387:$Z387)=0,'BMP P Tracking Table'!$AW387/(-3630*'BMP P Tracking Table'!$U387),(-(3630*'BMP P Tracking Table'!$U387+20.691*'BMP P Tracking Table'!$Z387-216.711*'BMP P Tracking Table'!$Y387-83.853*'BMP P Tracking Table'!$X387-42.834*'BMP P Tracking Table'!$W387)+SQRT((3630*'BMP P Tracking Table'!$U387+20.691*'BMP P Tracking Table'!$Z387-216.711*'BMP P Tracking Table'!$Y387-83.853*'BMP P Tracking Table'!$X387-42.834*'BMP P Tracking Table'!$W387)^2-(4*(149.919*'BMP P Tracking Table'!$W387+236.676*'BMP P Tracking Table'!$X387+726*'BMP P Tracking Table'!$Y387+996.798*'BMP P Tracking Table'!$Z387)*-'BMP P Tracking Table'!$AW387)))/(2*(149.919*'BMP P Tracking Table'!$W387+236.676*'BMP P Tracking Table'!$X387+726*'BMP P Tracking Table'!$Y387+996.798*'BMP P Tracking Table'!$Z387)))))),"")</f>
        <v/>
      </c>
      <c r="BA387" s="105" t="str" cm="1">
        <f t="array" ref="BA387">IFERROR((VLOOKUP(CONCATENATE('BMP P Tracking Table'!$AV387," ",'BMP P Tracking Table'!$AX387),'Performance Curves'!$C$1:$L$45,_xlfn.SINGLE(MATCH('BMP P Tracking Table'!$AZ387,'Performance Curves'!$D$1:$L$1,1))+2,FALSE)-VLOOKUP(CONCATENATE('BMP P Tracking Table'!$AV387," ",'BMP P Tracking Table'!$AX387),'Performance Curves'!$C$1:$L$45,_xlfn.SINGLE(MATCH('BMP P Tracking Table'!$AZ387,'Performance Curves'!$D$1:$L$1,1))+1,FALSE)),"")</f>
        <v/>
      </c>
      <c r="BB387" s="107" t="str">
        <f>IFERROR(('BMP P Tracking Table'!$AZ387-INDEX('Performance Curves'!$E$1:$L$1,1,MATCH('BMP P Tracking Table'!$AZ387,'Performance Curves'!$E$1:$L$1,1)))/(INDEX('Performance Curves'!$E$1:$L$1,1,MATCH('BMP P Tracking Table'!$AZ387,'Performance Curves'!$E$1:$L$1,1)+1)-INDEX('Performance Curves'!$E$1:$L$1,1,MATCH('BMP P Tracking Table'!$AZ387,'Performance Curves'!$E$1:$L$1,1))),"")</f>
        <v/>
      </c>
      <c r="BC387" s="106" t="str" cm="1">
        <f t="array" ref="BC387">IFERROR(IF('BMP P Tracking Table'!$AZ387=2,VLOOKUP(CONCATENATE('BMP P Tracking Table'!$AV387," ",'BMP P Tracking Table'!$AX387),'Performance Curves'!$C$1:$L$44,_xlfn.SINGLE(MATCH('BMP P Tracking Table'!$AZ387,'Performance Curves'!$D$1:$L$1,1))+1,FALSE),'BMP P Tracking Table'!$BA387*'BMP P Tracking Table'!$BB387+VLOOKUP(CONCATENATE('BMP P Tracking Table'!$AV387," ",'BMP P Tracking Table'!$AX387),'Performance Curves'!$C$1:$L$44,_xlfn.SINGLE(MATCH('BMP P Tracking Table'!$AZ387,'Performance Curves'!$D$1:$L$1,1))+1,FALSE)),"")</f>
        <v/>
      </c>
      <c r="BD387" s="107" t="str">
        <f>IFERROR('BMP P Tracking Table'!$BC387*'BMP P Tracking Table'!$AY387,"")</f>
        <v/>
      </c>
      <c r="BE387" s="101"/>
      <c r="BF387" s="37">
        <f t="shared" si="12"/>
        <v>0</v>
      </c>
    </row>
    <row r="388" spans="1:58" x14ac:dyDescent="0.25">
      <c r="A388" s="65"/>
      <c r="B388" s="65"/>
      <c r="C388" s="65"/>
      <c r="D388" s="65"/>
      <c r="E388" s="97"/>
      <c r="F388" s="97"/>
      <c r="G388" s="65"/>
      <c r="H388" s="65"/>
      <c r="I388" s="65"/>
      <c r="J388" s="98"/>
      <c r="K388" s="65"/>
      <c r="L388" s="65"/>
      <c r="M388" s="65"/>
      <c r="N388" s="65"/>
      <c r="O388" s="65"/>
      <c r="P388" s="65"/>
      <c r="Q388" s="65" t="str">
        <f>IFERROR(VLOOKUP('BMP P Tracking Table'!$P388,Dropdowns!$C$2:$E$15,3,FALSE),"")</f>
        <v/>
      </c>
      <c r="R388" s="65" t="str">
        <f>IFERROR(VLOOKUP('BMP P Tracking Table'!$Q388,Dropdowns!$P$3:$Q$23,2,FALSE),"")</f>
        <v/>
      </c>
      <c r="S388" s="65"/>
      <c r="T388" s="65"/>
      <c r="U388" s="65"/>
      <c r="V388" s="65"/>
      <c r="W388" s="65"/>
      <c r="X388" s="65"/>
      <c r="Y388" s="65"/>
      <c r="Z388" s="65"/>
      <c r="AA388" s="65"/>
      <c r="AB388" s="100"/>
      <c r="AC388" s="65"/>
      <c r="AD388" s="107" t="str">
        <f>IFERROR('BMP P Tracking Table'!$U388*VLOOKUP('BMP P Tracking Table'!$Q388,'Loading Rates'!$B$1:$L$24,4,FALSE)+IF('BMP P Tracking Table'!$V388="By HSG",'BMP P Tracking Table'!$W388*VLOOKUP('BMP P Tracking Table'!$Q388,'Loading Rates'!$B$1:$L$24,6,FALSE)+'BMP P Tracking Table'!$X388*VLOOKUP('BMP P Tracking Table'!$Q388,'Loading Rates'!$B$1:$L$24,7,FALSE)+'BMP P Tracking Table'!$Y388*VLOOKUP('BMP P Tracking Table'!$Q388,'Loading Rates'!$B$1:$L$24,8,FALSE)+'BMP P Tracking Table'!$Z388*VLOOKUP('BMP P Tracking Table'!$Q388,'Loading Rates'!$B$1:$L$24,9,FALSE),'BMP P Tracking Table'!$AA388*VLOOKUP('BMP P Tracking Table'!$Q388,'Loading Rates'!$B$1:$L$24,10,FALSE)),"")</f>
        <v/>
      </c>
      <c r="AE388" s="107" t="str">
        <f>IFERROR(MIN(2,IF('BMP P Tracking Table'!$V388="Total Pervious",(-(3630*'BMP P Tracking Table'!$U388+20.691*'BMP P Tracking Table'!$AA388)+SQRT((3630*'BMP P Tracking Table'!$U388+20.691*'BMP P Tracking Table'!$AA388)^2-(4*(996.798*'BMP P Tracking Table'!$AA388)*-'BMP P Tracking Table'!$AB388)))/(2*(996.798*'BMP P Tracking Table'!$AA388)),IF(SUM('BMP P Tracking Table'!$W388:$Z388)=0,'BMP P Tracking Table'!$AB388/(-3630*'BMP P Tracking Table'!$U388),(-(3630*'BMP P Tracking Table'!$U388+20.691*'BMP P Tracking Table'!$Z388-216.711*'BMP P Tracking Table'!$Y388-83.853*'BMP P Tracking Table'!$X388-42.834*'BMP P Tracking Table'!$W388)+SQRT((3630*'BMP P Tracking Table'!$U388+20.691*'BMP P Tracking Table'!$Z388-216.711*'BMP P Tracking Table'!$Y388-83.853*'BMP P Tracking Table'!$X388-42.834*'BMP P Tracking Table'!$W388)^2-(4*(149.919*'BMP P Tracking Table'!$W388+236.676*'BMP P Tracking Table'!$X388+726*'BMP P Tracking Table'!$Y388+996.798*'BMP P Tracking Table'!$Z388)*-'BMP P Tracking Table'!$AB388)))/(2*(149.919*'BMP P Tracking Table'!$W388+236.676*'BMP P Tracking Table'!$X388+726*'BMP P Tracking Table'!$Y388+996.798*'BMP P Tracking Table'!$Z388))))),"")</f>
        <v/>
      </c>
      <c r="AF388" s="107" t="str" cm="1">
        <f t="array" ref="AF388">IFERROR((VLOOKUP(CONCATENATE('BMP P Tracking Table'!$T388," ",'BMP P Tracking Table'!$AC388),'Performance Curves'!$C$1:$L$45,_xlfn.SINGLE(MATCH('BMP P Tracking Table'!$AE388,'Performance Curves'!$D$1:$L$1,1))+2,FALSE)-VLOOKUP(CONCATENATE('BMP P Tracking Table'!$T388," ",'BMP P Tracking Table'!$AC388),'Performance Curves'!$C$1:$L$45,_xlfn.SINGLE(MATCH('BMP P Tracking Table'!$AE388,'Performance Curves'!$D$1:$L$1,1))+1,FALSE)),"")</f>
        <v/>
      </c>
      <c r="AG388" s="107" t="str">
        <f>IFERROR(('BMP P Tracking Table'!$AE388-INDEX('Performance Curves'!$E$1:$L$1,1,MATCH('BMP P Tracking Table'!$AE388,'Performance Curves'!$E$1:$L$1,1)))/(INDEX('Performance Curves'!$E$1:$L$1,1,MATCH('BMP P Tracking Table'!$AE388,'Performance Curves'!$E$1:$L$1,1)+1)-INDEX('Performance Curves'!$E$1:$L$1,1,MATCH('BMP P Tracking Table'!$AE388,'Performance Curves'!$E$1:$L$1,1))),"")</f>
        <v/>
      </c>
      <c r="AH388" s="106" t="str" cm="1">
        <f t="array" ref="AH388">IFERROR(IF('BMP P Tracking Table'!$AE388=2,VLOOKUP(CONCATENATE('BMP P Tracking Table'!$T388," ",'BMP P Tracking Table'!$AC388),'Performance Curves'!$C$1:$L$45,_xlfn.SINGLE(MATCH('BMP P Tracking Table'!$AE388,'Performance Curves'!$D$1:$L$1,1))+1,FALSE),'BMP P Tracking Table'!$AF388*'BMP P Tracking Table'!$AG388+VLOOKUP(CONCATENATE('BMP P Tracking Table'!$T388," ",'BMP P Tracking Table'!$AC388),'Performance Curves'!$C$1:$L$45,_xlfn.SINGLE(MATCH('BMP P Tracking Table'!$AE388,'Performance Curves'!$D$1:$L$1,1))+1,FALSE)),"")</f>
        <v/>
      </c>
      <c r="AI388" s="107" t="str">
        <f>IFERROR('BMP P Tracking Table'!$AH388*'BMP P Tracking Table'!$AD388,"")</f>
        <v/>
      </c>
      <c r="AJ388" s="65"/>
      <c r="AK388" s="101"/>
      <c r="AL388" s="101"/>
      <c r="AM388" s="64">
        <v>1</v>
      </c>
      <c r="AN388" s="105" t="str">
        <f t="shared" ref="AN388:AN451" si="13">IF(AK388="Yes",IF(BF388&gt;0,IF(ISBLANK(AJ388),AI388,AJ388)-IF(ISBLANK(BE388),BD388,BE388),"Enter Info --&gt;"),IF(ISBLANK(AJ388),AI388,AJ388))</f>
        <v/>
      </c>
      <c r="AO388" s="101"/>
      <c r="AP388" s="101"/>
      <c r="AQ388" s="101"/>
      <c r="AR388" s="101"/>
      <c r="AS388" s="101"/>
      <c r="AT388" s="101"/>
      <c r="AU388" s="101"/>
      <c r="AV388" s="65"/>
      <c r="AW388" s="102"/>
      <c r="AX388" s="102"/>
      <c r="AY388" s="107" t="str">
        <f>IF('BMP P Tracking Table'!$AK388="Yes",IF('BMP P Tracking Table'!$AL388="No",'BMP P Tracking Table'!$U388*VLOOKUP('BMP P Tracking Table'!$Q388,'Loading Rates'!$B$1:$L$24,4,FALSE)+IF('BMP P Tracking Table'!$V388="By HSG",'BMP P Tracking Table'!$W388*VLOOKUP('BMP P Tracking Table'!$Q388,'Loading Rates'!$B$1:$L$24,6,FALSE)+'BMP P Tracking Table'!$X388*VLOOKUP('BMP P Tracking Table'!$Q388,'Loading Rates'!$B$1:$L$24,7,FALSE)+'BMP P Tracking Table'!$Y388*VLOOKUP('BMP P Tracking Table'!$Q388,'Loading Rates'!$B$1:$L$24,8,FALSE)+'BMP P Tracking Table'!$Z388*VLOOKUP('BMP P Tracking Table'!$Q388,'Loading Rates'!$B$1:$L$24,9,FALSE),'BMP P Tracking Table'!$AA388*VLOOKUP('BMP P Tracking Table'!$Q388,'Loading Rates'!$B$1:$L$24,10,FALSE)),'BMP P Tracking Table'!$AO388*VLOOKUP('BMP P Tracking Table'!$Q388,'Loading Rates'!$B$1:$L$24,4,FALSE)+IF('BMP P Tracking Table'!$AP388="By HSG",'BMP P Tracking Table'!$AQ388*VLOOKUP('BMP P Tracking Table'!$Q388,'Loading Rates'!$B$1:$L$24,6,FALSE)+'BMP P Tracking Table'!$AR388*VLOOKUP('BMP P Tracking Table'!$Q388,'Loading Rates'!$B$1:$L$24,7,FALSE)+'BMP P Tracking Table'!$AS388*VLOOKUP('BMP P Tracking Table'!$Q388,'Loading Rates'!$B$1:$L$24,8,FALSE)+'BMP P Tracking Table'!$AT388*VLOOKUP('BMP P Tracking Table'!$Q388,'Loading Rates'!$B$1:$L$24,9,FALSE),'BMP P Tracking Table'!$AU388*VLOOKUP('BMP P Tracking Table'!$Q388,'Loading Rates'!$B$1:$L$24,10,FALSE))),"")</f>
        <v/>
      </c>
      <c r="AZ388" s="107" t="str">
        <f>IFERROR(IF('BMP P Tracking Table'!$AL388="Yes",MIN(2,IF('BMP P Tracking Table'!$AP388="Total Pervious",(-(3630*'BMP P Tracking Table'!$AO388+20.691*'BMP P Tracking Table'!$AU388)+SQRT((3630*'BMP P Tracking Table'!$AO388+20.691*'BMP P Tracking Table'!$AU388)^2-(4*(996.798*'BMP P Tracking Table'!$AU388)*-'BMP P Tracking Table'!$AW388)))/(2*(996.798*'BMP P Tracking Table'!$AU388)),IF(SUM('BMP P Tracking Table'!$AQ388:$AT388)=0,'BMP P Tracking Table'!$AU388/(-3630*'BMP P Tracking Table'!$AO388),(-(3630*'BMP P Tracking Table'!$AO388+20.691*'BMP P Tracking Table'!$AT388-216.711*'BMP P Tracking Table'!$AS388-83.853*'BMP P Tracking Table'!$AR388-42.834*'BMP P Tracking Table'!$AQ388)+SQRT((3630*'BMP P Tracking Table'!$AO388+20.691*'BMP P Tracking Table'!$AT388-216.711*'BMP P Tracking Table'!$AS388-83.853*'BMP P Tracking Table'!$AR388-42.834*'BMP P Tracking Table'!$AQ388)^2-(4*(149.919*'BMP P Tracking Table'!$AQ388+236.676*'BMP P Tracking Table'!$AR388+726*'BMP P Tracking Table'!$AS388+996.798*'BMP P Tracking Table'!$AT388)*-'BMP P Tracking Table'!$AW388)))/(2*(149.919*'BMP P Tracking Table'!$AQ388+236.676*'BMP P Tracking Table'!$AR388+726*'BMP P Tracking Table'!$AS388+996.798*'BMP P Tracking Table'!$AT388))))),MIN(2,IF('BMP P Tracking Table'!$AP388="Total Pervious",(-(3630*'BMP P Tracking Table'!$U388+20.691*'BMP P Tracking Table'!$AA388)+SQRT((3630*'BMP P Tracking Table'!$U388+20.691*'BMP P Tracking Table'!$AA388)^2-(4*(996.798*'BMP P Tracking Table'!$AA388)*-'BMP P Tracking Table'!$AW388)))/(2*(996.798*'BMP P Tracking Table'!$AA388)),IF(SUM('BMP P Tracking Table'!$W388:$Z388)=0,'BMP P Tracking Table'!$AW388/(-3630*'BMP P Tracking Table'!$U388),(-(3630*'BMP P Tracking Table'!$U388+20.691*'BMP P Tracking Table'!$Z388-216.711*'BMP P Tracking Table'!$Y388-83.853*'BMP P Tracking Table'!$X388-42.834*'BMP P Tracking Table'!$W388)+SQRT((3630*'BMP P Tracking Table'!$U388+20.691*'BMP P Tracking Table'!$Z388-216.711*'BMP P Tracking Table'!$Y388-83.853*'BMP P Tracking Table'!$X388-42.834*'BMP P Tracking Table'!$W388)^2-(4*(149.919*'BMP P Tracking Table'!$W388+236.676*'BMP P Tracking Table'!$X388+726*'BMP P Tracking Table'!$Y388+996.798*'BMP P Tracking Table'!$Z388)*-'BMP P Tracking Table'!$AW388)))/(2*(149.919*'BMP P Tracking Table'!$W388+236.676*'BMP P Tracking Table'!$X388+726*'BMP P Tracking Table'!$Y388+996.798*'BMP P Tracking Table'!$Z388)))))),"")</f>
        <v/>
      </c>
      <c r="BA388" s="105" t="str" cm="1">
        <f t="array" ref="BA388">IFERROR((VLOOKUP(CONCATENATE('BMP P Tracking Table'!$AV388," ",'BMP P Tracking Table'!$AX388),'Performance Curves'!$C$1:$L$45,_xlfn.SINGLE(MATCH('BMP P Tracking Table'!$AZ388,'Performance Curves'!$D$1:$L$1,1))+2,FALSE)-VLOOKUP(CONCATENATE('BMP P Tracking Table'!$AV388," ",'BMP P Tracking Table'!$AX388),'Performance Curves'!$C$1:$L$45,_xlfn.SINGLE(MATCH('BMP P Tracking Table'!$AZ388,'Performance Curves'!$D$1:$L$1,1))+1,FALSE)),"")</f>
        <v/>
      </c>
      <c r="BB388" s="107" t="str">
        <f>IFERROR(('BMP P Tracking Table'!$AZ388-INDEX('Performance Curves'!$E$1:$L$1,1,MATCH('BMP P Tracking Table'!$AZ388,'Performance Curves'!$E$1:$L$1,1)))/(INDEX('Performance Curves'!$E$1:$L$1,1,MATCH('BMP P Tracking Table'!$AZ388,'Performance Curves'!$E$1:$L$1,1)+1)-INDEX('Performance Curves'!$E$1:$L$1,1,MATCH('BMP P Tracking Table'!$AZ388,'Performance Curves'!$E$1:$L$1,1))),"")</f>
        <v/>
      </c>
      <c r="BC388" s="106" t="str" cm="1">
        <f t="array" ref="BC388">IFERROR(IF('BMP P Tracking Table'!$AZ388=2,VLOOKUP(CONCATENATE('BMP P Tracking Table'!$AV388," ",'BMP P Tracking Table'!$AX388),'Performance Curves'!$C$1:$L$44,_xlfn.SINGLE(MATCH('BMP P Tracking Table'!$AZ388,'Performance Curves'!$D$1:$L$1,1))+1,FALSE),'BMP P Tracking Table'!$BA388*'BMP P Tracking Table'!$BB388+VLOOKUP(CONCATENATE('BMP P Tracking Table'!$AV388," ",'BMP P Tracking Table'!$AX388),'Performance Curves'!$C$1:$L$44,_xlfn.SINGLE(MATCH('BMP P Tracking Table'!$AZ388,'Performance Curves'!$D$1:$L$1,1))+1,FALSE)),"")</f>
        <v/>
      </c>
      <c r="BD388" s="107" t="str">
        <f>IFERROR('BMP P Tracking Table'!$BC388*'BMP P Tracking Table'!$AY388,"")</f>
        <v/>
      </c>
      <c r="BE388" s="101"/>
      <c r="BF388" s="37">
        <f t="shared" si="12"/>
        <v>0</v>
      </c>
    </row>
    <row r="389" spans="1:58" x14ac:dyDescent="0.25">
      <c r="A389" s="65"/>
      <c r="B389" s="65"/>
      <c r="C389" s="65"/>
      <c r="D389" s="65"/>
      <c r="E389" s="97"/>
      <c r="F389" s="97"/>
      <c r="G389" s="65"/>
      <c r="H389" s="65"/>
      <c r="I389" s="65"/>
      <c r="J389" s="98"/>
      <c r="K389" s="65"/>
      <c r="L389" s="65"/>
      <c r="M389" s="65"/>
      <c r="N389" s="65"/>
      <c r="O389" s="65"/>
      <c r="P389" s="65"/>
      <c r="Q389" s="65" t="str">
        <f>IFERROR(VLOOKUP('BMP P Tracking Table'!$P389,Dropdowns!$C$2:$E$15,3,FALSE),"")</f>
        <v/>
      </c>
      <c r="R389" s="65" t="str">
        <f>IFERROR(VLOOKUP('BMP P Tracking Table'!$Q389,Dropdowns!$P$3:$Q$23,2,FALSE),"")</f>
        <v/>
      </c>
      <c r="S389" s="65"/>
      <c r="T389" s="65"/>
      <c r="U389" s="65"/>
      <c r="V389" s="65"/>
      <c r="W389" s="65"/>
      <c r="X389" s="65"/>
      <c r="Y389" s="65"/>
      <c r="Z389" s="65"/>
      <c r="AA389" s="65"/>
      <c r="AB389" s="100"/>
      <c r="AC389" s="65"/>
      <c r="AD389" s="107" t="str">
        <f>IFERROR('BMP P Tracking Table'!$U389*VLOOKUP('BMP P Tracking Table'!$Q389,'Loading Rates'!$B$1:$L$24,4,FALSE)+IF('BMP P Tracking Table'!$V389="By HSG",'BMP P Tracking Table'!$W389*VLOOKUP('BMP P Tracking Table'!$Q389,'Loading Rates'!$B$1:$L$24,6,FALSE)+'BMP P Tracking Table'!$X389*VLOOKUP('BMP P Tracking Table'!$Q389,'Loading Rates'!$B$1:$L$24,7,FALSE)+'BMP P Tracking Table'!$Y389*VLOOKUP('BMP P Tracking Table'!$Q389,'Loading Rates'!$B$1:$L$24,8,FALSE)+'BMP P Tracking Table'!$Z389*VLOOKUP('BMP P Tracking Table'!$Q389,'Loading Rates'!$B$1:$L$24,9,FALSE),'BMP P Tracking Table'!$AA389*VLOOKUP('BMP P Tracking Table'!$Q389,'Loading Rates'!$B$1:$L$24,10,FALSE)),"")</f>
        <v/>
      </c>
      <c r="AE389" s="107" t="str">
        <f>IFERROR(MIN(2,IF('BMP P Tracking Table'!$V389="Total Pervious",(-(3630*'BMP P Tracking Table'!$U389+20.691*'BMP P Tracking Table'!$AA389)+SQRT((3630*'BMP P Tracking Table'!$U389+20.691*'BMP P Tracking Table'!$AA389)^2-(4*(996.798*'BMP P Tracking Table'!$AA389)*-'BMP P Tracking Table'!$AB389)))/(2*(996.798*'BMP P Tracking Table'!$AA389)),IF(SUM('BMP P Tracking Table'!$W389:$Z389)=0,'BMP P Tracking Table'!$AB389/(-3630*'BMP P Tracking Table'!$U389),(-(3630*'BMP P Tracking Table'!$U389+20.691*'BMP P Tracking Table'!$Z389-216.711*'BMP P Tracking Table'!$Y389-83.853*'BMP P Tracking Table'!$X389-42.834*'BMP P Tracking Table'!$W389)+SQRT((3630*'BMP P Tracking Table'!$U389+20.691*'BMP P Tracking Table'!$Z389-216.711*'BMP P Tracking Table'!$Y389-83.853*'BMP P Tracking Table'!$X389-42.834*'BMP P Tracking Table'!$W389)^2-(4*(149.919*'BMP P Tracking Table'!$W389+236.676*'BMP P Tracking Table'!$X389+726*'BMP P Tracking Table'!$Y389+996.798*'BMP P Tracking Table'!$Z389)*-'BMP P Tracking Table'!$AB389)))/(2*(149.919*'BMP P Tracking Table'!$W389+236.676*'BMP P Tracking Table'!$X389+726*'BMP P Tracking Table'!$Y389+996.798*'BMP P Tracking Table'!$Z389))))),"")</f>
        <v/>
      </c>
      <c r="AF389" s="107" t="str" cm="1">
        <f t="array" ref="AF389">IFERROR((VLOOKUP(CONCATENATE('BMP P Tracking Table'!$T389," ",'BMP P Tracking Table'!$AC389),'Performance Curves'!$C$1:$L$45,_xlfn.SINGLE(MATCH('BMP P Tracking Table'!$AE389,'Performance Curves'!$D$1:$L$1,1))+2,FALSE)-VLOOKUP(CONCATENATE('BMP P Tracking Table'!$T389," ",'BMP P Tracking Table'!$AC389),'Performance Curves'!$C$1:$L$45,_xlfn.SINGLE(MATCH('BMP P Tracking Table'!$AE389,'Performance Curves'!$D$1:$L$1,1))+1,FALSE)),"")</f>
        <v/>
      </c>
      <c r="AG389" s="107" t="str">
        <f>IFERROR(('BMP P Tracking Table'!$AE389-INDEX('Performance Curves'!$E$1:$L$1,1,MATCH('BMP P Tracking Table'!$AE389,'Performance Curves'!$E$1:$L$1,1)))/(INDEX('Performance Curves'!$E$1:$L$1,1,MATCH('BMP P Tracking Table'!$AE389,'Performance Curves'!$E$1:$L$1,1)+1)-INDEX('Performance Curves'!$E$1:$L$1,1,MATCH('BMP P Tracking Table'!$AE389,'Performance Curves'!$E$1:$L$1,1))),"")</f>
        <v/>
      </c>
      <c r="AH389" s="106" t="str" cm="1">
        <f t="array" ref="AH389">IFERROR(IF('BMP P Tracking Table'!$AE389=2,VLOOKUP(CONCATENATE('BMP P Tracking Table'!$T389," ",'BMP P Tracking Table'!$AC389),'Performance Curves'!$C$1:$L$45,_xlfn.SINGLE(MATCH('BMP P Tracking Table'!$AE389,'Performance Curves'!$D$1:$L$1,1))+1,FALSE),'BMP P Tracking Table'!$AF389*'BMP P Tracking Table'!$AG389+VLOOKUP(CONCATENATE('BMP P Tracking Table'!$T389," ",'BMP P Tracking Table'!$AC389),'Performance Curves'!$C$1:$L$45,_xlfn.SINGLE(MATCH('BMP P Tracking Table'!$AE389,'Performance Curves'!$D$1:$L$1,1))+1,FALSE)),"")</f>
        <v/>
      </c>
      <c r="AI389" s="107" t="str">
        <f>IFERROR('BMP P Tracking Table'!$AH389*'BMP P Tracking Table'!$AD389,"")</f>
        <v/>
      </c>
      <c r="AJ389" s="65"/>
      <c r="AK389" s="101"/>
      <c r="AL389" s="101"/>
      <c r="AM389" s="64">
        <v>1</v>
      </c>
      <c r="AN389" s="105" t="str">
        <f t="shared" si="13"/>
        <v/>
      </c>
      <c r="AO389" s="101"/>
      <c r="AP389" s="101"/>
      <c r="AQ389" s="101"/>
      <c r="AR389" s="101"/>
      <c r="AS389" s="101"/>
      <c r="AT389" s="101"/>
      <c r="AU389" s="101"/>
      <c r="AV389" s="65"/>
      <c r="AW389" s="102"/>
      <c r="AX389" s="102"/>
      <c r="AY389" s="107" t="str">
        <f>IF('BMP P Tracking Table'!$AK389="Yes",IF('BMP P Tracking Table'!$AL389="No",'BMP P Tracking Table'!$U389*VLOOKUP('BMP P Tracking Table'!$Q389,'Loading Rates'!$B$1:$L$24,4,FALSE)+IF('BMP P Tracking Table'!$V389="By HSG",'BMP P Tracking Table'!$W389*VLOOKUP('BMP P Tracking Table'!$Q389,'Loading Rates'!$B$1:$L$24,6,FALSE)+'BMP P Tracking Table'!$X389*VLOOKUP('BMP P Tracking Table'!$Q389,'Loading Rates'!$B$1:$L$24,7,FALSE)+'BMP P Tracking Table'!$Y389*VLOOKUP('BMP P Tracking Table'!$Q389,'Loading Rates'!$B$1:$L$24,8,FALSE)+'BMP P Tracking Table'!$Z389*VLOOKUP('BMP P Tracking Table'!$Q389,'Loading Rates'!$B$1:$L$24,9,FALSE),'BMP P Tracking Table'!$AA389*VLOOKUP('BMP P Tracking Table'!$Q389,'Loading Rates'!$B$1:$L$24,10,FALSE)),'BMP P Tracking Table'!$AO389*VLOOKUP('BMP P Tracking Table'!$Q389,'Loading Rates'!$B$1:$L$24,4,FALSE)+IF('BMP P Tracking Table'!$AP389="By HSG",'BMP P Tracking Table'!$AQ389*VLOOKUP('BMP P Tracking Table'!$Q389,'Loading Rates'!$B$1:$L$24,6,FALSE)+'BMP P Tracking Table'!$AR389*VLOOKUP('BMP P Tracking Table'!$Q389,'Loading Rates'!$B$1:$L$24,7,FALSE)+'BMP P Tracking Table'!$AS389*VLOOKUP('BMP P Tracking Table'!$Q389,'Loading Rates'!$B$1:$L$24,8,FALSE)+'BMP P Tracking Table'!$AT389*VLOOKUP('BMP P Tracking Table'!$Q389,'Loading Rates'!$B$1:$L$24,9,FALSE),'BMP P Tracking Table'!$AU389*VLOOKUP('BMP P Tracking Table'!$Q389,'Loading Rates'!$B$1:$L$24,10,FALSE))),"")</f>
        <v/>
      </c>
      <c r="AZ389" s="107" t="str">
        <f>IFERROR(IF('BMP P Tracking Table'!$AL389="Yes",MIN(2,IF('BMP P Tracking Table'!$AP389="Total Pervious",(-(3630*'BMP P Tracking Table'!$AO389+20.691*'BMP P Tracking Table'!$AU389)+SQRT((3630*'BMP P Tracking Table'!$AO389+20.691*'BMP P Tracking Table'!$AU389)^2-(4*(996.798*'BMP P Tracking Table'!$AU389)*-'BMP P Tracking Table'!$AW389)))/(2*(996.798*'BMP P Tracking Table'!$AU389)),IF(SUM('BMP P Tracking Table'!$AQ389:$AT389)=0,'BMP P Tracking Table'!$AU389/(-3630*'BMP P Tracking Table'!$AO389),(-(3630*'BMP P Tracking Table'!$AO389+20.691*'BMP P Tracking Table'!$AT389-216.711*'BMP P Tracking Table'!$AS389-83.853*'BMP P Tracking Table'!$AR389-42.834*'BMP P Tracking Table'!$AQ389)+SQRT((3630*'BMP P Tracking Table'!$AO389+20.691*'BMP P Tracking Table'!$AT389-216.711*'BMP P Tracking Table'!$AS389-83.853*'BMP P Tracking Table'!$AR389-42.834*'BMP P Tracking Table'!$AQ389)^2-(4*(149.919*'BMP P Tracking Table'!$AQ389+236.676*'BMP P Tracking Table'!$AR389+726*'BMP P Tracking Table'!$AS389+996.798*'BMP P Tracking Table'!$AT389)*-'BMP P Tracking Table'!$AW389)))/(2*(149.919*'BMP P Tracking Table'!$AQ389+236.676*'BMP P Tracking Table'!$AR389+726*'BMP P Tracking Table'!$AS389+996.798*'BMP P Tracking Table'!$AT389))))),MIN(2,IF('BMP P Tracking Table'!$AP389="Total Pervious",(-(3630*'BMP P Tracking Table'!$U389+20.691*'BMP P Tracking Table'!$AA389)+SQRT((3630*'BMP P Tracking Table'!$U389+20.691*'BMP P Tracking Table'!$AA389)^2-(4*(996.798*'BMP P Tracking Table'!$AA389)*-'BMP P Tracking Table'!$AW389)))/(2*(996.798*'BMP P Tracking Table'!$AA389)),IF(SUM('BMP P Tracking Table'!$W389:$Z389)=0,'BMP P Tracking Table'!$AW389/(-3630*'BMP P Tracking Table'!$U389),(-(3630*'BMP P Tracking Table'!$U389+20.691*'BMP P Tracking Table'!$Z389-216.711*'BMP P Tracking Table'!$Y389-83.853*'BMP P Tracking Table'!$X389-42.834*'BMP P Tracking Table'!$W389)+SQRT((3630*'BMP P Tracking Table'!$U389+20.691*'BMP P Tracking Table'!$Z389-216.711*'BMP P Tracking Table'!$Y389-83.853*'BMP P Tracking Table'!$X389-42.834*'BMP P Tracking Table'!$W389)^2-(4*(149.919*'BMP P Tracking Table'!$W389+236.676*'BMP P Tracking Table'!$X389+726*'BMP P Tracking Table'!$Y389+996.798*'BMP P Tracking Table'!$Z389)*-'BMP P Tracking Table'!$AW389)))/(2*(149.919*'BMP P Tracking Table'!$W389+236.676*'BMP P Tracking Table'!$X389+726*'BMP P Tracking Table'!$Y389+996.798*'BMP P Tracking Table'!$Z389)))))),"")</f>
        <v/>
      </c>
      <c r="BA389" s="105" t="str" cm="1">
        <f t="array" ref="BA389">IFERROR((VLOOKUP(CONCATENATE('BMP P Tracking Table'!$AV389," ",'BMP P Tracking Table'!$AX389),'Performance Curves'!$C$1:$L$45,_xlfn.SINGLE(MATCH('BMP P Tracking Table'!$AZ389,'Performance Curves'!$D$1:$L$1,1))+2,FALSE)-VLOOKUP(CONCATENATE('BMP P Tracking Table'!$AV389," ",'BMP P Tracking Table'!$AX389),'Performance Curves'!$C$1:$L$45,_xlfn.SINGLE(MATCH('BMP P Tracking Table'!$AZ389,'Performance Curves'!$D$1:$L$1,1))+1,FALSE)),"")</f>
        <v/>
      </c>
      <c r="BB389" s="107" t="str">
        <f>IFERROR(('BMP P Tracking Table'!$AZ389-INDEX('Performance Curves'!$E$1:$L$1,1,MATCH('BMP P Tracking Table'!$AZ389,'Performance Curves'!$E$1:$L$1,1)))/(INDEX('Performance Curves'!$E$1:$L$1,1,MATCH('BMP P Tracking Table'!$AZ389,'Performance Curves'!$E$1:$L$1,1)+1)-INDEX('Performance Curves'!$E$1:$L$1,1,MATCH('BMP P Tracking Table'!$AZ389,'Performance Curves'!$E$1:$L$1,1))),"")</f>
        <v/>
      </c>
      <c r="BC389" s="106" t="str" cm="1">
        <f t="array" ref="BC389">IFERROR(IF('BMP P Tracking Table'!$AZ389=2,VLOOKUP(CONCATENATE('BMP P Tracking Table'!$AV389," ",'BMP P Tracking Table'!$AX389),'Performance Curves'!$C$1:$L$44,_xlfn.SINGLE(MATCH('BMP P Tracking Table'!$AZ389,'Performance Curves'!$D$1:$L$1,1))+1,FALSE),'BMP P Tracking Table'!$BA389*'BMP P Tracking Table'!$BB389+VLOOKUP(CONCATENATE('BMP P Tracking Table'!$AV389," ",'BMP P Tracking Table'!$AX389),'Performance Curves'!$C$1:$L$44,_xlfn.SINGLE(MATCH('BMP P Tracking Table'!$AZ389,'Performance Curves'!$D$1:$L$1,1))+1,FALSE)),"")</f>
        <v/>
      </c>
      <c r="BD389" s="107" t="str">
        <f>IFERROR('BMP P Tracking Table'!$BC389*'BMP P Tracking Table'!$AY389,"")</f>
        <v/>
      </c>
      <c r="BE389" s="101"/>
      <c r="BF389" s="37">
        <f t="shared" ref="BF389:BF452" si="14">IFERROR(BD389+BE389,0)</f>
        <v>0</v>
      </c>
    </row>
    <row r="390" spans="1:58" x14ac:dyDescent="0.25">
      <c r="A390" s="65"/>
      <c r="B390" s="65"/>
      <c r="C390" s="65"/>
      <c r="D390" s="65"/>
      <c r="E390" s="97"/>
      <c r="F390" s="97"/>
      <c r="G390" s="65"/>
      <c r="H390" s="65"/>
      <c r="I390" s="65"/>
      <c r="J390" s="98"/>
      <c r="K390" s="65"/>
      <c r="L390" s="65"/>
      <c r="M390" s="65"/>
      <c r="N390" s="65"/>
      <c r="O390" s="65"/>
      <c r="P390" s="65"/>
      <c r="Q390" s="65" t="str">
        <f>IFERROR(VLOOKUP('BMP P Tracking Table'!$P390,Dropdowns!$C$2:$E$15,3,FALSE),"")</f>
        <v/>
      </c>
      <c r="R390" s="65" t="str">
        <f>IFERROR(VLOOKUP('BMP P Tracking Table'!$Q390,Dropdowns!$P$3:$Q$23,2,FALSE),"")</f>
        <v/>
      </c>
      <c r="S390" s="65"/>
      <c r="T390" s="65"/>
      <c r="U390" s="65"/>
      <c r="V390" s="65"/>
      <c r="W390" s="65"/>
      <c r="X390" s="65"/>
      <c r="Y390" s="65"/>
      <c r="Z390" s="65"/>
      <c r="AA390" s="65"/>
      <c r="AB390" s="100"/>
      <c r="AC390" s="65"/>
      <c r="AD390" s="107" t="str">
        <f>IFERROR('BMP P Tracking Table'!$U390*VLOOKUP('BMP P Tracking Table'!$Q390,'Loading Rates'!$B$1:$L$24,4,FALSE)+IF('BMP P Tracking Table'!$V390="By HSG",'BMP P Tracking Table'!$W390*VLOOKUP('BMP P Tracking Table'!$Q390,'Loading Rates'!$B$1:$L$24,6,FALSE)+'BMP P Tracking Table'!$X390*VLOOKUP('BMP P Tracking Table'!$Q390,'Loading Rates'!$B$1:$L$24,7,FALSE)+'BMP P Tracking Table'!$Y390*VLOOKUP('BMP P Tracking Table'!$Q390,'Loading Rates'!$B$1:$L$24,8,FALSE)+'BMP P Tracking Table'!$Z390*VLOOKUP('BMP P Tracking Table'!$Q390,'Loading Rates'!$B$1:$L$24,9,FALSE),'BMP P Tracking Table'!$AA390*VLOOKUP('BMP P Tracking Table'!$Q390,'Loading Rates'!$B$1:$L$24,10,FALSE)),"")</f>
        <v/>
      </c>
      <c r="AE390" s="107" t="str">
        <f>IFERROR(MIN(2,IF('BMP P Tracking Table'!$V390="Total Pervious",(-(3630*'BMP P Tracking Table'!$U390+20.691*'BMP P Tracking Table'!$AA390)+SQRT((3630*'BMP P Tracking Table'!$U390+20.691*'BMP P Tracking Table'!$AA390)^2-(4*(996.798*'BMP P Tracking Table'!$AA390)*-'BMP P Tracking Table'!$AB390)))/(2*(996.798*'BMP P Tracking Table'!$AA390)),IF(SUM('BMP P Tracking Table'!$W390:$Z390)=0,'BMP P Tracking Table'!$AB390/(-3630*'BMP P Tracking Table'!$U390),(-(3630*'BMP P Tracking Table'!$U390+20.691*'BMP P Tracking Table'!$Z390-216.711*'BMP P Tracking Table'!$Y390-83.853*'BMP P Tracking Table'!$X390-42.834*'BMP P Tracking Table'!$W390)+SQRT((3630*'BMP P Tracking Table'!$U390+20.691*'BMP P Tracking Table'!$Z390-216.711*'BMP P Tracking Table'!$Y390-83.853*'BMP P Tracking Table'!$X390-42.834*'BMP P Tracking Table'!$W390)^2-(4*(149.919*'BMP P Tracking Table'!$W390+236.676*'BMP P Tracking Table'!$X390+726*'BMP P Tracking Table'!$Y390+996.798*'BMP P Tracking Table'!$Z390)*-'BMP P Tracking Table'!$AB390)))/(2*(149.919*'BMP P Tracking Table'!$W390+236.676*'BMP P Tracking Table'!$X390+726*'BMP P Tracking Table'!$Y390+996.798*'BMP P Tracking Table'!$Z390))))),"")</f>
        <v/>
      </c>
      <c r="AF390" s="107" t="str" cm="1">
        <f t="array" ref="AF390">IFERROR((VLOOKUP(CONCATENATE('BMP P Tracking Table'!$T390," ",'BMP P Tracking Table'!$AC390),'Performance Curves'!$C$1:$L$45,_xlfn.SINGLE(MATCH('BMP P Tracking Table'!$AE390,'Performance Curves'!$D$1:$L$1,1))+2,FALSE)-VLOOKUP(CONCATENATE('BMP P Tracking Table'!$T390," ",'BMP P Tracking Table'!$AC390),'Performance Curves'!$C$1:$L$45,_xlfn.SINGLE(MATCH('BMP P Tracking Table'!$AE390,'Performance Curves'!$D$1:$L$1,1))+1,FALSE)),"")</f>
        <v/>
      </c>
      <c r="AG390" s="107" t="str">
        <f>IFERROR(('BMP P Tracking Table'!$AE390-INDEX('Performance Curves'!$E$1:$L$1,1,MATCH('BMP P Tracking Table'!$AE390,'Performance Curves'!$E$1:$L$1,1)))/(INDEX('Performance Curves'!$E$1:$L$1,1,MATCH('BMP P Tracking Table'!$AE390,'Performance Curves'!$E$1:$L$1,1)+1)-INDEX('Performance Curves'!$E$1:$L$1,1,MATCH('BMP P Tracking Table'!$AE390,'Performance Curves'!$E$1:$L$1,1))),"")</f>
        <v/>
      </c>
      <c r="AH390" s="106" t="str" cm="1">
        <f t="array" ref="AH390">IFERROR(IF('BMP P Tracking Table'!$AE390=2,VLOOKUP(CONCATENATE('BMP P Tracking Table'!$T390," ",'BMP P Tracking Table'!$AC390),'Performance Curves'!$C$1:$L$45,_xlfn.SINGLE(MATCH('BMP P Tracking Table'!$AE390,'Performance Curves'!$D$1:$L$1,1))+1,FALSE),'BMP P Tracking Table'!$AF390*'BMP P Tracking Table'!$AG390+VLOOKUP(CONCATENATE('BMP P Tracking Table'!$T390," ",'BMP P Tracking Table'!$AC390),'Performance Curves'!$C$1:$L$45,_xlfn.SINGLE(MATCH('BMP P Tracking Table'!$AE390,'Performance Curves'!$D$1:$L$1,1))+1,FALSE)),"")</f>
        <v/>
      </c>
      <c r="AI390" s="107" t="str">
        <f>IFERROR('BMP P Tracking Table'!$AH390*'BMP P Tracking Table'!$AD390,"")</f>
        <v/>
      </c>
      <c r="AJ390" s="65"/>
      <c r="AK390" s="101"/>
      <c r="AL390" s="101"/>
      <c r="AM390" s="64">
        <v>1</v>
      </c>
      <c r="AN390" s="105" t="str">
        <f t="shared" si="13"/>
        <v/>
      </c>
      <c r="AO390" s="101"/>
      <c r="AP390" s="101"/>
      <c r="AQ390" s="101"/>
      <c r="AR390" s="101"/>
      <c r="AS390" s="101"/>
      <c r="AT390" s="101"/>
      <c r="AU390" s="101"/>
      <c r="AV390" s="65"/>
      <c r="AW390" s="102"/>
      <c r="AX390" s="102"/>
      <c r="AY390" s="107" t="str">
        <f>IF('BMP P Tracking Table'!$AK390="Yes",IF('BMP P Tracking Table'!$AL390="No",'BMP P Tracking Table'!$U390*VLOOKUP('BMP P Tracking Table'!$Q390,'Loading Rates'!$B$1:$L$24,4,FALSE)+IF('BMP P Tracking Table'!$V390="By HSG",'BMP P Tracking Table'!$W390*VLOOKUP('BMP P Tracking Table'!$Q390,'Loading Rates'!$B$1:$L$24,6,FALSE)+'BMP P Tracking Table'!$X390*VLOOKUP('BMP P Tracking Table'!$Q390,'Loading Rates'!$B$1:$L$24,7,FALSE)+'BMP P Tracking Table'!$Y390*VLOOKUP('BMP P Tracking Table'!$Q390,'Loading Rates'!$B$1:$L$24,8,FALSE)+'BMP P Tracking Table'!$Z390*VLOOKUP('BMP P Tracking Table'!$Q390,'Loading Rates'!$B$1:$L$24,9,FALSE),'BMP P Tracking Table'!$AA390*VLOOKUP('BMP P Tracking Table'!$Q390,'Loading Rates'!$B$1:$L$24,10,FALSE)),'BMP P Tracking Table'!$AO390*VLOOKUP('BMP P Tracking Table'!$Q390,'Loading Rates'!$B$1:$L$24,4,FALSE)+IF('BMP P Tracking Table'!$AP390="By HSG",'BMP P Tracking Table'!$AQ390*VLOOKUP('BMP P Tracking Table'!$Q390,'Loading Rates'!$B$1:$L$24,6,FALSE)+'BMP P Tracking Table'!$AR390*VLOOKUP('BMP P Tracking Table'!$Q390,'Loading Rates'!$B$1:$L$24,7,FALSE)+'BMP P Tracking Table'!$AS390*VLOOKUP('BMP P Tracking Table'!$Q390,'Loading Rates'!$B$1:$L$24,8,FALSE)+'BMP P Tracking Table'!$AT390*VLOOKUP('BMP P Tracking Table'!$Q390,'Loading Rates'!$B$1:$L$24,9,FALSE),'BMP P Tracking Table'!$AU390*VLOOKUP('BMP P Tracking Table'!$Q390,'Loading Rates'!$B$1:$L$24,10,FALSE))),"")</f>
        <v/>
      </c>
      <c r="AZ390" s="107" t="str">
        <f>IFERROR(IF('BMP P Tracking Table'!$AL390="Yes",MIN(2,IF('BMP P Tracking Table'!$AP390="Total Pervious",(-(3630*'BMP P Tracking Table'!$AO390+20.691*'BMP P Tracking Table'!$AU390)+SQRT((3630*'BMP P Tracking Table'!$AO390+20.691*'BMP P Tracking Table'!$AU390)^2-(4*(996.798*'BMP P Tracking Table'!$AU390)*-'BMP P Tracking Table'!$AW390)))/(2*(996.798*'BMP P Tracking Table'!$AU390)),IF(SUM('BMP P Tracking Table'!$AQ390:$AT390)=0,'BMP P Tracking Table'!$AU390/(-3630*'BMP P Tracking Table'!$AO390),(-(3630*'BMP P Tracking Table'!$AO390+20.691*'BMP P Tracking Table'!$AT390-216.711*'BMP P Tracking Table'!$AS390-83.853*'BMP P Tracking Table'!$AR390-42.834*'BMP P Tracking Table'!$AQ390)+SQRT((3630*'BMP P Tracking Table'!$AO390+20.691*'BMP P Tracking Table'!$AT390-216.711*'BMP P Tracking Table'!$AS390-83.853*'BMP P Tracking Table'!$AR390-42.834*'BMP P Tracking Table'!$AQ390)^2-(4*(149.919*'BMP P Tracking Table'!$AQ390+236.676*'BMP P Tracking Table'!$AR390+726*'BMP P Tracking Table'!$AS390+996.798*'BMP P Tracking Table'!$AT390)*-'BMP P Tracking Table'!$AW390)))/(2*(149.919*'BMP P Tracking Table'!$AQ390+236.676*'BMP P Tracking Table'!$AR390+726*'BMP P Tracking Table'!$AS390+996.798*'BMP P Tracking Table'!$AT390))))),MIN(2,IF('BMP P Tracking Table'!$AP390="Total Pervious",(-(3630*'BMP P Tracking Table'!$U390+20.691*'BMP P Tracking Table'!$AA390)+SQRT((3630*'BMP P Tracking Table'!$U390+20.691*'BMP P Tracking Table'!$AA390)^2-(4*(996.798*'BMP P Tracking Table'!$AA390)*-'BMP P Tracking Table'!$AW390)))/(2*(996.798*'BMP P Tracking Table'!$AA390)),IF(SUM('BMP P Tracking Table'!$W390:$Z390)=0,'BMP P Tracking Table'!$AW390/(-3630*'BMP P Tracking Table'!$U390),(-(3630*'BMP P Tracking Table'!$U390+20.691*'BMP P Tracking Table'!$Z390-216.711*'BMP P Tracking Table'!$Y390-83.853*'BMP P Tracking Table'!$X390-42.834*'BMP P Tracking Table'!$W390)+SQRT((3630*'BMP P Tracking Table'!$U390+20.691*'BMP P Tracking Table'!$Z390-216.711*'BMP P Tracking Table'!$Y390-83.853*'BMP P Tracking Table'!$X390-42.834*'BMP P Tracking Table'!$W390)^2-(4*(149.919*'BMP P Tracking Table'!$W390+236.676*'BMP P Tracking Table'!$X390+726*'BMP P Tracking Table'!$Y390+996.798*'BMP P Tracking Table'!$Z390)*-'BMP P Tracking Table'!$AW390)))/(2*(149.919*'BMP P Tracking Table'!$W390+236.676*'BMP P Tracking Table'!$X390+726*'BMP P Tracking Table'!$Y390+996.798*'BMP P Tracking Table'!$Z390)))))),"")</f>
        <v/>
      </c>
      <c r="BA390" s="105" t="str" cm="1">
        <f t="array" ref="BA390">IFERROR((VLOOKUP(CONCATENATE('BMP P Tracking Table'!$AV390," ",'BMP P Tracking Table'!$AX390),'Performance Curves'!$C$1:$L$45,_xlfn.SINGLE(MATCH('BMP P Tracking Table'!$AZ390,'Performance Curves'!$D$1:$L$1,1))+2,FALSE)-VLOOKUP(CONCATENATE('BMP P Tracking Table'!$AV390," ",'BMP P Tracking Table'!$AX390),'Performance Curves'!$C$1:$L$45,_xlfn.SINGLE(MATCH('BMP P Tracking Table'!$AZ390,'Performance Curves'!$D$1:$L$1,1))+1,FALSE)),"")</f>
        <v/>
      </c>
      <c r="BB390" s="107" t="str">
        <f>IFERROR(('BMP P Tracking Table'!$AZ390-INDEX('Performance Curves'!$E$1:$L$1,1,MATCH('BMP P Tracking Table'!$AZ390,'Performance Curves'!$E$1:$L$1,1)))/(INDEX('Performance Curves'!$E$1:$L$1,1,MATCH('BMP P Tracking Table'!$AZ390,'Performance Curves'!$E$1:$L$1,1)+1)-INDEX('Performance Curves'!$E$1:$L$1,1,MATCH('BMP P Tracking Table'!$AZ390,'Performance Curves'!$E$1:$L$1,1))),"")</f>
        <v/>
      </c>
      <c r="BC390" s="106" t="str" cm="1">
        <f t="array" ref="BC390">IFERROR(IF('BMP P Tracking Table'!$AZ390=2,VLOOKUP(CONCATENATE('BMP P Tracking Table'!$AV390," ",'BMP P Tracking Table'!$AX390),'Performance Curves'!$C$1:$L$44,_xlfn.SINGLE(MATCH('BMP P Tracking Table'!$AZ390,'Performance Curves'!$D$1:$L$1,1))+1,FALSE),'BMP P Tracking Table'!$BA390*'BMP P Tracking Table'!$BB390+VLOOKUP(CONCATENATE('BMP P Tracking Table'!$AV390," ",'BMP P Tracking Table'!$AX390),'Performance Curves'!$C$1:$L$44,_xlfn.SINGLE(MATCH('BMP P Tracking Table'!$AZ390,'Performance Curves'!$D$1:$L$1,1))+1,FALSE)),"")</f>
        <v/>
      </c>
      <c r="BD390" s="107" t="str">
        <f>IFERROR('BMP P Tracking Table'!$BC390*'BMP P Tracking Table'!$AY390,"")</f>
        <v/>
      </c>
      <c r="BE390" s="101"/>
      <c r="BF390" s="37">
        <f t="shared" si="14"/>
        <v>0</v>
      </c>
    </row>
    <row r="391" spans="1:58" x14ac:dyDescent="0.25">
      <c r="A391" s="65"/>
      <c r="B391" s="65"/>
      <c r="C391" s="65"/>
      <c r="D391" s="65"/>
      <c r="E391" s="97"/>
      <c r="F391" s="97"/>
      <c r="G391" s="65"/>
      <c r="H391" s="65"/>
      <c r="I391" s="65"/>
      <c r="J391" s="98"/>
      <c r="K391" s="65"/>
      <c r="L391" s="65"/>
      <c r="M391" s="65"/>
      <c r="N391" s="65"/>
      <c r="O391" s="65"/>
      <c r="P391" s="65"/>
      <c r="Q391" s="65" t="str">
        <f>IFERROR(VLOOKUP('BMP P Tracking Table'!$P391,Dropdowns!$C$2:$E$15,3,FALSE),"")</f>
        <v/>
      </c>
      <c r="R391" s="65" t="str">
        <f>IFERROR(VLOOKUP('BMP P Tracking Table'!$Q391,Dropdowns!$P$3:$Q$23,2,FALSE),"")</f>
        <v/>
      </c>
      <c r="S391" s="65"/>
      <c r="T391" s="65"/>
      <c r="U391" s="65"/>
      <c r="V391" s="65"/>
      <c r="W391" s="65"/>
      <c r="X391" s="65"/>
      <c r="Y391" s="65"/>
      <c r="Z391" s="65"/>
      <c r="AA391" s="65"/>
      <c r="AB391" s="100"/>
      <c r="AC391" s="65"/>
      <c r="AD391" s="107" t="str">
        <f>IFERROR('BMP P Tracking Table'!$U391*VLOOKUP('BMP P Tracking Table'!$Q391,'Loading Rates'!$B$1:$L$24,4,FALSE)+IF('BMP P Tracking Table'!$V391="By HSG",'BMP P Tracking Table'!$W391*VLOOKUP('BMP P Tracking Table'!$Q391,'Loading Rates'!$B$1:$L$24,6,FALSE)+'BMP P Tracking Table'!$X391*VLOOKUP('BMP P Tracking Table'!$Q391,'Loading Rates'!$B$1:$L$24,7,FALSE)+'BMP P Tracking Table'!$Y391*VLOOKUP('BMP P Tracking Table'!$Q391,'Loading Rates'!$B$1:$L$24,8,FALSE)+'BMP P Tracking Table'!$Z391*VLOOKUP('BMP P Tracking Table'!$Q391,'Loading Rates'!$B$1:$L$24,9,FALSE),'BMP P Tracking Table'!$AA391*VLOOKUP('BMP P Tracking Table'!$Q391,'Loading Rates'!$B$1:$L$24,10,FALSE)),"")</f>
        <v/>
      </c>
      <c r="AE391" s="107" t="str">
        <f>IFERROR(MIN(2,IF('BMP P Tracking Table'!$V391="Total Pervious",(-(3630*'BMP P Tracking Table'!$U391+20.691*'BMP P Tracking Table'!$AA391)+SQRT((3630*'BMP P Tracking Table'!$U391+20.691*'BMP P Tracking Table'!$AA391)^2-(4*(996.798*'BMP P Tracking Table'!$AA391)*-'BMP P Tracking Table'!$AB391)))/(2*(996.798*'BMP P Tracking Table'!$AA391)),IF(SUM('BMP P Tracking Table'!$W391:$Z391)=0,'BMP P Tracking Table'!$AB391/(-3630*'BMP P Tracking Table'!$U391),(-(3630*'BMP P Tracking Table'!$U391+20.691*'BMP P Tracking Table'!$Z391-216.711*'BMP P Tracking Table'!$Y391-83.853*'BMP P Tracking Table'!$X391-42.834*'BMP P Tracking Table'!$W391)+SQRT((3630*'BMP P Tracking Table'!$U391+20.691*'BMP P Tracking Table'!$Z391-216.711*'BMP P Tracking Table'!$Y391-83.853*'BMP P Tracking Table'!$X391-42.834*'BMP P Tracking Table'!$W391)^2-(4*(149.919*'BMP P Tracking Table'!$W391+236.676*'BMP P Tracking Table'!$X391+726*'BMP P Tracking Table'!$Y391+996.798*'BMP P Tracking Table'!$Z391)*-'BMP P Tracking Table'!$AB391)))/(2*(149.919*'BMP P Tracking Table'!$W391+236.676*'BMP P Tracking Table'!$X391+726*'BMP P Tracking Table'!$Y391+996.798*'BMP P Tracking Table'!$Z391))))),"")</f>
        <v/>
      </c>
      <c r="AF391" s="107" t="str" cm="1">
        <f t="array" ref="AF391">IFERROR((VLOOKUP(CONCATENATE('BMP P Tracking Table'!$T391," ",'BMP P Tracking Table'!$AC391),'Performance Curves'!$C$1:$L$45,_xlfn.SINGLE(MATCH('BMP P Tracking Table'!$AE391,'Performance Curves'!$D$1:$L$1,1))+2,FALSE)-VLOOKUP(CONCATENATE('BMP P Tracking Table'!$T391," ",'BMP P Tracking Table'!$AC391),'Performance Curves'!$C$1:$L$45,_xlfn.SINGLE(MATCH('BMP P Tracking Table'!$AE391,'Performance Curves'!$D$1:$L$1,1))+1,FALSE)),"")</f>
        <v/>
      </c>
      <c r="AG391" s="107" t="str">
        <f>IFERROR(('BMP P Tracking Table'!$AE391-INDEX('Performance Curves'!$E$1:$L$1,1,MATCH('BMP P Tracking Table'!$AE391,'Performance Curves'!$E$1:$L$1,1)))/(INDEX('Performance Curves'!$E$1:$L$1,1,MATCH('BMP P Tracking Table'!$AE391,'Performance Curves'!$E$1:$L$1,1)+1)-INDEX('Performance Curves'!$E$1:$L$1,1,MATCH('BMP P Tracking Table'!$AE391,'Performance Curves'!$E$1:$L$1,1))),"")</f>
        <v/>
      </c>
      <c r="AH391" s="106" t="str" cm="1">
        <f t="array" ref="AH391">IFERROR(IF('BMP P Tracking Table'!$AE391=2,VLOOKUP(CONCATENATE('BMP P Tracking Table'!$T391," ",'BMP P Tracking Table'!$AC391),'Performance Curves'!$C$1:$L$45,_xlfn.SINGLE(MATCH('BMP P Tracking Table'!$AE391,'Performance Curves'!$D$1:$L$1,1))+1,FALSE),'BMP P Tracking Table'!$AF391*'BMP P Tracking Table'!$AG391+VLOOKUP(CONCATENATE('BMP P Tracking Table'!$T391," ",'BMP P Tracking Table'!$AC391),'Performance Curves'!$C$1:$L$45,_xlfn.SINGLE(MATCH('BMP P Tracking Table'!$AE391,'Performance Curves'!$D$1:$L$1,1))+1,FALSE)),"")</f>
        <v/>
      </c>
      <c r="AI391" s="107" t="str">
        <f>IFERROR('BMP P Tracking Table'!$AH391*'BMP P Tracking Table'!$AD391,"")</f>
        <v/>
      </c>
      <c r="AJ391" s="65"/>
      <c r="AK391" s="101"/>
      <c r="AL391" s="101"/>
      <c r="AM391" s="64">
        <v>1</v>
      </c>
      <c r="AN391" s="105" t="str">
        <f t="shared" si="13"/>
        <v/>
      </c>
      <c r="AO391" s="101"/>
      <c r="AP391" s="101"/>
      <c r="AQ391" s="101"/>
      <c r="AR391" s="101"/>
      <c r="AS391" s="101"/>
      <c r="AT391" s="101"/>
      <c r="AU391" s="101"/>
      <c r="AV391" s="65"/>
      <c r="AW391" s="102"/>
      <c r="AX391" s="102"/>
      <c r="AY391" s="107" t="str">
        <f>IF('BMP P Tracking Table'!$AK391="Yes",IF('BMP P Tracking Table'!$AL391="No",'BMP P Tracking Table'!$U391*VLOOKUP('BMP P Tracking Table'!$Q391,'Loading Rates'!$B$1:$L$24,4,FALSE)+IF('BMP P Tracking Table'!$V391="By HSG",'BMP P Tracking Table'!$W391*VLOOKUP('BMP P Tracking Table'!$Q391,'Loading Rates'!$B$1:$L$24,6,FALSE)+'BMP P Tracking Table'!$X391*VLOOKUP('BMP P Tracking Table'!$Q391,'Loading Rates'!$B$1:$L$24,7,FALSE)+'BMP P Tracking Table'!$Y391*VLOOKUP('BMP P Tracking Table'!$Q391,'Loading Rates'!$B$1:$L$24,8,FALSE)+'BMP P Tracking Table'!$Z391*VLOOKUP('BMP P Tracking Table'!$Q391,'Loading Rates'!$B$1:$L$24,9,FALSE),'BMP P Tracking Table'!$AA391*VLOOKUP('BMP P Tracking Table'!$Q391,'Loading Rates'!$B$1:$L$24,10,FALSE)),'BMP P Tracking Table'!$AO391*VLOOKUP('BMP P Tracking Table'!$Q391,'Loading Rates'!$B$1:$L$24,4,FALSE)+IF('BMP P Tracking Table'!$AP391="By HSG",'BMP P Tracking Table'!$AQ391*VLOOKUP('BMP P Tracking Table'!$Q391,'Loading Rates'!$B$1:$L$24,6,FALSE)+'BMP P Tracking Table'!$AR391*VLOOKUP('BMP P Tracking Table'!$Q391,'Loading Rates'!$B$1:$L$24,7,FALSE)+'BMP P Tracking Table'!$AS391*VLOOKUP('BMP P Tracking Table'!$Q391,'Loading Rates'!$B$1:$L$24,8,FALSE)+'BMP P Tracking Table'!$AT391*VLOOKUP('BMP P Tracking Table'!$Q391,'Loading Rates'!$B$1:$L$24,9,FALSE),'BMP P Tracking Table'!$AU391*VLOOKUP('BMP P Tracking Table'!$Q391,'Loading Rates'!$B$1:$L$24,10,FALSE))),"")</f>
        <v/>
      </c>
      <c r="AZ391" s="107" t="str">
        <f>IFERROR(IF('BMP P Tracking Table'!$AL391="Yes",MIN(2,IF('BMP P Tracking Table'!$AP391="Total Pervious",(-(3630*'BMP P Tracking Table'!$AO391+20.691*'BMP P Tracking Table'!$AU391)+SQRT((3630*'BMP P Tracking Table'!$AO391+20.691*'BMP P Tracking Table'!$AU391)^2-(4*(996.798*'BMP P Tracking Table'!$AU391)*-'BMP P Tracking Table'!$AW391)))/(2*(996.798*'BMP P Tracking Table'!$AU391)),IF(SUM('BMP P Tracking Table'!$AQ391:$AT391)=0,'BMP P Tracking Table'!$AU391/(-3630*'BMP P Tracking Table'!$AO391),(-(3630*'BMP P Tracking Table'!$AO391+20.691*'BMP P Tracking Table'!$AT391-216.711*'BMP P Tracking Table'!$AS391-83.853*'BMP P Tracking Table'!$AR391-42.834*'BMP P Tracking Table'!$AQ391)+SQRT((3630*'BMP P Tracking Table'!$AO391+20.691*'BMP P Tracking Table'!$AT391-216.711*'BMP P Tracking Table'!$AS391-83.853*'BMP P Tracking Table'!$AR391-42.834*'BMP P Tracking Table'!$AQ391)^2-(4*(149.919*'BMP P Tracking Table'!$AQ391+236.676*'BMP P Tracking Table'!$AR391+726*'BMP P Tracking Table'!$AS391+996.798*'BMP P Tracking Table'!$AT391)*-'BMP P Tracking Table'!$AW391)))/(2*(149.919*'BMP P Tracking Table'!$AQ391+236.676*'BMP P Tracking Table'!$AR391+726*'BMP P Tracking Table'!$AS391+996.798*'BMP P Tracking Table'!$AT391))))),MIN(2,IF('BMP P Tracking Table'!$AP391="Total Pervious",(-(3630*'BMP P Tracking Table'!$U391+20.691*'BMP P Tracking Table'!$AA391)+SQRT((3630*'BMP P Tracking Table'!$U391+20.691*'BMP P Tracking Table'!$AA391)^2-(4*(996.798*'BMP P Tracking Table'!$AA391)*-'BMP P Tracking Table'!$AW391)))/(2*(996.798*'BMP P Tracking Table'!$AA391)),IF(SUM('BMP P Tracking Table'!$W391:$Z391)=0,'BMP P Tracking Table'!$AW391/(-3630*'BMP P Tracking Table'!$U391),(-(3630*'BMP P Tracking Table'!$U391+20.691*'BMP P Tracking Table'!$Z391-216.711*'BMP P Tracking Table'!$Y391-83.853*'BMP P Tracking Table'!$X391-42.834*'BMP P Tracking Table'!$W391)+SQRT((3630*'BMP P Tracking Table'!$U391+20.691*'BMP P Tracking Table'!$Z391-216.711*'BMP P Tracking Table'!$Y391-83.853*'BMP P Tracking Table'!$X391-42.834*'BMP P Tracking Table'!$W391)^2-(4*(149.919*'BMP P Tracking Table'!$W391+236.676*'BMP P Tracking Table'!$X391+726*'BMP P Tracking Table'!$Y391+996.798*'BMP P Tracking Table'!$Z391)*-'BMP P Tracking Table'!$AW391)))/(2*(149.919*'BMP P Tracking Table'!$W391+236.676*'BMP P Tracking Table'!$X391+726*'BMP P Tracking Table'!$Y391+996.798*'BMP P Tracking Table'!$Z391)))))),"")</f>
        <v/>
      </c>
      <c r="BA391" s="105" t="str" cm="1">
        <f t="array" ref="BA391">IFERROR((VLOOKUP(CONCATENATE('BMP P Tracking Table'!$AV391," ",'BMP P Tracking Table'!$AX391),'Performance Curves'!$C$1:$L$45,_xlfn.SINGLE(MATCH('BMP P Tracking Table'!$AZ391,'Performance Curves'!$D$1:$L$1,1))+2,FALSE)-VLOOKUP(CONCATENATE('BMP P Tracking Table'!$AV391," ",'BMP P Tracking Table'!$AX391),'Performance Curves'!$C$1:$L$45,_xlfn.SINGLE(MATCH('BMP P Tracking Table'!$AZ391,'Performance Curves'!$D$1:$L$1,1))+1,FALSE)),"")</f>
        <v/>
      </c>
      <c r="BB391" s="107" t="str">
        <f>IFERROR(('BMP P Tracking Table'!$AZ391-INDEX('Performance Curves'!$E$1:$L$1,1,MATCH('BMP P Tracking Table'!$AZ391,'Performance Curves'!$E$1:$L$1,1)))/(INDEX('Performance Curves'!$E$1:$L$1,1,MATCH('BMP P Tracking Table'!$AZ391,'Performance Curves'!$E$1:$L$1,1)+1)-INDEX('Performance Curves'!$E$1:$L$1,1,MATCH('BMP P Tracking Table'!$AZ391,'Performance Curves'!$E$1:$L$1,1))),"")</f>
        <v/>
      </c>
      <c r="BC391" s="106" t="str" cm="1">
        <f t="array" ref="BC391">IFERROR(IF('BMP P Tracking Table'!$AZ391=2,VLOOKUP(CONCATENATE('BMP P Tracking Table'!$AV391," ",'BMP P Tracking Table'!$AX391),'Performance Curves'!$C$1:$L$44,_xlfn.SINGLE(MATCH('BMP P Tracking Table'!$AZ391,'Performance Curves'!$D$1:$L$1,1))+1,FALSE),'BMP P Tracking Table'!$BA391*'BMP P Tracking Table'!$BB391+VLOOKUP(CONCATENATE('BMP P Tracking Table'!$AV391," ",'BMP P Tracking Table'!$AX391),'Performance Curves'!$C$1:$L$44,_xlfn.SINGLE(MATCH('BMP P Tracking Table'!$AZ391,'Performance Curves'!$D$1:$L$1,1))+1,FALSE)),"")</f>
        <v/>
      </c>
      <c r="BD391" s="107" t="str">
        <f>IFERROR('BMP P Tracking Table'!$BC391*'BMP P Tracking Table'!$AY391,"")</f>
        <v/>
      </c>
      <c r="BE391" s="101"/>
      <c r="BF391" s="37">
        <f t="shared" si="14"/>
        <v>0</v>
      </c>
    </row>
    <row r="392" spans="1:58" x14ac:dyDescent="0.25">
      <c r="A392" s="65"/>
      <c r="B392" s="65"/>
      <c r="C392" s="65"/>
      <c r="D392" s="65"/>
      <c r="E392" s="97"/>
      <c r="F392" s="97"/>
      <c r="G392" s="65"/>
      <c r="H392" s="65"/>
      <c r="I392" s="65"/>
      <c r="J392" s="98"/>
      <c r="K392" s="65"/>
      <c r="L392" s="65"/>
      <c r="M392" s="65"/>
      <c r="N392" s="65"/>
      <c r="O392" s="65"/>
      <c r="P392" s="65"/>
      <c r="Q392" s="65" t="str">
        <f>IFERROR(VLOOKUP('BMP P Tracking Table'!$P392,Dropdowns!$C$2:$E$15,3,FALSE),"")</f>
        <v/>
      </c>
      <c r="R392" s="65" t="str">
        <f>IFERROR(VLOOKUP('BMP P Tracking Table'!$Q392,Dropdowns!$P$3:$Q$23,2,FALSE),"")</f>
        <v/>
      </c>
      <c r="S392" s="65"/>
      <c r="T392" s="65"/>
      <c r="U392" s="65"/>
      <c r="V392" s="65"/>
      <c r="W392" s="65"/>
      <c r="X392" s="65"/>
      <c r="Y392" s="65"/>
      <c r="Z392" s="65"/>
      <c r="AA392" s="65"/>
      <c r="AB392" s="100"/>
      <c r="AC392" s="65"/>
      <c r="AD392" s="107" t="str">
        <f>IFERROR('BMP P Tracking Table'!$U392*VLOOKUP('BMP P Tracking Table'!$Q392,'Loading Rates'!$B$1:$L$24,4,FALSE)+IF('BMP P Tracking Table'!$V392="By HSG",'BMP P Tracking Table'!$W392*VLOOKUP('BMP P Tracking Table'!$Q392,'Loading Rates'!$B$1:$L$24,6,FALSE)+'BMP P Tracking Table'!$X392*VLOOKUP('BMP P Tracking Table'!$Q392,'Loading Rates'!$B$1:$L$24,7,FALSE)+'BMP P Tracking Table'!$Y392*VLOOKUP('BMP P Tracking Table'!$Q392,'Loading Rates'!$B$1:$L$24,8,FALSE)+'BMP P Tracking Table'!$Z392*VLOOKUP('BMP P Tracking Table'!$Q392,'Loading Rates'!$B$1:$L$24,9,FALSE),'BMP P Tracking Table'!$AA392*VLOOKUP('BMP P Tracking Table'!$Q392,'Loading Rates'!$B$1:$L$24,10,FALSE)),"")</f>
        <v/>
      </c>
      <c r="AE392" s="107" t="str">
        <f>IFERROR(MIN(2,IF('BMP P Tracking Table'!$V392="Total Pervious",(-(3630*'BMP P Tracking Table'!$U392+20.691*'BMP P Tracking Table'!$AA392)+SQRT((3630*'BMP P Tracking Table'!$U392+20.691*'BMP P Tracking Table'!$AA392)^2-(4*(996.798*'BMP P Tracking Table'!$AA392)*-'BMP P Tracking Table'!$AB392)))/(2*(996.798*'BMP P Tracking Table'!$AA392)),IF(SUM('BMP P Tracking Table'!$W392:$Z392)=0,'BMP P Tracking Table'!$AB392/(-3630*'BMP P Tracking Table'!$U392),(-(3630*'BMP P Tracking Table'!$U392+20.691*'BMP P Tracking Table'!$Z392-216.711*'BMP P Tracking Table'!$Y392-83.853*'BMP P Tracking Table'!$X392-42.834*'BMP P Tracking Table'!$W392)+SQRT((3630*'BMP P Tracking Table'!$U392+20.691*'BMP P Tracking Table'!$Z392-216.711*'BMP P Tracking Table'!$Y392-83.853*'BMP P Tracking Table'!$X392-42.834*'BMP P Tracking Table'!$W392)^2-(4*(149.919*'BMP P Tracking Table'!$W392+236.676*'BMP P Tracking Table'!$X392+726*'BMP P Tracking Table'!$Y392+996.798*'BMP P Tracking Table'!$Z392)*-'BMP P Tracking Table'!$AB392)))/(2*(149.919*'BMP P Tracking Table'!$W392+236.676*'BMP P Tracking Table'!$X392+726*'BMP P Tracking Table'!$Y392+996.798*'BMP P Tracking Table'!$Z392))))),"")</f>
        <v/>
      </c>
      <c r="AF392" s="107" t="str" cm="1">
        <f t="array" ref="AF392">IFERROR((VLOOKUP(CONCATENATE('BMP P Tracking Table'!$T392," ",'BMP P Tracking Table'!$AC392),'Performance Curves'!$C$1:$L$45,_xlfn.SINGLE(MATCH('BMP P Tracking Table'!$AE392,'Performance Curves'!$D$1:$L$1,1))+2,FALSE)-VLOOKUP(CONCATENATE('BMP P Tracking Table'!$T392," ",'BMP P Tracking Table'!$AC392),'Performance Curves'!$C$1:$L$45,_xlfn.SINGLE(MATCH('BMP P Tracking Table'!$AE392,'Performance Curves'!$D$1:$L$1,1))+1,FALSE)),"")</f>
        <v/>
      </c>
      <c r="AG392" s="107" t="str">
        <f>IFERROR(('BMP P Tracking Table'!$AE392-INDEX('Performance Curves'!$E$1:$L$1,1,MATCH('BMP P Tracking Table'!$AE392,'Performance Curves'!$E$1:$L$1,1)))/(INDEX('Performance Curves'!$E$1:$L$1,1,MATCH('BMP P Tracking Table'!$AE392,'Performance Curves'!$E$1:$L$1,1)+1)-INDEX('Performance Curves'!$E$1:$L$1,1,MATCH('BMP P Tracking Table'!$AE392,'Performance Curves'!$E$1:$L$1,1))),"")</f>
        <v/>
      </c>
      <c r="AH392" s="106" t="str" cm="1">
        <f t="array" ref="AH392">IFERROR(IF('BMP P Tracking Table'!$AE392=2,VLOOKUP(CONCATENATE('BMP P Tracking Table'!$T392," ",'BMP P Tracking Table'!$AC392),'Performance Curves'!$C$1:$L$45,_xlfn.SINGLE(MATCH('BMP P Tracking Table'!$AE392,'Performance Curves'!$D$1:$L$1,1))+1,FALSE),'BMP P Tracking Table'!$AF392*'BMP P Tracking Table'!$AG392+VLOOKUP(CONCATENATE('BMP P Tracking Table'!$T392," ",'BMP P Tracking Table'!$AC392),'Performance Curves'!$C$1:$L$45,_xlfn.SINGLE(MATCH('BMP P Tracking Table'!$AE392,'Performance Curves'!$D$1:$L$1,1))+1,FALSE)),"")</f>
        <v/>
      </c>
      <c r="AI392" s="107" t="str">
        <f>IFERROR('BMP P Tracking Table'!$AH392*'BMP P Tracking Table'!$AD392,"")</f>
        <v/>
      </c>
      <c r="AJ392" s="65"/>
      <c r="AK392" s="101"/>
      <c r="AL392" s="101"/>
      <c r="AM392" s="64">
        <v>1</v>
      </c>
      <c r="AN392" s="105" t="str">
        <f t="shared" si="13"/>
        <v/>
      </c>
      <c r="AO392" s="101"/>
      <c r="AP392" s="101"/>
      <c r="AQ392" s="101"/>
      <c r="AR392" s="101"/>
      <c r="AS392" s="101"/>
      <c r="AT392" s="101"/>
      <c r="AU392" s="101"/>
      <c r="AV392" s="65"/>
      <c r="AW392" s="102"/>
      <c r="AX392" s="102"/>
      <c r="AY392" s="107" t="str">
        <f>IF('BMP P Tracking Table'!$AK392="Yes",IF('BMP P Tracking Table'!$AL392="No",'BMP P Tracking Table'!$U392*VLOOKUP('BMP P Tracking Table'!$Q392,'Loading Rates'!$B$1:$L$24,4,FALSE)+IF('BMP P Tracking Table'!$V392="By HSG",'BMP P Tracking Table'!$W392*VLOOKUP('BMP P Tracking Table'!$Q392,'Loading Rates'!$B$1:$L$24,6,FALSE)+'BMP P Tracking Table'!$X392*VLOOKUP('BMP P Tracking Table'!$Q392,'Loading Rates'!$B$1:$L$24,7,FALSE)+'BMP P Tracking Table'!$Y392*VLOOKUP('BMP P Tracking Table'!$Q392,'Loading Rates'!$B$1:$L$24,8,FALSE)+'BMP P Tracking Table'!$Z392*VLOOKUP('BMP P Tracking Table'!$Q392,'Loading Rates'!$B$1:$L$24,9,FALSE),'BMP P Tracking Table'!$AA392*VLOOKUP('BMP P Tracking Table'!$Q392,'Loading Rates'!$B$1:$L$24,10,FALSE)),'BMP P Tracking Table'!$AO392*VLOOKUP('BMP P Tracking Table'!$Q392,'Loading Rates'!$B$1:$L$24,4,FALSE)+IF('BMP P Tracking Table'!$AP392="By HSG",'BMP P Tracking Table'!$AQ392*VLOOKUP('BMP P Tracking Table'!$Q392,'Loading Rates'!$B$1:$L$24,6,FALSE)+'BMP P Tracking Table'!$AR392*VLOOKUP('BMP P Tracking Table'!$Q392,'Loading Rates'!$B$1:$L$24,7,FALSE)+'BMP P Tracking Table'!$AS392*VLOOKUP('BMP P Tracking Table'!$Q392,'Loading Rates'!$B$1:$L$24,8,FALSE)+'BMP P Tracking Table'!$AT392*VLOOKUP('BMP P Tracking Table'!$Q392,'Loading Rates'!$B$1:$L$24,9,FALSE),'BMP P Tracking Table'!$AU392*VLOOKUP('BMP P Tracking Table'!$Q392,'Loading Rates'!$B$1:$L$24,10,FALSE))),"")</f>
        <v/>
      </c>
      <c r="AZ392" s="107" t="str">
        <f>IFERROR(IF('BMP P Tracking Table'!$AL392="Yes",MIN(2,IF('BMP P Tracking Table'!$AP392="Total Pervious",(-(3630*'BMP P Tracking Table'!$AO392+20.691*'BMP P Tracking Table'!$AU392)+SQRT((3630*'BMP P Tracking Table'!$AO392+20.691*'BMP P Tracking Table'!$AU392)^2-(4*(996.798*'BMP P Tracking Table'!$AU392)*-'BMP P Tracking Table'!$AW392)))/(2*(996.798*'BMP P Tracking Table'!$AU392)),IF(SUM('BMP P Tracking Table'!$AQ392:$AT392)=0,'BMP P Tracking Table'!$AU392/(-3630*'BMP P Tracking Table'!$AO392),(-(3630*'BMP P Tracking Table'!$AO392+20.691*'BMP P Tracking Table'!$AT392-216.711*'BMP P Tracking Table'!$AS392-83.853*'BMP P Tracking Table'!$AR392-42.834*'BMP P Tracking Table'!$AQ392)+SQRT((3630*'BMP P Tracking Table'!$AO392+20.691*'BMP P Tracking Table'!$AT392-216.711*'BMP P Tracking Table'!$AS392-83.853*'BMP P Tracking Table'!$AR392-42.834*'BMP P Tracking Table'!$AQ392)^2-(4*(149.919*'BMP P Tracking Table'!$AQ392+236.676*'BMP P Tracking Table'!$AR392+726*'BMP P Tracking Table'!$AS392+996.798*'BMP P Tracking Table'!$AT392)*-'BMP P Tracking Table'!$AW392)))/(2*(149.919*'BMP P Tracking Table'!$AQ392+236.676*'BMP P Tracking Table'!$AR392+726*'BMP P Tracking Table'!$AS392+996.798*'BMP P Tracking Table'!$AT392))))),MIN(2,IF('BMP P Tracking Table'!$AP392="Total Pervious",(-(3630*'BMP P Tracking Table'!$U392+20.691*'BMP P Tracking Table'!$AA392)+SQRT((3630*'BMP P Tracking Table'!$U392+20.691*'BMP P Tracking Table'!$AA392)^2-(4*(996.798*'BMP P Tracking Table'!$AA392)*-'BMP P Tracking Table'!$AW392)))/(2*(996.798*'BMP P Tracking Table'!$AA392)),IF(SUM('BMP P Tracking Table'!$W392:$Z392)=0,'BMP P Tracking Table'!$AW392/(-3630*'BMP P Tracking Table'!$U392),(-(3630*'BMP P Tracking Table'!$U392+20.691*'BMP P Tracking Table'!$Z392-216.711*'BMP P Tracking Table'!$Y392-83.853*'BMP P Tracking Table'!$X392-42.834*'BMP P Tracking Table'!$W392)+SQRT((3630*'BMP P Tracking Table'!$U392+20.691*'BMP P Tracking Table'!$Z392-216.711*'BMP P Tracking Table'!$Y392-83.853*'BMP P Tracking Table'!$X392-42.834*'BMP P Tracking Table'!$W392)^2-(4*(149.919*'BMP P Tracking Table'!$W392+236.676*'BMP P Tracking Table'!$X392+726*'BMP P Tracking Table'!$Y392+996.798*'BMP P Tracking Table'!$Z392)*-'BMP P Tracking Table'!$AW392)))/(2*(149.919*'BMP P Tracking Table'!$W392+236.676*'BMP P Tracking Table'!$X392+726*'BMP P Tracking Table'!$Y392+996.798*'BMP P Tracking Table'!$Z392)))))),"")</f>
        <v/>
      </c>
      <c r="BA392" s="105" t="str" cm="1">
        <f t="array" ref="BA392">IFERROR((VLOOKUP(CONCATENATE('BMP P Tracking Table'!$AV392," ",'BMP P Tracking Table'!$AX392),'Performance Curves'!$C$1:$L$45,_xlfn.SINGLE(MATCH('BMP P Tracking Table'!$AZ392,'Performance Curves'!$D$1:$L$1,1))+2,FALSE)-VLOOKUP(CONCATENATE('BMP P Tracking Table'!$AV392," ",'BMP P Tracking Table'!$AX392),'Performance Curves'!$C$1:$L$45,_xlfn.SINGLE(MATCH('BMP P Tracking Table'!$AZ392,'Performance Curves'!$D$1:$L$1,1))+1,FALSE)),"")</f>
        <v/>
      </c>
      <c r="BB392" s="107" t="str">
        <f>IFERROR(('BMP P Tracking Table'!$AZ392-INDEX('Performance Curves'!$E$1:$L$1,1,MATCH('BMP P Tracking Table'!$AZ392,'Performance Curves'!$E$1:$L$1,1)))/(INDEX('Performance Curves'!$E$1:$L$1,1,MATCH('BMP P Tracking Table'!$AZ392,'Performance Curves'!$E$1:$L$1,1)+1)-INDEX('Performance Curves'!$E$1:$L$1,1,MATCH('BMP P Tracking Table'!$AZ392,'Performance Curves'!$E$1:$L$1,1))),"")</f>
        <v/>
      </c>
      <c r="BC392" s="106" t="str" cm="1">
        <f t="array" ref="BC392">IFERROR(IF('BMP P Tracking Table'!$AZ392=2,VLOOKUP(CONCATENATE('BMP P Tracking Table'!$AV392," ",'BMP P Tracking Table'!$AX392),'Performance Curves'!$C$1:$L$44,_xlfn.SINGLE(MATCH('BMP P Tracking Table'!$AZ392,'Performance Curves'!$D$1:$L$1,1))+1,FALSE),'BMP P Tracking Table'!$BA392*'BMP P Tracking Table'!$BB392+VLOOKUP(CONCATENATE('BMP P Tracking Table'!$AV392," ",'BMP P Tracking Table'!$AX392),'Performance Curves'!$C$1:$L$44,_xlfn.SINGLE(MATCH('BMP P Tracking Table'!$AZ392,'Performance Curves'!$D$1:$L$1,1))+1,FALSE)),"")</f>
        <v/>
      </c>
      <c r="BD392" s="107" t="str">
        <f>IFERROR('BMP P Tracking Table'!$BC392*'BMP P Tracking Table'!$AY392,"")</f>
        <v/>
      </c>
      <c r="BE392" s="101"/>
      <c r="BF392" s="37">
        <f t="shared" si="14"/>
        <v>0</v>
      </c>
    </row>
    <row r="393" spans="1:58" x14ac:dyDescent="0.25">
      <c r="A393" s="65"/>
      <c r="B393" s="65"/>
      <c r="C393" s="65"/>
      <c r="D393" s="65"/>
      <c r="E393" s="97"/>
      <c r="F393" s="97"/>
      <c r="G393" s="65"/>
      <c r="H393" s="65"/>
      <c r="I393" s="65"/>
      <c r="J393" s="98"/>
      <c r="K393" s="65"/>
      <c r="L393" s="65"/>
      <c r="M393" s="65"/>
      <c r="N393" s="65"/>
      <c r="O393" s="65"/>
      <c r="P393" s="65"/>
      <c r="Q393" s="65" t="str">
        <f>IFERROR(VLOOKUP('BMP P Tracking Table'!$P393,Dropdowns!$C$2:$E$15,3,FALSE),"")</f>
        <v/>
      </c>
      <c r="R393" s="65" t="str">
        <f>IFERROR(VLOOKUP('BMP P Tracking Table'!$Q393,Dropdowns!$P$3:$Q$23,2,FALSE),"")</f>
        <v/>
      </c>
      <c r="S393" s="65"/>
      <c r="T393" s="65"/>
      <c r="U393" s="65"/>
      <c r="V393" s="65"/>
      <c r="W393" s="65"/>
      <c r="X393" s="65"/>
      <c r="Y393" s="65"/>
      <c r="Z393" s="65"/>
      <c r="AA393" s="65"/>
      <c r="AB393" s="100"/>
      <c r="AC393" s="65"/>
      <c r="AD393" s="107" t="str">
        <f>IFERROR('BMP P Tracking Table'!$U393*VLOOKUP('BMP P Tracking Table'!$Q393,'Loading Rates'!$B$1:$L$24,4,FALSE)+IF('BMP P Tracking Table'!$V393="By HSG",'BMP P Tracking Table'!$W393*VLOOKUP('BMP P Tracking Table'!$Q393,'Loading Rates'!$B$1:$L$24,6,FALSE)+'BMP P Tracking Table'!$X393*VLOOKUP('BMP P Tracking Table'!$Q393,'Loading Rates'!$B$1:$L$24,7,FALSE)+'BMP P Tracking Table'!$Y393*VLOOKUP('BMP P Tracking Table'!$Q393,'Loading Rates'!$B$1:$L$24,8,FALSE)+'BMP P Tracking Table'!$Z393*VLOOKUP('BMP P Tracking Table'!$Q393,'Loading Rates'!$B$1:$L$24,9,FALSE),'BMP P Tracking Table'!$AA393*VLOOKUP('BMP P Tracking Table'!$Q393,'Loading Rates'!$B$1:$L$24,10,FALSE)),"")</f>
        <v/>
      </c>
      <c r="AE393" s="107" t="str">
        <f>IFERROR(MIN(2,IF('BMP P Tracking Table'!$V393="Total Pervious",(-(3630*'BMP P Tracking Table'!$U393+20.691*'BMP P Tracking Table'!$AA393)+SQRT((3630*'BMP P Tracking Table'!$U393+20.691*'BMP P Tracking Table'!$AA393)^2-(4*(996.798*'BMP P Tracking Table'!$AA393)*-'BMP P Tracking Table'!$AB393)))/(2*(996.798*'BMP P Tracking Table'!$AA393)),IF(SUM('BMP P Tracking Table'!$W393:$Z393)=0,'BMP P Tracking Table'!$AB393/(-3630*'BMP P Tracking Table'!$U393),(-(3630*'BMP P Tracking Table'!$U393+20.691*'BMP P Tracking Table'!$Z393-216.711*'BMP P Tracking Table'!$Y393-83.853*'BMP P Tracking Table'!$X393-42.834*'BMP P Tracking Table'!$W393)+SQRT((3630*'BMP P Tracking Table'!$U393+20.691*'BMP P Tracking Table'!$Z393-216.711*'BMP P Tracking Table'!$Y393-83.853*'BMP P Tracking Table'!$X393-42.834*'BMP P Tracking Table'!$W393)^2-(4*(149.919*'BMP P Tracking Table'!$W393+236.676*'BMP P Tracking Table'!$X393+726*'BMP P Tracking Table'!$Y393+996.798*'BMP P Tracking Table'!$Z393)*-'BMP P Tracking Table'!$AB393)))/(2*(149.919*'BMP P Tracking Table'!$W393+236.676*'BMP P Tracking Table'!$X393+726*'BMP P Tracking Table'!$Y393+996.798*'BMP P Tracking Table'!$Z393))))),"")</f>
        <v/>
      </c>
      <c r="AF393" s="107" t="str" cm="1">
        <f t="array" ref="AF393">IFERROR((VLOOKUP(CONCATENATE('BMP P Tracking Table'!$T393," ",'BMP P Tracking Table'!$AC393),'Performance Curves'!$C$1:$L$45,_xlfn.SINGLE(MATCH('BMP P Tracking Table'!$AE393,'Performance Curves'!$D$1:$L$1,1))+2,FALSE)-VLOOKUP(CONCATENATE('BMP P Tracking Table'!$T393," ",'BMP P Tracking Table'!$AC393),'Performance Curves'!$C$1:$L$45,_xlfn.SINGLE(MATCH('BMP P Tracking Table'!$AE393,'Performance Curves'!$D$1:$L$1,1))+1,FALSE)),"")</f>
        <v/>
      </c>
      <c r="AG393" s="107" t="str">
        <f>IFERROR(('BMP P Tracking Table'!$AE393-INDEX('Performance Curves'!$E$1:$L$1,1,MATCH('BMP P Tracking Table'!$AE393,'Performance Curves'!$E$1:$L$1,1)))/(INDEX('Performance Curves'!$E$1:$L$1,1,MATCH('BMP P Tracking Table'!$AE393,'Performance Curves'!$E$1:$L$1,1)+1)-INDEX('Performance Curves'!$E$1:$L$1,1,MATCH('BMP P Tracking Table'!$AE393,'Performance Curves'!$E$1:$L$1,1))),"")</f>
        <v/>
      </c>
      <c r="AH393" s="106" t="str" cm="1">
        <f t="array" ref="AH393">IFERROR(IF('BMP P Tracking Table'!$AE393=2,VLOOKUP(CONCATENATE('BMP P Tracking Table'!$T393," ",'BMP P Tracking Table'!$AC393),'Performance Curves'!$C$1:$L$45,_xlfn.SINGLE(MATCH('BMP P Tracking Table'!$AE393,'Performance Curves'!$D$1:$L$1,1))+1,FALSE),'BMP P Tracking Table'!$AF393*'BMP P Tracking Table'!$AG393+VLOOKUP(CONCATENATE('BMP P Tracking Table'!$T393," ",'BMP P Tracking Table'!$AC393),'Performance Curves'!$C$1:$L$45,_xlfn.SINGLE(MATCH('BMP P Tracking Table'!$AE393,'Performance Curves'!$D$1:$L$1,1))+1,FALSE)),"")</f>
        <v/>
      </c>
      <c r="AI393" s="107" t="str">
        <f>IFERROR('BMP P Tracking Table'!$AH393*'BMP P Tracking Table'!$AD393,"")</f>
        <v/>
      </c>
      <c r="AJ393" s="65"/>
      <c r="AK393" s="101"/>
      <c r="AL393" s="101"/>
      <c r="AM393" s="64">
        <v>1</v>
      </c>
      <c r="AN393" s="105" t="str">
        <f t="shared" si="13"/>
        <v/>
      </c>
      <c r="AO393" s="101"/>
      <c r="AP393" s="101"/>
      <c r="AQ393" s="101"/>
      <c r="AR393" s="101"/>
      <c r="AS393" s="101"/>
      <c r="AT393" s="101"/>
      <c r="AU393" s="101"/>
      <c r="AV393" s="65"/>
      <c r="AW393" s="102"/>
      <c r="AX393" s="102"/>
      <c r="AY393" s="107" t="str">
        <f>IF('BMP P Tracking Table'!$AK393="Yes",IF('BMP P Tracking Table'!$AL393="No",'BMP P Tracking Table'!$U393*VLOOKUP('BMP P Tracking Table'!$Q393,'Loading Rates'!$B$1:$L$24,4,FALSE)+IF('BMP P Tracking Table'!$V393="By HSG",'BMP P Tracking Table'!$W393*VLOOKUP('BMP P Tracking Table'!$Q393,'Loading Rates'!$B$1:$L$24,6,FALSE)+'BMP P Tracking Table'!$X393*VLOOKUP('BMP P Tracking Table'!$Q393,'Loading Rates'!$B$1:$L$24,7,FALSE)+'BMP P Tracking Table'!$Y393*VLOOKUP('BMP P Tracking Table'!$Q393,'Loading Rates'!$B$1:$L$24,8,FALSE)+'BMP P Tracking Table'!$Z393*VLOOKUP('BMP P Tracking Table'!$Q393,'Loading Rates'!$B$1:$L$24,9,FALSE),'BMP P Tracking Table'!$AA393*VLOOKUP('BMP P Tracking Table'!$Q393,'Loading Rates'!$B$1:$L$24,10,FALSE)),'BMP P Tracking Table'!$AO393*VLOOKUP('BMP P Tracking Table'!$Q393,'Loading Rates'!$B$1:$L$24,4,FALSE)+IF('BMP P Tracking Table'!$AP393="By HSG",'BMP P Tracking Table'!$AQ393*VLOOKUP('BMP P Tracking Table'!$Q393,'Loading Rates'!$B$1:$L$24,6,FALSE)+'BMP P Tracking Table'!$AR393*VLOOKUP('BMP P Tracking Table'!$Q393,'Loading Rates'!$B$1:$L$24,7,FALSE)+'BMP P Tracking Table'!$AS393*VLOOKUP('BMP P Tracking Table'!$Q393,'Loading Rates'!$B$1:$L$24,8,FALSE)+'BMP P Tracking Table'!$AT393*VLOOKUP('BMP P Tracking Table'!$Q393,'Loading Rates'!$B$1:$L$24,9,FALSE),'BMP P Tracking Table'!$AU393*VLOOKUP('BMP P Tracking Table'!$Q393,'Loading Rates'!$B$1:$L$24,10,FALSE))),"")</f>
        <v/>
      </c>
      <c r="AZ393" s="107" t="str">
        <f>IFERROR(IF('BMP P Tracking Table'!$AL393="Yes",MIN(2,IF('BMP P Tracking Table'!$AP393="Total Pervious",(-(3630*'BMP P Tracking Table'!$AO393+20.691*'BMP P Tracking Table'!$AU393)+SQRT((3630*'BMP P Tracking Table'!$AO393+20.691*'BMP P Tracking Table'!$AU393)^2-(4*(996.798*'BMP P Tracking Table'!$AU393)*-'BMP P Tracking Table'!$AW393)))/(2*(996.798*'BMP P Tracking Table'!$AU393)),IF(SUM('BMP P Tracking Table'!$AQ393:$AT393)=0,'BMP P Tracking Table'!$AU393/(-3630*'BMP P Tracking Table'!$AO393),(-(3630*'BMP P Tracking Table'!$AO393+20.691*'BMP P Tracking Table'!$AT393-216.711*'BMP P Tracking Table'!$AS393-83.853*'BMP P Tracking Table'!$AR393-42.834*'BMP P Tracking Table'!$AQ393)+SQRT((3630*'BMP P Tracking Table'!$AO393+20.691*'BMP P Tracking Table'!$AT393-216.711*'BMP P Tracking Table'!$AS393-83.853*'BMP P Tracking Table'!$AR393-42.834*'BMP P Tracking Table'!$AQ393)^2-(4*(149.919*'BMP P Tracking Table'!$AQ393+236.676*'BMP P Tracking Table'!$AR393+726*'BMP P Tracking Table'!$AS393+996.798*'BMP P Tracking Table'!$AT393)*-'BMP P Tracking Table'!$AW393)))/(2*(149.919*'BMP P Tracking Table'!$AQ393+236.676*'BMP P Tracking Table'!$AR393+726*'BMP P Tracking Table'!$AS393+996.798*'BMP P Tracking Table'!$AT393))))),MIN(2,IF('BMP P Tracking Table'!$AP393="Total Pervious",(-(3630*'BMP P Tracking Table'!$U393+20.691*'BMP P Tracking Table'!$AA393)+SQRT((3630*'BMP P Tracking Table'!$U393+20.691*'BMP P Tracking Table'!$AA393)^2-(4*(996.798*'BMP P Tracking Table'!$AA393)*-'BMP P Tracking Table'!$AW393)))/(2*(996.798*'BMP P Tracking Table'!$AA393)),IF(SUM('BMP P Tracking Table'!$W393:$Z393)=0,'BMP P Tracking Table'!$AW393/(-3630*'BMP P Tracking Table'!$U393),(-(3630*'BMP P Tracking Table'!$U393+20.691*'BMP P Tracking Table'!$Z393-216.711*'BMP P Tracking Table'!$Y393-83.853*'BMP P Tracking Table'!$X393-42.834*'BMP P Tracking Table'!$W393)+SQRT((3630*'BMP P Tracking Table'!$U393+20.691*'BMP P Tracking Table'!$Z393-216.711*'BMP P Tracking Table'!$Y393-83.853*'BMP P Tracking Table'!$X393-42.834*'BMP P Tracking Table'!$W393)^2-(4*(149.919*'BMP P Tracking Table'!$W393+236.676*'BMP P Tracking Table'!$X393+726*'BMP P Tracking Table'!$Y393+996.798*'BMP P Tracking Table'!$Z393)*-'BMP P Tracking Table'!$AW393)))/(2*(149.919*'BMP P Tracking Table'!$W393+236.676*'BMP P Tracking Table'!$X393+726*'BMP P Tracking Table'!$Y393+996.798*'BMP P Tracking Table'!$Z393)))))),"")</f>
        <v/>
      </c>
      <c r="BA393" s="105" t="str" cm="1">
        <f t="array" ref="BA393">IFERROR((VLOOKUP(CONCATENATE('BMP P Tracking Table'!$AV393," ",'BMP P Tracking Table'!$AX393),'Performance Curves'!$C$1:$L$45,_xlfn.SINGLE(MATCH('BMP P Tracking Table'!$AZ393,'Performance Curves'!$D$1:$L$1,1))+2,FALSE)-VLOOKUP(CONCATENATE('BMP P Tracking Table'!$AV393," ",'BMP P Tracking Table'!$AX393),'Performance Curves'!$C$1:$L$45,_xlfn.SINGLE(MATCH('BMP P Tracking Table'!$AZ393,'Performance Curves'!$D$1:$L$1,1))+1,FALSE)),"")</f>
        <v/>
      </c>
      <c r="BB393" s="107" t="str">
        <f>IFERROR(('BMP P Tracking Table'!$AZ393-INDEX('Performance Curves'!$E$1:$L$1,1,MATCH('BMP P Tracking Table'!$AZ393,'Performance Curves'!$E$1:$L$1,1)))/(INDEX('Performance Curves'!$E$1:$L$1,1,MATCH('BMP P Tracking Table'!$AZ393,'Performance Curves'!$E$1:$L$1,1)+1)-INDEX('Performance Curves'!$E$1:$L$1,1,MATCH('BMP P Tracking Table'!$AZ393,'Performance Curves'!$E$1:$L$1,1))),"")</f>
        <v/>
      </c>
      <c r="BC393" s="106" t="str" cm="1">
        <f t="array" ref="BC393">IFERROR(IF('BMP P Tracking Table'!$AZ393=2,VLOOKUP(CONCATENATE('BMP P Tracking Table'!$AV393," ",'BMP P Tracking Table'!$AX393),'Performance Curves'!$C$1:$L$44,_xlfn.SINGLE(MATCH('BMP P Tracking Table'!$AZ393,'Performance Curves'!$D$1:$L$1,1))+1,FALSE),'BMP P Tracking Table'!$BA393*'BMP P Tracking Table'!$BB393+VLOOKUP(CONCATENATE('BMP P Tracking Table'!$AV393," ",'BMP P Tracking Table'!$AX393),'Performance Curves'!$C$1:$L$44,_xlfn.SINGLE(MATCH('BMP P Tracking Table'!$AZ393,'Performance Curves'!$D$1:$L$1,1))+1,FALSE)),"")</f>
        <v/>
      </c>
      <c r="BD393" s="107" t="str">
        <f>IFERROR('BMP P Tracking Table'!$BC393*'BMP P Tracking Table'!$AY393,"")</f>
        <v/>
      </c>
      <c r="BE393" s="95"/>
      <c r="BF393" s="37">
        <f t="shared" si="14"/>
        <v>0</v>
      </c>
    </row>
    <row r="394" spans="1:58" x14ac:dyDescent="0.25">
      <c r="A394" s="65"/>
      <c r="B394" s="65"/>
      <c r="C394" s="65"/>
      <c r="D394" s="65"/>
      <c r="E394" s="97"/>
      <c r="F394" s="97"/>
      <c r="G394" s="65"/>
      <c r="H394" s="65"/>
      <c r="I394" s="65"/>
      <c r="J394" s="98"/>
      <c r="K394" s="65"/>
      <c r="L394" s="65"/>
      <c r="M394" s="65"/>
      <c r="N394" s="65"/>
      <c r="O394" s="65"/>
      <c r="P394" s="65"/>
      <c r="Q394" s="65" t="str">
        <f>IFERROR(VLOOKUP('BMP P Tracking Table'!$P394,Dropdowns!$C$2:$E$15,3,FALSE),"")</f>
        <v/>
      </c>
      <c r="R394" s="65" t="str">
        <f>IFERROR(VLOOKUP('BMP P Tracking Table'!$Q394,Dropdowns!$P$3:$Q$23,2,FALSE),"")</f>
        <v/>
      </c>
      <c r="S394" s="65"/>
      <c r="T394" s="65"/>
      <c r="U394" s="65"/>
      <c r="V394" s="65"/>
      <c r="W394" s="65"/>
      <c r="X394" s="65"/>
      <c r="Y394" s="65"/>
      <c r="Z394" s="65"/>
      <c r="AA394" s="65"/>
      <c r="AB394" s="100"/>
      <c r="AC394" s="65"/>
      <c r="AD394" s="107" t="str">
        <f>IFERROR('BMP P Tracking Table'!$U394*VLOOKUP('BMP P Tracking Table'!$Q394,'Loading Rates'!$B$1:$L$24,4,FALSE)+IF('BMP P Tracking Table'!$V394="By HSG",'BMP P Tracking Table'!$W394*VLOOKUP('BMP P Tracking Table'!$Q394,'Loading Rates'!$B$1:$L$24,6,FALSE)+'BMP P Tracking Table'!$X394*VLOOKUP('BMP P Tracking Table'!$Q394,'Loading Rates'!$B$1:$L$24,7,FALSE)+'BMP P Tracking Table'!$Y394*VLOOKUP('BMP P Tracking Table'!$Q394,'Loading Rates'!$B$1:$L$24,8,FALSE)+'BMP P Tracking Table'!$Z394*VLOOKUP('BMP P Tracking Table'!$Q394,'Loading Rates'!$B$1:$L$24,9,FALSE),'BMP P Tracking Table'!$AA394*VLOOKUP('BMP P Tracking Table'!$Q394,'Loading Rates'!$B$1:$L$24,10,FALSE)),"")</f>
        <v/>
      </c>
      <c r="AE394" s="107" t="str">
        <f>IFERROR(MIN(2,IF('BMP P Tracking Table'!$V394="Total Pervious",(-(3630*'BMP P Tracking Table'!$U394+20.691*'BMP P Tracking Table'!$AA394)+SQRT((3630*'BMP P Tracking Table'!$U394+20.691*'BMP P Tracking Table'!$AA394)^2-(4*(996.798*'BMP P Tracking Table'!$AA394)*-'BMP P Tracking Table'!$AB394)))/(2*(996.798*'BMP P Tracking Table'!$AA394)),IF(SUM('BMP P Tracking Table'!$W394:$Z394)=0,'BMP P Tracking Table'!$AB394/(-3630*'BMP P Tracking Table'!$U394),(-(3630*'BMP P Tracking Table'!$U394+20.691*'BMP P Tracking Table'!$Z394-216.711*'BMP P Tracking Table'!$Y394-83.853*'BMP P Tracking Table'!$X394-42.834*'BMP P Tracking Table'!$W394)+SQRT((3630*'BMP P Tracking Table'!$U394+20.691*'BMP P Tracking Table'!$Z394-216.711*'BMP P Tracking Table'!$Y394-83.853*'BMP P Tracking Table'!$X394-42.834*'BMP P Tracking Table'!$W394)^2-(4*(149.919*'BMP P Tracking Table'!$W394+236.676*'BMP P Tracking Table'!$X394+726*'BMP P Tracking Table'!$Y394+996.798*'BMP P Tracking Table'!$Z394)*-'BMP P Tracking Table'!$AB394)))/(2*(149.919*'BMP P Tracking Table'!$W394+236.676*'BMP P Tracking Table'!$X394+726*'BMP P Tracking Table'!$Y394+996.798*'BMP P Tracking Table'!$Z394))))),"")</f>
        <v/>
      </c>
      <c r="AF394" s="107" t="str" cm="1">
        <f t="array" ref="AF394">IFERROR((VLOOKUP(CONCATENATE('BMP P Tracking Table'!$T394," ",'BMP P Tracking Table'!$AC394),'Performance Curves'!$C$1:$L$45,_xlfn.SINGLE(MATCH('BMP P Tracking Table'!$AE394,'Performance Curves'!$D$1:$L$1,1))+2,FALSE)-VLOOKUP(CONCATENATE('BMP P Tracking Table'!$T394," ",'BMP P Tracking Table'!$AC394),'Performance Curves'!$C$1:$L$45,_xlfn.SINGLE(MATCH('BMP P Tracking Table'!$AE394,'Performance Curves'!$D$1:$L$1,1))+1,FALSE)),"")</f>
        <v/>
      </c>
      <c r="AG394" s="107" t="str">
        <f>IFERROR(('BMP P Tracking Table'!$AE394-INDEX('Performance Curves'!$E$1:$L$1,1,MATCH('BMP P Tracking Table'!$AE394,'Performance Curves'!$E$1:$L$1,1)))/(INDEX('Performance Curves'!$E$1:$L$1,1,MATCH('BMP P Tracking Table'!$AE394,'Performance Curves'!$E$1:$L$1,1)+1)-INDEX('Performance Curves'!$E$1:$L$1,1,MATCH('BMP P Tracking Table'!$AE394,'Performance Curves'!$E$1:$L$1,1))),"")</f>
        <v/>
      </c>
      <c r="AH394" s="106" t="str" cm="1">
        <f t="array" ref="AH394">IFERROR(IF('BMP P Tracking Table'!$AE394=2,VLOOKUP(CONCATENATE('BMP P Tracking Table'!$T394," ",'BMP P Tracking Table'!$AC394),'Performance Curves'!$C$1:$L$45,_xlfn.SINGLE(MATCH('BMP P Tracking Table'!$AE394,'Performance Curves'!$D$1:$L$1,1))+1,FALSE),'BMP P Tracking Table'!$AF394*'BMP P Tracking Table'!$AG394+VLOOKUP(CONCATENATE('BMP P Tracking Table'!$T394," ",'BMP P Tracking Table'!$AC394),'Performance Curves'!$C$1:$L$45,_xlfn.SINGLE(MATCH('BMP P Tracking Table'!$AE394,'Performance Curves'!$D$1:$L$1,1))+1,FALSE)),"")</f>
        <v/>
      </c>
      <c r="AI394" s="107" t="str">
        <f>IFERROR('BMP P Tracking Table'!$AH394*'BMP P Tracking Table'!$AD394,"")</f>
        <v/>
      </c>
      <c r="AJ394" s="65"/>
      <c r="AK394" s="101"/>
      <c r="AL394" s="101"/>
      <c r="AM394" s="64">
        <v>1</v>
      </c>
      <c r="AN394" s="105" t="str">
        <f t="shared" si="13"/>
        <v/>
      </c>
      <c r="AO394" s="101"/>
      <c r="AP394" s="101"/>
      <c r="AQ394" s="101"/>
      <c r="AR394" s="101"/>
      <c r="AS394" s="101"/>
      <c r="AT394" s="101"/>
      <c r="AU394" s="101"/>
      <c r="AV394" s="65"/>
      <c r="AW394" s="102"/>
      <c r="AX394" s="102"/>
      <c r="AY394" s="107" t="str">
        <f>IF('BMP P Tracking Table'!$AK394="Yes",IF('BMP P Tracking Table'!$AL394="No",'BMP P Tracking Table'!$U394*VLOOKUP('BMP P Tracking Table'!$Q394,'Loading Rates'!$B$1:$L$24,4,FALSE)+IF('BMP P Tracking Table'!$V394="By HSG",'BMP P Tracking Table'!$W394*VLOOKUP('BMP P Tracking Table'!$Q394,'Loading Rates'!$B$1:$L$24,6,FALSE)+'BMP P Tracking Table'!$X394*VLOOKUP('BMP P Tracking Table'!$Q394,'Loading Rates'!$B$1:$L$24,7,FALSE)+'BMP P Tracking Table'!$Y394*VLOOKUP('BMP P Tracking Table'!$Q394,'Loading Rates'!$B$1:$L$24,8,FALSE)+'BMP P Tracking Table'!$Z394*VLOOKUP('BMP P Tracking Table'!$Q394,'Loading Rates'!$B$1:$L$24,9,FALSE),'BMP P Tracking Table'!$AA394*VLOOKUP('BMP P Tracking Table'!$Q394,'Loading Rates'!$B$1:$L$24,10,FALSE)),'BMP P Tracking Table'!$AO394*VLOOKUP('BMP P Tracking Table'!$Q394,'Loading Rates'!$B$1:$L$24,4,FALSE)+IF('BMP P Tracking Table'!$AP394="By HSG",'BMP P Tracking Table'!$AQ394*VLOOKUP('BMP P Tracking Table'!$Q394,'Loading Rates'!$B$1:$L$24,6,FALSE)+'BMP P Tracking Table'!$AR394*VLOOKUP('BMP P Tracking Table'!$Q394,'Loading Rates'!$B$1:$L$24,7,FALSE)+'BMP P Tracking Table'!$AS394*VLOOKUP('BMP P Tracking Table'!$Q394,'Loading Rates'!$B$1:$L$24,8,FALSE)+'BMP P Tracking Table'!$AT394*VLOOKUP('BMP P Tracking Table'!$Q394,'Loading Rates'!$B$1:$L$24,9,FALSE),'BMP P Tracking Table'!$AU394*VLOOKUP('BMP P Tracking Table'!$Q394,'Loading Rates'!$B$1:$L$24,10,FALSE))),"")</f>
        <v/>
      </c>
      <c r="AZ394" s="107" t="str">
        <f>IFERROR(IF('BMP P Tracking Table'!$AL394="Yes",MIN(2,IF('BMP P Tracking Table'!$AP394="Total Pervious",(-(3630*'BMP P Tracking Table'!$AO394+20.691*'BMP P Tracking Table'!$AU394)+SQRT((3630*'BMP P Tracking Table'!$AO394+20.691*'BMP P Tracking Table'!$AU394)^2-(4*(996.798*'BMP P Tracking Table'!$AU394)*-'BMP P Tracking Table'!$AW394)))/(2*(996.798*'BMP P Tracking Table'!$AU394)),IF(SUM('BMP P Tracking Table'!$AQ394:$AT394)=0,'BMP P Tracking Table'!$AU394/(-3630*'BMP P Tracking Table'!$AO394),(-(3630*'BMP P Tracking Table'!$AO394+20.691*'BMP P Tracking Table'!$AT394-216.711*'BMP P Tracking Table'!$AS394-83.853*'BMP P Tracking Table'!$AR394-42.834*'BMP P Tracking Table'!$AQ394)+SQRT((3630*'BMP P Tracking Table'!$AO394+20.691*'BMP P Tracking Table'!$AT394-216.711*'BMP P Tracking Table'!$AS394-83.853*'BMP P Tracking Table'!$AR394-42.834*'BMP P Tracking Table'!$AQ394)^2-(4*(149.919*'BMP P Tracking Table'!$AQ394+236.676*'BMP P Tracking Table'!$AR394+726*'BMP P Tracking Table'!$AS394+996.798*'BMP P Tracking Table'!$AT394)*-'BMP P Tracking Table'!$AW394)))/(2*(149.919*'BMP P Tracking Table'!$AQ394+236.676*'BMP P Tracking Table'!$AR394+726*'BMP P Tracking Table'!$AS394+996.798*'BMP P Tracking Table'!$AT394))))),MIN(2,IF('BMP P Tracking Table'!$AP394="Total Pervious",(-(3630*'BMP P Tracking Table'!$U394+20.691*'BMP P Tracking Table'!$AA394)+SQRT((3630*'BMP P Tracking Table'!$U394+20.691*'BMP P Tracking Table'!$AA394)^2-(4*(996.798*'BMP P Tracking Table'!$AA394)*-'BMP P Tracking Table'!$AW394)))/(2*(996.798*'BMP P Tracking Table'!$AA394)),IF(SUM('BMP P Tracking Table'!$W394:$Z394)=0,'BMP P Tracking Table'!$AW394/(-3630*'BMP P Tracking Table'!$U394),(-(3630*'BMP P Tracking Table'!$U394+20.691*'BMP P Tracking Table'!$Z394-216.711*'BMP P Tracking Table'!$Y394-83.853*'BMP P Tracking Table'!$X394-42.834*'BMP P Tracking Table'!$W394)+SQRT((3630*'BMP P Tracking Table'!$U394+20.691*'BMP P Tracking Table'!$Z394-216.711*'BMP P Tracking Table'!$Y394-83.853*'BMP P Tracking Table'!$X394-42.834*'BMP P Tracking Table'!$W394)^2-(4*(149.919*'BMP P Tracking Table'!$W394+236.676*'BMP P Tracking Table'!$X394+726*'BMP P Tracking Table'!$Y394+996.798*'BMP P Tracking Table'!$Z394)*-'BMP P Tracking Table'!$AW394)))/(2*(149.919*'BMP P Tracking Table'!$W394+236.676*'BMP P Tracking Table'!$X394+726*'BMP P Tracking Table'!$Y394+996.798*'BMP P Tracking Table'!$Z394)))))),"")</f>
        <v/>
      </c>
      <c r="BA394" s="105" t="str" cm="1">
        <f t="array" ref="BA394">IFERROR((VLOOKUP(CONCATENATE('BMP P Tracking Table'!$AV394," ",'BMP P Tracking Table'!$AX394),'Performance Curves'!$C$1:$L$45,_xlfn.SINGLE(MATCH('BMP P Tracking Table'!$AZ394,'Performance Curves'!$D$1:$L$1,1))+2,FALSE)-VLOOKUP(CONCATENATE('BMP P Tracking Table'!$AV394," ",'BMP P Tracking Table'!$AX394),'Performance Curves'!$C$1:$L$45,_xlfn.SINGLE(MATCH('BMP P Tracking Table'!$AZ394,'Performance Curves'!$D$1:$L$1,1))+1,FALSE)),"")</f>
        <v/>
      </c>
      <c r="BB394" s="107" t="str">
        <f>IFERROR(('BMP P Tracking Table'!$AZ394-INDEX('Performance Curves'!$E$1:$L$1,1,MATCH('BMP P Tracking Table'!$AZ394,'Performance Curves'!$E$1:$L$1,1)))/(INDEX('Performance Curves'!$E$1:$L$1,1,MATCH('BMP P Tracking Table'!$AZ394,'Performance Curves'!$E$1:$L$1,1)+1)-INDEX('Performance Curves'!$E$1:$L$1,1,MATCH('BMP P Tracking Table'!$AZ394,'Performance Curves'!$E$1:$L$1,1))),"")</f>
        <v/>
      </c>
      <c r="BC394" s="106" t="str" cm="1">
        <f t="array" ref="BC394">IFERROR(IF('BMP P Tracking Table'!$AZ394=2,VLOOKUP(CONCATENATE('BMP P Tracking Table'!$AV394," ",'BMP P Tracking Table'!$AX394),'Performance Curves'!$C$1:$L$44,_xlfn.SINGLE(MATCH('BMP P Tracking Table'!$AZ394,'Performance Curves'!$D$1:$L$1,1))+1,FALSE),'BMP P Tracking Table'!$BA394*'BMP P Tracking Table'!$BB394+VLOOKUP(CONCATENATE('BMP P Tracking Table'!$AV394," ",'BMP P Tracking Table'!$AX394),'Performance Curves'!$C$1:$L$44,_xlfn.SINGLE(MATCH('BMP P Tracking Table'!$AZ394,'Performance Curves'!$D$1:$L$1,1))+1,FALSE)),"")</f>
        <v/>
      </c>
      <c r="BD394" s="107" t="str">
        <f>IFERROR('BMP P Tracking Table'!$BC394*'BMP P Tracking Table'!$AY394,"")</f>
        <v/>
      </c>
      <c r="BE394" s="101"/>
      <c r="BF394" s="37">
        <f t="shared" si="14"/>
        <v>0</v>
      </c>
    </row>
    <row r="395" spans="1:58" x14ac:dyDescent="0.25">
      <c r="A395" s="65"/>
      <c r="B395" s="65"/>
      <c r="C395" s="65"/>
      <c r="D395" s="65"/>
      <c r="E395" s="97"/>
      <c r="F395" s="97"/>
      <c r="G395" s="65"/>
      <c r="H395" s="65"/>
      <c r="I395" s="65"/>
      <c r="J395" s="98"/>
      <c r="K395" s="65"/>
      <c r="L395" s="65"/>
      <c r="M395" s="65"/>
      <c r="N395" s="65"/>
      <c r="O395" s="65"/>
      <c r="P395" s="65"/>
      <c r="Q395" s="65" t="str">
        <f>IFERROR(VLOOKUP('BMP P Tracking Table'!$P395,Dropdowns!$C$2:$E$15,3,FALSE),"")</f>
        <v/>
      </c>
      <c r="R395" s="65" t="str">
        <f>IFERROR(VLOOKUP('BMP P Tracking Table'!$Q395,Dropdowns!$P$3:$Q$23,2,FALSE),"")</f>
        <v/>
      </c>
      <c r="S395" s="65"/>
      <c r="T395" s="65"/>
      <c r="U395" s="65"/>
      <c r="V395" s="65"/>
      <c r="W395" s="65"/>
      <c r="X395" s="65"/>
      <c r="Y395" s="65"/>
      <c r="Z395" s="65"/>
      <c r="AA395" s="65"/>
      <c r="AB395" s="100"/>
      <c r="AC395" s="65"/>
      <c r="AD395" s="107" t="str">
        <f>IFERROR('BMP P Tracking Table'!$U395*VLOOKUP('BMP P Tracking Table'!$Q395,'Loading Rates'!$B$1:$L$24,4,FALSE)+IF('BMP P Tracking Table'!$V395="By HSG",'BMP P Tracking Table'!$W395*VLOOKUP('BMP P Tracking Table'!$Q395,'Loading Rates'!$B$1:$L$24,6,FALSE)+'BMP P Tracking Table'!$X395*VLOOKUP('BMP P Tracking Table'!$Q395,'Loading Rates'!$B$1:$L$24,7,FALSE)+'BMP P Tracking Table'!$Y395*VLOOKUP('BMP P Tracking Table'!$Q395,'Loading Rates'!$B$1:$L$24,8,FALSE)+'BMP P Tracking Table'!$Z395*VLOOKUP('BMP P Tracking Table'!$Q395,'Loading Rates'!$B$1:$L$24,9,FALSE),'BMP P Tracking Table'!$AA395*VLOOKUP('BMP P Tracking Table'!$Q395,'Loading Rates'!$B$1:$L$24,10,FALSE)),"")</f>
        <v/>
      </c>
      <c r="AE395" s="107" t="str">
        <f>IFERROR(MIN(2,IF('BMP P Tracking Table'!$V395="Total Pervious",(-(3630*'BMP P Tracking Table'!$U395+20.691*'BMP P Tracking Table'!$AA395)+SQRT((3630*'BMP P Tracking Table'!$U395+20.691*'BMP P Tracking Table'!$AA395)^2-(4*(996.798*'BMP P Tracking Table'!$AA395)*-'BMP P Tracking Table'!$AB395)))/(2*(996.798*'BMP P Tracking Table'!$AA395)),IF(SUM('BMP P Tracking Table'!$W395:$Z395)=0,'BMP P Tracking Table'!$AB395/(-3630*'BMP P Tracking Table'!$U395),(-(3630*'BMP P Tracking Table'!$U395+20.691*'BMP P Tracking Table'!$Z395-216.711*'BMP P Tracking Table'!$Y395-83.853*'BMP P Tracking Table'!$X395-42.834*'BMP P Tracking Table'!$W395)+SQRT((3630*'BMP P Tracking Table'!$U395+20.691*'BMP P Tracking Table'!$Z395-216.711*'BMP P Tracking Table'!$Y395-83.853*'BMP P Tracking Table'!$X395-42.834*'BMP P Tracking Table'!$W395)^2-(4*(149.919*'BMP P Tracking Table'!$W395+236.676*'BMP P Tracking Table'!$X395+726*'BMP P Tracking Table'!$Y395+996.798*'BMP P Tracking Table'!$Z395)*-'BMP P Tracking Table'!$AB395)))/(2*(149.919*'BMP P Tracking Table'!$W395+236.676*'BMP P Tracking Table'!$X395+726*'BMP P Tracking Table'!$Y395+996.798*'BMP P Tracking Table'!$Z395))))),"")</f>
        <v/>
      </c>
      <c r="AF395" s="107" t="str" cm="1">
        <f t="array" ref="AF395">IFERROR((VLOOKUP(CONCATENATE('BMP P Tracking Table'!$T395," ",'BMP P Tracking Table'!$AC395),'Performance Curves'!$C$1:$L$45,_xlfn.SINGLE(MATCH('BMP P Tracking Table'!$AE395,'Performance Curves'!$D$1:$L$1,1))+2,FALSE)-VLOOKUP(CONCATENATE('BMP P Tracking Table'!$T395," ",'BMP P Tracking Table'!$AC395),'Performance Curves'!$C$1:$L$45,_xlfn.SINGLE(MATCH('BMP P Tracking Table'!$AE395,'Performance Curves'!$D$1:$L$1,1))+1,FALSE)),"")</f>
        <v/>
      </c>
      <c r="AG395" s="107" t="str">
        <f>IFERROR(('BMP P Tracking Table'!$AE395-INDEX('Performance Curves'!$E$1:$L$1,1,MATCH('BMP P Tracking Table'!$AE395,'Performance Curves'!$E$1:$L$1,1)))/(INDEX('Performance Curves'!$E$1:$L$1,1,MATCH('BMP P Tracking Table'!$AE395,'Performance Curves'!$E$1:$L$1,1)+1)-INDEX('Performance Curves'!$E$1:$L$1,1,MATCH('BMP P Tracking Table'!$AE395,'Performance Curves'!$E$1:$L$1,1))),"")</f>
        <v/>
      </c>
      <c r="AH395" s="106" t="str" cm="1">
        <f t="array" ref="AH395">IFERROR(IF('BMP P Tracking Table'!$AE395=2,VLOOKUP(CONCATENATE('BMP P Tracking Table'!$T395," ",'BMP P Tracking Table'!$AC395),'Performance Curves'!$C$1:$L$45,_xlfn.SINGLE(MATCH('BMP P Tracking Table'!$AE395,'Performance Curves'!$D$1:$L$1,1))+1,FALSE),'BMP P Tracking Table'!$AF395*'BMP P Tracking Table'!$AG395+VLOOKUP(CONCATENATE('BMP P Tracking Table'!$T395," ",'BMP P Tracking Table'!$AC395),'Performance Curves'!$C$1:$L$45,_xlfn.SINGLE(MATCH('BMP P Tracking Table'!$AE395,'Performance Curves'!$D$1:$L$1,1))+1,FALSE)),"")</f>
        <v/>
      </c>
      <c r="AI395" s="107" t="str">
        <f>IFERROR('BMP P Tracking Table'!$AH395*'BMP P Tracking Table'!$AD395,"")</f>
        <v/>
      </c>
      <c r="AJ395" s="65"/>
      <c r="AK395" s="101"/>
      <c r="AL395" s="101"/>
      <c r="AM395" s="64">
        <v>1</v>
      </c>
      <c r="AN395" s="105" t="str">
        <f t="shared" si="13"/>
        <v/>
      </c>
      <c r="AO395" s="101"/>
      <c r="AP395" s="101"/>
      <c r="AQ395" s="101"/>
      <c r="AR395" s="101"/>
      <c r="AS395" s="101"/>
      <c r="AT395" s="101"/>
      <c r="AU395" s="101"/>
      <c r="AV395" s="65"/>
      <c r="AW395" s="102"/>
      <c r="AX395" s="102"/>
      <c r="AY395" s="107" t="str">
        <f>IF('BMP P Tracking Table'!$AK395="Yes",IF('BMP P Tracking Table'!$AL395="No",'BMP P Tracking Table'!$U395*VLOOKUP('BMP P Tracking Table'!$Q395,'Loading Rates'!$B$1:$L$24,4,FALSE)+IF('BMP P Tracking Table'!$V395="By HSG",'BMP P Tracking Table'!$W395*VLOOKUP('BMP P Tracking Table'!$Q395,'Loading Rates'!$B$1:$L$24,6,FALSE)+'BMP P Tracking Table'!$X395*VLOOKUP('BMP P Tracking Table'!$Q395,'Loading Rates'!$B$1:$L$24,7,FALSE)+'BMP P Tracking Table'!$Y395*VLOOKUP('BMP P Tracking Table'!$Q395,'Loading Rates'!$B$1:$L$24,8,FALSE)+'BMP P Tracking Table'!$Z395*VLOOKUP('BMP P Tracking Table'!$Q395,'Loading Rates'!$B$1:$L$24,9,FALSE),'BMP P Tracking Table'!$AA395*VLOOKUP('BMP P Tracking Table'!$Q395,'Loading Rates'!$B$1:$L$24,10,FALSE)),'BMP P Tracking Table'!$AO395*VLOOKUP('BMP P Tracking Table'!$Q395,'Loading Rates'!$B$1:$L$24,4,FALSE)+IF('BMP P Tracking Table'!$AP395="By HSG",'BMP P Tracking Table'!$AQ395*VLOOKUP('BMP P Tracking Table'!$Q395,'Loading Rates'!$B$1:$L$24,6,FALSE)+'BMP P Tracking Table'!$AR395*VLOOKUP('BMP P Tracking Table'!$Q395,'Loading Rates'!$B$1:$L$24,7,FALSE)+'BMP P Tracking Table'!$AS395*VLOOKUP('BMP P Tracking Table'!$Q395,'Loading Rates'!$B$1:$L$24,8,FALSE)+'BMP P Tracking Table'!$AT395*VLOOKUP('BMP P Tracking Table'!$Q395,'Loading Rates'!$B$1:$L$24,9,FALSE),'BMP P Tracking Table'!$AU395*VLOOKUP('BMP P Tracking Table'!$Q395,'Loading Rates'!$B$1:$L$24,10,FALSE))),"")</f>
        <v/>
      </c>
      <c r="AZ395" s="107" t="str">
        <f>IFERROR(IF('BMP P Tracking Table'!$AL395="Yes",MIN(2,IF('BMP P Tracking Table'!$AP395="Total Pervious",(-(3630*'BMP P Tracking Table'!$AO395+20.691*'BMP P Tracking Table'!$AU395)+SQRT((3630*'BMP P Tracking Table'!$AO395+20.691*'BMP P Tracking Table'!$AU395)^2-(4*(996.798*'BMP P Tracking Table'!$AU395)*-'BMP P Tracking Table'!$AW395)))/(2*(996.798*'BMP P Tracking Table'!$AU395)),IF(SUM('BMP P Tracking Table'!$AQ395:$AT395)=0,'BMP P Tracking Table'!$AU395/(-3630*'BMP P Tracking Table'!$AO395),(-(3630*'BMP P Tracking Table'!$AO395+20.691*'BMP P Tracking Table'!$AT395-216.711*'BMP P Tracking Table'!$AS395-83.853*'BMP P Tracking Table'!$AR395-42.834*'BMP P Tracking Table'!$AQ395)+SQRT((3630*'BMP P Tracking Table'!$AO395+20.691*'BMP P Tracking Table'!$AT395-216.711*'BMP P Tracking Table'!$AS395-83.853*'BMP P Tracking Table'!$AR395-42.834*'BMP P Tracking Table'!$AQ395)^2-(4*(149.919*'BMP P Tracking Table'!$AQ395+236.676*'BMP P Tracking Table'!$AR395+726*'BMP P Tracking Table'!$AS395+996.798*'BMP P Tracking Table'!$AT395)*-'BMP P Tracking Table'!$AW395)))/(2*(149.919*'BMP P Tracking Table'!$AQ395+236.676*'BMP P Tracking Table'!$AR395+726*'BMP P Tracking Table'!$AS395+996.798*'BMP P Tracking Table'!$AT395))))),MIN(2,IF('BMP P Tracking Table'!$AP395="Total Pervious",(-(3630*'BMP P Tracking Table'!$U395+20.691*'BMP P Tracking Table'!$AA395)+SQRT((3630*'BMP P Tracking Table'!$U395+20.691*'BMP P Tracking Table'!$AA395)^2-(4*(996.798*'BMP P Tracking Table'!$AA395)*-'BMP P Tracking Table'!$AW395)))/(2*(996.798*'BMP P Tracking Table'!$AA395)),IF(SUM('BMP P Tracking Table'!$W395:$Z395)=0,'BMP P Tracking Table'!$AW395/(-3630*'BMP P Tracking Table'!$U395),(-(3630*'BMP P Tracking Table'!$U395+20.691*'BMP P Tracking Table'!$Z395-216.711*'BMP P Tracking Table'!$Y395-83.853*'BMP P Tracking Table'!$X395-42.834*'BMP P Tracking Table'!$W395)+SQRT((3630*'BMP P Tracking Table'!$U395+20.691*'BMP P Tracking Table'!$Z395-216.711*'BMP P Tracking Table'!$Y395-83.853*'BMP P Tracking Table'!$X395-42.834*'BMP P Tracking Table'!$W395)^2-(4*(149.919*'BMP P Tracking Table'!$W395+236.676*'BMP P Tracking Table'!$X395+726*'BMP P Tracking Table'!$Y395+996.798*'BMP P Tracking Table'!$Z395)*-'BMP P Tracking Table'!$AW395)))/(2*(149.919*'BMP P Tracking Table'!$W395+236.676*'BMP P Tracking Table'!$X395+726*'BMP P Tracking Table'!$Y395+996.798*'BMP P Tracking Table'!$Z395)))))),"")</f>
        <v/>
      </c>
      <c r="BA395" s="105" t="str" cm="1">
        <f t="array" ref="BA395">IFERROR((VLOOKUP(CONCATENATE('BMP P Tracking Table'!$AV395," ",'BMP P Tracking Table'!$AX395),'Performance Curves'!$C$1:$L$45,_xlfn.SINGLE(MATCH('BMP P Tracking Table'!$AZ395,'Performance Curves'!$D$1:$L$1,1))+2,FALSE)-VLOOKUP(CONCATENATE('BMP P Tracking Table'!$AV395," ",'BMP P Tracking Table'!$AX395),'Performance Curves'!$C$1:$L$45,_xlfn.SINGLE(MATCH('BMP P Tracking Table'!$AZ395,'Performance Curves'!$D$1:$L$1,1))+1,FALSE)),"")</f>
        <v/>
      </c>
      <c r="BB395" s="107" t="str">
        <f>IFERROR(('BMP P Tracking Table'!$AZ395-INDEX('Performance Curves'!$E$1:$L$1,1,MATCH('BMP P Tracking Table'!$AZ395,'Performance Curves'!$E$1:$L$1,1)))/(INDEX('Performance Curves'!$E$1:$L$1,1,MATCH('BMP P Tracking Table'!$AZ395,'Performance Curves'!$E$1:$L$1,1)+1)-INDEX('Performance Curves'!$E$1:$L$1,1,MATCH('BMP P Tracking Table'!$AZ395,'Performance Curves'!$E$1:$L$1,1))),"")</f>
        <v/>
      </c>
      <c r="BC395" s="106" t="str" cm="1">
        <f t="array" ref="BC395">IFERROR(IF('BMP P Tracking Table'!$AZ395=2,VLOOKUP(CONCATENATE('BMP P Tracking Table'!$AV395," ",'BMP P Tracking Table'!$AX395),'Performance Curves'!$C$1:$L$44,_xlfn.SINGLE(MATCH('BMP P Tracking Table'!$AZ395,'Performance Curves'!$D$1:$L$1,1))+1,FALSE),'BMP P Tracking Table'!$BA395*'BMP P Tracking Table'!$BB395+VLOOKUP(CONCATENATE('BMP P Tracking Table'!$AV395," ",'BMP P Tracking Table'!$AX395),'Performance Curves'!$C$1:$L$44,_xlfn.SINGLE(MATCH('BMP P Tracking Table'!$AZ395,'Performance Curves'!$D$1:$L$1,1))+1,FALSE)),"")</f>
        <v/>
      </c>
      <c r="BD395" s="107" t="str">
        <f>IFERROR('BMP P Tracking Table'!$BC395*'BMP P Tracking Table'!$AY395,"")</f>
        <v/>
      </c>
      <c r="BE395" s="101"/>
      <c r="BF395" s="37">
        <f t="shared" si="14"/>
        <v>0</v>
      </c>
    </row>
    <row r="396" spans="1:58" x14ac:dyDescent="0.25">
      <c r="A396" s="65"/>
      <c r="B396" s="65"/>
      <c r="C396" s="65"/>
      <c r="D396" s="65"/>
      <c r="E396" s="97"/>
      <c r="F396" s="97"/>
      <c r="G396" s="65"/>
      <c r="H396" s="65"/>
      <c r="I396" s="65"/>
      <c r="J396" s="98"/>
      <c r="K396" s="65"/>
      <c r="L396" s="65"/>
      <c r="M396" s="65"/>
      <c r="N396" s="65"/>
      <c r="O396" s="65"/>
      <c r="P396" s="65"/>
      <c r="Q396" s="65" t="str">
        <f>IFERROR(VLOOKUP('BMP P Tracking Table'!$P396,Dropdowns!$C$2:$E$15,3,FALSE),"")</f>
        <v/>
      </c>
      <c r="R396" s="65" t="str">
        <f>IFERROR(VLOOKUP('BMP P Tracking Table'!$Q396,Dropdowns!$P$3:$Q$23,2,FALSE),"")</f>
        <v/>
      </c>
      <c r="S396" s="65"/>
      <c r="T396" s="65"/>
      <c r="U396" s="65"/>
      <c r="V396" s="65"/>
      <c r="W396" s="65"/>
      <c r="X396" s="65"/>
      <c r="Y396" s="65"/>
      <c r="Z396" s="65"/>
      <c r="AA396" s="65"/>
      <c r="AB396" s="100"/>
      <c r="AC396" s="65"/>
      <c r="AD396" s="107" t="str">
        <f>IFERROR('BMP P Tracking Table'!$U396*VLOOKUP('BMP P Tracking Table'!$Q396,'Loading Rates'!$B$1:$L$24,4,FALSE)+IF('BMP P Tracking Table'!$V396="By HSG",'BMP P Tracking Table'!$W396*VLOOKUP('BMP P Tracking Table'!$Q396,'Loading Rates'!$B$1:$L$24,6,FALSE)+'BMP P Tracking Table'!$X396*VLOOKUP('BMP P Tracking Table'!$Q396,'Loading Rates'!$B$1:$L$24,7,FALSE)+'BMP P Tracking Table'!$Y396*VLOOKUP('BMP P Tracking Table'!$Q396,'Loading Rates'!$B$1:$L$24,8,FALSE)+'BMP P Tracking Table'!$Z396*VLOOKUP('BMP P Tracking Table'!$Q396,'Loading Rates'!$B$1:$L$24,9,FALSE),'BMP P Tracking Table'!$AA396*VLOOKUP('BMP P Tracking Table'!$Q396,'Loading Rates'!$B$1:$L$24,10,FALSE)),"")</f>
        <v/>
      </c>
      <c r="AE396" s="107" t="str">
        <f>IFERROR(MIN(2,IF('BMP P Tracking Table'!$V396="Total Pervious",(-(3630*'BMP P Tracking Table'!$U396+20.691*'BMP P Tracking Table'!$AA396)+SQRT((3630*'BMP P Tracking Table'!$U396+20.691*'BMP P Tracking Table'!$AA396)^2-(4*(996.798*'BMP P Tracking Table'!$AA396)*-'BMP P Tracking Table'!$AB396)))/(2*(996.798*'BMP P Tracking Table'!$AA396)),IF(SUM('BMP P Tracking Table'!$W396:$Z396)=0,'BMP P Tracking Table'!$AB396/(-3630*'BMP P Tracking Table'!$U396),(-(3630*'BMP P Tracking Table'!$U396+20.691*'BMP P Tracking Table'!$Z396-216.711*'BMP P Tracking Table'!$Y396-83.853*'BMP P Tracking Table'!$X396-42.834*'BMP P Tracking Table'!$W396)+SQRT((3630*'BMP P Tracking Table'!$U396+20.691*'BMP P Tracking Table'!$Z396-216.711*'BMP P Tracking Table'!$Y396-83.853*'BMP P Tracking Table'!$X396-42.834*'BMP P Tracking Table'!$W396)^2-(4*(149.919*'BMP P Tracking Table'!$W396+236.676*'BMP P Tracking Table'!$X396+726*'BMP P Tracking Table'!$Y396+996.798*'BMP P Tracking Table'!$Z396)*-'BMP P Tracking Table'!$AB396)))/(2*(149.919*'BMP P Tracking Table'!$W396+236.676*'BMP P Tracking Table'!$X396+726*'BMP P Tracking Table'!$Y396+996.798*'BMP P Tracking Table'!$Z396))))),"")</f>
        <v/>
      </c>
      <c r="AF396" s="107" t="str" cm="1">
        <f t="array" ref="AF396">IFERROR((VLOOKUP(CONCATENATE('BMP P Tracking Table'!$T396," ",'BMP P Tracking Table'!$AC396),'Performance Curves'!$C$1:$L$45,_xlfn.SINGLE(MATCH('BMP P Tracking Table'!$AE396,'Performance Curves'!$D$1:$L$1,1))+2,FALSE)-VLOOKUP(CONCATENATE('BMP P Tracking Table'!$T396," ",'BMP P Tracking Table'!$AC396),'Performance Curves'!$C$1:$L$45,_xlfn.SINGLE(MATCH('BMP P Tracking Table'!$AE396,'Performance Curves'!$D$1:$L$1,1))+1,FALSE)),"")</f>
        <v/>
      </c>
      <c r="AG396" s="107" t="str">
        <f>IFERROR(('BMP P Tracking Table'!$AE396-INDEX('Performance Curves'!$E$1:$L$1,1,MATCH('BMP P Tracking Table'!$AE396,'Performance Curves'!$E$1:$L$1,1)))/(INDEX('Performance Curves'!$E$1:$L$1,1,MATCH('BMP P Tracking Table'!$AE396,'Performance Curves'!$E$1:$L$1,1)+1)-INDEX('Performance Curves'!$E$1:$L$1,1,MATCH('BMP P Tracking Table'!$AE396,'Performance Curves'!$E$1:$L$1,1))),"")</f>
        <v/>
      </c>
      <c r="AH396" s="106" t="str" cm="1">
        <f t="array" ref="AH396">IFERROR(IF('BMP P Tracking Table'!$AE396=2,VLOOKUP(CONCATENATE('BMP P Tracking Table'!$T396," ",'BMP P Tracking Table'!$AC396),'Performance Curves'!$C$1:$L$45,_xlfn.SINGLE(MATCH('BMP P Tracking Table'!$AE396,'Performance Curves'!$D$1:$L$1,1))+1,FALSE),'BMP P Tracking Table'!$AF396*'BMP P Tracking Table'!$AG396+VLOOKUP(CONCATENATE('BMP P Tracking Table'!$T396," ",'BMP P Tracking Table'!$AC396),'Performance Curves'!$C$1:$L$45,_xlfn.SINGLE(MATCH('BMP P Tracking Table'!$AE396,'Performance Curves'!$D$1:$L$1,1))+1,FALSE)),"")</f>
        <v/>
      </c>
      <c r="AI396" s="107" t="str">
        <f>IFERROR('BMP P Tracking Table'!$AH396*'BMP P Tracking Table'!$AD396,"")</f>
        <v/>
      </c>
      <c r="AJ396" s="65"/>
      <c r="AK396" s="101"/>
      <c r="AL396" s="101"/>
      <c r="AM396" s="64">
        <v>1</v>
      </c>
      <c r="AN396" s="105" t="str">
        <f t="shared" si="13"/>
        <v/>
      </c>
      <c r="AO396" s="101"/>
      <c r="AP396" s="101"/>
      <c r="AQ396" s="101"/>
      <c r="AR396" s="101"/>
      <c r="AS396" s="101"/>
      <c r="AT396" s="101"/>
      <c r="AU396" s="101"/>
      <c r="AV396" s="65"/>
      <c r="AW396" s="102"/>
      <c r="AX396" s="102"/>
      <c r="AY396" s="107" t="str">
        <f>IF('BMP P Tracking Table'!$AK396="Yes",IF('BMP P Tracking Table'!$AL396="No",'BMP P Tracking Table'!$U396*VLOOKUP('BMP P Tracking Table'!$Q396,'Loading Rates'!$B$1:$L$24,4,FALSE)+IF('BMP P Tracking Table'!$V396="By HSG",'BMP P Tracking Table'!$W396*VLOOKUP('BMP P Tracking Table'!$Q396,'Loading Rates'!$B$1:$L$24,6,FALSE)+'BMP P Tracking Table'!$X396*VLOOKUP('BMP P Tracking Table'!$Q396,'Loading Rates'!$B$1:$L$24,7,FALSE)+'BMP P Tracking Table'!$Y396*VLOOKUP('BMP P Tracking Table'!$Q396,'Loading Rates'!$B$1:$L$24,8,FALSE)+'BMP P Tracking Table'!$Z396*VLOOKUP('BMP P Tracking Table'!$Q396,'Loading Rates'!$B$1:$L$24,9,FALSE),'BMP P Tracking Table'!$AA396*VLOOKUP('BMP P Tracking Table'!$Q396,'Loading Rates'!$B$1:$L$24,10,FALSE)),'BMP P Tracking Table'!$AO396*VLOOKUP('BMP P Tracking Table'!$Q396,'Loading Rates'!$B$1:$L$24,4,FALSE)+IF('BMP P Tracking Table'!$AP396="By HSG",'BMP P Tracking Table'!$AQ396*VLOOKUP('BMP P Tracking Table'!$Q396,'Loading Rates'!$B$1:$L$24,6,FALSE)+'BMP P Tracking Table'!$AR396*VLOOKUP('BMP P Tracking Table'!$Q396,'Loading Rates'!$B$1:$L$24,7,FALSE)+'BMP P Tracking Table'!$AS396*VLOOKUP('BMP P Tracking Table'!$Q396,'Loading Rates'!$B$1:$L$24,8,FALSE)+'BMP P Tracking Table'!$AT396*VLOOKUP('BMP P Tracking Table'!$Q396,'Loading Rates'!$B$1:$L$24,9,FALSE),'BMP P Tracking Table'!$AU396*VLOOKUP('BMP P Tracking Table'!$Q396,'Loading Rates'!$B$1:$L$24,10,FALSE))),"")</f>
        <v/>
      </c>
      <c r="AZ396" s="107" t="str">
        <f>IFERROR(IF('BMP P Tracking Table'!$AL396="Yes",MIN(2,IF('BMP P Tracking Table'!$AP396="Total Pervious",(-(3630*'BMP P Tracking Table'!$AO396+20.691*'BMP P Tracking Table'!$AU396)+SQRT((3630*'BMP P Tracking Table'!$AO396+20.691*'BMP P Tracking Table'!$AU396)^2-(4*(996.798*'BMP P Tracking Table'!$AU396)*-'BMP P Tracking Table'!$AW396)))/(2*(996.798*'BMP P Tracking Table'!$AU396)),IF(SUM('BMP P Tracking Table'!$AQ396:$AT396)=0,'BMP P Tracking Table'!$AU396/(-3630*'BMP P Tracking Table'!$AO396),(-(3630*'BMP P Tracking Table'!$AO396+20.691*'BMP P Tracking Table'!$AT396-216.711*'BMP P Tracking Table'!$AS396-83.853*'BMP P Tracking Table'!$AR396-42.834*'BMP P Tracking Table'!$AQ396)+SQRT((3630*'BMP P Tracking Table'!$AO396+20.691*'BMP P Tracking Table'!$AT396-216.711*'BMP P Tracking Table'!$AS396-83.853*'BMP P Tracking Table'!$AR396-42.834*'BMP P Tracking Table'!$AQ396)^2-(4*(149.919*'BMP P Tracking Table'!$AQ396+236.676*'BMP P Tracking Table'!$AR396+726*'BMP P Tracking Table'!$AS396+996.798*'BMP P Tracking Table'!$AT396)*-'BMP P Tracking Table'!$AW396)))/(2*(149.919*'BMP P Tracking Table'!$AQ396+236.676*'BMP P Tracking Table'!$AR396+726*'BMP P Tracking Table'!$AS396+996.798*'BMP P Tracking Table'!$AT396))))),MIN(2,IF('BMP P Tracking Table'!$AP396="Total Pervious",(-(3630*'BMP P Tracking Table'!$U396+20.691*'BMP P Tracking Table'!$AA396)+SQRT((3630*'BMP P Tracking Table'!$U396+20.691*'BMP P Tracking Table'!$AA396)^2-(4*(996.798*'BMP P Tracking Table'!$AA396)*-'BMP P Tracking Table'!$AW396)))/(2*(996.798*'BMP P Tracking Table'!$AA396)),IF(SUM('BMP P Tracking Table'!$W396:$Z396)=0,'BMP P Tracking Table'!$AW396/(-3630*'BMP P Tracking Table'!$U396),(-(3630*'BMP P Tracking Table'!$U396+20.691*'BMP P Tracking Table'!$Z396-216.711*'BMP P Tracking Table'!$Y396-83.853*'BMP P Tracking Table'!$X396-42.834*'BMP P Tracking Table'!$W396)+SQRT((3630*'BMP P Tracking Table'!$U396+20.691*'BMP P Tracking Table'!$Z396-216.711*'BMP P Tracking Table'!$Y396-83.853*'BMP P Tracking Table'!$X396-42.834*'BMP P Tracking Table'!$W396)^2-(4*(149.919*'BMP P Tracking Table'!$W396+236.676*'BMP P Tracking Table'!$X396+726*'BMP P Tracking Table'!$Y396+996.798*'BMP P Tracking Table'!$Z396)*-'BMP P Tracking Table'!$AW396)))/(2*(149.919*'BMP P Tracking Table'!$W396+236.676*'BMP P Tracking Table'!$X396+726*'BMP P Tracking Table'!$Y396+996.798*'BMP P Tracking Table'!$Z396)))))),"")</f>
        <v/>
      </c>
      <c r="BA396" s="105" t="str" cm="1">
        <f t="array" ref="BA396">IFERROR((VLOOKUP(CONCATENATE('BMP P Tracking Table'!$AV396," ",'BMP P Tracking Table'!$AX396),'Performance Curves'!$C$1:$L$45,_xlfn.SINGLE(MATCH('BMP P Tracking Table'!$AZ396,'Performance Curves'!$D$1:$L$1,1))+2,FALSE)-VLOOKUP(CONCATENATE('BMP P Tracking Table'!$AV396," ",'BMP P Tracking Table'!$AX396),'Performance Curves'!$C$1:$L$45,_xlfn.SINGLE(MATCH('BMP P Tracking Table'!$AZ396,'Performance Curves'!$D$1:$L$1,1))+1,FALSE)),"")</f>
        <v/>
      </c>
      <c r="BB396" s="107" t="str">
        <f>IFERROR(('BMP P Tracking Table'!$AZ396-INDEX('Performance Curves'!$E$1:$L$1,1,MATCH('BMP P Tracking Table'!$AZ396,'Performance Curves'!$E$1:$L$1,1)))/(INDEX('Performance Curves'!$E$1:$L$1,1,MATCH('BMP P Tracking Table'!$AZ396,'Performance Curves'!$E$1:$L$1,1)+1)-INDEX('Performance Curves'!$E$1:$L$1,1,MATCH('BMP P Tracking Table'!$AZ396,'Performance Curves'!$E$1:$L$1,1))),"")</f>
        <v/>
      </c>
      <c r="BC396" s="106" t="str" cm="1">
        <f t="array" ref="BC396">IFERROR(IF('BMP P Tracking Table'!$AZ396=2,VLOOKUP(CONCATENATE('BMP P Tracking Table'!$AV396," ",'BMP P Tracking Table'!$AX396),'Performance Curves'!$C$1:$L$44,_xlfn.SINGLE(MATCH('BMP P Tracking Table'!$AZ396,'Performance Curves'!$D$1:$L$1,1))+1,FALSE),'BMP P Tracking Table'!$BA396*'BMP P Tracking Table'!$BB396+VLOOKUP(CONCATENATE('BMP P Tracking Table'!$AV396," ",'BMP P Tracking Table'!$AX396),'Performance Curves'!$C$1:$L$44,_xlfn.SINGLE(MATCH('BMP P Tracking Table'!$AZ396,'Performance Curves'!$D$1:$L$1,1))+1,FALSE)),"")</f>
        <v/>
      </c>
      <c r="BD396" s="107" t="str">
        <f>IFERROR('BMP P Tracking Table'!$BC396*'BMP P Tracking Table'!$AY396,"")</f>
        <v/>
      </c>
      <c r="BE396" s="101"/>
      <c r="BF396" s="37">
        <f t="shared" si="14"/>
        <v>0</v>
      </c>
    </row>
    <row r="397" spans="1:58" x14ac:dyDescent="0.25">
      <c r="A397" s="65"/>
      <c r="B397" s="65"/>
      <c r="C397" s="65"/>
      <c r="D397" s="65"/>
      <c r="E397" s="97"/>
      <c r="F397" s="97"/>
      <c r="G397" s="65"/>
      <c r="H397" s="65"/>
      <c r="I397" s="65"/>
      <c r="J397" s="98"/>
      <c r="K397" s="65"/>
      <c r="L397" s="65"/>
      <c r="M397" s="65"/>
      <c r="N397" s="65"/>
      <c r="O397" s="65"/>
      <c r="P397" s="65"/>
      <c r="Q397" s="65" t="str">
        <f>IFERROR(VLOOKUP('BMP P Tracking Table'!$P397,Dropdowns!$C$2:$E$15,3,FALSE),"")</f>
        <v/>
      </c>
      <c r="R397" s="65" t="str">
        <f>IFERROR(VLOOKUP('BMP P Tracking Table'!$Q397,Dropdowns!$P$3:$Q$23,2,FALSE),"")</f>
        <v/>
      </c>
      <c r="S397" s="65"/>
      <c r="T397" s="65"/>
      <c r="U397" s="65"/>
      <c r="V397" s="65"/>
      <c r="W397" s="65"/>
      <c r="X397" s="65"/>
      <c r="Y397" s="65"/>
      <c r="Z397" s="65"/>
      <c r="AA397" s="65"/>
      <c r="AB397" s="100"/>
      <c r="AC397" s="65"/>
      <c r="AD397" s="107" t="str">
        <f>IFERROR('BMP P Tracking Table'!$U397*VLOOKUP('BMP P Tracking Table'!$Q397,'Loading Rates'!$B$1:$L$24,4,FALSE)+IF('BMP P Tracking Table'!$V397="By HSG",'BMP P Tracking Table'!$W397*VLOOKUP('BMP P Tracking Table'!$Q397,'Loading Rates'!$B$1:$L$24,6,FALSE)+'BMP P Tracking Table'!$X397*VLOOKUP('BMP P Tracking Table'!$Q397,'Loading Rates'!$B$1:$L$24,7,FALSE)+'BMP P Tracking Table'!$Y397*VLOOKUP('BMP P Tracking Table'!$Q397,'Loading Rates'!$B$1:$L$24,8,FALSE)+'BMP P Tracking Table'!$Z397*VLOOKUP('BMP P Tracking Table'!$Q397,'Loading Rates'!$B$1:$L$24,9,FALSE),'BMP P Tracking Table'!$AA397*VLOOKUP('BMP P Tracking Table'!$Q397,'Loading Rates'!$B$1:$L$24,10,FALSE)),"")</f>
        <v/>
      </c>
      <c r="AE397" s="107" t="str">
        <f>IFERROR(MIN(2,IF('BMP P Tracking Table'!$V397="Total Pervious",(-(3630*'BMP P Tracking Table'!$U397+20.691*'BMP P Tracking Table'!$AA397)+SQRT((3630*'BMP P Tracking Table'!$U397+20.691*'BMP P Tracking Table'!$AA397)^2-(4*(996.798*'BMP P Tracking Table'!$AA397)*-'BMP P Tracking Table'!$AB397)))/(2*(996.798*'BMP P Tracking Table'!$AA397)),IF(SUM('BMP P Tracking Table'!$W397:$Z397)=0,'BMP P Tracking Table'!$AB397/(-3630*'BMP P Tracking Table'!$U397),(-(3630*'BMP P Tracking Table'!$U397+20.691*'BMP P Tracking Table'!$Z397-216.711*'BMP P Tracking Table'!$Y397-83.853*'BMP P Tracking Table'!$X397-42.834*'BMP P Tracking Table'!$W397)+SQRT((3630*'BMP P Tracking Table'!$U397+20.691*'BMP P Tracking Table'!$Z397-216.711*'BMP P Tracking Table'!$Y397-83.853*'BMP P Tracking Table'!$X397-42.834*'BMP P Tracking Table'!$W397)^2-(4*(149.919*'BMP P Tracking Table'!$W397+236.676*'BMP P Tracking Table'!$X397+726*'BMP P Tracking Table'!$Y397+996.798*'BMP P Tracking Table'!$Z397)*-'BMP P Tracking Table'!$AB397)))/(2*(149.919*'BMP P Tracking Table'!$W397+236.676*'BMP P Tracking Table'!$X397+726*'BMP P Tracking Table'!$Y397+996.798*'BMP P Tracking Table'!$Z397))))),"")</f>
        <v/>
      </c>
      <c r="AF397" s="107" t="str" cm="1">
        <f t="array" ref="AF397">IFERROR((VLOOKUP(CONCATENATE('BMP P Tracking Table'!$T397," ",'BMP P Tracking Table'!$AC397),'Performance Curves'!$C$1:$L$45,_xlfn.SINGLE(MATCH('BMP P Tracking Table'!$AE397,'Performance Curves'!$D$1:$L$1,1))+2,FALSE)-VLOOKUP(CONCATENATE('BMP P Tracking Table'!$T397," ",'BMP P Tracking Table'!$AC397),'Performance Curves'!$C$1:$L$45,_xlfn.SINGLE(MATCH('BMP P Tracking Table'!$AE397,'Performance Curves'!$D$1:$L$1,1))+1,FALSE)),"")</f>
        <v/>
      </c>
      <c r="AG397" s="107" t="str">
        <f>IFERROR(('BMP P Tracking Table'!$AE397-INDEX('Performance Curves'!$E$1:$L$1,1,MATCH('BMP P Tracking Table'!$AE397,'Performance Curves'!$E$1:$L$1,1)))/(INDEX('Performance Curves'!$E$1:$L$1,1,MATCH('BMP P Tracking Table'!$AE397,'Performance Curves'!$E$1:$L$1,1)+1)-INDEX('Performance Curves'!$E$1:$L$1,1,MATCH('BMP P Tracking Table'!$AE397,'Performance Curves'!$E$1:$L$1,1))),"")</f>
        <v/>
      </c>
      <c r="AH397" s="106" t="str" cm="1">
        <f t="array" ref="AH397">IFERROR(IF('BMP P Tracking Table'!$AE397=2,VLOOKUP(CONCATENATE('BMP P Tracking Table'!$T397," ",'BMP P Tracking Table'!$AC397),'Performance Curves'!$C$1:$L$45,_xlfn.SINGLE(MATCH('BMP P Tracking Table'!$AE397,'Performance Curves'!$D$1:$L$1,1))+1,FALSE),'BMP P Tracking Table'!$AF397*'BMP P Tracking Table'!$AG397+VLOOKUP(CONCATENATE('BMP P Tracking Table'!$T397," ",'BMP P Tracking Table'!$AC397),'Performance Curves'!$C$1:$L$45,_xlfn.SINGLE(MATCH('BMP P Tracking Table'!$AE397,'Performance Curves'!$D$1:$L$1,1))+1,FALSE)),"")</f>
        <v/>
      </c>
      <c r="AI397" s="107" t="str">
        <f>IFERROR('BMP P Tracking Table'!$AH397*'BMP P Tracking Table'!$AD397,"")</f>
        <v/>
      </c>
      <c r="AJ397" s="65"/>
      <c r="AK397" s="101"/>
      <c r="AL397" s="101"/>
      <c r="AM397" s="64">
        <v>1</v>
      </c>
      <c r="AN397" s="105" t="str">
        <f t="shared" si="13"/>
        <v/>
      </c>
      <c r="AO397" s="101"/>
      <c r="AP397" s="101"/>
      <c r="AQ397" s="101"/>
      <c r="AR397" s="101"/>
      <c r="AS397" s="101"/>
      <c r="AT397" s="101"/>
      <c r="AU397" s="101"/>
      <c r="AV397" s="65"/>
      <c r="AW397" s="102"/>
      <c r="AX397" s="102"/>
      <c r="AY397" s="107" t="str">
        <f>IF('BMP P Tracking Table'!$AK397="Yes",IF('BMP P Tracking Table'!$AL397="No",'BMP P Tracking Table'!$U397*VLOOKUP('BMP P Tracking Table'!$Q397,'Loading Rates'!$B$1:$L$24,4,FALSE)+IF('BMP P Tracking Table'!$V397="By HSG",'BMP P Tracking Table'!$W397*VLOOKUP('BMP P Tracking Table'!$Q397,'Loading Rates'!$B$1:$L$24,6,FALSE)+'BMP P Tracking Table'!$X397*VLOOKUP('BMP P Tracking Table'!$Q397,'Loading Rates'!$B$1:$L$24,7,FALSE)+'BMP P Tracking Table'!$Y397*VLOOKUP('BMP P Tracking Table'!$Q397,'Loading Rates'!$B$1:$L$24,8,FALSE)+'BMP P Tracking Table'!$Z397*VLOOKUP('BMP P Tracking Table'!$Q397,'Loading Rates'!$B$1:$L$24,9,FALSE),'BMP P Tracking Table'!$AA397*VLOOKUP('BMP P Tracking Table'!$Q397,'Loading Rates'!$B$1:$L$24,10,FALSE)),'BMP P Tracking Table'!$AO397*VLOOKUP('BMP P Tracking Table'!$Q397,'Loading Rates'!$B$1:$L$24,4,FALSE)+IF('BMP P Tracking Table'!$AP397="By HSG",'BMP P Tracking Table'!$AQ397*VLOOKUP('BMP P Tracking Table'!$Q397,'Loading Rates'!$B$1:$L$24,6,FALSE)+'BMP P Tracking Table'!$AR397*VLOOKUP('BMP P Tracking Table'!$Q397,'Loading Rates'!$B$1:$L$24,7,FALSE)+'BMP P Tracking Table'!$AS397*VLOOKUP('BMP P Tracking Table'!$Q397,'Loading Rates'!$B$1:$L$24,8,FALSE)+'BMP P Tracking Table'!$AT397*VLOOKUP('BMP P Tracking Table'!$Q397,'Loading Rates'!$B$1:$L$24,9,FALSE),'BMP P Tracking Table'!$AU397*VLOOKUP('BMP P Tracking Table'!$Q397,'Loading Rates'!$B$1:$L$24,10,FALSE))),"")</f>
        <v/>
      </c>
      <c r="AZ397" s="107" t="str">
        <f>IFERROR(IF('BMP P Tracking Table'!$AL397="Yes",MIN(2,IF('BMP P Tracking Table'!$AP397="Total Pervious",(-(3630*'BMP P Tracking Table'!$AO397+20.691*'BMP P Tracking Table'!$AU397)+SQRT((3630*'BMP P Tracking Table'!$AO397+20.691*'BMP P Tracking Table'!$AU397)^2-(4*(996.798*'BMP P Tracking Table'!$AU397)*-'BMP P Tracking Table'!$AW397)))/(2*(996.798*'BMP P Tracking Table'!$AU397)),IF(SUM('BMP P Tracking Table'!$AQ397:$AT397)=0,'BMP P Tracking Table'!$AU397/(-3630*'BMP P Tracking Table'!$AO397),(-(3630*'BMP P Tracking Table'!$AO397+20.691*'BMP P Tracking Table'!$AT397-216.711*'BMP P Tracking Table'!$AS397-83.853*'BMP P Tracking Table'!$AR397-42.834*'BMP P Tracking Table'!$AQ397)+SQRT((3630*'BMP P Tracking Table'!$AO397+20.691*'BMP P Tracking Table'!$AT397-216.711*'BMP P Tracking Table'!$AS397-83.853*'BMP P Tracking Table'!$AR397-42.834*'BMP P Tracking Table'!$AQ397)^2-(4*(149.919*'BMP P Tracking Table'!$AQ397+236.676*'BMP P Tracking Table'!$AR397+726*'BMP P Tracking Table'!$AS397+996.798*'BMP P Tracking Table'!$AT397)*-'BMP P Tracking Table'!$AW397)))/(2*(149.919*'BMP P Tracking Table'!$AQ397+236.676*'BMP P Tracking Table'!$AR397+726*'BMP P Tracking Table'!$AS397+996.798*'BMP P Tracking Table'!$AT397))))),MIN(2,IF('BMP P Tracking Table'!$AP397="Total Pervious",(-(3630*'BMP P Tracking Table'!$U397+20.691*'BMP P Tracking Table'!$AA397)+SQRT((3630*'BMP P Tracking Table'!$U397+20.691*'BMP P Tracking Table'!$AA397)^2-(4*(996.798*'BMP P Tracking Table'!$AA397)*-'BMP P Tracking Table'!$AW397)))/(2*(996.798*'BMP P Tracking Table'!$AA397)),IF(SUM('BMP P Tracking Table'!$W397:$Z397)=0,'BMP P Tracking Table'!$AW397/(-3630*'BMP P Tracking Table'!$U397),(-(3630*'BMP P Tracking Table'!$U397+20.691*'BMP P Tracking Table'!$Z397-216.711*'BMP P Tracking Table'!$Y397-83.853*'BMP P Tracking Table'!$X397-42.834*'BMP P Tracking Table'!$W397)+SQRT((3630*'BMP P Tracking Table'!$U397+20.691*'BMP P Tracking Table'!$Z397-216.711*'BMP P Tracking Table'!$Y397-83.853*'BMP P Tracking Table'!$X397-42.834*'BMP P Tracking Table'!$W397)^2-(4*(149.919*'BMP P Tracking Table'!$W397+236.676*'BMP P Tracking Table'!$X397+726*'BMP P Tracking Table'!$Y397+996.798*'BMP P Tracking Table'!$Z397)*-'BMP P Tracking Table'!$AW397)))/(2*(149.919*'BMP P Tracking Table'!$W397+236.676*'BMP P Tracking Table'!$X397+726*'BMP P Tracking Table'!$Y397+996.798*'BMP P Tracking Table'!$Z397)))))),"")</f>
        <v/>
      </c>
      <c r="BA397" s="105" t="str" cm="1">
        <f t="array" ref="BA397">IFERROR((VLOOKUP(CONCATENATE('BMP P Tracking Table'!$AV397," ",'BMP P Tracking Table'!$AX397),'Performance Curves'!$C$1:$L$45,_xlfn.SINGLE(MATCH('BMP P Tracking Table'!$AZ397,'Performance Curves'!$D$1:$L$1,1))+2,FALSE)-VLOOKUP(CONCATENATE('BMP P Tracking Table'!$AV397," ",'BMP P Tracking Table'!$AX397),'Performance Curves'!$C$1:$L$45,_xlfn.SINGLE(MATCH('BMP P Tracking Table'!$AZ397,'Performance Curves'!$D$1:$L$1,1))+1,FALSE)),"")</f>
        <v/>
      </c>
      <c r="BB397" s="107" t="str">
        <f>IFERROR(('BMP P Tracking Table'!$AZ397-INDEX('Performance Curves'!$E$1:$L$1,1,MATCH('BMP P Tracking Table'!$AZ397,'Performance Curves'!$E$1:$L$1,1)))/(INDEX('Performance Curves'!$E$1:$L$1,1,MATCH('BMP P Tracking Table'!$AZ397,'Performance Curves'!$E$1:$L$1,1)+1)-INDEX('Performance Curves'!$E$1:$L$1,1,MATCH('BMP P Tracking Table'!$AZ397,'Performance Curves'!$E$1:$L$1,1))),"")</f>
        <v/>
      </c>
      <c r="BC397" s="106" t="str" cm="1">
        <f t="array" ref="BC397">IFERROR(IF('BMP P Tracking Table'!$AZ397=2,VLOOKUP(CONCATENATE('BMP P Tracking Table'!$AV397," ",'BMP P Tracking Table'!$AX397),'Performance Curves'!$C$1:$L$44,_xlfn.SINGLE(MATCH('BMP P Tracking Table'!$AZ397,'Performance Curves'!$D$1:$L$1,1))+1,FALSE),'BMP P Tracking Table'!$BA397*'BMP P Tracking Table'!$BB397+VLOOKUP(CONCATENATE('BMP P Tracking Table'!$AV397," ",'BMP P Tracking Table'!$AX397),'Performance Curves'!$C$1:$L$44,_xlfn.SINGLE(MATCH('BMP P Tracking Table'!$AZ397,'Performance Curves'!$D$1:$L$1,1))+1,FALSE)),"")</f>
        <v/>
      </c>
      <c r="BD397" s="107" t="str">
        <f>IFERROR('BMP P Tracking Table'!$BC397*'BMP P Tracking Table'!$AY397,"")</f>
        <v/>
      </c>
      <c r="BE397" s="101"/>
      <c r="BF397" s="37">
        <f t="shared" si="14"/>
        <v>0</v>
      </c>
    </row>
    <row r="398" spans="1:58" x14ac:dyDescent="0.25">
      <c r="A398" s="65"/>
      <c r="B398" s="65"/>
      <c r="C398" s="65"/>
      <c r="D398" s="65"/>
      <c r="E398" s="97"/>
      <c r="F398" s="97"/>
      <c r="G398" s="65"/>
      <c r="H398" s="65"/>
      <c r="I398" s="65"/>
      <c r="J398" s="98"/>
      <c r="K398" s="65"/>
      <c r="L398" s="65"/>
      <c r="M398" s="65"/>
      <c r="N398" s="65"/>
      <c r="O398" s="65"/>
      <c r="P398" s="65"/>
      <c r="Q398" s="65" t="str">
        <f>IFERROR(VLOOKUP('BMP P Tracking Table'!$P398,Dropdowns!$C$2:$E$15,3,FALSE),"")</f>
        <v/>
      </c>
      <c r="R398" s="65" t="str">
        <f>IFERROR(VLOOKUP('BMP P Tracking Table'!$Q398,Dropdowns!$P$3:$Q$23,2,FALSE),"")</f>
        <v/>
      </c>
      <c r="S398" s="65"/>
      <c r="T398" s="65"/>
      <c r="U398" s="65"/>
      <c r="V398" s="65"/>
      <c r="W398" s="65"/>
      <c r="X398" s="65"/>
      <c r="Y398" s="65"/>
      <c r="Z398" s="65"/>
      <c r="AA398" s="65"/>
      <c r="AB398" s="100"/>
      <c r="AC398" s="65"/>
      <c r="AD398" s="107" t="str">
        <f>IFERROR('BMP P Tracking Table'!$U398*VLOOKUP('BMP P Tracking Table'!$Q398,'Loading Rates'!$B$1:$L$24,4,FALSE)+IF('BMP P Tracking Table'!$V398="By HSG",'BMP P Tracking Table'!$W398*VLOOKUP('BMP P Tracking Table'!$Q398,'Loading Rates'!$B$1:$L$24,6,FALSE)+'BMP P Tracking Table'!$X398*VLOOKUP('BMP P Tracking Table'!$Q398,'Loading Rates'!$B$1:$L$24,7,FALSE)+'BMP P Tracking Table'!$Y398*VLOOKUP('BMP P Tracking Table'!$Q398,'Loading Rates'!$B$1:$L$24,8,FALSE)+'BMP P Tracking Table'!$Z398*VLOOKUP('BMP P Tracking Table'!$Q398,'Loading Rates'!$B$1:$L$24,9,FALSE),'BMP P Tracking Table'!$AA398*VLOOKUP('BMP P Tracking Table'!$Q398,'Loading Rates'!$B$1:$L$24,10,FALSE)),"")</f>
        <v/>
      </c>
      <c r="AE398" s="107" t="str">
        <f>IFERROR(MIN(2,IF('BMP P Tracking Table'!$V398="Total Pervious",(-(3630*'BMP P Tracking Table'!$U398+20.691*'BMP P Tracking Table'!$AA398)+SQRT((3630*'BMP P Tracking Table'!$U398+20.691*'BMP P Tracking Table'!$AA398)^2-(4*(996.798*'BMP P Tracking Table'!$AA398)*-'BMP P Tracking Table'!$AB398)))/(2*(996.798*'BMP P Tracking Table'!$AA398)),IF(SUM('BMP P Tracking Table'!$W398:$Z398)=0,'BMP P Tracking Table'!$AB398/(-3630*'BMP P Tracking Table'!$U398),(-(3630*'BMP P Tracking Table'!$U398+20.691*'BMP P Tracking Table'!$Z398-216.711*'BMP P Tracking Table'!$Y398-83.853*'BMP P Tracking Table'!$X398-42.834*'BMP P Tracking Table'!$W398)+SQRT((3630*'BMP P Tracking Table'!$U398+20.691*'BMP P Tracking Table'!$Z398-216.711*'BMP P Tracking Table'!$Y398-83.853*'BMP P Tracking Table'!$X398-42.834*'BMP P Tracking Table'!$W398)^2-(4*(149.919*'BMP P Tracking Table'!$W398+236.676*'BMP P Tracking Table'!$X398+726*'BMP P Tracking Table'!$Y398+996.798*'BMP P Tracking Table'!$Z398)*-'BMP P Tracking Table'!$AB398)))/(2*(149.919*'BMP P Tracking Table'!$W398+236.676*'BMP P Tracking Table'!$X398+726*'BMP P Tracking Table'!$Y398+996.798*'BMP P Tracking Table'!$Z398))))),"")</f>
        <v/>
      </c>
      <c r="AF398" s="107" t="str" cm="1">
        <f t="array" ref="AF398">IFERROR((VLOOKUP(CONCATENATE('BMP P Tracking Table'!$T398," ",'BMP P Tracking Table'!$AC398),'Performance Curves'!$C$1:$L$45,_xlfn.SINGLE(MATCH('BMP P Tracking Table'!$AE398,'Performance Curves'!$D$1:$L$1,1))+2,FALSE)-VLOOKUP(CONCATENATE('BMP P Tracking Table'!$T398," ",'BMP P Tracking Table'!$AC398),'Performance Curves'!$C$1:$L$45,_xlfn.SINGLE(MATCH('BMP P Tracking Table'!$AE398,'Performance Curves'!$D$1:$L$1,1))+1,FALSE)),"")</f>
        <v/>
      </c>
      <c r="AG398" s="107" t="str">
        <f>IFERROR(('BMP P Tracking Table'!$AE398-INDEX('Performance Curves'!$E$1:$L$1,1,MATCH('BMP P Tracking Table'!$AE398,'Performance Curves'!$E$1:$L$1,1)))/(INDEX('Performance Curves'!$E$1:$L$1,1,MATCH('BMP P Tracking Table'!$AE398,'Performance Curves'!$E$1:$L$1,1)+1)-INDEX('Performance Curves'!$E$1:$L$1,1,MATCH('BMP P Tracking Table'!$AE398,'Performance Curves'!$E$1:$L$1,1))),"")</f>
        <v/>
      </c>
      <c r="AH398" s="106" t="str" cm="1">
        <f t="array" ref="AH398">IFERROR(IF('BMP P Tracking Table'!$AE398=2,VLOOKUP(CONCATENATE('BMP P Tracking Table'!$T398," ",'BMP P Tracking Table'!$AC398),'Performance Curves'!$C$1:$L$45,_xlfn.SINGLE(MATCH('BMP P Tracking Table'!$AE398,'Performance Curves'!$D$1:$L$1,1))+1,FALSE),'BMP P Tracking Table'!$AF398*'BMP P Tracking Table'!$AG398+VLOOKUP(CONCATENATE('BMP P Tracking Table'!$T398," ",'BMP P Tracking Table'!$AC398),'Performance Curves'!$C$1:$L$45,_xlfn.SINGLE(MATCH('BMP P Tracking Table'!$AE398,'Performance Curves'!$D$1:$L$1,1))+1,FALSE)),"")</f>
        <v/>
      </c>
      <c r="AI398" s="107" t="str">
        <f>IFERROR('BMP P Tracking Table'!$AH398*'BMP P Tracking Table'!$AD398,"")</f>
        <v/>
      </c>
      <c r="AJ398" s="65"/>
      <c r="AK398" s="101"/>
      <c r="AL398" s="101"/>
      <c r="AM398" s="64">
        <v>1</v>
      </c>
      <c r="AN398" s="105" t="str">
        <f t="shared" si="13"/>
        <v/>
      </c>
      <c r="AO398" s="101"/>
      <c r="AP398" s="101"/>
      <c r="AQ398" s="101"/>
      <c r="AR398" s="101"/>
      <c r="AS398" s="101"/>
      <c r="AT398" s="101"/>
      <c r="AU398" s="101"/>
      <c r="AV398" s="65"/>
      <c r="AW398" s="102"/>
      <c r="AX398" s="102"/>
      <c r="AY398" s="107" t="str">
        <f>IF('BMP P Tracking Table'!$AK398="Yes",IF('BMP P Tracking Table'!$AL398="No",'BMP P Tracking Table'!$U398*VLOOKUP('BMP P Tracking Table'!$Q398,'Loading Rates'!$B$1:$L$24,4,FALSE)+IF('BMP P Tracking Table'!$V398="By HSG",'BMP P Tracking Table'!$W398*VLOOKUP('BMP P Tracking Table'!$Q398,'Loading Rates'!$B$1:$L$24,6,FALSE)+'BMP P Tracking Table'!$X398*VLOOKUP('BMP P Tracking Table'!$Q398,'Loading Rates'!$B$1:$L$24,7,FALSE)+'BMP P Tracking Table'!$Y398*VLOOKUP('BMP P Tracking Table'!$Q398,'Loading Rates'!$B$1:$L$24,8,FALSE)+'BMP P Tracking Table'!$Z398*VLOOKUP('BMP P Tracking Table'!$Q398,'Loading Rates'!$B$1:$L$24,9,FALSE),'BMP P Tracking Table'!$AA398*VLOOKUP('BMP P Tracking Table'!$Q398,'Loading Rates'!$B$1:$L$24,10,FALSE)),'BMP P Tracking Table'!$AO398*VLOOKUP('BMP P Tracking Table'!$Q398,'Loading Rates'!$B$1:$L$24,4,FALSE)+IF('BMP P Tracking Table'!$AP398="By HSG",'BMP P Tracking Table'!$AQ398*VLOOKUP('BMP P Tracking Table'!$Q398,'Loading Rates'!$B$1:$L$24,6,FALSE)+'BMP P Tracking Table'!$AR398*VLOOKUP('BMP P Tracking Table'!$Q398,'Loading Rates'!$B$1:$L$24,7,FALSE)+'BMP P Tracking Table'!$AS398*VLOOKUP('BMP P Tracking Table'!$Q398,'Loading Rates'!$B$1:$L$24,8,FALSE)+'BMP P Tracking Table'!$AT398*VLOOKUP('BMP P Tracking Table'!$Q398,'Loading Rates'!$B$1:$L$24,9,FALSE),'BMP P Tracking Table'!$AU398*VLOOKUP('BMP P Tracking Table'!$Q398,'Loading Rates'!$B$1:$L$24,10,FALSE))),"")</f>
        <v/>
      </c>
      <c r="AZ398" s="107" t="str">
        <f>IFERROR(IF('BMP P Tracking Table'!$AL398="Yes",MIN(2,IF('BMP P Tracking Table'!$AP398="Total Pervious",(-(3630*'BMP P Tracking Table'!$AO398+20.691*'BMP P Tracking Table'!$AU398)+SQRT((3630*'BMP P Tracking Table'!$AO398+20.691*'BMP P Tracking Table'!$AU398)^2-(4*(996.798*'BMP P Tracking Table'!$AU398)*-'BMP P Tracking Table'!$AW398)))/(2*(996.798*'BMP P Tracking Table'!$AU398)),IF(SUM('BMP P Tracking Table'!$AQ398:$AT398)=0,'BMP P Tracking Table'!$AU398/(-3630*'BMP P Tracking Table'!$AO398),(-(3630*'BMP P Tracking Table'!$AO398+20.691*'BMP P Tracking Table'!$AT398-216.711*'BMP P Tracking Table'!$AS398-83.853*'BMP P Tracking Table'!$AR398-42.834*'BMP P Tracking Table'!$AQ398)+SQRT((3630*'BMP P Tracking Table'!$AO398+20.691*'BMP P Tracking Table'!$AT398-216.711*'BMP P Tracking Table'!$AS398-83.853*'BMP P Tracking Table'!$AR398-42.834*'BMP P Tracking Table'!$AQ398)^2-(4*(149.919*'BMP P Tracking Table'!$AQ398+236.676*'BMP P Tracking Table'!$AR398+726*'BMP P Tracking Table'!$AS398+996.798*'BMP P Tracking Table'!$AT398)*-'BMP P Tracking Table'!$AW398)))/(2*(149.919*'BMP P Tracking Table'!$AQ398+236.676*'BMP P Tracking Table'!$AR398+726*'BMP P Tracking Table'!$AS398+996.798*'BMP P Tracking Table'!$AT398))))),MIN(2,IF('BMP P Tracking Table'!$AP398="Total Pervious",(-(3630*'BMP P Tracking Table'!$U398+20.691*'BMP P Tracking Table'!$AA398)+SQRT((3630*'BMP P Tracking Table'!$U398+20.691*'BMP P Tracking Table'!$AA398)^2-(4*(996.798*'BMP P Tracking Table'!$AA398)*-'BMP P Tracking Table'!$AW398)))/(2*(996.798*'BMP P Tracking Table'!$AA398)),IF(SUM('BMP P Tracking Table'!$W398:$Z398)=0,'BMP P Tracking Table'!$AW398/(-3630*'BMP P Tracking Table'!$U398),(-(3630*'BMP P Tracking Table'!$U398+20.691*'BMP P Tracking Table'!$Z398-216.711*'BMP P Tracking Table'!$Y398-83.853*'BMP P Tracking Table'!$X398-42.834*'BMP P Tracking Table'!$W398)+SQRT((3630*'BMP P Tracking Table'!$U398+20.691*'BMP P Tracking Table'!$Z398-216.711*'BMP P Tracking Table'!$Y398-83.853*'BMP P Tracking Table'!$X398-42.834*'BMP P Tracking Table'!$W398)^2-(4*(149.919*'BMP P Tracking Table'!$W398+236.676*'BMP P Tracking Table'!$X398+726*'BMP P Tracking Table'!$Y398+996.798*'BMP P Tracking Table'!$Z398)*-'BMP P Tracking Table'!$AW398)))/(2*(149.919*'BMP P Tracking Table'!$W398+236.676*'BMP P Tracking Table'!$X398+726*'BMP P Tracking Table'!$Y398+996.798*'BMP P Tracking Table'!$Z398)))))),"")</f>
        <v/>
      </c>
      <c r="BA398" s="105" t="str" cm="1">
        <f t="array" ref="BA398">IFERROR((VLOOKUP(CONCATENATE('BMP P Tracking Table'!$AV398," ",'BMP P Tracking Table'!$AX398),'Performance Curves'!$C$1:$L$45,_xlfn.SINGLE(MATCH('BMP P Tracking Table'!$AZ398,'Performance Curves'!$D$1:$L$1,1))+2,FALSE)-VLOOKUP(CONCATENATE('BMP P Tracking Table'!$AV398," ",'BMP P Tracking Table'!$AX398),'Performance Curves'!$C$1:$L$45,_xlfn.SINGLE(MATCH('BMP P Tracking Table'!$AZ398,'Performance Curves'!$D$1:$L$1,1))+1,FALSE)),"")</f>
        <v/>
      </c>
      <c r="BB398" s="107" t="str">
        <f>IFERROR(('BMP P Tracking Table'!$AZ398-INDEX('Performance Curves'!$E$1:$L$1,1,MATCH('BMP P Tracking Table'!$AZ398,'Performance Curves'!$E$1:$L$1,1)))/(INDEX('Performance Curves'!$E$1:$L$1,1,MATCH('BMP P Tracking Table'!$AZ398,'Performance Curves'!$E$1:$L$1,1)+1)-INDEX('Performance Curves'!$E$1:$L$1,1,MATCH('BMP P Tracking Table'!$AZ398,'Performance Curves'!$E$1:$L$1,1))),"")</f>
        <v/>
      </c>
      <c r="BC398" s="106" t="str" cm="1">
        <f t="array" ref="BC398">IFERROR(IF('BMP P Tracking Table'!$AZ398=2,VLOOKUP(CONCATENATE('BMP P Tracking Table'!$AV398," ",'BMP P Tracking Table'!$AX398),'Performance Curves'!$C$1:$L$44,_xlfn.SINGLE(MATCH('BMP P Tracking Table'!$AZ398,'Performance Curves'!$D$1:$L$1,1))+1,FALSE),'BMP P Tracking Table'!$BA398*'BMP P Tracking Table'!$BB398+VLOOKUP(CONCATENATE('BMP P Tracking Table'!$AV398," ",'BMP P Tracking Table'!$AX398),'Performance Curves'!$C$1:$L$44,_xlfn.SINGLE(MATCH('BMP P Tracking Table'!$AZ398,'Performance Curves'!$D$1:$L$1,1))+1,FALSE)),"")</f>
        <v/>
      </c>
      <c r="BD398" s="107" t="str">
        <f>IFERROR('BMP P Tracking Table'!$BC398*'BMP P Tracking Table'!$AY398,"")</f>
        <v/>
      </c>
      <c r="BE398" s="101"/>
      <c r="BF398" s="37">
        <f t="shared" si="14"/>
        <v>0</v>
      </c>
    </row>
    <row r="399" spans="1:58" x14ac:dyDescent="0.25">
      <c r="A399" s="65"/>
      <c r="B399" s="65"/>
      <c r="C399" s="65"/>
      <c r="D399" s="65"/>
      <c r="E399" s="97"/>
      <c r="F399" s="97"/>
      <c r="G399" s="65"/>
      <c r="H399" s="65"/>
      <c r="I399" s="65"/>
      <c r="J399" s="98"/>
      <c r="K399" s="65"/>
      <c r="L399" s="65"/>
      <c r="M399" s="65"/>
      <c r="N399" s="65"/>
      <c r="O399" s="65"/>
      <c r="P399" s="65"/>
      <c r="Q399" s="65" t="str">
        <f>IFERROR(VLOOKUP('BMP P Tracking Table'!$P399,Dropdowns!$C$2:$E$15,3,FALSE),"")</f>
        <v/>
      </c>
      <c r="R399" s="65" t="str">
        <f>IFERROR(VLOOKUP('BMP P Tracking Table'!$Q399,Dropdowns!$P$3:$Q$23,2,FALSE),"")</f>
        <v/>
      </c>
      <c r="S399" s="65"/>
      <c r="T399" s="65"/>
      <c r="U399" s="65"/>
      <c r="V399" s="65"/>
      <c r="W399" s="65"/>
      <c r="X399" s="65"/>
      <c r="Y399" s="65"/>
      <c r="Z399" s="65"/>
      <c r="AA399" s="65"/>
      <c r="AB399" s="100"/>
      <c r="AC399" s="65"/>
      <c r="AD399" s="107" t="str">
        <f>IFERROR('BMP P Tracking Table'!$U399*VLOOKUP('BMP P Tracking Table'!$Q399,'Loading Rates'!$B$1:$L$24,4,FALSE)+IF('BMP P Tracking Table'!$V399="By HSG",'BMP P Tracking Table'!$W399*VLOOKUP('BMP P Tracking Table'!$Q399,'Loading Rates'!$B$1:$L$24,6,FALSE)+'BMP P Tracking Table'!$X399*VLOOKUP('BMP P Tracking Table'!$Q399,'Loading Rates'!$B$1:$L$24,7,FALSE)+'BMP P Tracking Table'!$Y399*VLOOKUP('BMP P Tracking Table'!$Q399,'Loading Rates'!$B$1:$L$24,8,FALSE)+'BMP P Tracking Table'!$Z399*VLOOKUP('BMP P Tracking Table'!$Q399,'Loading Rates'!$B$1:$L$24,9,FALSE),'BMP P Tracking Table'!$AA399*VLOOKUP('BMP P Tracking Table'!$Q399,'Loading Rates'!$B$1:$L$24,10,FALSE)),"")</f>
        <v/>
      </c>
      <c r="AE399" s="107" t="str">
        <f>IFERROR(MIN(2,IF('BMP P Tracking Table'!$V399="Total Pervious",(-(3630*'BMP P Tracking Table'!$U399+20.691*'BMP P Tracking Table'!$AA399)+SQRT((3630*'BMP P Tracking Table'!$U399+20.691*'BMP P Tracking Table'!$AA399)^2-(4*(996.798*'BMP P Tracking Table'!$AA399)*-'BMP P Tracking Table'!$AB399)))/(2*(996.798*'BMP P Tracking Table'!$AA399)),IF(SUM('BMP P Tracking Table'!$W399:$Z399)=0,'BMP P Tracking Table'!$AB399/(-3630*'BMP P Tracking Table'!$U399),(-(3630*'BMP P Tracking Table'!$U399+20.691*'BMP P Tracking Table'!$Z399-216.711*'BMP P Tracking Table'!$Y399-83.853*'BMP P Tracking Table'!$X399-42.834*'BMP P Tracking Table'!$W399)+SQRT((3630*'BMP P Tracking Table'!$U399+20.691*'BMP P Tracking Table'!$Z399-216.711*'BMP P Tracking Table'!$Y399-83.853*'BMP P Tracking Table'!$X399-42.834*'BMP P Tracking Table'!$W399)^2-(4*(149.919*'BMP P Tracking Table'!$W399+236.676*'BMP P Tracking Table'!$X399+726*'BMP P Tracking Table'!$Y399+996.798*'BMP P Tracking Table'!$Z399)*-'BMP P Tracking Table'!$AB399)))/(2*(149.919*'BMP P Tracking Table'!$W399+236.676*'BMP P Tracking Table'!$X399+726*'BMP P Tracking Table'!$Y399+996.798*'BMP P Tracking Table'!$Z399))))),"")</f>
        <v/>
      </c>
      <c r="AF399" s="107" t="str" cm="1">
        <f t="array" ref="AF399">IFERROR((VLOOKUP(CONCATENATE('BMP P Tracking Table'!$T399," ",'BMP P Tracking Table'!$AC399),'Performance Curves'!$C$1:$L$45,_xlfn.SINGLE(MATCH('BMP P Tracking Table'!$AE399,'Performance Curves'!$D$1:$L$1,1))+2,FALSE)-VLOOKUP(CONCATENATE('BMP P Tracking Table'!$T399," ",'BMP P Tracking Table'!$AC399),'Performance Curves'!$C$1:$L$45,_xlfn.SINGLE(MATCH('BMP P Tracking Table'!$AE399,'Performance Curves'!$D$1:$L$1,1))+1,FALSE)),"")</f>
        <v/>
      </c>
      <c r="AG399" s="107" t="str">
        <f>IFERROR(('BMP P Tracking Table'!$AE399-INDEX('Performance Curves'!$E$1:$L$1,1,MATCH('BMP P Tracking Table'!$AE399,'Performance Curves'!$E$1:$L$1,1)))/(INDEX('Performance Curves'!$E$1:$L$1,1,MATCH('BMP P Tracking Table'!$AE399,'Performance Curves'!$E$1:$L$1,1)+1)-INDEX('Performance Curves'!$E$1:$L$1,1,MATCH('BMP P Tracking Table'!$AE399,'Performance Curves'!$E$1:$L$1,1))),"")</f>
        <v/>
      </c>
      <c r="AH399" s="106" t="str" cm="1">
        <f t="array" ref="AH399">IFERROR(IF('BMP P Tracking Table'!$AE399=2,VLOOKUP(CONCATENATE('BMP P Tracking Table'!$T399," ",'BMP P Tracking Table'!$AC399),'Performance Curves'!$C$1:$L$45,_xlfn.SINGLE(MATCH('BMP P Tracking Table'!$AE399,'Performance Curves'!$D$1:$L$1,1))+1,FALSE),'BMP P Tracking Table'!$AF399*'BMP P Tracking Table'!$AG399+VLOOKUP(CONCATENATE('BMP P Tracking Table'!$T399," ",'BMP P Tracking Table'!$AC399),'Performance Curves'!$C$1:$L$45,_xlfn.SINGLE(MATCH('BMP P Tracking Table'!$AE399,'Performance Curves'!$D$1:$L$1,1))+1,FALSE)),"")</f>
        <v/>
      </c>
      <c r="AI399" s="107" t="str">
        <f>IFERROR('BMP P Tracking Table'!$AH399*'BMP P Tracking Table'!$AD399,"")</f>
        <v/>
      </c>
      <c r="AJ399" s="65"/>
      <c r="AK399" s="101"/>
      <c r="AL399" s="101"/>
      <c r="AM399" s="64">
        <v>1</v>
      </c>
      <c r="AN399" s="105" t="str">
        <f t="shared" si="13"/>
        <v/>
      </c>
      <c r="AO399" s="101"/>
      <c r="AP399" s="101"/>
      <c r="AQ399" s="101"/>
      <c r="AR399" s="101"/>
      <c r="AS399" s="101"/>
      <c r="AT399" s="101"/>
      <c r="AU399" s="101"/>
      <c r="AV399" s="65"/>
      <c r="AW399" s="102"/>
      <c r="AX399" s="102"/>
      <c r="AY399" s="107" t="str">
        <f>IF('BMP P Tracking Table'!$AK399="Yes",IF('BMP P Tracking Table'!$AL399="No",'BMP P Tracking Table'!$U399*VLOOKUP('BMP P Tracking Table'!$Q399,'Loading Rates'!$B$1:$L$24,4,FALSE)+IF('BMP P Tracking Table'!$V399="By HSG",'BMP P Tracking Table'!$W399*VLOOKUP('BMP P Tracking Table'!$Q399,'Loading Rates'!$B$1:$L$24,6,FALSE)+'BMP P Tracking Table'!$X399*VLOOKUP('BMP P Tracking Table'!$Q399,'Loading Rates'!$B$1:$L$24,7,FALSE)+'BMP P Tracking Table'!$Y399*VLOOKUP('BMP P Tracking Table'!$Q399,'Loading Rates'!$B$1:$L$24,8,FALSE)+'BMP P Tracking Table'!$Z399*VLOOKUP('BMP P Tracking Table'!$Q399,'Loading Rates'!$B$1:$L$24,9,FALSE),'BMP P Tracking Table'!$AA399*VLOOKUP('BMP P Tracking Table'!$Q399,'Loading Rates'!$B$1:$L$24,10,FALSE)),'BMP P Tracking Table'!$AO399*VLOOKUP('BMP P Tracking Table'!$Q399,'Loading Rates'!$B$1:$L$24,4,FALSE)+IF('BMP P Tracking Table'!$AP399="By HSG",'BMP P Tracking Table'!$AQ399*VLOOKUP('BMP P Tracking Table'!$Q399,'Loading Rates'!$B$1:$L$24,6,FALSE)+'BMP P Tracking Table'!$AR399*VLOOKUP('BMP P Tracking Table'!$Q399,'Loading Rates'!$B$1:$L$24,7,FALSE)+'BMP P Tracking Table'!$AS399*VLOOKUP('BMP P Tracking Table'!$Q399,'Loading Rates'!$B$1:$L$24,8,FALSE)+'BMP P Tracking Table'!$AT399*VLOOKUP('BMP P Tracking Table'!$Q399,'Loading Rates'!$B$1:$L$24,9,FALSE),'BMP P Tracking Table'!$AU399*VLOOKUP('BMP P Tracking Table'!$Q399,'Loading Rates'!$B$1:$L$24,10,FALSE))),"")</f>
        <v/>
      </c>
      <c r="AZ399" s="107" t="str">
        <f>IFERROR(IF('BMP P Tracking Table'!$AL399="Yes",MIN(2,IF('BMP P Tracking Table'!$AP399="Total Pervious",(-(3630*'BMP P Tracking Table'!$AO399+20.691*'BMP P Tracking Table'!$AU399)+SQRT((3630*'BMP P Tracking Table'!$AO399+20.691*'BMP P Tracking Table'!$AU399)^2-(4*(996.798*'BMP P Tracking Table'!$AU399)*-'BMP P Tracking Table'!$AW399)))/(2*(996.798*'BMP P Tracking Table'!$AU399)),IF(SUM('BMP P Tracking Table'!$AQ399:$AT399)=0,'BMP P Tracking Table'!$AU399/(-3630*'BMP P Tracking Table'!$AO399),(-(3630*'BMP P Tracking Table'!$AO399+20.691*'BMP P Tracking Table'!$AT399-216.711*'BMP P Tracking Table'!$AS399-83.853*'BMP P Tracking Table'!$AR399-42.834*'BMP P Tracking Table'!$AQ399)+SQRT((3630*'BMP P Tracking Table'!$AO399+20.691*'BMP P Tracking Table'!$AT399-216.711*'BMP P Tracking Table'!$AS399-83.853*'BMP P Tracking Table'!$AR399-42.834*'BMP P Tracking Table'!$AQ399)^2-(4*(149.919*'BMP P Tracking Table'!$AQ399+236.676*'BMP P Tracking Table'!$AR399+726*'BMP P Tracking Table'!$AS399+996.798*'BMP P Tracking Table'!$AT399)*-'BMP P Tracking Table'!$AW399)))/(2*(149.919*'BMP P Tracking Table'!$AQ399+236.676*'BMP P Tracking Table'!$AR399+726*'BMP P Tracking Table'!$AS399+996.798*'BMP P Tracking Table'!$AT399))))),MIN(2,IF('BMP P Tracking Table'!$AP399="Total Pervious",(-(3630*'BMP P Tracking Table'!$U399+20.691*'BMP P Tracking Table'!$AA399)+SQRT((3630*'BMP P Tracking Table'!$U399+20.691*'BMP P Tracking Table'!$AA399)^2-(4*(996.798*'BMP P Tracking Table'!$AA399)*-'BMP P Tracking Table'!$AW399)))/(2*(996.798*'BMP P Tracking Table'!$AA399)),IF(SUM('BMP P Tracking Table'!$W399:$Z399)=0,'BMP P Tracking Table'!$AW399/(-3630*'BMP P Tracking Table'!$U399),(-(3630*'BMP P Tracking Table'!$U399+20.691*'BMP P Tracking Table'!$Z399-216.711*'BMP P Tracking Table'!$Y399-83.853*'BMP P Tracking Table'!$X399-42.834*'BMP P Tracking Table'!$W399)+SQRT((3630*'BMP P Tracking Table'!$U399+20.691*'BMP P Tracking Table'!$Z399-216.711*'BMP P Tracking Table'!$Y399-83.853*'BMP P Tracking Table'!$X399-42.834*'BMP P Tracking Table'!$W399)^2-(4*(149.919*'BMP P Tracking Table'!$W399+236.676*'BMP P Tracking Table'!$X399+726*'BMP P Tracking Table'!$Y399+996.798*'BMP P Tracking Table'!$Z399)*-'BMP P Tracking Table'!$AW399)))/(2*(149.919*'BMP P Tracking Table'!$W399+236.676*'BMP P Tracking Table'!$X399+726*'BMP P Tracking Table'!$Y399+996.798*'BMP P Tracking Table'!$Z399)))))),"")</f>
        <v/>
      </c>
      <c r="BA399" s="105" t="str" cm="1">
        <f t="array" ref="BA399">IFERROR((VLOOKUP(CONCATENATE('BMP P Tracking Table'!$AV399," ",'BMP P Tracking Table'!$AX399),'Performance Curves'!$C$1:$L$45,_xlfn.SINGLE(MATCH('BMP P Tracking Table'!$AZ399,'Performance Curves'!$D$1:$L$1,1))+2,FALSE)-VLOOKUP(CONCATENATE('BMP P Tracking Table'!$AV399," ",'BMP P Tracking Table'!$AX399),'Performance Curves'!$C$1:$L$45,_xlfn.SINGLE(MATCH('BMP P Tracking Table'!$AZ399,'Performance Curves'!$D$1:$L$1,1))+1,FALSE)),"")</f>
        <v/>
      </c>
      <c r="BB399" s="107" t="str">
        <f>IFERROR(('BMP P Tracking Table'!$AZ399-INDEX('Performance Curves'!$E$1:$L$1,1,MATCH('BMP P Tracking Table'!$AZ399,'Performance Curves'!$E$1:$L$1,1)))/(INDEX('Performance Curves'!$E$1:$L$1,1,MATCH('BMP P Tracking Table'!$AZ399,'Performance Curves'!$E$1:$L$1,1)+1)-INDEX('Performance Curves'!$E$1:$L$1,1,MATCH('BMP P Tracking Table'!$AZ399,'Performance Curves'!$E$1:$L$1,1))),"")</f>
        <v/>
      </c>
      <c r="BC399" s="106" t="str" cm="1">
        <f t="array" ref="BC399">IFERROR(IF('BMP P Tracking Table'!$AZ399=2,VLOOKUP(CONCATENATE('BMP P Tracking Table'!$AV399," ",'BMP P Tracking Table'!$AX399),'Performance Curves'!$C$1:$L$44,_xlfn.SINGLE(MATCH('BMP P Tracking Table'!$AZ399,'Performance Curves'!$D$1:$L$1,1))+1,FALSE),'BMP P Tracking Table'!$BA399*'BMP P Tracking Table'!$BB399+VLOOKUP(CONCATENATE('BMP P Tracking Table'!$AV399," ",'BMP P Tracking Table'!$AX399),'Performance Curves'!$C$1:$L$44,_xlfn.SINGLE(MATCH('BMP P Tracking Table'!$AZ399,'Performance Curves'!$D$1:$L$1,1))+1,FALSE)),"")</f>
        <v/>
      </c>
      <c r="BD399" s="107" t="str">
        <f>IFERROR('BMP P Tracking Table'!$BC399*'BMP P Tracking Table'!$AY399,"")</f>
        <v/>
      </c>
      <c r="BE399" s="101"/>
      <c r="BF399" s="37">
        <f t="shared" si="14"/>
        <v>0</v>
      </c>
    </row>
    <row r="400" spans="1:58" x14ac:dyDescent="0.25">
      <c r="A400" s="65"/>
      <c r="B400" s="65"/>
      <c r="C400" s="65"/>
      <c r="D400" s="65"/>
      <c r="E400" s="97"/>
      <c r="F400" s="97"/>
      <c r="G400" s="65"/>
      <c r="H400" s="65"/>
      <c r="I400" s="65"/>
      <c r="J400" s="98"/>
      <c r="K400" s="65"/>
      <c r="L400" s="65"/>
      <c r="M400" s="65"/>
      <c r="N400" s="65"/>
      <c r="O400" s="65"/>
      <c r="P400" s="65"/>
      <c r="Q400" s="65" t="str">
        <f>IFERROR(VLOOKUP('BMP P Tracking Table'!$P400,Dropdowns!$C$2:$E$15,3,FALSE),"")</f>
        <v/>
      </c>
      <c r="R400" s="65" t="str">
        <f>IFERROR(VLOOKUP('BMP P Tracking Table'!$Q400,Dropdowns!$P$3:$Q$23,2,FALSE),"")</f>
        <v/>
      </c>
      <c r="S400" s="65"/>
      <c r="T400" s="65"/>
      <c r="U400" s="65"/>
      <c r="V400" s="65"/>
      <c r="W400" s="65"/>
      <c r="X400" s="65"/>
      <c r="Y400" s="65"/>
      <c r="Z400" s="65"/>
      <c r="AA400" s="65"/>
      <c r="AB400" s="100"/>
      <c r="AC400" s="65"/>
      <c r="AD400" s="107" t="str">
        <f>IFERROR('BMP P Tracking Table'!$U400*VLOOKUP('BMP P Tracking Table'!$Q400,'Loading Rates'!$B$1:$L$24,4,FALSE)+IF('BMP P Tracking Table'!$V400="By HSG",'BMP P Tracking Table'!$W400*VLOOKUP('BMP P Tracking Table'!$Q400,'Loading Rates'!$B$1:$L$24,6,FALSE)+'BMP P Tracking Table'!$X400*VLOOKUP('BMP P Tracking Table'!$Q400,'Loading Rates'!$B$1:$L$24,7,FALSE)+'BMP P Tracking Table'!$Y400*VLOOKUP('BMP P Tracking Table'!$Q400,'Loading Rates'!$B$1:$L$24,8,FALSE)+'BMP P Tracking Table'!$Z400*VLOOKUP('BMP P Tracking Table'!$Q400,'Loading Rates'!$B$1:$L$24,9,FALSE),'BMP P Tracking Table'!$AA400*VLOOKUP('BMP P Tracking Table'!$Q400,'Loading Rates'!$B$1:$L$24,10,FALSE)),"")</f>
        <v/>
      </c>
      <c r="AE400" s="107" t="str">
        <f>IFERROR(MIN(2,IF('BMP P Tracking Table'!$V400="Total Pervious",(-(3630*'BMP P Tracking Table'!$U400+20.691*'BMP P Tracking Table'!$AA400)+SQRT((3630*'BMP P Tracking Table'!$U400+20.691*'BMP P Tracking Table'!$AA400)^2-(4*(996.798*'BMP P Tracking Table'!$AA400)*-'BMP P Tracking Table'!$AB400)))/(2*(996.798*'BMP P Tracking Table'!$AA400)),IF(SUM('BMP P Tracking Table'!$W400:$Z400)=0,'BMP P Tracking Table'!$AB400/(-3630*'BMP P Tracking Table'!$U400),(-(3630*'BMP P Tracking Table'!$U400+20.691*'BMP P Tracking Table'!$Z400-216.711*'BMP P Tracking Table'!$Y400-83.853*'BMP P Tracking Table'!$X400-42.834*'BMP P Tracking Table'!$W400)+SQRT((3630*'BMP P Tracking Table'!$U400+20.691*'BMP P Tracking Table'!$Z400-216.711*'BMP P Tracking Table'!$Y400-83.853*'BMP P Tracking Table'!$X400-42.834*'BMP P Tracking Table'!$W400)^2-(4*(149.919*'BMP P Tracking Table'!$W400+236.676*'BMP P Tracking Table'!$X400+726*'BMP P Tracking Table'!$Y400+996.798*'BMP P Tracking Table'!$Z400)*-'BMP P Tracking Table'!$AB400)))/(2*(149.919*'BMP P Tracking Table'!$W400+236.676*'BMP P Tracking Table'!$X400+726*'BMP P Tracking Table'!$Y400+996.798*'BMP P Tracking Table'!$Z400))))),"")</f>
        <v/>
      </c>
      <c r="AF400" s="107" t="str" cm="1">
        <f t="array" ref="AF400">IFERROR((VLOOKUP(CONCATENATE('BMP P Tracking Table'!$T400," ",'BMP P Tracking Table'!$AC400),'Performance Curves'!$C$1:$L$45,_xlfn.SINGLE(MATCH('BMP P Tracking Table'!$AE400,'Performance Curves'!$D$1:$L$1,1))+2,FALSE)-VLOOKUP(CONCATENATE('BMP P Tracking Table'!$T400," ",'BMP P Tracking Table'!$AC400),'Performance Curves'!$C$1:$L$45,_xlfn.SINGLE(MATCH('BMP P Tracking Table'!$AE400,'Performance Curves'!$D$1:$L$1,1))+1,FALSE)),"")</f>
        <v/>
      </c>
      <c r="AG400" s="107" t="str">
        <f>IFERROR(('BMP P Tracking Table'!$AE400-INDEX('Performance Curves'!$E$1:$L$1,1,MATCH('BMP P Tracking Table'!$AE400,'Performance Curves'!$E$1:$L$1,1)))/(INDEX('Performance Curves'!$E$1:$L$1,1,MATCH('BMP P Tracking Table'!$AE400,'Performance Curves'!$E$1:$L$1,1)+1)-INDEX('Performance Curves'!$E$1:$L$1,1,MATCH('BMP P Tracking Table'!$AE400,'Performance Curves'!$E$1:$L$1,1))),"")</f>
        <v/>
      </c>
      <c r="AH400" s="106" t="str" cm="1">
        <f t="array" ref="AH400">IFERROR(IF('BMP P Tracking Table'!$AE400=2,VLOOKUP(CONCATENATE('BMP P Tracking Table'!$T400," ",'BMP P Tracking Table'!$AC400),'Performance Curves'!$C$1:$L$45,_xlfn.SINGLE(MATCH('BMP P Tracking Table'!$AE400,'Performance Curves'!$D$1:$L$1,1))+1,FALSE),'BMP P Tracking Table'!$AF400*'BMP P Tracking Table'!$AG400+VLOOKUP(CONCATENATE('BMP P Tracking Table'!$T400," ",'BMP P Tracking Table'!$AC400),'Performance Curves'!$C$1:$L$45,_xlfn.SINGLE(MATCH('BMP P Tracking Table'!$AE400,'Performance Curves'!$D$1:$L$1,1))+1,FALSE)),"")</f>
        <v/>
      </c>
      <c r="AI400" s="107" t="str">
        <f>IFERROR('BMP P Tracking Table'!$AH400*'BMP P Tracking Table'!$AD400,"")</f>
        <v/>
      </c>
      <c r="AJ400" s="65"/>
      <c r="AK400" s="101"/>
      <c r="AL400" s="101"/>
      <c r="AM400" s="64">
        <v>1</v>
      </c>
      <c r="AN400" s="105" t="str">
        <f t="shared" si="13"/>
        <v/>
      </c>
      <c r="AO400" s="101"/>
      <c r="AP400" s="101"/>
      <c r="AQ400" s="101"/>
      <c r="AR400" s="101"/>
      <c r="AS400" s="101"/>
      <c r="AT400" s="101"/>
      <c r="AU400" s="101"/>
      <c r="AV400" s="65"/>
      <c r="AW400" s="102"/>
      <c r="AX400" s="102"/>
      <c r="AY400" s="107" t="str">
        <f>IF('BMP P Tracking Table'!$AK400="Yes",IF('BMP P Tracking Table'!$AL400="No",'BMP P Tracking Table'!$U400*VLOOKUP('BMP P Tracking Table'!$Q400,'Loading Rates'!$B$1:$L$24,4,FALSE)+IF('BMP P Tracking Table'!$V400="By HSG",'BMP P Tracking Table'!$W400*VLOOKUP('BMP P Tracking Table'!$Q400,'Loading Rates'!$B$1:$L$24,6,FALSE)+'BMP P Tracking Table'!$X400*VLOOKUP('BMP P Tracking Table'!$Q400,'Loading Rates'!$B$1:$L$24,7,FALSE)+'BMP P Tracking Table'!$Y400*VLOOKUP('BMP P Tracking Table'!$Q400,'Loading Rates'!$B$1:$L$24,8,FALSE)+'BMP P Tracking Table'!$Z400*VLOOKUP('BMP P Tracking Table'!$Q400,'Loading Rates'!$B$1:$L$24,9,FALSE),'BMP P Tracking Table'!$AA400*VLOOKUP('BMP P Tracking Table'!$Q400,'Loading Rates'!$B$1:$L$24,10,FALSE)),'BMP P Tracking Table'!$AO400*VLOOKUP('BMP P Tracking Table'!$Q400,'Loading Rates'!$B$1:$L$24,4,FALSE)+IF('BMP P Tracking Table'!$AP400="By HSG",'BMP P Tracking Table'!$AQ400*VLOOKUP('BMP P Tracking Table'!$Q400,'Loading Rates'!$B$1:$L$24,6,FALSE)+'BMP P Tracking Table'!$AR400*VLOOKUP('BMP P Tracking Table'!$Q400,'Loading Rates'!$B$1:$L$24,7,FALSE)+'BMP P Tracking Table'!$AS400*VLOOKUP('BMP P Tracking Table'!$Q400,'Loading Rates'!$B$1:$L$24,8,FALSE)+'BMP P Tracking Table'!$AT400*VLOOKUP('BMP P Tracking Table'!$Q400,'Loading Rates'!$B$1:$L$24,9,FALSE),'BMP P Tracking Table'!$AU400*VLOOKUP('BMP P Tracking Table'!$Q400,'Loading Rates'!$B$1:$L$24,10,FALSE))),"")</f>
        <v/>
      </c>
      <c r="AZ400" s="107" t="str">
        <f>IFERROR(IF('BMP P Tracking Table'!$AL400="Yes",MIN(2,IF('BMP P Tracking Table'!$AP400="Total Pervious",(-(3630*'BMP P Tracking Table'!$AO400+20.691*'BMP P Tracking Table'!$AU400)+SQRT((3630*'BMP P Tracking Table'!$AO400+20.691*'BMP P Tracking Table'!$AU400)^2-(4*(996.798*'BMP P Tracking Table'!$AU400)*-'BMP P Tracking Table'!$AW400)))/(2*(996.798*'BMP P Tracking Table'!$AU400)),IF(SUM('BMP P Tracking Table'!$AQ400:$AT400)=0,'BMP P Tracking Table'!$AU400/(-3630*'BMP P Tracking Table'!$AO400),(-(3630*'BMP P Tracking Table'!$AO400+20.691*'BMP P Tracking Table'!$AT400-216.711*'BMP P Tracking Table'!$AS400-83.853*'BMP P Tracking Table'!$AR400-42.834*'BMP P Tracking Table'!$AQ400)+SQRT((3630*'BMP P Tracking Table'!$AO400+20.691*'BMP P Tracking Table'!$AT400-216.711*'BMP P Tracking Table'!$AS400-83.853*'BMP P Tracking Table'!$AR400-42.834*'BMP P Tracking Table'!$AQ400)^2-(4*(149.919*'BMP P Tracking Table'!$AQ400+236.676*'BMP P Tracking Table'!$AR400+726*'BMP P Tracking Table'!$AS400+996.798*'BMP P Tracking Table'!$AT400)*-'BMP P Tracking Table'!$AW400)))/(2*(149.919*'BMP P Tracking Table'!$AQ400+236.676*'BMP P Tracking Table'!$AR400+726*'BMP P Tracking Table'!$AS400+996.798*'BMP P Tracking Table'!$AT400))))),MIN(2,IF('BMP P Tracking Table'!$AP400="Total Pervious",(-(3630*'BMP P Tracking Table'!$U400+20.691*'BMP P Tracking Table'!$AA400)+SQRT((3630*'BMP P Tracking Table'!$U400+20.691*'BMP P Tracking Table'!$AA400)^2-(4*(996.798*'BMP P Tracking Table'!$AA400)*-'BMP P Tracking Table'!$AW400)))/(2*(996.798*'BMP P Tracking Table'!$AA400)),IF(SUM('BMP P Tracking Table'!$W400:$Z400)=0,'BMP P Tracking Table'!$AW400/(-3630*'BMP P Tracking Table'!$U400),(-(3630*'BMP P Tracking Table'!$U400+20.691*'BMP P Tracking Table'!$Z400-216.711*'BMP P Tracking Table'!$Y400-83.853*'BMP P Tracking Table'!$X400-42.834*'BMP P Tracking Table'!$W400)+SQRT((3630*'BMP P Tracking Table'!$U400+20.691*'BMP P Tracking Table'!$Z400-216.711*'BMP P Tracking Table'!$Y400-83.853*'BMP P Tracking Table'!$X400-42.834*'BMP P Tracking Table'!$W400)^2-(4*(149.919*'BMP P Tracking Table'!$W400+236.676*'BMP P Tracking Table'!$X400+726*'BMP P Tracking Table'!$Y400+996.798*'BMP P Tracking Table'!$Z400)*-'BMP P Tracking Table'!$AW400)))/(2*(149.919*'BMP P Tracking Table'!$W400+236.676*'BMP P Tracking Table'!$X400+726*'BMP P Tracking Table'!$Y400+996.798*'BMP P Tracking Table'!$Z400)))))),"")</f>
        <v/>
      </c>
      <c r="BA400" s="105" t="str" cm="1">
        <f t="array" ref="BA400">IFERROR((VLOOKUP(CONCATENATE('BMP P Tracking Table'!$AV400," ",'BMP P Tracking Table'!$AX400),'Performance Curves'!$C$1:$L$45,_xlfn.SINGLE(MATCH('BMP P Tracking Table'!$AZ400,'Performance Curves'!$D$1:$L$1,1))+2,FALSE)-VLOOKUP(CONCATENATE('BMP P Tracking Table'!$AV400," ",'BMP P Tracking Table'!$AX400),'Performance Curves'!$C$1:$L$45,_xlfn.SINGLE(MATCH('BMP P Tracking Table'!$AZ400,'Performance Curves'!$D$1:$L$1,1))+1,FALSE)),"")</f>
        <v/>
      </c>
      <c r="BB400" s="107" t="str">
        <f>IFERROR(('BMP P Tracking Table'!$AZ400-INDEX('Performance Curves'!$E$1:$L$1,1,MATCH('BMP P Tracking Table'!$AZ400,'Performance Curves'!$E$1:$L$1,1)))/(INDEX('Performance Curves'!$E$1:$L$1,1,MATCH('BMP P Tracking Table'!$AZ400,'Performance Curves'!$E$1:$L$1,1)+1)-INDEX('Performance Curves'!$E$1:$L$1,1,MATCH('BMP P Tracking Table'!$AZ400,'Performance Curves'!$E$1:$L$1,1))),"")</f>
        <v/>
      </c>
      <c r="BC400" s="106" t="str" cm="1">
        <f t="array" ref="BC400">IFERROR(IF('BMP P Tracking Table'!$AZ400=2,VLOOKUP(CONCATENATE('BMP P Tracking Table'!$AV400," ",'BMP P Tracking Table'!$AX400),'Performance Curves'!$C$1:$L$44,_xlfn.SINGLE(MATCH('BMP P Tracking Table'!$AZ400,'Performance Curves'!$D$1:$L$1,1))+1,FALSE),'BMP P Tracking Table'!$BA400*'BMP P Tracking Table'!$BB400+VLOOKUP(CONCATENATE('BMP P Tracking Table'!$AV400," ",'BMP P Tracking Table'!$AX400),'Performance Curves'!$C$1:$L$44,_xlfn.SINGLE(MATCH('BMP P Tracking Table'!$AZ400,'Performance Curves'!$D$1:$L$1,1))+1,FALSE)),"")</f>
        <v/>
      </c>
      <c r="BD400" s="107" t="str">
        <f>IFERROR('BMP P Tracking Table'!$BC400*'BMP P Tracking Table'!$AY400,"")</f>
        <v/>
      </c>
      <c r="BE400" s="101"/>
      <c r="BF400" s="37">
        <f t="shared" si="14"/>
        <v>0</v>
      </c>
    </row>
    <row r="401" spans="1:58" x14ac:dyDescent="0.25">
      <c r="A401" s="65"/>
      <c r="B401" s="65"/>
      <c r="C401" s="65"/>
      <c r="D401" s="65"/>
      <c r="E401" s="97"/>
      <c r="F401" s="97"/>
      <c r="G401" s="65"/>
      <c r="H401" s="65"/>
      <c r="I401" s="65"/>
      <c r="J401" s="98"/>
      <c r="K401" s="65"/>
      <c r="L401" s="65"/>
      <c r="M401" s="65"/>
      <c r="N401" s="65"/>
      <c r="O401" s="65"/>
      <c r="P401" s="65"/>
      <c r="Q401" s="65" t="str">
        <f>IFERROR(VLOOKUP('BMP P Tracking Table'!$P401,Dropdowns!$C$2:$E$15,3,FALSE),"")</f>
        <v/>
      </c>
      <c r="R401" s="65" t="str">
        <f>IFERROR(VLOOKUP('BMP P Tracking Table'!$Q401,Dropdowns!$P$3:$Q$23,2,FALSE),"")</f>
        <v/>
      </c>
      <c r="S401" s="65"/>
      <c r="T401" s="65"/>
      <c r="U401" s="65"/>
      <c r="V401" s="65"/>
      <c r="W401" s="65"/>
      <c r="X401" s="65"/>
      <c r="Y401" s="65"/>
      <c r="Z401" s="65"/>
      <c r="AA401" s="65"/>
      <c r="AB401" s="100"/>
      <c r="AC401" s="65"/>
      <c r="AD401" s="107" t="str">
        <f>IFERROR('BMP P Tracking Table'!$U401*VLOOKUP('BMP P Tracking Table'!$Q401,'Loading Rates'!$B$1:$L$24,4,FALSE)+IF('BMP P Tracking Table'!$V401="By HSG",'BMP P Tracking Table'!$W401*VLOOKUP('BMP P Tracking Table'!$Q401,'Loading Rates'!$B$1:$L$24,6,FALSE)+'BMP P Tracking Table'!$X401*VLOOKUP('BMP P Tracking Table'!$Q401,'Loading Rates'!$B$1:$L$24,7,FALSE)+'BMP P Tracking Table'!$Y401*VLOOKUP('BMP P Tracking Table'!$Q401,'Loading Rates'!$B$1:$L$24,8,FALSE)+'BMP P Tracking Table'!$Z401*VLOOKUP('BMP P Tracking Table'!$Q401,'Loading Rates'!$B$1:$L$24,9,FALSE),'BMP P Tracking Table'!$AA401*VLOOKUP('BMP P Tracking Table'!$Q401,'Loading Rates'!$B$1:$L$24,10,FALSE)),"")</f>
        <v/>
      </c>
      <c r="AE401" s="107" t="str">
        <f>IFERROR(MIN(2,IF('BMP P Tracking Table'!$V401="Total Pervious",(-(3630*'BMP P Tracking Table'!$U401+20.691*'BMP P Tracking Table'!$AA401)+SQRT((3630*'BMP P Tracking Table'!$U401+20.691*'BMP P Tracking Table'!$AA401)^2-(4*(996.798*'BMP P Tracking Table'!$AA401)*-'BMP P Tracking Table'!$AB401)))/(2*(996.798*'BMP P Tracking Table'!$AA401)),IF(SUM('BMP P Tracking Table'!$W401:$Z401)=0,'BMP P Tracking Table'!$AB401/(-3630*'BMP P Tracking Table'!$U401),(-(3630*'BMP P Tracking Table'!$U401+20.691*'BMP P Tracking Table'!$Z401-216.711*'BMP P Tracking Table'!$Y401-83.853*'BMP P Tracking Table'!$X401-42.834*'BMP P Tracking Table'!$W401)+SQRT((3630*'BMP P Tracking Table'!$U401+20.691*'BMP P Tracking Table'!$Z401-216.711*'BMP P Tracking Table'!$Y401-83.853*'BMP P Tracking Table'!$X401-42.834*'BMP P Tracking Table'!$W401)^2-(4*(149.919*'BMP P Tracking Table'!$W401+236.676*'BMP P Tracking Table'!$X401+726*'BMP P Tracking Table'!$Y401+996.798*'BMP P Tracking Table'!$Z401)*-'BMP P Tracking Table'!$AB401)))/(2*(149.919*'BMP P Tracking Table'!$W401+236.676*'BMP P Tracking Table'!$X401+726*'BMP P Tracking Table'!$Y401+996.798*'BMP P Tracking Table'!$Z401))))),"")</f>
        <v/>
      </c>
      <c r="AF401" s="107" t="str" cm="1">
        <f t="array" ref="AF401">IFERROR((VLOOKUP(CONCATENATE('BMP P Tracking Table'!$T401," ",'BMP P Tracking Table'!$AC401),'Performance Curves'!$C$1:$L$45,_xlfn.SINGLE(MATCH('BMP P Tracking Table'!$AE401,'Performance Curves'!$D$1:$L$1,1))+2,FALSE)-VLOOKUP(CONCATENATE('BMP P Tracking Table'!$T401," ",'BMP P Tracking Table'!$AC401),'Performance Curves'!$C$1:$L$45,_xlfn.SINGLE(MATCH('BMP P Tracking Table'!$AE401,'Performance Curves'!$D$1:$L$1,1))+1,FALSE)),"")</f>
        <v/>
      </c>
      <c r="AG401" s="107" t="str">
        <f>IFERROR(('BMP P Tracking Table'!$AE401-INDEX('Performance Curves'!$E$1:$L$1,1,MATCH('BMP P Tracking Table'!$AE401,'Performance Curves'!$E$1:$L$1,1)))/(INDEX('Performance Curves'!$E$1:$L$1,1,MATCH('BMP P Tracking Table'!$AE401,'Performance Curves'!$E$1:$L$1,1)+1)-INDEX('Performance Curves'!$E$1:$L$1,1,MATCH('BMP P Tracking Table'!$AE401,'Performance Curves'!$E$1:$L$1,1))),"")</f>
        <v/>
      </c>
      <c r="AH401" s="106" t="str" cm="1">
        <f t="array" ref="AH401">IFERROR(IF('BMP P Tracking Table'!$AE401=2,VLOOKUP(CONCATENATE('BMP P Tracking Table'!$T401," ",'BMP P Tracking Table'!$AC401),'Performance Curves'!$C$1:$L$45,_xlfn.SINGLE(MATCH('BMP P Tracking Table'!$AE401,'Performance Curves'!$D$1:$L$1,1))+1,FALSE),'BMP P Tracking Table'!$AF401*'BMP P Tracking Table'!$AG401+VLOOKUP(CONCATENATE('BMP P Tracking Table'!$T401," ",'BMP P Tracking Table'!$AC401),'Performance Curves'!$C$1:$L$45,_xlfn.SINGLE(MATCH('BMP P Tracking Table'!$AE401,'Performance Curves'!$D$1:$L$1,1))+1,FALSE)),"")</f>
        <v/>
      </c>
      <c r="AI401" s="107" t="str">
        <f>IFERROR('BMP P Tracking Table'!$AH401*'BMP P Tracking Table'!$AD401,"")</f>
        <v/>
      </c>
      <c r="AJ401" s="65"/>
      <c r="AK401" s="101"/>
      <c r="AL401" s="101"/>
      <c r="AM401" s="64">
        <v>1</v>
      </c>
      <c r="AN401" s="105" t="str">
        <f t="shared" si="13"/>
        <v/>
      </c>
      <c r="AO401" s="101"/>
      <c r="AP401" s="101"/>
      <c r="AQ401" s="101"/>
      <c r="AR401" s="101"/>
      <c r="AS401" s="101"/>
      <c r="AT401" s="101"/>
      <c r="AU401" s="101"/>
      <c r="AV401" s="65"/>
      <c r="AW401" s="102"/>
      <c r="AX401" s="102"/>
      <c r="AY401" s="107" t="str">
        <f>IF('BMP P Tracking Table'!$AK401="Yes",IF('BMP P Tracking Table'!$AL401="No",'BMP P Tracking Table'!$U401*VLOOKUP('BMP P Tracking Table'!$Q401,'Loading Rates'!$B$1:$L$24,4,FALSE)+IF('BMP P Tracking Table'!$V401="By HSG",'BMP P Tracking Table'!$W401*VLOOKUP('BMP P Tracking Table'!$Q401,'Loading Rates'!$B$1:$L$24,6,FALSE)+'BMP P Tracking Table'!$X401*VLOOKUP('BMP P Tracking Table'!$Q401,'Loading Rates'!$B$1:$L$24,7,FALSE)+'BMP P Tracking Table'!$Y401*VLOOKUP('BMP P Tracking Table'!$Q401,'Loading Rates'!$B$1:$L$24,8,FALSE)+'BMP P Tracking Table'!$Z401*VLOOKUP('BMP P Tracking Table'!$Q401,'Loading Rates'!$B$1:$L$24,9,FALSE),'BMP P Tracking Table'!$AA401*VLOOKUP('BMP P Tracking Table'!$Q401,'Loading Rates'!$B$1:$L$24,10,FALSE)),'BMP P Tracking Table'!$AO401*VLOOKUP('BMP P Tracking Table'!$Q401,'Loading Rates'!$B$1:$L$24,4,FALSE)+IF('BMP P Tracking Table'!$AP401="By HSG",'BMP P Tracking Table'!$AQ401*VLOOKUP('BMP P Tracking Table'!$Q401,'Loading Rates'!$B$1:$L$24,6,FALSE)+'BMP P Tracking Table'!$AR401*VLOOKUP('BMP P Tracking Table'!$Q401,'Loading Rates'!$B$1:$L$24,7,FALSE)+'BMP P Tracking Table'!$AS401*VLOOKUP('BMP P Tracking Table'!$Q401,'Loading Rates'!$B$1:$L$24,8,FALSE)+'BMP P Tracking Table'!$AT401*VLOOKUP('BMP P Tracking Table'!$Q401,'Loading Rates'!$B$1:$L$24,9,FALSE),'BMP P Tracking Table'!$AU401*VLOOKUP('BMP P Tracking Table'!$Q401,'Loading Rates'!$B$1:$L$24,10,FALSE))),"")</f>
        <v/>
      </c>
      <c r="AZ401" s="107" t="str">
        <f>IFERROR(IF('BMP P Tracking Table'!$AL401="Yes",MIN(2,IF('BMP P Tracking Table'!$AP401="Total Pervious",(-(3630*'BMP P Tracking Table'!$AO401+20.691*'BMP P Tracking Table'!$AU401)+SQRT((3630*'BMP P Tracking Table'!$AO401+20.691*'BMP P Tracking Table'!$AU401)^2-(4*(996.798*'BMP P Tracking Table'!$AU401)*-'BMP P Tracking Table'!$AW401)))/(2*(996.798*'BMP P Tracking Table'!$AU401)),IF(SUM('BMP P Tracking Table'!$AQ401:$AT401)=0,'BMP P Tracking Table'!$AU401/(-3630*'BMP P Tracking Table'!$AO401),(-(3630*'BMP P Tracking Table'!$AO401+20.691*'BMP P Tracking Table'!$AT401-216.711*'BMP P Tracking Table'!$AS401-83.853*'BMP P Tracking Table'!$AR401-42.834*'BMP P Tracking Table'!$AQ401)+SQRT((3630*'BMP P Tracking Table'!$AO401+20.691*'BMP P Tracking Table'!$AT401-216.711*'BMP P Tracking Table'!$AS401-83.853*'BMP P Tracking Table'!$AR401-42.834*'BMP P Tracking Table'!$AQ401)^2-(4*(149.919*'BMP P Tracking Table'!$AQ401+236.676*'BMP P Tracking Table'!$AR401+726*'BMP P Tracking Table'!$AS401+996.798*'BMP P Tracking Table'!$AT401)*-'BMP P Tracking Table'!$AW401)))/(2*(149.919*'BMP P Tracking Table'!$AQ401+236.676*'BMP P Tracking Table'!$AR401+726*'BMP P Tracking Table'!$AS401+996.798*'BMP P Tracking Table'!$AT401))))),MIN(2,IF('BMP P Tracking Table'!$AP401="Total Pervious",(-(3630*'BMP P Tracking Table'!$U401+20.691*'BMP P Tracking Table'!$AA401)+SQRT((3630*'BMP P Tracking Table'!$U401+20.691*'BMP P Tracking Table'!$AA401)^2-(4*(996.798*'BMP P Tracking Table'!$AA401)*-'BMP P Tracking Table'!$AW401)))/(2*(996.798*'BMP P Tracking Table'!$AA401)),IF(SUM('BMP P Tracking Table'!$W401:$Z401)=0,'BMP P Tracking Table'!$AW401/(-3630*'BMP P Tracking Table'!$U401),(-(3630*'BMP P Tracking Table'!$U401+20.691*'BMP P Tracking Table'!$Z401-216.711*'BMP P Tracking Table'!$Y401-83.853*'BMP P Tracking Table'!$X401-42.834*'BMP P Tracking Table'!$W401)+SQRT((3630*'BMP P Tracking Table'!$U401+20.691*'BMP P Tracking Table'!$Z401-216.711*'BMP P Tracking Table'!$Y401-83.853*'BMP P Tracking Table'!$X401-42.834*'BMP P Tracking Table'!$W401)^2-(4*(149.919*'BMP P Tracking Table'!$W401+236.676*'BMP P Tracking Table'!$X401+726*'BMP P Tracking Table'!$Y401+996.798*'BMP P Tracking Table'!$Z401)*-'BMP P Tracking Table'!$AW401)))/(2*(149.919*'BMP P Tracking Table'!$W401+236.676*'BMP P Tracking Table'!$X401+726*'BMP P Tracking Table'!$Y401+996.798*'BMP P Tracking Table'!$Z401)))))),"")</f>
        <v/>
      </c>
      <c r="BA401" s="105" t="str" cm="1">
        <f t="array" ref="BA401">IFERROR((VLOOKUP(CONCATENATE('BMP P Tracking Table'!$AV401," ",'BMP P Tracking Table'!$AX401),'Performance Curves'!$C$1:$L$45,_xlfn.SINGLE(MATCH('BMP P Tracking Table'!$AZ401,'Performance Curves'!$D$1:$L$1,1))+2,FALSE)-VLOOKUP(CONCATENATE('BMP P Tracking Table'!$AV401," ",'BMP P Tracking Table'!$AX401),'Performance Curves'!$C$1:$L$45,_xlfn.SINGLE(MATCH('BMP P Tracking Table'!$AZ401,'Performance Curves'!$D$1:$L$1,1))+1,FALSE)),"")</f>
        <v/>
      </c>
      <c r="BB401" s="107" t="str">
        <f>IFERROR(('BMP P Tracking Table'!$AZ401-INDEX('Performance Curves'!$E$1:$L$1,1,MATCH('BMP P Tracking Table'!$AZ401,'Performance Curves'!$E$1:$L$1,1)))/(INDEX('Performance Curves'!$E$1:$L$1,1,MATCH('BMP P Tracking Table'!$AZ401,'Performance Curves'!$E$1:$L$1,1)+1)-INDEX('Performance Curves'!$E$1:$L$1,1,MATCH('BMP P Tracking Table'!$AZ401,'Performance Curves'!$E$1:$L$1,1))),"")</f>
        <v/>
      </c>
      <c r="BC401" s="106" t="str" cm="1">
        <f t="array" ref="BC401">IFERROR(IF('BMP P Tracking Table'!$AZ401=2,VLOOKUP(CONCATENATE('BMP P Tracking Table'!$AV401," ",'BMP P Tracking Table'!$AX401),'Performance Curves'!$C$1:$L$44,_xlfn.SINGLE(MATCH('BMP P Tracking Table'!$AZ401,'Performance Curves'!$D$1:$L$1,1))+1,FALSE),'BMP P Tracking Table'!$BA401*'BMP P Tracking Table'!$BB401+VLOOKUP(CONCATENATE('BMP P Tracking Table'!$AV401," ",'BMP P Tracking Table'!$AX401),'Performance Curves'!$C$1:$L$44,_xlfn.SINGLE(MATCH('BMP P Tracking Table'!$AZ401,'Performance Curves'!$D$1:$L$1,1))+1,FALSE)),"")</f>
        <v/>
      </c>
      <c r="BD401" s="107" t="str">
        <f>IFERROR('BMP P Tracking Table'!$BC401*'BMP P Tracking Table'!$AY401,"")</f>
        <v/>
      </c>
      <c r="BE401" s="101"/>
      <c r="BF401" s="37">
        <f t="shared" si="14"/>
        <v>0</v>
      </c>
    </row>
    <row r="402" spans="1:58" x14ac:dyDescent="0.25">
      <c r="A402" s="65"/>
      <c r="B402" s="65"/>
      <c r="C402" s="65"/>
      <c r="D402" s="65"/>
      <c r="E402" s="97"/>
      <c r="F402" s="97"/>
      <c r="G402" s="65"/>
      <c r="H402" s="65"/>
      <c r="I402" s="65"/>
      <c r="J402" s="98"/>
      <c r="K402" s="65"/>
      <c r="L402" s="65"/>
      <c r="M402" s="65"/>
      <c r="N402" s="65"/>
      <c r="O402" s="65"/>
      <c r="P402" s="65"/>
      <c r="Q402" s="65" t="str">
        <f>IFERROR(VLOOKUP('BMP P Tracking Table'!$P402,Dropdowns!$C$2:$E$15,3,FALSE),"")</f>
        <v/>
      </c>
      <c r="R402" s="65" t="str">
        <f>IFERROR(VLOOKUP('BMP P Tracking Table'!$Q402,Dropdowns!$P$3:$Q$23,2,FALSE),"")</f>
        <v/>
      </c>
      <c r="S402" s="65"/>
      <c r="T402" s="65"/>
      <c r="U402" s="65"/>
      <c r="V402" s="65"/>
      <c r="W402" s="65"/>
      <c r="X402" s="65"/>
      <c r="Y402" s="65"/>
      <c r="Z402" s="65"/>
      <c r="AA402" s="65"/>
      <c r="AB402" s="100"/>
      <c r="AC402" s="65"/>
      <c r="AD402" s="107" t="str">
        <f>IFERROR('BMP P Tracking Table'!$U402*VLOOKUP('BMP P Tracking Table'!$Q402,'Loading Rates'!$B$1:$L$24,4,FALSE)+IF('BMP P Tracking Table'!$V402="By HSG",'BMP P Tracking Table'!$W402*VLOOKUP('BMP P Tracking Table'!$Q402,'Loading Rates'!$B$1:$L$24,6,FALSE)+'BMP P Tracking Table'!$X402*VLOOKUP('BMP P Tracking Table'!$Q402,'Loading Rates'!$B$1:$L$24,7,FALSE)+'BMP P Tracking Table'!$Y402*VLOOKUP('BMP P Tracking Table'!$Q402,'Loading Rates'!$B$1:$L$24,8,FALSE)+'BMP P Tracking Table'!$Z402*VLOOKUP('BMP P Tracking Table'!$Q402,'Loading Rates'!$B$1:$L$24,9,FALSE),'BMP P Tracking Table'!$AA402*VLOOKUP('BMP P Tracking Table'!$Q402,'Loading Rates'!$B$1:$L$24,10,FALSE)),"")</f>
        <v/>
      </c>
      <c r="AE402" s="107" t="str">
        <f>IFERROR(MIN(2,IF('BMP P Tracking Table'!$V402="Total Pervious",(-(3630*'BMP P Tracking Table'!$U402+20.691*'BMP P Tracking Table'!$AA402)+SQRT((3630*'BMP P Tracking Table'!$U402+20.691*'BMP P Tracking Table'!$AA402)^2-(4*(996.798*'BMP P Tracking Table'!$AA402)*-'BMP P Tracking Table'!$AB402)))/(2*(996.798*'BMP P Tracking Table'!$AA402)),IF(SUM('BMP P Tracking Table'!$W402:$Z402)=0,'BMP P Tracking Table'!$AB402/(-3630*'BMP P Tracking Table'!$U402),(-(3630*'BMP P Tracking Table'!$U402+20.691*'BMP P Tracking Table'!$Z402-216.711*'BMP P Tracking Table'!$Y402-83.853*'BMP P Tracking Table'!$X402-42.834*'BMP P Tracking Table'!$W402)+SQRT((3630*'BMP P Tracking Table'!$U402+20.691*'BMP P Tracking Table'!$Z402-216.711*'BMP P Tracking Table'!$Y402-83.853*'BMP P Tracking Table'!$X402-42.834*'BMP P Tracking Table'!$W402)^2-(4*(149.919*'BMP P Tracking Table'!$W402+236.676*'BMP P Tracking Table'!$X402+726*'BMP P Tracking Table'!$Y402+996.798*'BMP P Tracking Table'!$Z402)*-'BMP P Tracking Table'!$AB402)))/(2*(149.919*'BMP P Tracking Table'!$W402+236.676*'BMP P Tracking Table'!$X402+726*'BMP P Tracking Table'!$Y402+996.798*'BMP P Tracking Table'!$Z402))))),"")</f>
        <v/>
      </c>
      <c r="AF402" s="107" t="str" cm="1">
        <f t="array" ref="AF402">IFERROR((VLOOKUP(CONCATENATE('BMP P Tracking Table'!$T402," ",'BMP P Tracking Table'!$AC402),'Performance Curves'!$C$1:$L$45,_xlfn.SINGLE(MATCH('BMP P Tracking Table'!$AE402,'Performance Curves'!$D$1:$L$1,1))+2,FALSE)-VLOOKUP(CONCATENATE('BMP P Tracking Table'!$T402," ",'BMP P Tracking Table'!$AC402),'Performance Curves'!$C$1:$L$45,_xlfn.SINGLE(MATCH('BMP P Tracking Table'!$AE402,'Performance Curves'!$D$1:$L$1,1))+1,FALSE)),"")</f>
        <v/>
      </c>
      <c r="AG402" s="107" t="str">
        <f>IFERROR(('BMP P Tracking Table'!$AE402-INDEX('Performance Curves'!$E$1:$L$1,1,MATCH('BMP P Tracking Table'!$AE402,'Performance Curves'!$E$1:$L$1,1)))/(INDEX('Performance Curves'!$E$1:$L$1,1,MATCH('BMP P Tracking Table'!$AE402,'Performance Curves'!$E$1:$L$1,1)+1)-INDEX('Performance Curves'!$E$1:$L$1,1,MATCH('BMP P Tracking Table'!$AE402,'Performance Curves'!$E$1:$L$1,1))),"")</f>
        <v/>
      </c>
      <c r="AH402" s="106" t="str" cm="1">
        <f t="array" ref="AH402">IFERROR(IF('BMP P Tracking Table'!$AE402=2,VLOOKUP(CONCATENATE('BMP P Tracking Table'!$T402," ",'BMP P Tracking Table'!$AC402),'Performance Curves'!$C$1:$L$45,_xlfn.SINGLE(MATCH('BMP P Tracking Table'!$AE402,'Performance Curves'!$D$1:$L$1,1))+1,FALSE),'BMP P Tracking Table'!$AF402*'BMP P Tracking Table'!$AG402+VLOOKUP(CONCATENATE('BMP P Tracking Table'!$T402," ",'BMP P Tracking Table'!$AC402),'Performance Curves'!$C$1:$L$45,_xlfn.SINGLE(MATCH('BMP P Tracking Table'!$AE402,'Performance Curves'!$D$1:$L$1,1))+1,FALSE)),"")</f>
        <v/>
      </c>
      <c r="AI402" s="107" t="str">
        <f>IFERROR('BMP P Tracking Table'!$AH402*'BMP P Tracking Table'!$AD402,"")</f>
        <v/>
      </c>
      <c r="AJ402" s="65"/>
      <c r="AK402" s="101"/>
      <c r="AL402" s="101"/>
      <c r="AM402" s="64">
        <v>1</v>
      </c>
      <c r="AN402" s="105" t="str">
        <f t="shared" si="13"/>
        <v/>
      </c>
      <c r="AO402" s="101"/>
      <c r="AP402" s="101"/>
      <c r="AQ402" s="101"/>
      <c r="AR402" s="101"/>
      <c r="AS402" s="101"/>
      <c r="AT402" s="101"/>
      <c r="AU402" s="101"/>
      <c r="AV402" s="65"/>
      <c r="AW402" s="102"/>
      <c r="AX402" s="102"/>
      <c r="AY402" s="107" t="str">
        <f>IF('BMP P Tracking Table'!$AK402="Yes",IF('BMP P Tracking Table'!$AL402="No",'BMP P Tracking Table'!$U402*VLOOKUP('BMP P Tracking Table'!$Q402,'Loading Rates'!$B$1:$L$24,4,FALSE)+IF('BMP P Tracking Table'!$V402="By HSG",'BMP P Tracking Table'!$W402*VLOOKUP('BMP P Tracking Table'!$Q402,'Loading Rates'!$B$1:$L$24,6,FALSE)+'BMP P Tracking Table'!$X402*VLOOKUP('BMP P Tracking Table'!$Q402,'Loading Rates'!$B$1:$L$24,7,FALSE)+'BMP P Tracking Table'!$Y402*VLOOKUP('BMP P Tracking Table'!$Q402,'Loading Rates'!$B$1:$L$24,8,FALSE)+'BMP P Tracking Table'!$Z402*VLOOKUP('BMP P Tracking Table'!$Q402,'Loading Rates'!$B$1:$L$24,9,FALSE),'BMP P Tracking Table'!$AA402*VLOOKUP('BMP P Tracking Table'!$Q402,'Loading Rates'!$B$1:$L$24,10,FALSE)),'BMP P Tracking Table'!$AO402*VLOOKUP('BMP P Tracking Table'!$Q402,'Loading Rates'!$B$1:$L$24,4,FALSE)+IF('BMP P Tracking Table'!$AP402="By HSG",'BMP P Tracking Table'!$AQ402*VLOOKUP('BMP P Tracking Table'!$Q402,'Loading Rates'!$B$1:$L$24,6,FALSE)+'BMP P Tracking Table'!$AR402*VLOOKUP('BMP P Tracking Table'!$Q402,'Loading Rates'!$B$1:$L$24,7,FALSE)+'BMP P Tracking Table'!$AS402*VLOOKUP('BMP P Tracking Table'!$Q402,'Loading Rates'!$B$1:$L$24,8,FALSE)+'BMP P Tracking Table'!$AT402*VLOOKUP('BMP P Tracking Table'!$Q402,'Loading Rates'!$B$1:$L$24,9,FALSE),'BMP P Tracking Table'!$AU402*VLOOKUP('BMP P Tracking Table'!$Q402,'Loading Rates'!$B$1:$L$24,10,FALSE))),"")</f>
        <v/>
      </c>
      <c r="AZ402" s="107" t="str">
        <f>IFERROR(IF('BMP P Tracking Table'!$AL402="Yes",MIN(2,IF('BMP P Tracking Table'!$AP402="Total Pervious",(-(3630*'BMP P Tracking Table'!$AO402+20.691*'BMP P Tracking Table'!$AU402)+SQRT((3630*'BMP P Tracking Table'!$AO402+20.691*'BMP P Tracking Table'!$AU402)^2-(4*(996.798*'BMP P Tracking Table'!$AU402)*-'BMP P Tracking Table'!$AW402)))/(2*(996.798*'BMP P Tracking Table'!$AU402)),IF(SUM('BMP P Tracking Table'!$AQ402:$AT402)=0,'BMP P Tracking Table'!$AU402/(-3630*'BMP P Tracking Table'!$AO402),(-(3630*'BMP P Tracking Table'!$AO402+20.691*'BMP P Tracking Table'!$AT402-216.711*'BMP P Tracking Table'!$AS402-83.853*'BMP P Tracking Table'!$AR402-42.834*'BMP P Tracking Table'!$AQ402)+SQRT((3630*'BMP P Tracking Table'!$AO402+20.691*'BMP P Tracking Table'!$AT402-216.711*'BMP P Tracking Table'!$AS402-83.853*'BMP P Tracking Table'!$AR402-42.834*'BMP P Tracking Table'!$AQ402)^2-(4*(149.919*'BMP P Tracking Table'!$AQ402+236.676*'BMP P Tracking Table'!$AR402+726*'BMP P Tracking Table'!$AS402+996.798*'BMP P Tracking Table'!$AT402)*-'BMP P Tracking Table'!$AW402)))/(2*(149.919*'BMP P Tracking Table'!$AQ402+236.676*'BMP P Tracking Table'!$AR402+726*'BMP P Tracking Table'!$AS402+996.798*'BMP P Tracking Table'!$AT402))))),MIN(2,IF('BMP P Tracking Table'!$AP402="Total Pervious",(-(3630*'BMP P Tracking Table'!$U402+20.691*'BMP P Tracking Table'!$AA402)+SQRT((3630*'BMP P Tracking Table'!$U402+20.691*'BMP P Tracking Table'!$AA402)^2-(4*(996.798*'BMP P Tracking Table'!$AA402)*-'BMP P Tracking Table'!$AW402)))/(2*(996.798*'BMP P Tracking Table'!$AA402)),IF(SUM('BMP P Tracking Table'!$W402:$Z402)=0,'BMP P Tracking Table'!$AW402/(-3630*'BMP P Tracking Table'!$U402),(-(3630*'BMP P Tracking Table'!$U402+20.691*'BMP P Tracking Table'!$Z402-216.711*'BMP P Tracking Table'!$Y402-83.853*'BMP P Tracking Table'!$X402-42.834*'BMP P Tracking Table'!$W402)+SQRT((3630*'BMP P Tracking Table'!$U402+20.691*'BMP P Tracking Table'!$Z402-216.711*'BMP P Tracking Table'!$Y402-83.853*'BMP P Tracking Table'!$X402-42.834*'BMP P Tracking Table'!$W402)^2-(4*(149.919*'BMP P Tracking Table'!$W402+236.676*'BMP P Tracking Table'!$X402+726*'BMP P Tracking Table'!$Y402+996.798*'BMP P Tracking Table'!$Z402)*-'BMP P Tracking Table'!$AW402)))/(2*(149.919*'BMP P Tracking Table'!$W402+236.676*'BMP P Tracking Table'!$X402+726*'BMP P Tracking Table'!$Y402+996.798*'BMP P Tracking Table'!$Z402)))))),"")</f>
        <v/>
      </c>
      <c r="BA402" s="105" t="str" cm="1">
        <f t="array" ref="BA402">IFERROR((VLOOKUP(CONCATENATE('BMP P Tracking Table'!$AV402," ",'BMP P Tracking Table'!$AX402),'Performance Curves'!$C$1:$L$45,_xlfn.SINGLE(MATCH('BMP P Tracking Table'!$AZ402,'Performance Curves'!$D$1:$L$1,1))+2,FALSE)-VLOOKUP(CONCATENATE('BMP P Tracking Table'!$AV402," ",'BMP P Tracking Table'!$AX402),'Performance Curves'!$C$1:$L$45,_xlfn.SINGLE(MATCH('BMP P Tracking Table'!$AZ402,'Performance Curves'!$D$1:$L$1,1))+1,FALSE)),"")</f>
        <v/>
      </c>
      <c r="BB402" s="107" t="str">
        <f>IFERROR(('BMP P Tracking Table'!$AZ402-INDEX('Performance Curves'!$E$1:$L$1,1,MATCH('BMP P Tracking Table'!$AZ402,'Performance Curves'!$E$1:$L$1,1)))/(INDEX('Performance Curves'!$E$1:$L$1,1,MATCH('BMP P Tracking Table'!$AZ402,'Performance Curves'!$E$1:$L$1,1)+1)-INDEX('Performance Curves'!$E$1:$L$1,1,MATCH('BMP P Tracking Table'!$AZ402,'Performance Curves'!$E$1:$L$1,1))),"")</f>
        <v/>
      </c>
      <c r="BC402" s="106" t="str" cm="1">
        <f t="array" ref="BC402">IFERROR(IF('BMP P Tracking Table'!$AZ402=2,VLOOKUP(CONCATENATE('BMP P Tracking Table'!$AV402," ",'BMP P Tracking Table'!$AX402),'Performance Curves'!$C$1:$L$44,_xlfn.SINGLE(MATCH('BMP P Tracking Table'!$AZ402,'Performance Curves'!$D$1:$L$1,1))+1,FALSE),'BMP P Tracking Table'!$BA402*'BMP P Tracking Table'!$BB402+VLOOKUP(CONCATENATE('BMP P Tracking Table'!$AV402," ",'BMP P Tracking Table'!$AX402),'Performance Curves'!$C$1:$L$44,_xlfn.SINGLE(MATCH('BMP P Tracking Table'!$AZ402,'Performance Curves'!$D$1:$L$1,1))+1,FALSE)),"")</f>
        <v/>
      </c>
      <c r="BD402" s="107" t="str">
        <f>IFERROR('BMP P Tracking Table'!$BC402*'BMP P Tracking Table'!$AY402,"")</f>
        <v/>
      </c>
      <c r="BE402" s="101"/>
      <c r="BF402" s="37">
        <f t="shared" si="14"/>
        <v>0</v>
      </c>
    </row>
    <row r="403" spans="1:58" x14ac:dyDescent="0.25">
      <c r="A403" s="65"/>
      <c r="B403" s="65"/>
      <c r="C403" s="65"/>
      <c r="D403" s="65"/>
      <c r="E403" s="97"/>
      <c r="F403" s="97"/>
      <c r="G403" s="65"/>
      <c r="H403" s="65"/>
      <c r="I403" s="65"/>
      <c r="J403" s="98"/>
      <c r="K403" s="65"/>
      <c r="L403" s="65"/>
      <c r="M403" s="65"/>
      <c r="N403" s="65"/>
      <c r="O403" s="65"/>
      <c r="P403" s="65"/>
      <c r="Q403" s="65" t="str">
        <f>IFERROR(VLOOKUP('BMP P Tracking Table'!$P403,Dropdowns!$C$2:$E$15,3,FALSE),"")</f>
        <v/>
      </c>
      <c r="R403" s="65" t="str">
        <f>IFERROR(VLOOKUP('BMP P Tracking Table'!$Q403,Dropdowns!$P$3:$Q$23,2,FALSE),"")</f>
        <v/>
      </c>
      <c r="S403" s="65"/>
      <c r="T403" s="65"/>
      <c r="U403" s="65"/>
      <c r="V403" s="65"/>
      <c r="W403" s="65"/>
      <c r="X403" s="65"/>
      <c r="Y403" s="65"/>
      <c r="Z403" s="65"/>
      <c r="AA403" s="65"/>
      <c r="AB403" s="100"/>
      <c r="AC403" s="65"/>
      <c r="AD403" s="107" t="str">
        <f>IFERROR('BMP P Tracking Table'!$U403*VLOOKUP('BMP P Tracking Table'!$Q403,'Loading Rates'!$B$1:$L$24,4,FALSE)+IF('BMP P Tracking Table'!$V403="By HSG",'BMP P Tracking Table'!$W403*VLOOKUP('BMP P Tracking Table'!$Q403,'Loading Rates'!$B$1:$L$24,6,FALSE)+'BMP P Tracking Table'!$X403*VLOOKUP('BMP P Tracking Table'!$Q403,'Loading Rates'!$B$1:$L$24,7,FALSE)+'BMP P Tracking Table'!$Y403*VLOOKUP('BMP P Tracking Table'!$Q403,'Loading Rates'!$B$1:$L$24,8,FALSE)+'BMP P Tracking Table'!$Z403*VLOOKUP('BMP P Tracking Table'!$Q403,'Loading Rates'!$B$1:$L$24,9,FALSE),'BMP P Tracking Table'!$AA403*VLOOKUP('BMP P Tracking Table'!$Q403,'Loading Rates'!$B$1:$L$24,10,FALSE)),"")</f>
        <v/>
      </c>
      <c r="AE403" s="107" t="str">
        <f>IFERROR(MIN(2,IF('BMP P Tracking Table'!$V403="Total Pervious",(-(3630*'BMP P Tracking Table'!$U403+20.691*'BMP P Tracking Table'!$AA403)+SQRT((3630*'BMP P Tracking Table'!$U403+20.691*'BMP P Tracking Table'!$AA403)^2-(4*(996.798*'BMP P Tracking Table'!$AA403)*-'BMP P Tracking Table'!$AB403)))/(2*(996.798*'BMP P Tracking Table'!$AA403)),IF(SUM('BMP P Tracking Table'!$W403:$Z403)=0,'BMP P Tracking Table'!$AB403/(-3630*'BMP P Tracking Table'!$U403),(-(3630*'BMP P Tracking Table'!$U403+20.691*'BMP P Tracking Table'!$Z403-216.711*'BMP P Tracking Table'!$Y403-83.853*'BMP P Tracking Table'!$X403-42.834*'BMP P Tracking Table'!$W403)+SQRT((3630*'BMP P Tracking Table'!$U403+20.691*'BMP P Tracking Table'!$Z403-216.711*'BMP P Tracking Table'!$Y403-83.853*'BMP P Tracking Table'!$X403-42.834*'BMP P Tracking Table'!$W403)^2-(4*(149.919*'BMP P Tracking Table'!$W403+236.676*'BMP P Tracking Table'!$X403+726*'BMP P Tracking Table'!$Y403+996.798*'BMP P Tracking Table'!$Z403)*-'BMP P Tracking Table'!$AB403)))/(2*(149.919*'BMP P Tracking Table'!$W403+236.676*'BMP P Tracking Table'!$X403+726*'BMP P Tracking Table'!$Y403+996.798*'BMP P Tracking Table'!$Z403))))),"")</f>
        <v/>
      </c>
      <c r="AF403" s="107" t="str" cm="1">
        <f t="array" ref="AF403">IFERROR((VLOOKUP(CONCATENATE('BMP P Tracking Table'!$T403," ",'BMP P Tracking Table'!$AC403),'Performance Curves'!$C$1:$L$45,_xlfn.SINGLE(MATCH('BMP P Tracking Table'!$AE403,'Performance Curves'!$D$1:$L$1,1))+2,FALSE)-VLOOKUP(CONCATENATE('BMP P Tracking Table'!$T403," ",'BMP P Tracking Table'!$AC403),'Performance Curves'!$C$1:$L$45,_xlfn.SINGLE(MATCH('BMP P Tracking Table'!$AE403,'Performance Curves'!$D$1:$L$1,1))+1,FALSE)),"")</f>
        <v/>
      </c>
      <c r="AG403" s="107" t="str">
        <f>IFERROR(('BMP P Tracking Table'!$AE403-INDEX('Performance Curves'!$E$1:$L$1,1,MATCH('BMP P Tracking Table'!$AE403,'Performance Curves'!$E$1:$L$1,1)))/(INDEX('Performance Curves'!$E$1:$L$1,1,MATCH('BMP P Tracking Table'!$AE403,'Performance Curves'!$E$1:$L$1,1)+1)-INDEX('Performance Curves'!$E$1:$L$1,1,MATCH('BMP P Tracking Table'!$AE403,'Performance Curves'!$E$1:$L$1,1))),"")</f>
        <v/>
      </c>
      <c r="AH403" s="106" t="str" cm="1">
        <f t="array" ref="AH403">IFERROR(IF('BMP P Tracking Table'!$AE403=2,VLOOKUP(CONCATENATE('BMP P Tracking Table'!$T403," ",'BMP P Tracking Table'!$AC403),'Performance Curves'!$C$1:$L$45,_xlfn.SINGLE(MATCH('BMP P Tracking Table'!$AE403,'Performance Curves'!$D$1:$L$1,1))+1,FALSE),'BMP P Tracking Table'!$AF403*'BMP P Tracking Table'!$AG403+VLOOKUP(CONCATENATE('BMP P Tracking Table'!$T403," ",'BMP P Tracking Table'!$AC403),'Performance Curves'!$C$1:$L$45,_xlfn.SINGLE(MATCH('BMP P Tracking Table'!$AE403,'Performance Curves'!$D$1:$L$1,1))+1,FALSE)),"")</f>
        <v/>
      </c>
      <c r="AI403" s="107" t="str">
        <f>IFERROR('BMP P Tracking Table'!$AH403*'BMP P Tracking Table'!$AD403,"")</f>
        <v/>
      </c>
      <c r="AJ403" s="65"/>
      <c r="AK403" s="101"/>
      <c r="AL403" s="101"/>
      <c r="AM403" s="64">
        <v>1</v>
      </c>
      <c r="AN403" s="105" t="str">
        <f t="shared" si="13"/>
        <v/>
      </c>
      <c r="AO403" s="101"/>
      <c r="AP403" s="101"/>
      <c r="AQ403" s="101"/>
      <c r="AR403" s="101"/>
      <c r="AS403" s="101"/>
      <c r="AT403" s="101"/>
      <c r="AU403" s="101"/>
      <c r="AV403" s="65"/>
      <c r="AW403" s="102"/>
      <c r="AX403" s="102"/>
      <c r="AY403" s="107" t="str">
        <f>IF('BMP P Tracking Table'!$AK403="Yes",IF('BMP P Tracking Table'!$AL403="No",'BMP P Tracking Table'!$U403*VLOOKUP('BMP P Tracking Table'!$Q403,'Loading Rates'!$B$1:$L$24,4,FALSE)+IF('BMP P Tracking Table'!$V403="By HSG",'BMP P Tracking Table'!$W403*VLOOKUP('BMP P Tracking Table'!$Q403,'Loading Rates'!$B$1:$L$24,6,FALSE)+'BMP P Tracking Table'!$X403*VLOOKUP('BMP P Tracking Table'!$Q403,'Loading Rates'!$B$1:$L$24,7,FALSE)+'BMP P Tracking Table'!$Y403*VLOOKUP('BMP P Tracking Table'!$Q403,'Loading Rates'!$B$1:$L$24,8,FALSE)+'BMP P Tracking Table'!$Z403*VLOOKUP('BMP P Tracking Table'!$Q403,'Loading Rates'!$B$1:$L$24,9,FALSE),'BMP P Tracking Table'!$AA403*VLOOKUP('BMP P Tracking Table'!$Q403,'Loading Rates'!$B$1:$L$24,10,FALSE)),'BMP P Tracking Table'!$AO403*VLOOKUP('BMP P Tracking Table'!$Q403,'Loading Rates'!$B$1:$L$24,4,FALSE)+IF('BMP P Tracking Table'!$AP403="By HSG",'BMP P Tracking Table'!$AQ403*VLOOKUP('BMP P Tracking Table'!$Q403,'Loading Rates'!$B$1:$L$24,6,FALSE)+'BMP P Tracking Table'!$AR403*VLOOKUP('BMP P Tracking Table'!$Q403,'Loading Rates'!$B$1:$L$24,7,FALSE)+'BMP P Tracking Table'!$AS403*VLOOKUP('BMP P Tracking Table'!$Q403,'Loading Rates'!$B$1:$L$24,8,FALSE)+'BMP P Tracking Table'!$AT403*VLOOKUP('BMP P Tracking Table'!$Q403,'Loading Rates'!$B$1:$L$24,9,FALSE),'BMP P Tracking Table'!$AU403*VLOOKUP('BMP P Tracking Table'!$Q403,'Loading Rates'!$B$1:$L$24,10,FALSE))),"")</f>
        <v/>
      </c>
      <c r="AZ403" s="107" t="str">
        <f>IFERROR(IF('BMP P Tracking Table'!$AL403="Yes",MIN(2,IF('BMP P Tracking Table'!$AP403="Total Pervious",(-(3630*'BMP P Tracking Table'!$AO403+20.691*'BMP P Tracking Table'!$AU403)+SQRT((3630*'BMP P Tracking Table'!$AO403+20.691*'BMP P Tracking Table'!$AU403)^2-(4*(996.798*'BMP P Tracking Table'!$AU403)*-'BMP P Tracking Table'!$AW403)))/(2*(996.798*'BMP P Tracking Table'!$AU403)),IF(SUM('BMP P Tracking Table'!$AQ403:$AT403)=0,'BMP P Tracking Table'!$AU403/(-3630*'BMP P Tracking Table'!$AO403),(-(3630*'BMP P Tracking Table'!$AO403+20.691*'BMP P Tracking Table'!$AT403-216.711*'BMP P Tracking Table'!$AS403-83.853*'BMP P Tracking Table'!$AR403-42.834*'BMP P Tracking Table'!$AQ403)+SQRT((3630*'BMP P Tracking Table'!$AO403+20.691*'BMP P Tracking Table'!$AT403-216.711*'BMP P Tracking Table'!$AS403-83.853*'BMP P Tracking Table'!$AR403-42.834*'BMP P Tracking Table'!$AQ403)^2-(4*(149.919*'BMP P Tracking Table'!$AQ403+236.676*'BMP P Tracking Table'!$AR403+726*'BMP P Tracking Table'!$AS403+996.798*'BMP P Tracking Table'!$AT403)*-'BMP P Tracking Table'!$AW403)))/(2*(149.919*'BMP P Tracking Table'!$AQ403+236.676*'BMP P Tracking Table'!$AR403+726*'BMP P Tracking Table'!$AS403+996.798*'BMP P Tracking Table'!$AT403))))),MIN(2,IF('BMP P Tracking Table'!$AP403="Total Pervious",(-(3630*'BMP P Tracking Table'!$U403+20.691*'BMP P Tracking Table'!$AA403)+SQRT((3630*'BMP P Tracking Table'!$U403+20.691*'BMP P Tracking Table'!$AA403)^2-(4*(996.798*'BMP P Tracking Table'!$AA403)*-'BMP P Tracking Table'!$AW403)))/(2*(996.798*'BMP P Tracking Table'!$AA403)),IF(SUM('BMP P Tracking Table'!$W403:$Z403)=0,'BMP P Tracking Table'!$AW403/(-3630*'BMP P Tracking Table'!$U403),(-(3630*'BMP P Tracking Table'!$U403+20.691*'BMP P Tracking Table'!$Z403-216.711*'BMP P Tracking Table'!$Y403-83.853*'BMP P Tracking Table'!$X403-42.834*'BMP P Tracking Table'!$W403)+SQRT((3630*'BMP P Tracking Table'!$U403+20.691*'BMP P Tracking Table'!$Z403-216.711*'BMP P Tracking Table'!$Y403-83.853*'BMP P Tracking Table'!$X403-42.834*'BMP P Tracking Table'!$W403)^2-(4*(149.919*'BMP P Tracking Table'!$W403+236.676*'BMP P Tracking Table'!$X403+726*'BMP P Tracking Table'!$Y403+996.798*'BMP P Tracking Table'!$Z403)*-'BMP P Tracking Table'!$AW403)))/(2*(149.919*'BMP P Tracking Table'!$W403+236.676*'BMP P Tracking Table'!$X403+726*'BMP P Tracking Table'!$Y403+996.798*'BMP P Tracking Table'!$Z403)))))),"")</f>
        <v/>
      </c>
      <c r="BA403" s="105" t="str" cm="1">
        <f t="array" ref="BA403">IFERROR((VLOOKUP(CONCATENATE('BMP P Tracking Table'!$AV403," ",'BMP P Tracking Table'!$AX403),'Performance Curves'!$C$1:$L$45,_xlfn.SINGLE(MATCH('BMP P Tracking Table'!$AZ403,'Performance Curves'!$D$1:$L$1,1))+2,FALSE)-VLOOKUP(CONCATENATE('BMP P Tracking Table'!$AV403," ",'BMP P Tracking Table'!$AX403),'Performance Curves'!$C$1:$L$45,_xlfn.SINGLE(MATCH('BMP P Tracking Table'!$AZ403,'Performance Curves'!$D$1:$L$1,1))+1,FALSE)),"")</f>
        <v/>
      </c>
      <c r="BB403" s="107" t="str">
        <f>IFERROR(('BMP P Tracking Table'!$AZ403-INDEX('Performance Curves'!$E$1:$L$1,1,MATCH('BMP P Tracking Table'!$AZ403,'Performance Curves'!$E$1:$L$1,1)))/(INDEX('Performance Curves'!$E$1:$L$1,1,MATCH('BMP P Tracking Table'!$AZ403,'Performance Curves'!$E$1:$L$1,1)+1)-INDEX('Performance Curves'!$E$1:$L$1,1,MATCH('BMP P Tracking Table'!$AZ403,'Performance Curves'!$E$1:$L$1,1))),"")</f>
        <v/>
      </c>
      <c r="BC403" s="106" t="str" cm="1">
        <f t="array" ref="BC403">IFERROR(IF('BMP P Tracking Table'!$AZ403=2,VLOOKUP(CONCATENATE('BMP P Tracking Table'!$AV403," ",'BMP P Tracking Table'!$AX403),'Performance Curves'!$C$1:$L$44,_xlfn.SINGLE(MATCH('BMP P Tracking Table'!$AZ403,'Performance Curves'!$D$1:$L$1,1))+1,FALSE),'BMP P Tracking Table'!$BA403*'BMP P Tracking Table'!$BB403+VLOOKUP(CONCATENATE('BMP P Tracking Table'!$AV403," ",'BMP P Tracking Table'!$AX403),'Performance Curves'!$C$1:$L$44,_xlfn.SINGLE(MATCH('BMP P Tracking Table'!$AZ403,'Performance Curves'!$D$1:$L$1,1))+1,FALSE)),"")</f>
        <v/>
      </c>
      <c r="BD403" s="107" t="str">
        <f>IFERROR('BMP P Tracking Table'!$BC403*'BMP P Tracking Table'!$AY403,"")</f>
        <v/>
      </c>
      <c r="BE403" s="101"/>
      <c r="BF403" s="37">
        <f t="shared" si="14"/>
        <v>0</v>
      </c>
    </row>
    <row r="404" spans="1:58" x14ac:dyDescent="0.25">
      <c r="A404" s="65"/>
      <c r="B404" s="65"/>
      <c r="C404" s="65"/>
      <c r="D404" s="65"/>
      <c r="E404" s="97"/>
      <c r="F404" s="97"/>
      <c r="G404" s="65"/>
      <c r="H404" s="65"/>
      <c r="I404" s="65"/>
      <c r="J404" s="98"/>
      <c r="K404" s="65"/>
      <c r="L404" s="65"/>
      <c r="M404" s="65"/>
      <c r="N404" s="65"/>
      <c r="O404" s="65"/>
      <c r="P404" s="65"/>
      <c r="Q404" s="65" t="str">
        <f>IFERROR(VLOOKUP('BMP P Tracking Table'!$P404,Dropdowns!$C$2:$E$15,3,FALSE),"")</f>
        <v/>
      </c>
      <c r="R404" s="65" t="str">
        <f>IFERROR(VLOOKUP('BMP P Tracking Table'!$Q404,Dropdowns!$P$3:$Q$23,2,FALSE),"")</f>
        <v/>
      </c>
      <c r="S404" s="65"/>
      <c r="T404" s="65"/>
      <c r="U404" s="65"/>
      <c r="V404" s="65"/>
      <c r="W404" s="65"/>
      <c r="X404" s="65"/>
      <c r="Y404" s="65"/>
      <c r="Z404" s="65"/>
      <c r="AA404" s="65"/>
      <c r="AB404" s="100"/>
      <c r="AC404" s="65"/>
      <c r="AD404" s="107" t="str">
        <f>IFERROR('BMP P Tracking Table'!$U404*VLOOKUP('BMP P Tracking Table'!$Q404,'Loading Rates'!$B$1:$L$24,4,FALSE)+IF('BMP P Tracking Table'!$V404="By HSG",'BMP P Tracking Table'!$W404*VLOOKUP('BMP P Tracking Table'!$Q404,'Loading Rates'!$B$1:$L$24,6,FALSE)+'BMP P Tracking Table'!$X404*VLOOKUP('BMP P Tracking Table'!$Q404,'Loading Rates'!$B$1:$L$24,7,FALSE)+'BMP P Tracking Table'!$Y404*VLOOKUP('BMP P Tracking Table'!$Q404,'Loading Rates'!$B$1:$L$24,8,FALSE)+'BMP P Tracking Table'!$Z404*VLOOKUP('BMP P Tracking Table'!$Q404,'Loading Rates'!$B$1:$L$24,9,FALSE),'BMP P Tracking Table'!$AA404*VLOOKUP('BMP P Tracking Table'!$Q404,'Loading Rates'!$B$1:$L$24,10,FALSE)),"")</f>
        <v/>
      </c>
      <c r="AE404" s="107" t="str">
        <f>IFERROR(MIN(2,IF('BMP P Tracking Table'!$V404="Total Pervious",(-(3630*'BMP P Tracking Table'!$U404+20.691*'BMP P Tracking Table'!$AA404)+SQRT((3630*'BMP P Tracking Table'!$U404+20.691*'BMP P Tracking Table'!$AA404)^2-(4*(996.798*'BMP P Tracking Table'!$AA404)*-'BMP P Tracking Table'!$AB404)))/(2*(996.798*'BMP P Tracking Table'!$AA404)),IF(SUM('BMP P Tracking Table'!$W404:$Z404)=0,'BMP P Tracking Table'!$AB404/(-3630*'BMP P Tracking Table'!$U404),(-(3630*'BMP P Tracking Table'!$U404+20.691*'BMP P Tracking Table'!$Z404-216.711*'BMP P Tracking Table'!$Y404-83.853*'BMP P Tracking Table'!$X404-42.834*'BMP P Tracking Table'!$W404)+SQRT((3630*'BMP P Tracking Table'!$U404+20.691*'BMP P Tracking Table'!$Z404-216.711*'BMP P Tracking Table'!$Y404-83.853*'BMP P Tracking Table'!$X404-42.834*'BMP P Tracking Table'!$W404)^2-(4*(149.919*'BMP P Tracking Table'!$W404+236.676*'BMP P Tracking Table'!$X404+726*'BMP P Tracking Table'!$Y404+996.798*'BMP P Tracking Table'!$Z404)*-'BMP P Tracking Table'!$AB404)))/(2*(149.919*'BMP P Tracking Table'!$W404+236.676*'BMP P Tracking Table'!$X404+726*'BMP P Tracking Table'!$Y404+996.798*'BMP P Tracking Table'!$Z404))))),"")</f>
        <v/>
      </c>
      <c r="AF404" s="107" t="str" cm="1">
        <f t="array" ref="AF404">IFERROR((VLOOKUP(CONCATENATE('BMP P Tracking Table'!$T404," ",'BMP P Tracking Table'!$AC404),'Performance Curves'!$C$1:$L$45,_xlfn.SINGLE(MATCH('BMP P Tracking Table'!$AE404,'Performance Curves'!$D$1:$L$1,1))+2,FALSE)-VLOOKUP(CONCATENATE('BMP P Tracking Table'!$T404," ",'BMP P Tracking Table'!$AC404),'Performance Curves'!$C$1:$L$45,_xlfn.SINGLE(MATCH('BMP P Tracking Table'!$AE404,'Performance Curves'!$D$1:$L$1,1))+1,FALSE)),"")</f>
        <v/>
      </c>
      <c r="AG404" s="107" t="str">
        <f>IFERROR(('BMP P Tracking Table'!$AE404-INDEX('Performance Curves'!$E$1:$L$1,1,MATCH('BMP P Tracking Table'!$AE404,'Performance Curves'!$E$1:$L$1,1)))/(INDEX('Performance Curves'!$E$1:$L$1,1,MATCH('BMP P Tracking Table'!$AE404,'Performance Curves'!$E$1:$L$1,1)+1)-INDEX('Performance Curves'!$E$1:$L$1,1,MATCH('BMP P Tracking Table'!$AE404,'Performance Curves'!$E$1:$L$1,1))),"")</f>
        <v/>
      </c>
      <c r="AH404" s="106" t="str" cm="1">
        <f t="array" ref="AH404">IFERROR(IF('BMP P Tracking Table'!$AE404=2,VLOOKUP(CONCATENATE('BMP P Tracking Table'!$T404," ",'BMP P Tracking Table'!$AC404),'Performance Curves'!$C$1:$L$45,_xlfn.SINGLE(MATCH('BMP P Tracking Table'!$AE404,'Performance Curves'!$D$1:$L$1,1))+1,FALSE),'BMP P Tracking Table'!$AF404*'BMP P Tracking Table'!$AG404+VLOOKUP(CONCATENATE('BMP P Tracking Table'!$T404," ",'BMP P Tracking Table'!$AC404),'Performance Curves'!$C$1:$L$45,_xlfn.SINGLE(MATCH('BMP P Tracking Table'!$AE404,'Performance Curves'!$D$1:$L$1,1))+1,FALSE)),"")</f>
        <v/>
      </c>
      <c r="AI404" s="107" t="str">
        <f>IFERROR('BMP P Tracking Table'!$AH404*'BMP P Tracking Table'!$AD404,"")</f>
        <v/>
      </c>
      <c r="AJ404" s="65"/>
      <c r="AK404" s="101"/>
      <c r="AL404" s="101"/>
      <c r="AM404" s="64">
        <v>1</v>
      </c>
      <c r="AN404" s="105" t="str">
        <f t="shared" si="13"/>
        <v/>
      </c>
      <c r="AO404" s="101"/>
      <c r="AP404" s="101"/>
      <c r="AQ404" s="101"/>
      <c r="AR404" s="101"/>
      <c r="AS404" s="101"/>
      <c r="AT404" s="101"/>
      <c r="AU404" s="101"/>
      <c r="AV404" s="65"/>
      <c r="AW404" s="102"/>
      <c r="AX404" s="102"/>
      <c r="AY404" s="107" t="str">
        <f>IF('BMP P Tracking Table'!$AK404="Yes",IF('BMP P Tracking Table'!$AL404="No",'BMP P Tracking Table'!$U404*VLOOKUP('BMP P Tracking Table'!$Q404,'Loading Rates'!$B$1:$L$24,4,FALSE)+IF('BMP P Tracking Table'!$V404="By HSG",'BMP P Tracking Table'!$W404*VLOOKUP('BMP P Tracking Table'!$Q404,'Loading Rates'!$B$1:$L$24,6,FALSE)+'BMP P Tracking Table'!$X404*VLOOKUP('BMP P Tracking Table'!$Q404,'Loading Rates'!$B$1:$L$24,7,FALSE)+'BMP P Tracking Table'!$Y404*VLOOKUP('BMP P Tracking Table'!$Q404,'Loading Rates'!$B$1:$L$24,8,FALSE)+'BMP P Tracking Table'!$Z404*VLOOKUP('BMP P Tracking Table'!$Q404,'Loading Rates'!$B$1:$L$24,9,FALSE),'BMP P Tracking Table'!$AA404*VLOOKUP('BMP P Tracking Table'!$Q404,'Loading Rates'!$B$1:$L$24,10,FALSE)),'BMP P Tracking Table'!$AO404*VLOOKUP('BMP P Tracking Table'!$Q404,'Loading Rates'!$B$1:$L$24,4,FALSE)+IF('BMP P Tracking Table'!$AP404="By HSG",'BMP P Tracking Table'!$AQ404*VLOOKUP('BMP P Tracking Table'!$Q404,'Loading Rates'!$B$1:$L$24,6,FALSE)+'BMP P Tracking Table'!$AR404*VLOOKUP('BMP P Tracking Table'!$Q404,'Loading Rates'!$B$1:$L$24,7,FALSE)+'BMP P Tracking Table'!$AS404*VLOOKUP('BMP P Tracking Table'!$Q404,'Loading Rates'!$B$1:$L$24,8,FALSE)+'BMP P Tracking Table'!$AT404*VLOOKUP('BMP P Tracking Table'!$Q404,'Loading Rates'!$B$1:$L$24,9,FALSE),'BMP P Tracking Table'!$AU404*VLOOKUP('BMP P Tracking Table'!$Q404,'Loading Rates'!$B$1:$L$24,10,FALSE))),"")</f>
        <v/>
      </c>
      <c r="AZ404" s="107" t="str">
        <f>IFERROR(IF('BMP P Tracking Table'!$AL404="Yes",MIN(2,IF('BMP P Tracking Table'!$AP404="Total Pervious",(-(3630*'BMP P Tracking Table'!$AO404+20.691*'BMP P Tracking Table'!$AU404)+SQRT((3630*'BMP P Tracking Table'!$AO404+20.691*'BMP P Tracking Table'!$AU404)^2-(4*(996.798*'BMP P Tracking Table'!$AU404)*-'BMP P Tracking Table'!$AW404)))/(2*(996.798*'BMP P Tracking Table'!$AU404)),IF(SUM('BMP P Tracking Table'!$AQ404:$AT404)=0,'BMP P Tracking Table'!$AU404/(-3630*'BMP P Tracking Table'!$AO404),(-(3630*'BMP P Tracking Table'!$AO404+20.691*'BMP P Tracking Table'!$AT404-216.711*'BMP P Tracking Table'!$AS404-83.853*'BMP P Tracking Table'!$AR404-42.834*'BMP P Tracking Table'!$AQ404)+SQRT((3630*'BMP P Tracking Table'!$AO404+20.691*'BMP P Tracking Table'!$AT404-216.711*'BMP P Tracking Table'!$AS404-83.853*'BMP P Tracking Table'!$AR404-42.834*'BMP P Tracking Table'!$AQ404)^2-(4*(149.919*'BMP P Tracking Table'!$AQ404+236.676*'BMP P Tracking Table'!$AR404+726*'BMP P Tracking Table'!$AS404+996.798*'BMP P Tracking Table'!$AT404)*-'BMP P Tracking Table'!$AW404)))/(2*(149.919*'BMP P Tracking Table'!$AQ404+236.676*'BMP P Tracking Table'!$AR404+726*'BMP P Tracking Table'!$AS404+996.798*'BMP P Tracking Table'!$AT404))))),MIN(2,IF('BMP P Tracking Table'!$AP404="Total Pervious",(-(3630*'BMP P Tracking Table'!$U404+20.691*'BMP P Tracking Table'!$AA404)+SQRT((3630*'BMP P Tracking Table'!$U404+20.691*'BMP P Tracking Table'!$AA404)^2-(4*(996.798*'BMP P Tracking Table'!$AA404)*-'BMP P Tracking Table'!$AW404)))/(2*(996.798*'BMP P Tracking Table'!$AA404)),IF(SUM('BMP P Tracking Table'!$W404:$Z404)=0,'BMP P Tracking Table'!$AW404/(-3630*'BMP P Tracking Table'!$U404),(-(3630*'BMP P Tracking Table'!$U404+20.691*'BMP P Tracking Table'!$Z404-216.711*'BMP P Tracking Table'!$Y404-83.853*'BMP P Tracking Table'!$X404-42.834*'BMP P Tracking Table'!$W404)+SQRT((3630*'BMP P Tracking Table'!$U404+20.691*'BMP P Tracking Table'!$Z404-216.711*'BMP P Tracking Table'!$Y404-83.853*'BMP P Tracking Table'!$X404-42.834*'BMP P Tracking Table'!$W404)^2-(4*(149.919*'BMP P Tracking Table'!$W404+236.676*'BMP P Tracking Table'!$X404+726*'BMP P Tracking Table'!$Y404+996.798*'BMP P Tracking Table'!$Z404)*-'BMP P Tracking Table'!$AW404)))/(2*(149.919*'BMP P Tracking Table'!$W404+236.676*'BMP P Tracking Table'!$X404+726*'BMP P Tracking Table'!$Y404+996.798*'BMP P Tracking Table'!$Z404)))))),"")</f>
        <v/>
      </c>
      <c r="BA404" s="105" t="str" cm="1">
        <f t="array" ref="BA404">IFERROR((VLOOKUP(CONCATENATE('BMP P Tracking Table'!$AV404," ",'BMP P Tracking Table'!$AX404),'Performance Curves'!$C$1:$L$45,_xlfn.SINGLE(MATCH('BMP P Tracking Table'!$AZ404,'Performance Curves'!$D$1:$L$1,1))+2,FALSE)-VLOOKUP(CONCATENATE('BMP P Tracking Table'!$AV404," ",'BMP P Tracking Table'!$AX404),'Performance Curves'!$C$1:$L$45,_xlfn.SINGLE(MATCH('BMP P Tracking Table'!$AZ404,'Performance Curves'!$D$1:$L$1,1))+1,FALSE)),"")</f>
        <v/>
      </c>
      <c r="BB404" s="107" t="str">
        <f>IFERROR(('BMP P Tracking Table'!$AZ404-INDEX('Performance Curves'!$E$1:$L$1,1,MATCH('BMP P Tracking Table'!$AZ404,'Performance Curves'!$E$1:$L$1,1)))/(INDEX('Performance Curves'!$E$1:$L$1,1,MATCH('BMP P Tracking Table'!$AZ404,'Performance Curves'!$E$1:$L$1,1)+1)-INDEX('Performance Curves'!$E$1:$L$1,1,MATCH('BMP P Tracking Table'!$AZ404,'Performance Curves'!$E$1:$L$1,1))),"")</f>
        <v/>
      </c>
      <c r="BC404" s="106" t="str" cm="1">
        <f t="array" ref="BC404">IFERROR(IF('BMP P Tracking Table'!$AZ404=2,VLOOKUP(CONCATENATE('BMP P Tracking Table'!$AV404," ",'BMP P Tracking Table'!$AX404),'Performance Curves'!$C$1:$L$44,_xlfn.SINGLE(MATCH('BMP P Tracking Table'!$AZ404,'Performance Curves'!$D$1:$L$1,1))+1,FALSE),'BMP P Tracking Table'!$BA404*'BMP P Tracking Table'!$BB404+VLOOKUP(CONCATENATE('BMP P Tracking Table'!$AV404," ",'BMP P Tracking Table'!$AX404),'Performance Curves'!$C$1:$L$44,_xlfn.SINGLE(MATCH('BMP P Tracking Table'!$AZ404,'Performance Curves'!$D$1:$L$1,1))+1,FALSE)),"")</f>
        <v/>
      </c>
      <c r="BD404" s="107" t="str">
        <f>IFERROR('BMP P Tracking Table'!$BC404*'BMP P Tracking Table'!$AY404,"")</f>
        <v/>
      </c>
      <c r="BE404" s="101"/>
      <c r="BF404" s="37">
        <f t="shared" si="14"/>
        <v>0</v>
      </c>
    </row>
    <row r="405" spans="1:58" x14ac:dyDescent="0.25">
      <c r="A405" s="65"/>
      <c r="B405" s="65"/>
      <c r="C405" s="65"/>
      <c r="D405" s="65"/>
      <c r="E405" s="97"/>
      <c r="F405" s="97"/>
      <c r="G405" s="65"/>
      <c r="H405" s="65"/>
      <c r="I405" s="65"/>
      <c r="J405" s="98"/>
      <c r="K405" s="65"/>
      <c r="L405" s="65"/>
      <c r="M405" s="65"/>
      <c r="N405" s="65"/>
      <c r="O405" s="65"/>
      <c r="P405" s="65"/>
      <c r="Q405" s="65" t="str">
        <f>IFERROR(VLOOKUP('BMP P Tracking Table'!$P405,Dropdowns!$C$2:$E$15,3,FALSE),"")</f>
        <v/>
      </c>
      <c r="R405" s="65" t="str">
        <f>IFERROR(VLOOKUP('BMP P Tracking Table'!$Q405,Dropdowns!$P$3:$Q$23,2,FALSE),"")</f>
        <v/>
      </c>
      <c r="S405" s="65"/>
      <c r="T405" s="65"/>
      <c r="U405" s="65"/>
      <c r="V405" s="65"/>
      <c r="W405" s="65"/>
      <c r="X405" s="65"/>
      <c r="Y405" s="65"/>
      <c r="Z405" s="65"/>
      <c r="AA405" s="65"/>
      <c r="AB405" s="100"/>
      <c r="AC405" s="65"/>
      <c r="AD405" s="107" t="str">
        <f>IFERROR('BMP P Tracking Table'!$U405*VLOOKUP('BMP P Tracking Table'!$Q405,'Loading Rates'!$B$1:$L$24,4,FALSE)+IF('BMP P Tracking Table'!$V405="By HSG",'BMP P Tracking Table'!$W405*VLOOKUP('BMP P Tracking Table'!$Q405,'Loading Rates'!$B$1:$L$24,6,FALSE)+'BMP P Tracking Table'!$X405*VLOOKUP('BMP P Tracking Table'!$Q405,'Loading Rates'!$B$1:$L$24,7,FALSE)+'BMP P Tracking Table'!$Y405*VLOOKUP('BMP P Tracking Table'!$Q405,'Loading Rates'!$B$1:$L$24,8,FALSE)+'BMP P Tracking Table'!$Z405*VLOOKUP('BMP P Tracking Table'!$Q405,'Loading Rates'!$B$1:$L$24,9,FALSE),'BMP P Tracking Table'!$AA405*VLOOKUP('BMP P Tracking Table'!$Q405,'Loading Rates'!$B$1:$L$24,10,FALSE)),"")</f>
        <v/>
      </c>
      <c r="AE405" s="107" t="str">
        <f>IFERROR(MIN(2,IF('BMP P Tracking Table'!$V405="Total Pervious",(-(3630*'BMP P Tracking Table'!$U405+20.691*'BMP P Tracking Table'!$AA405)+SQRT((3630*'BMP P Tracking Table'!$U405+20.691*'BMP P Tracking Table'!$AA405)^2-(4*(996.798*'BMP P Tracking Table'!$AA405)*-'BMP P Tracking Table'!$AB405)))/(2*(996.798*'BMP P Tracking Table'!$AA405)),IF(SUM('BMP P Tracking Table'!$W405:$Z405)=0,'BMP P Tracking Table'!$AB405/(-3630*'BMP P Tracking Table'!$U405),(-(3630*'BMP P Tracking Table'!$U405+20.691*'BMP P Tracking Table'!$Z405-216.711*'BMP P Tracking Table'!$Y405-83.853*'BMP P Tracking Table'!$X405-42.834*'BMP P Tracking Table'!$W405)+SQRT((3630*'BMP P Tracking Table'!$U405+20.691*'BMP P Tracking Table'!$Z405-216.711*'BMP P Tracking Table'!$Y405-83.853*'BMP P Tracking Table'!$X405-42.834*'BMP P Tracking Table'!$W405)^2-(4*(149.919*'BMP P Tracking Table'!$W405+236.676*'BMP P Tracking Table'!$X405+726*'BMP P Tracking Table'!$Y405+996.798*'BMP P Tracking Table'!$Z405)*-'BMP P Tracking Table'!$AB405)))/(2*(149.919*'BMP P Tracking Table'!$W405+236.676*'BMP P Tracking Table'!$X405+726*'BMP P Tracking Table'!$Y405+996.798*'BMP P Tracking Table'!$Z405))))),"")</f>
        <v/>
      </c>
      <c r="AF405" s="107" t="str" cm="1">
        <f t="array" ref="AF405">IFERROR((VLOOKUP(CONCATENATE('BMP P Tracking Table'!$T405," ",'BMP P Tracking Table'!$AC405),'Performance Curves'!$C$1:$L$45,_xlfn.SINGLE(MATCH('BMP P Tracking Table'!$AE405,'Performance Curves'!$D$1:$L$1,1))+2,FALSE)-VLOOKUP(CONCATENATE('BMP P Tracking Table'!$T405," ",'BMP P Tracking Table'!$AC405),'Performance Curves'!$C$1:$L$45,_xlfn.SINGLE(MATCH('BMP P Tracking Table'!$AE405,'Performance Curves'!$D$1:$L$1,1))+1,FALSE)),"")</f>
        <v/>
      </c>
      <c r="AG405" s="107" t="str">
        <f>IFERROR(('BMP P Tracking Table'!$AE405-INDEX('Performance Curves'!$E$1:$L$1,1,MATCH('BMP P Tracking Table'!$AE405,'Performance Curves'!$E$1:$L$1,1)))/(INDEX('Performance Curves'!$E$1:$L$1,1,MATCH('BMP P Tracking Table'!$AE405,'Performance Curves'!$E$1:$L$1,1)+1)-INDEX('Performance Curves'!$E$1:$L$1,1,MATCH('BMP P Tracking Table'!$AE405,'Performance Curves'!$E$1:$L$1,1))),"")</f>
        <v/>
      </c>
      <c r="AH405" s="106" t="str" cm="1">
        <f t="array" ref="AH405">IFERROR(IF('BMP P Tracking Table'!$AE405=2,VLOOKUP(CONCATENATE('BMP P Tracking Table'!$T405," ",'BMP P Tracking Table'!$AC405),'Performance Curves'!$C$1:$L$45,_xlfn.SINGLE(MATCH('BMP P Tracking Table'!$AE405,'Performance Curves'!$D$1:$L$1,1))+1,FALSE),'BMP P Tracking Table'!$AF405*'BMP P Tracking Table'!$AG405+VLOOKUP(CONCATENATE('BMP P Tracking Table'!$T405," ",'BMP P Tracking Table'!$AC405),'Performance Curves'!$C$1:$L$45,_xlfn.SINGLE(MATCH('BMP P Tracking Table'!$AE405,'Performance Curves'!$D$1:$L$1,1))+1,FALSE)),"")</f>
        <v/>
      </c>
      <c r="AI405" s="107" t="str">
        <f>IFERROR('BMP P Tracking Table'!$AH405*'BMP P Tracking Table'!$AD405,"")</f>
        <v/>
      </c>
      <c r="AJ405" s="65"/>
      <c r="AK405" s="101"/>
      <c r="AL405" s="101"/>
      <c r="AM405" s="64">
        <v>1</v>
      </c>
      <c r="AN405" s="105" t="str">
        <f t="shared" si="13"/>
        <v/>
      </c>
      <c r="AO405" s="101"/>
      <c r="AP405" s="101"/>
      <c r="AQ405" s="101"/>
      <c r="AR405" s="101"/>
      <c r="AS405" s="101"/>
      <c r="AT405" s="101"/>
      <c r="AU405" s="101"/>
      <c r="AV405" s="65"/>
      <c r="AW405" s="102"/>
      <c r="AX405" s="102"/>
      <c r="AY405" s="107" t="str">
        <f>IF('BMP P Tracking Table'!$AK405="Yes",IF('BMP P Tracking Table'!$AL405="No",'BMP P Tracking Table'!$U405*VLOOKUP('BMP P Tracking Table'!$Q405,'Loading Rates'!$B$1:$L$24,4,FALSE)+IF('BMP P Tracking Table'!$V405="By HSG",'BMP P Tracking Table'!$W405*VLOOKUP('BMP P Tracking Table'!$Q405,'Loading Rates'!$B$1:$L$24,6,FALSE)+'BMP P Tracking Table'!$X405*VLOOKUP('BMP P Tracking Table'!$Q405,'Loading Rates'!$B$1:$L$24,7,FALSE)+'BMP P Tracking Table'!$Y405*VLOOKUP('BMP P Tracking Table'!$Q405,'Loading Rates'!$B$1:$L$24,8,FALSE)+'BMP P Tracking Table'!$Z405*VLOOKUP('BMP P Tracking Table'!$Q405,'Loading Rates'!$B$1:$L$24,9,FALSE),'BMP P Tracking Table'!$AA405*VLOOKUP('BMP P Tracking Table'!$Q405,'Loading Rates'!$B$1:$L$24,10,FALSE)),'BMP P Tracking Table'!$AO405*VLOOKUP('BMP P Tracking Table'!$Q405,'Loading Rates'!$B$1:$L$24,4,FALSE)+IF('BMP P Tracking Table'!$AP405="By HSG",'BMP P Tracking Table'!$AQ405*VLOOKUP('BMP P Tracking Table'!$Q405,'Loading Rates'!$B$1:$L$24,6,FALSE)+'BMP P Tracking Table'!$AR405*VLOOKUP('BMP P Tracking Table'!$Q405,'Loading Rates'!$B$1:$L$24,7,FALSE)+'BMP P Tracking Table'!$AS405*VLOOKUP('BMP P Tracking Table'!$Q405,'Loading Rates'!$B$1:$L$24,8,FALSE)+'BMP P Tracking Table'!$AT405*VLOOKUP('BMP P Tracking Table'!$Q405,'Loading Rates'!$B$1:$L$24,9,FALSE),'BMP P Tracking Table'!$AU405*VLOOKUP('BMP P Tracking Table'!$Q405,'Loading Rates'!$B$1:$L$24,10,FALSE))),"")</f>
        <v/>
      </c>
      <c r="AZ405" s="107" t="str">
        <f>IFERROR(IF('BMP P Tracking Table'!$AL405="Yes",MIN(2,IF('BMP P Tracking Table'!$AP405="Total Pervious",(-(3630*'BMP P Tracking Table'!$AO405+20.691*'BMP P Tracking Table'!$AU405)+SQRT((3630*'BMP P Tracking Table'!$AO405+20.691*'BMP P Tracking Table'!$AU405)^2-(4*(996.798*'BMP P Tracking Table'!$AU405)*-'BMP P Tracking Table'!$AW405)))/(2*(996.798*'BMP P Tracking Table'!$AU405)),IF(SUM('BMP P Tracking Table'!$AQ405:$AT405)=0,'BMP P Tracking Table'!$AU405/(-3630*'BMP P Tracking Table'!$AO405),(-(3630*'BMP P Tracking Table'!$AO405+20.691*'BMP P Tracking Table'!$AT405-216.711*'BMP P Tracking Table'!$AS405-83.853*'BMP P Tracking Table'!$AR405-42.834*'BMP P Tracking Table'!$AQ405)+SQRT((3630*'BMP P Tracking Table'!$AO405+20.691*'BMP P Tracking Table'!$AT405-216.711*'BMP P Tracking Table'!$AS405-83.853*'BMP P Tracking Table'!$AR405-42.834*'BMP P Tracking Table'!$AQ405)^2-(4*(149.919*'BMP P Tracking Table'!$AQ405+236.676*'BMP P Tracking Table'!$AR405+726*'BMP P Tracking Table'!$AS405+996.798*'BMP P Tracking Table'!$AT405)*-'BMP P Tracking Table'!$AW405)))/(2*(149.919*'BMP P Tracking Table'!$AQ405+236.676*'BMP P Tracking Table'!$AR405+726*'BMP P Tracking Table'!$AS405+996.798*'BMP P Tracking Table'!$AT405))))),MIN(2,IF('BMP P Tracking Table'!$AP405="Total Pervious",(-(3630*'BMP P Tracking Table'!$U405+20.691*'BMP P Tracking Table'!$AA405)+SQRT((3630*'BMP P Tracking Table'!$U405+20.691*'BMP P Tracking Table'!$AA405)^2-(4*(996.798*'BMP P Tracking Table'!$AA405)*-'BMP P Tracking Table'!$AW405)))/(2*(996.798*'BMP P Tracking Table'!$AA405)),IF(SUM('BMP P Tracking Table'!$W405:$Z405)=0,'BMP P Tracking Table'!$AW405/(-3630*'BMP P Tracking Table'!$U405),(-(3630*'BMP P Tracking Table'!$U405+20.691*'BMP P Tracking Table'!$Z405-216.711*'BMP P Tracking Table'!$Y405-83.853*'BMP P Tracking Table'!$X405-42.834*'BMP P Tracking Table'!$W405)+SQRT((3630*'BMP P Tracking Table'!$U405+20.691*'BMP P Tracking Table'!$Z405-216.711*'BMP P Tracking Table'!$Y405-83.853*'BMP P Tracking Table'!$X405-42.834*'BMP P Tracking Table'!$W405)^2-(4*(149.919*'BMP P Tracking Table'!$W405+236.676*'BMP P Tracking Table'!$X405+726*'BMP P Tracking Table'!$Y405+996.798*'BMP P Tracking Table'!$Z405)*-'BMP P Tracking Table'!$AW405)))/(2*(149.919*'BMP P Tracking Table'!$W405+236.676*'BMP P Tracking Table'!$X405+726*'BMP P Tracking Table'!$Y405+996.798*'BMP P Tracking Table'!$Z405)))))),"")</f>
        <v/>
      </c>
      <c r="BA405" s="105" t="str" cm="1">
        <f t="array" ref="BA405">IFERROR((VLOOKUP(CONCATENATE('BMP P Tracking Table'!$AV405," ",'BMP P Tracking Table'!$AX405),'Performance Curves'!$C$1:$L$45,_xlfn.SINGLE(MATCH('BMP P Tracking Table'!$AZ405,'Performance Curves'!$D$1:$L$1,1))+2,FALSE)-VLOOKUP(CONCATENATE('BMP P Tracking Table'!$AV405," ",'BMP P Tracking Table'!$AX405),'Performance Curves'!$C$1:$L$45,_xlfn.SINGLE(MATCH('BMP P Tracking Table'!$AZ405,'Performance Curves'!$D$1:$L$1,1))+1,FALSE)),"")</f>
        <v/>
      </c>
      <c r="BB405" s="107" t="str">
        <f>IFERROR(('BMP P Tracking Table'!$AZ405-INDEX('Performance Curves'!$E$1:$L$1,1,MATCH('BMP P Tracking Table'!$AZ405,'Performance Curves'!$E$1:$L$1,1)))/(INDEX('Performance Curves'!$E$1:$L$1,1,MATCH('BMP P Tracking Table'!$AZ405,'Performance Curves'!$E$1:$L$1,1)+1)-INDEX('Performance Curves'!$E$1:$L$1,1,MATCH('BMP P Tracking Table'!$AZ405,'Performance Curves'!$E$1:$L$1,1))),"")</f>
        <v/>
      </c>
      <c r="BC405" s="106" t="str" cm="1">
        <f t="array" ref="BC405">IFERROR(IF('BMP P Tracking Table'!$AZ405=2,VLOOKUP(CONCATENATE('BMP P Tracking Table'!$AV405," ",'BMP P Tracking Table'!$AX405),'Performance Curves'!$C$1:$L$44,_xlfn.SINGLE(MATCH('BMP P Tracking Table'!$AZ405,'Performance Curves'!$D$1:$L$1,1))+1,FALSE),'BMP P Tracking Table'!$BA405*'BMP P Tracking Table'!$BB405+VLOOKUP(CONCATENATE('BMP P Tracking Table'!$AV405," ",'BMP P Tracking Table'!$AX405),'Performance Curves'!$C$1:$L$44,_xlfn.SINGLE(MATCH('BMP P Tracking Table'!$AZ405,'Performance Curves'!$D$1:$L$1,1))+1,FALSE)),"")</f>
        <v/>
      </c>
      <c r="BD405" s="107" t="str">
        <f>IFERROR('BMP P Tracking Table'!$BC405*'BMP P Tracking Table'!$AY405,"")</f>
        <v/>
      </c>
      <c r="BE405" s="101"/>
      <c r="BF405" s="37">
        <f t="shared" si="14"/>
        <v>0</v>
      </c>
    </row>
    <row r="406" spans="1:58" x14ac:dyDescent="0.25">
      <c r="A406" s="65"/>
      <c r="B406" s="65"/>
      <c r="C406" s="65"/>
      <c r="D406" s="65"/>
      <c r="E406" s="97"/>
      <c r="F406" s="97"/>
      <c r="G406" s="65"/>
      <c r="H406" s="65"/>
      <c r="I406" s="65"/>
      <c r="J406" s="98"/>
      <c r="K406" s="65"/>
      <c r="L406" s="65"/>
      <c r="M406" s="65"/>
      <c r="N406" s="65"/>
      <c r="O406" s="65"/>
      <c r="P406" s="65"/>
      <c r="Q406" s="65" t="str">
        <f>IFERROR(VLOOKUP('BMP P Tracking Table'!$P406,Dropdowns!$C$2:$E$15,3,FALSE),"")</f>
        <v/>
      </c>
      <c r="R406" s="65" t="str">
        <f>IFERROR(VLOOKUP('BMP P Tracking Table'!$Q406,Dropdowns!$P$3:$Q$23,2,FALSE),"")</f>
        <v/>
      </c>
      <c r="S406" s="65"/>
      <c r="T406" s="65"/>
      <c r="U406" s="65"/>
      <c r="V406" s="65"/>
      <c r="W406" s="65"/>
      <c r="X406" s="65"/>
      <c r="Y406" s="65"/>
      <c r="Z406" s="65"/>
      <c r="AA406" s="65"/>
      <c r="AB406" s="100"/>
      <c r="AC406" s="65"/>
      <c r="AD406" s="107" t="str">
        <f>IFERROR('BMP P Tracking Table'!$U406*VLOOKUP('BMP P Tracking Table'!$Q406,'Loading Rates'!$B$1:$L$24,4,FALSE)+IF('BMP P Tracking Table'!$V406="By HSG",'BMP P Tracking Table'!$W406*VLOOKUP('BMP P Tracking Table'!$Q406,'Loading Rates'!$B$1:$L$24,6,FALSE)+'BMP P Tracking Table'!$X406*VLOOKUP('BMP P Tracking Table'!$Q406,'Loading Rates'!$B$1:$L$24,7,FALSE)+'BMP P Tracking Table'!$Y406*VLOOKUP('BMP P Tracking Table'!$Q406,'Loading Rates'!$B$1:$L$24,8,FALSE)+'BMP P Tracking Table'!$Z406*VLOOKUP('BMP P Tracking Table'!$Q406,'Loading Rates'!$B$1:$L$24,9,FALSE),'BMP P Tracking Table'!$AA406*VLOOKUP('BMP P Tracking Table'!$Q406,'Loading Rates'!$B$1:$L$24,10,FALSE)),"")</f>
        <v/>
      </c>
      <c r="AE406" s="107" t="str">
        <f>IFERROR(MIN(2,IF('BMP P Tracking Table'!$V406="Total Pervious",(-(3630*'BMP P Tracking Table'!$U406+20.691*'BMP P Tracking Table'!$AA406)+SQRT((3630*'BMP P Tracking Table'!$U406+20.691*'BMP P Tracking Table'!$AA406)^2-(4*(996.798*'BMP P Tracking Table'!$AA406)*-'BMP P Tracking Table'!$AB406)))/(2*(996.798*'BMP P Tracking Table'!$AA406)),IF(SUM('BMP P Tracking Table'!$W406:$Z406)=0,'BMP P Tracking Table'!$AB406/(-3630*'BMP P Tracking Table'!$U406),(-(3630*'BMP P Tracking Table'!$U406+20.691*'BMP P Tracking Table'!$Z406-216.711*'BMP P Tracking Table'!$Y406-83.853*'BMP P Tracking Table'!$X406-42.834*'BMP P Tracking Table'!$W406)+SQRT((3630*'BMP P Tracking Table'!$U406+20.691*'BMP P Tracking Table'!$Z406-216.711*'BMP P Tracking Table'!$Y406-83.853*'BMP P Tracking Table'!$X406-42.834*'BMP P Tracking Table'!$W406)^2-(4*(149.919*'BMP P Tracking Table'!$W406+236.676*'BMP P Tracking Table'!$X406+726*'BMP P Tracking Table'!$Y406+996.798*'BMP P Tracking Table'!$Z406)*-'BMP P Tracking Table'!$AB406)))/(2*(149.919*'BMP P Tracking Table'!$W406+236.676*'BMP P Tracking Table'!$X406+726*'BMP P Tracking Table'!$Y406+996.798*'BMP P Tracking Table'!$Z406))))),"")</f>
        <v/>
      </c>
      <c r="AF406" s="107" t="str" cm="1">
        <f t="array" ref="AF406">IFERROR((VLOOKUP(CONCATENATE('BMP P Tracking Table'!$T406," ",'BMP P Tracking Table'!$AC406),'Performance Curves'!$C$1:$L$45,_xlfn.SINGLE(MATCH('BMP P Tracking Table'!$AE406,'Performance Curves'!$D$1:$L$1,1))+2,FALSE)-VLOOKUP(CONCATENATE('BMP P Tracking Table'!$T406," ",'BMP P Tracking Table'!$AC406),'Performance Curves'!$C$1:$L$45,_xlfn.SINGLE(MATCH('BMP P Tracking Table'!$AE406,'Performance Curves'!$D$1:$L$1,1))+1,FALSE)),"")</f>
        <v/>
      </c>
      <c r="AG406" s="107" t="str">
        <f>IFERROR(('BMP P Tracking Table'!$AE406-INDEX('Performance Curves'!$E$1:$L$1,1,MATCH('BMP P Tracking Table'!$AE406,'Performance Curves'!$E$1:$L$1,1)))/(INDEX('Performance Curves'!$E$1:$L$1,1,MATCH('BMP P Tracking Table'!$AE406,'Performance Curves'!$E$1:$L$1,1)+1)-INDEX('Performance Curves'!$E$1:$L$1,1,MATCH('BMP P Tracking Table'!$AE406,'Performance Curves'!$E$1:$L$1,1))),"")</f>
        <v/>
      </c>
      <c r="AH406" s="106" t="str" cm="1">
        <f t="array" ref="AH406">IFERROR(IF('BMP P Tracking Table'!$AE406=2,VLOOKUP(CONCATENATE('BMP P Tracking Table'!$T406," ",'BMP P Tracking Table'!$AC406),'Performance Curves'!$C$1:$L$45,_xlfn.SINGLE(MATCH('BMP P Tracking Table'!$AE406,'Performance Curves'!$D$1:$L$1,1))+1,FALSE),'BMP P Tracking Table'!$AF406*'BMP P Tracking Table'!$AG406+VLOOKUP(CONCATENATE('BMP P Tracking Table'!$T406," ",'BMP P Tracking Table'!$AC406),'Performance Curves'!$C$1:$L$45,_xlfn.SINGLE(MATCH('BMP P Tracking Table'!$AE406,'Performance Curves'!$D$1:$L$1,1))+1,FALSE)),"")</f>
        <v/>
      </c>
      <c r="AI406" s="107" t="str">
        <f>IFERROR('BMP P Tracking Table'!$AH406*'BMP P Tracking Table'!$AD406,"")</f>
        <v/>
      </c>
      <c r="AJ406" s="65"/>
      <c r="AK406" s="101"/>
      <c r="AL406" s="101"/>
      <c r="AM406" s="64">
        <v>1</v>
      </c>
      <c r="AN406" s="105" t="str">
        <f t="shared" si="13"/>
        <v/>
      </c>
      <c r="AO406" s="101"/>
      <c r="AP406" s="101"/>
      <c r="AQ406" s="101"/>
      <c r="AR406" s="101"/>
      <c r="AS406" s="101"/>
      <c r="AT406" s="101"/>
      <c r="AU406" s="101"/>
      <c r="AV406" s="65"/>
      <c r="AW406" s="102"/>
      <c r="AX406" s="102"/>
      <c r="AY406" s="107" t="str">
        <f>IF('BMP P Tracking Table'!$AK406="Yes",IF('BMP P Tracking Table'!$AL406="No",'BMP P Tracking Table'!$U406*VLOOKUP('BMP P Tracking Table'!$Q406,'Loading Rates'!$B$1:$L$24,4,FALSE)+IF('BMP P Tracking Table'!$V406="By HSG",'BMP P Tracking Table'!$W406*VLOOKUP('BMP P Tracking Table'!$Q406,'Loading Rates'!$B$1:$L$24,6,FALSE)+'BMP P Tracking Table'!$X406*VLOOKUP('BMP P Tracking Table'!$Q406,'Loading Rates'!$B$1:$L$24,7,FALSE)+'BMP P Tracking Table'!$Y406*VLOOKUP('BMP P Tracking Table'!$Q406,'Loading Rates'!$B$1:$L$24,8,FALSE)+'BMP P Tracking Table'!$Z406*VLOOKUP('BMP P Tracking Table'!$Q406,'Loading Rates'!$B$1:$L$24,9,FALSE),'BMP P Tracking Table'!$AA406*VLOOKUP('BMP P Tracking Table'!$Q406,'Loading Rates'!$B$1:$L$24,10,FALSE)),'BMP P Tracking Table'!$AO406*VLOOKUP('BMP P Tracking Table'!$Q406,'Loading Rates'!$B$1:$L$24,4,FALSE)+IF('BMP P Tracking Table'!$AP406="By HSG",'BMP P Tracking Table'!$AQ406*VLOOKUP('BMP P Tracking Table'!$Q406,'Loading Rates'!$B$1:$L$24,6,FALSE)+'BMP P Tracking Table'!$AR406*VLOOKUP('BMP P Tracking Table'!$Q406,'Loading Rates'!$B$1:$L$24,7,FALSE)+'BMP P Tracking Table'!$AS406*VLOOKUP('BMP P Tracking Table'!$Q406,'Loading Rates'!$B$1:$L$24,8,FALSE)+'BMP P Tracking Table'!$AT406*VLOOKUP('BMP P Tracking Table'!$Q406,'Loading Rates'!$B$1:$L$24,9,FALSE),'BMP P Tracking Table'!$AU406*VLOOKUP('BMP P Tracking Table'!$Q406,'Loading Rates'!$B$1:$L$24,10,FALSE))),"")</f>
        <v/>
      </c>
      <c r="AZ406" s="107" t="str">
        <f>IFERROR(IF('BMP P Tracking Table'!$AL406="Yes",MIN(2,IF('BMP P Tracking Table'!$AP406="Total Pervious",(-(3630*'BMP P Tracking Table'!$AO406+20.691*'BMP P Tracking Table'!$AU406)+SQRT((3630*'BMP P Tracking Table'!$AO406+20.691*'BMP P Tracking Table'!$AU406)^2-(4*(996.798*'BMP P Tracking Table'!$AU406)*-'BMP P Tracking Table'!$AW406)))/(2*(996.798*'BMP P Tracking Table'!$AU406)),IF(SUM('BMP P Tracking Table'!$AQ406:$AT406)=0,'BMP P Tracking Table'!$AU406/(-3630*'BMP P Tracking Table'!$AO406),(-(3630*'BMP P Tracking Table'!$AO406+20.691*'BMP P Tracking Table'!$AT406-216.711*'BMP P Tracking Table'!$AS406-83.853*'BMP P Tracking Table'!$AR406-42.834*'BMP P Tracking Table'!$AQ406)+SQRT((3630*'BMP P Tracking Table'!$AO406+20.691*'BMP P Tracking Table'!$AT406-216.711*'BMP P Tracking Table'!$AS406-83.853*'BMP P Tracking Table'!$AR406-42.834*'BMP P Tracking Table'!$AQ406)^2-(4*(149.919*'BMP P Tracking Table'!$AQ406+236.676*'BMP P Tracking Table'!$AR406+726*'BMP P Tracking Table'!$AS406+996.798*'BMP P Tracking Table'!$AT406)*-'BMP P Tracking Table'!$AW406)))/(2*(149.919*'BMP P Tracking Table'!$AQ406+236.676*'BMP P Tracking Table'!$AR406+726*'BMP P Tracking Table'!$AS406+996.798*'BMP P Tracking Table'!$AT406))))),MIN(2,IF('BMP P Tracking Table'!$AP406="Total Pervious",(-(3630*'BMP P Tracking Table'!$U406+20.691*'BMP P Tracking Table'!$AA406)+SQRT((3630*'BMP P Tracking Table'!$U406+20.691*'BMP P Tracking Table'!$AA406)^2-(4*(996.798*'BMP P Tracking Table'!$AA406)*-'BMP P Tracking Table'!$AW406)))/(2*(996.798*'BMP P Tracking Table'!$AA406)),IF(SUM('BMP P Tracking Table'!$W406:$Z406)=0,'BMP P Tracking Table'!$AW406/(-3630*'BMP P Tracking Table'!$U406),(-(3630*'BMP P Tracking Table'!$U406+20.691*'BMP P Tracking Table'!$Z406-216.711*'BMP P Tracking Table'!$Y406-83.853*'BMP P Tracking Table'!$X406-42.834*'BMP P Tracking Table'!$W406)+SQRT((3630*'BMP P Tracking Table'!$U406+20.691*'BMP P Tracking Table'!$Z406-216.711*'BMP P Tracking Table'!$Y406-83.853*'BMP P Tracking Table'!$X406-42.834*'BMP P Tracking Table'!$W406)^2-(4*(149.919*'BMP P Tracking Table'!$W406+236.676*'BMP P Tracking Table'!$X406+726*'BMP P Tracking Table'!$Y406+996.798*'BMP P Tracking Table'!$Z406)*-'BMP P Tracking Table'!$AW406)))/(2*(149.919*'BMP P Tracking Table'!$W406+236.676*'BMP P Tracking Table'!$X406+726*'BMP P Tracking Table'!$Y406+996.798*'BMP P Tracking Table'!$Z406)))))),"")</f>
        <v/>
      </c>
      <c r="BA406" s="105" t="str" cm="1">
        <f t="array" ref="BA406">IFERROR((VLOOKUP(CONCATENATE('BMP P Tracking Table'!$AV406," ",'BMP P Tracking Table'!$AX406),'Performance Curves'!$C$1:$L$45,_xlfn.SINGLE(MATCH('BMP P Tracking Table'!$AZ406,'Performance Curves'!$D$1:$L$1,1))+2,FALSE)-VLOOKUP(CONCATENATE('BMP P Tracking Table'!$AV406," ",'BMP P Tracking Table'!$AX406),'Performance Curves'!$C$1:$L$45,_xlfn.SINGLE(MATCH('BMP P Tracking Table'!$AZ406,'Performance Curves'!$D$1:$L$1,1))+1,FALSE)),"")</f>
        <v/>
      </c>
      <c r="BB406" s="107" t="str">
        <f>IFERROR(('BMP P Tracking Table'!$AZ406-INDEX('Performance Curves'!$E$1:$L$1,1,MATCH('BMP P Tracking Table'!$AZ406,'Performance Curves'!$E$1:$L$1,1)))/(INDEX('Performance Curves'!$E$1:$L$1,1,MATCH('BMP P Tracking Table'!$AZ406,'Performance Curves'!$E$1:$L$1,1)+1)-INDEX('Performance Curves'!$E$1:$L$1,1,MATCH('BMP P Tracking Table'!$AZ406,'Performance Curves'!$E$1:$L$1,1))),"")</f>
        <v/>
      </c>
      <c r="BC406" s="106" t="str" cm="1">
        <f t="array" ref="BC406">IFERROR(IF('BMP P Tracking Table'!$AZ406=2,VLOOKUP(CONCATENATE('BMP P Tracking Table'!$AV406," ",'BMP P Tracking Table'!$AX406),'Performance Curves'!$C$1:$L$44,_xlfn.SINGLE(MATCH('BMP P Tracking Table'!$AZ406,'Performance Curves'!$D$1:$L$1,1))+1,FALSE),'BMP P Tracking Table'!$BA406*'BMP P Tracking Table'!$BB406+VLOOKUP(CONCATENATE('BMP P Tracking Table'!$AV406," ",'BMP P Tracking Table'!$AX406),'Performance Curves'!$C$1:$L$44,_xlfn.SINGLE(MATCH('BMP P Tracking Table'!$AZ406,'Performance Curves'!$D$1:$L$1,1))+1,FALSE)),"")</f>
        <v/>
      </c>
      <c r="BD406" s="107" t="str">
        <f>IFERROR('BMP P Tracking Table'!$BC406*'BMP P Tracking Table'!$AY406,"")</f>
        <v/>
      </c>
      <c r="BE406" s="101"/>
      <c r="BF406" s="37">
        <f t="shared" si="14"/>
        <v>0</v>
      </c>
    </row>
    <row r="407" spans="1:58" x14ac:dyDescent="0.25">
      <c r="A407" s="65"/>
      <c r="B407" s="65"/>
      <c r="C407" s="65"/>
      <c r="D407" s="65"/>
      <c r="E407" s="97"/>
      <c r="F407" s="97"/>
      <c r="G407" s="65"/>
      <c r="H407" s="65"/>
      <c r="I407" s="65"/>
      <c r="J407" s="98"/>
      <c r="K407" s="65"/>
      <c r="L407" s="65"/>
      <c r="M407" s="65"/>
      <c r="N407" s="65"/>
      <c r="O407" s="65"/>
      <c r="P407" s="65"/>
      <c r="Q407" s="65" t="str">
        <f>IFERROR(VLOOKUP('BMP P Tracking Table'!$P407,Dropdowns!$C$2:$E$15,3,FALSE),"")</f>
        <v/>
      </c>
      <c r="R407" s="65" t="str">
        <f>IFERROR(VLOOKUP('BMP P Tracking Table'!$Q407,Dropdowns!$P$3:$Q$23,2,FALSE),"")</f>
        <v/>
      </c>
      <c r="S407" s="65"/>
      <c r="T407" s="65"/>
      <c r="U407" s="65"/>
      <c r="V407" s="65"/>
      <c r="W407" s="65"/>
      <c r="X407" s="65"/>
      <c r="Y407" s="65"/>
      <c r="Z407" s="65"/>
      <c r="AA407" s="65"/>
      <c r="AB407" s="100"/>
      <c r="AC407" s="65"/>
      <c r="AD407" s="107" t="str">
        <f>IFERROR('BMP P Tracking Table'!$U407*VLOOKUP('BMP P Tracking Table'!$Q407,'Loading Rates'!$B$1:$L$24,4,FALSE)+IF('BMP P Tracking Table'!$V407="By HSG",'BMP P Tracking Table'!$W407*VLOOKUP('BMP P Tracking Table'!$Q407,'Loading Rates'!$B$1:$L$24,6,FALSE)+'BMP P Tracking Table'!$X407*VLOOKUP('BMP P Tracking Table'!$Q407,'Loading Rates'!$B$1:$L$24,7,FALSE)+'BMP P Tracking Table'!$Y407*VLOOKUP('BMP P Tracking Table'!$Q407,'Loading Rates'!$B$1:$L$24,8,FALSE)+'BMP P Tracking Table'!$Z407*VLOOKUP('BMP P Tracking Table'!$Q407,'Loading Rates'!$B$1:$L$24,9,FALSE),'BMP P Tracking Table'!$AA407*VLOOKUP('BMP P Tracking Table'!$Q407,'Loading Rates'!$B$1:$L$24,10,FALSE)),"")</f>
        <v/>
      </c>
      <c r="AE407" s="107" t="str">
        <f>IFERROR(MIN(2,IF('BMP P Tracking Table'!$V407="Total Pervious",(-(3630*'BMP P Tracking Table'!$U407+20.691*'BMP P Tracking Table'!$AA407)+SQRT((3630*'BMP P Tracking Table'!$U407+20.691*'BMP P Tracking Table'!$AA407)^2-(4*(996.798*'BMP P Tracking Table'!$AA407)*-'BMP P Tracking Table'!$AB407)))/(2*(996.798*'BMP P Tracking Table'!$AA407)),IF(SUM('BMP P Tracking Table'!$W407:$Z407)=0,'BMP P Tracking Table'!$AB407/(-3630*'BMP P Tracking Table'!$U407),(-(3630*'BMP P Tracking Table'!$U407+20.691*'BMP P Tracking Table'!$Z407-216.711*'BMP P Tracking Table'!$Y407-83.853*'BMP P Tracking Table'!$X407-42.834*'BMP P Tracking Table'!$W407)+SQRT((3630*'BMP P Tracking Table'!$U407+20.691*'BMP P Tracking Table'!$Z407-216.711*'BMP P Tracking Table'!$Y407-83.853*'BMP P Tracking Table'!$X407-42.834*'BMP P Tracking Table'!$W407)^2-(4*(149.919*'BMP P Tracking Table'!$W407+236.676*'BMP P Tracking Table'!$X407+726*'BMP P Tracking Table'!$Y407+996.798*'BMP P Tracking Table'!$Z407)*-'BMP P Tracking Table'!$AB407)))/(2*(149.919*'BMP P Tracking Table'!$W407+236.676*'BMP P Tracking Table'!$X407+726*'BMP P Tracking Table'!$Y407+996.798*'BMP P Tracking Table'!$Z407))))),"")</f>
        <v/>
      </c>
      <c r="AF407" s="107" t="str" cm="1">
        <f t="array" ref="AF407">IFERROR((VLOOKUP(CONCATENATE('BMP P Tracking Table'!$T407," ",'BMP P Tracking Table'!$AC407),'Performance Curves'!$C$1:$L$45,_xlfn.SINGLE(MATCH('BMP P Tracking Table'!$AE407,'Performance Curves'!$D$1:$L$1,1))+2,FALSE)-VLOOKUP(CONCATENATE('BMP P Tracking Table'!$T407," ",'BMP P Tracking Table'!$AC407),'Performance Curves'!$C$1:$L$45,_xlfn.SINGLE(MATCH('BMP P Tracking Table'!$AE407,'Performance Curves'!$D$1:$L$1,1))+1,FALSE)),"")</f>
        <v/>
      </c>
      <c r="AG407" s="107" t="str">
        <f>IFERROR(('BMP P Tracking Table'!$AE407-INDEX('Performance Curves'!$E$1:$L$1,1,MATCH('BMP P Tracking Table'!$AE407,'Performance Curves'!$E$1:$L$1,1)))/(INDEX('Performance Curves'!$E$1:$L$1,1,MATCH('BMP P Tracking Table'!$AE407,'Performance Curves'!$E$1:$L$1,1)+1)-INDEX('Performance Curves'!$E$1:$L$1,1,MATCH('BMP P Tracking Table'!$AE407,'Performance Curves'!$E$1:$L$1,1))),"")</f>
        <v/>
      </c>
      <c r="AH407" s="106" t="str" cm="1">
        <f t="array" ref="AH407">IFERROR(IF('BMP P Tracking Table'!$AE407=2,VLOOKUP(CONCATENATE('BMP P Tracking Table'!$T407," ",'BMP P Tracking Table'!$AC407),'Performance Curves'!$C$1:$L$45,_xlfn.SINGLE(MATCH('BMP P Tracking Table'!$AE407,'Performance Curves'!$D$1:$L$1,1))+1,FALSE),'BMP P Tracking Table'!$AF407*'BMP P Tracking Table'!$AG407+VLOOKUP(CONCATENATE('BMP P Tracking Table'!$T407," ",'BMP P Tracking Table'!$AC407),'Performance Curves'!$C$1:$L$45,_xlfn.SINGLE(MATCH('BMP P Tracking Table'!$AE407,'Performance Curves'!$D$1:$L$1,1))+1,FALSE)),"")</f>
        <v/>
      </c>
      <c r="AI407" s="107" t="str">
        <f>IFERROR('BMP P Tracking Table'!$AH407*'BMP P Tracking Table'!$AD407,"")</f>
        <v/>
      </c>
      <c r="AJ407" s="65"/>
      <c r="AK407" s="101"/>
      <c r="AL407" s="101"/>
      <c r="AM407" s="64">
        <v>1</v>
      </c>
      <c r="AN407" s="105" t="str">
        <f t="shared" si="13"/>
        <v/>
      </c>
      <c r="AO407" s="101"/>
      <c r="AP407" s="101"/>
      <c r="AQ407" s="101"/>
      <c r="AR407" s="101"/>
      <c r="AS407" s="101"/>
      <c r="AT407" s="101"/>
      <c r="AU407" s="101"/>
      <c r="AV407" s="65"/>
      <c r="AW407" s="102"/>
      <c r="AX407" s="102"/>
      <c r="AY407" s="107" t="str">
        <f>IF('BMP P Tracking Table'!$AK407="Yes",IF('BMP P Tracking Table'!$AL407="No",'BMP P Tracking Table'!$U407*VLOOKUP('BMP P Tracking Table'!$Q407,'Loading Rates'!$B$1:$L$24,4,FALSE)+IF('BMP P Tracking Table'!$V407="By HSG",'BMP P Tracking Table'!$W407*VLOOKUP('BMP P Tracking Table'!$Q407,'Loading Rates'!$B$1:$L$24,6,FALSE)+'BMP P Tracking Table'!$X407*VLOOKUP('BMP P Tracking Table'!$Q407,'Loading Rates'!$B$1:$L$24,7,FALSE)+'BMP P Tracking Table'!$Y407*VLOOKUP('BMP P Tracking Table'!$Q407,'Loading Rates'!$B$1:$L$24,8,FALSE)+'BMP P Tracking Table'!$Z407*VLOOKUP('BMP P Tracking Table'!$Q407,'Loading Rates'!$B$1:$L$24,9,FALSE),'BMP P Tracking Table'!$AA407*VLOOKUP('BMP P Tracking Table'!$Q407,'Loading Rates'!$B$1:$L$24,10,FALSE)),'BMP P Tracking Table'!$AO407*VLOOKUP('BMP P Tracking Table'!$Q407,'Loading Rates'!$B$1:$L$24,4,FALSE)+IF('BMP P Tracking Table'!$AP407="By HSG",'BMP P Tracking Table'!$AQ407*VLOOKUP('BMP P Tracking Table'!$Q407,'Loading Rates'!$B$1:$L$24,6,FALSE)+'BMP P Tracking Table'!$AR407*VLOOKUP('BMP P Tracking Table'!$Q407,'Loading Rates'!$B$1:$L$24,7,FALSE)+'BMP P Tracking Table'!$AS407*VLOOKUP('BMP P Tracking Table'!$Q407,'Loading Rates'!$B$1:$L$24,8,FALSE)+'BMP P Tracking Table'!$AT407*VLOOKUP('BMP P Tracking Table'!$Q407,'Loading Rates'!$B$1:$L$24,9,FALSE),'BMP P Tracking Table'!$AU407*VLOOKUP('BMP P Tracking Table'!$Q407,'Loading Rates'!$B$1:$L$24,10,FALSE))),"")</f>
        <v/>
      </c>
      <c r="AZ407" s="107" t="str">
        <f>IFERROR(IF('BMP P Tracking Table'!$AL407="Yes",MIN(2,IF('BMP P Tracking Table'!$AP407="Total Pervious",(-(3630*'BMP P Tracking Table'!$AO407+20.691*'BMP P Tracking Table'!$AU407)+SQRT((3630*'BMP P Tracking Table'!$AO407+20.691*'BMP P Tracking Table'!$AU407)^2-(4*(996.798*'BMP P Tracking Table'!$AU407)*-'BMP P Tracking Table'!$AW407)))/(2*(996.798*'BMP P Tracking Table'!$AU407)),IF(SUM('BMP P Tracking Table'!$AQ407:$AT407)=0,'BMP P Tracking Table'!$AU407/(-3630*'BMP P Tracking Table'!$AO407),(-(3630*'BMP P Tracking Table'!$AO407+20.691*'BMP P Tracking Table'!$AT407-216.711*'BMP P Tracking Table'!$AS407-83.853*'BMP P Tracking Table'!$AR407-42.834*'BMP P Tracking Table'!$AQ407)+SQRT((3630*'BMP P Tracking Table'!$AO407+20.691*'BMP P Tracking Table'!$AT407-216.711*'BMP P Tracking Table'!$AS407-83.853*'BMP P Tracking Table'!$AR407-42.834*'BMP P Tracking Table'!$AQ407)^2-(4*(149.919*'BMP P Tracking Table'!$AQ407+236.676*'BMP P Tracking Table'!$AR407+726*'BMP P Tracking Table'!$AS407+996.798*'BMP P Tracking Table'!$AT407)*-'BMP P Tracking Table'!$AW407)))/(2*(149.919*'BMP P Tracking Table'!$AQ407+236.676*'BMP P Tracking Table'!$AR407+726*'BMP P Tracking Table'!$AS407+996.798*'BMP P Tracking Table'!$AT407))))),MIN(2,IF('BMP P Tracking Table'!$AP407="Total Pervious",(-(3630*'BMP P Tracking Table'!$U407+20.691*'BMP P Tracking Table'!$AA407)+SQRT((3630*'BMP P Tracking Table'!$U407+20.691*'BMP P Tracking Table'!$AA407)^2-(4*(996.798*'BMP P Tracking Table'!$AA407)*-'BMP P Tracking Table'!$AW407)))/(2*(996.798*'BMP P Tracking Table'!$AA407)),IF(SUM('BMP P Tracking Table'!$W407:$Z407)=0,'BMP P Tracking Table'!$AW407/(-3630*'BMP P Tracking Table'!$U407),(-(3630*'BMP P Tracking Table'!$U407+20.691*'BMP P Tracking Table'!$Z407-216.711*'BMP P Tracking Table'!$Y407-83.853*'BMP P Tracking Table'!$X407-42.834*'BMP P Tracking Table'!$W407)+SQRT((3630*'BMP P Tracking Table'!$U407+20.691*'BMP P Tracking Table'!$Z407-216.711*'BMP P Tracking Table'!$Y407-83.853*'BMP P Tracking Table'!$X407-42.834*'BMP P Tracking Table'!$W407)^2-(4*(149.919*'BMP P Tracking Table'!$W407+236.676*'BMP P Tracking Table'!$X407+726*'BMP P Tracking Table'!$Y407+996.798*'BMP P Tracking Table'!$Z407)*-'BMP P Tracking Table'!$AW407)))/(2*(149.919*'BMP P Tracking Table'!$W407+236.676*'BMP P Tracking Table'!$X407+726*'BMP P Tracking Table'!$Y407+996.798*'BMP P Tracking Table'!$Z407)))))),"")</f>
        <v/>
      </c>
      <c r="BA407" s="105" t="str" cm="1">
        <f t="array" ref="BA407">IFERROR((VLOOKUP(CONCATENATE('BMP P Tracking Table'!$AV407," ",'BMP P Tracking Table'!$AX407),'Performance Curves'!$C$1:$L$45,_xlfn.SINGLE(MATCH('BMP P Tracking Table'!$AZ407,'Performance Curves'!$D$1:$L$1,1))+2,FALSE)-VLOOKUP(CONCATENATE('BMP P Tracking Table'!$AV407," ",'BMP P Tracking Table'!$AX407),'Performance Curves'!$C$1:$L$45,_xlfn.SINGLE(MATCH('BMP P Tracking Table'!$AZ407,'Performance Curves'!$D$1:$L$1,1))+1,FALSE)),"")</f>
        <v/>
      </c>
      <c r="BB407" s="107" t="str">
        <f>IFERROR(('BMP P Tracking Table'!$AZ407-INDEX('Performance Curves'!$E$1:$L$1,1,MATCH('BMP P Tracking Table'!$AZ407,'Performance Curves'!$E$1:$L$1,1)))/(INDEX('Performance Curves'!$E$1:$L$1,1,MATCH('BMP P Tracking Table'!$AZ407,'Performance Curves'!$E$1:$L$1,1)+1)-INDEX('Performance Curves'!$E$1:$L$1,1,MATCH('BMP P Tracking Table'!$AZ407,'Performance Curves'!$E$1:$L$1,1))),"")</f>
        <v/>
      </c>
      <c r="BC407" s="106" t="str" cm="1">
        <f t="array" ref="BC407">IFERROR(IF('BMP P Tracking Table'!$AZ407=2,VLOOKUP(CONCATENATE('BMP P Tracking Table'!$AV407," ",'BMP P Tracking Table'!$AX407),'Performance Curves'!$C$1:$L$44,_xlfn.SINGLE(MATCH('BMP P Tracking Table'!$AZ407,'Performance Curves'!$D$1:$L$1,1))+1,FALSE),'BMP P Tracking Table'!$BA407*'BMP P Tracking Table'!$BB407+VLOOKUP(CONCATENATE('BMP P Tracking Table'!$AV407," ",'BMP P Tracking Table'!$AX407),'Performance Curves'!$C$1:$L$44,_xlfn.SINGLE(MATCH('BMP P Tracking Table'!$AZ407,'Performance Curves'!$D$1:$L$1,1))+1,FALSE)),"")</f>
        <v/>
      </c>
      <c r="BD407" s="107" t="str">
        <f>IFERROR('BMP P Tracking Table'!$BC407*'BMP P Tracking Table'!$AY407,"")</f>
        <v/>
      </c>
      <c r="BE407" s="101"/>
      <c r="BF407" s="37">
        <f t="shared" si="14"/>
        <v>0</v>
      </c>
    </row>
    <row r="408" spans="1:58" x14ac:dyDescent="0.25">
      <c r="A408" s="65"/>
      <c r="B408" s="65"/>
      <c r="C408" s="65"/>
      <c r="D408" s="65"/>
      <c r="E408" s="97"/>
      <c r="F408" s="97"/>
      <c r="G408" s="65"/>
      <c r="H408" s="65"/>
      <c r="I408" s="65"/>
      <c r="J408" s="98"/>
      <c r="K408" s="65"/>
      <c r="L408" s="65"/>
      <c r="M408" s="65"/>
      <c r="N408" s="65"/>
      <c r="O408" s="65"/>
      <c r="P408" s="65"/>
      <c r="Q408" s="65" t="str">
        <f>IFERROR(VLOOKUP('BMP P Tracking Table'!$P408,Dropdowns!$C$2:$E$15,3,FALSE),"")</f>
        <v/>
      </c>
      <c r="R408" s="65" t="str">
        <f>IFERROR(VLOOKUP('BMP P Tracking Table'!$Q408,Dropdowns!$P$3:$Q$23,2,FALSE),"")</f>
        <v/>
      </c>
      <c r="S408" s="65"/>
      <c r="T408" s="65"/>
      <c r="U408" s="65"/>
      <c r="V408" s="65"/>
      <c r="W408" s="65"/>
      <c r="X408" s="65"/>
      <c r="Y408" s="65"/>
      <c r="Z408" s="65"/>
      <c r="AA408" s="65"/>
      <c r="AB408" s="100"/>
      <c r="AC408" s="65"/>
      <c r="AD408" s="107" t="str">
        <f>IFERROR('BMP P Tracking Table'!$U408*VLOOKUP('BMP P Tracking Table'!$Q408,'Loading Rates'!$B$1:$L$24,4,FALSE)+IF('BMP P Tracking Table'!$V408="By HSG",'BMP P Tracking Table'!$W408*VLOOKUP('BMP P Tracking Table'!$Q408,'Loading Rates'!$B$1:$L$24,6,FALSE)+'BMP P Tracking Table'!$X408*VLOOKUP('BMP P Tracking Table'!$Q408,'Loading Rates'!$B$1:$L$24,7,FALSE)+'BMP P Tracking Table'!$Y408*VLOOKUP('BMP P Tracking Table'!$Q408,'Loading Rates'!$B$1:$L$24,8,FALSE)+'BMP P Tracking Table'!$Z408*VLOOKUP('BMP P Tracking Table'!$Q408,'Loading Rates'!$B$1:$L$24,9,FALSE),'BMP P Tracking Table'!$AA408*VLOOKUP('BMP P Tracking Table'!$Q408,'Loading Rates'!$B$1:$L$24,10,FALSE)),"")</f>
        <v/>
      </c>
      <c r="AE408" s="107" t="str">
        <f>IFERROR(MIN(2,IF('BMP P Tracking Table'!$V408="Total Pervious",(-(3630*'BMP P Tracking Table'!$U408+20.691*'BMP P Tracking Table'!$AA408)+SQRT((3630*'BMP P Tracking Table'!$U408+20.691*'BMP P Tracking Table'!$AA408)^2-(4*(996.798*'BMP P Tracking Table'!$AA408)*-'BMP P Tracking Table'!$AB408)))/(2*(996.798*'BMP P Tracking Table'!$AA408)),IF(SUM('BMP P Tracking Table'!$W408:$Z408)=0,'BMP P Tracking Table'!$AB408/(-3630*'BMP P Tracking Table'!$U408),(-(3630*'BMP P Tracking Table'!$U408+20.691*'BMP P Tracking Table'!$Z408-216.711*'BMP P Tracking Table'!$Y408-83.853*'BMP P Tracking Table'!$X408-42.834*'BMP P Tracking Table'!$W408)+SQRT((3630*'BMP P Tracking Table'!$U408+20.691*'BMP P Tracking Table'!$Z408-216.711*'BMP P Tracking Table'!$Y408-83.853*'BMP P Tracking Table'!$X408-42.834*'BMP P Tracking Table'!$W408)^2-(4*(149.919*'BMP P Tracking Table'!$W408+236.676*'BMP P Tracking Table'!$X408+726*'BMP P Tracking Table'!$Y408+996.798*'BMP P Tracking Table'!$Z408)*-'BMP P Tracking Table'!$AB408)))/(2*(149.919*'BMP P Tracking Table'!$W408+236.676*'BMP P Tracking Table'!$X408+726*'BMP P Tracking Table'!$Y408+996.798*'BMP P Tracking Table'!$Z408))))),"")</f>
        <v/>
      </c>
      <c r="AF408" s="107" t="str" cm="1">
        <f t="array" ref="AF408">IFERROR((VLOOKUP(CONCATENATE('BMP P Tracking Table'!$T408," ",'BMP P Tracking Table'!$AC408),'Performance Curves'!$C$1:$L$45,_xlfn.SINGLE(MATCH('BMP P Tracking Table'!$AE408,'Performance Curves'!$D$1:$L$1,1))+2,FALSE)-VLOOKUP(CONCATENATE('BMP P Tracking Table'!$T408," ",'BMP P Tracking Table'!$AC408),'Performance Curves'!$C$1:$L$45,_xlfn.SINGLE(MATCH('BMP P Tracking Table'!$AE408,'Performance Curves'!$D$1:$L$1,1))+1,FALSE)),"")</f>
        <v/>
      </c>
      <c r="AG408" s="107" t="str">
        <f>IFERROR(('BMP P Tracking Table'!$AE408-INDEX('Performance Curves'!$E$1:$L$1,1,MATCH('BMP P Tracking Table'!$AE408,'Performance Curves'!$E$1:$L$1,1)))/(INDEX('Performance Curves'!$E$1:$L$1,1,MATCH('BMP P Tracking Table'!$AE408,'Performance Curves'!$E$1:$L$1,1)+1)-INDEX('Performance Curves'!$E$1:$L$1,1,MATCH('BMP P Tracking Table'!$AE408,'Performance Curves'!$E$1:$L$1,1))),"")</f>
        <v/>
      </c>
      <c r="AH408" s="106" t="str" cm="1">
        <f t="array" ref="AH408">IFERROR(IF('BMP P Tracking Table'!$AE408=2,VLOOKUP(CONCATENATE('BMP P Tracking Table'!$T408," ",'BMP P Tracking Table'!$AC408),'Performance Curves'!$C$1:$L$45,_xlfn.SINGLE(MATCH('BMP P Tracking Table'!$AE408,'Performance Curves'!$D$1:$L$1,1))+1,FALSE),'BMP P Tracking Table'!$AF408*'BMP P Tracking Table'!$AG408+VLOOKUP(CONCATENATE('BMP P Tracking Table'!$T408," ",'BMP P Tracking Table'!$AC408),'Performance Curves'!$C$1:$L$45,_xlfn.SINGLE(MATCH('BMP P Tracking Table'!$AE408,'Performance Curves'!$D$1:$L$1,1))+1,FALSE)),"")</f>
        <v/>
      </c>
      <c r="AI408" s="107" t="str">
        <f>IFERROR('BMP P Tracking Table'!$AH408*'BMP P Tracking Table'!$AD408,"")</f>
        <v/>
      </c>
      <c r="AJ408" s="65"/>
      <c r="AK408" s="101"/>
      <c r="AL408" s="101"/>
      <c r="AM408" s="64">
        <v>1</v>
      </c>
      <c r="AN408" s="105" t="str">
        <f t="shared" si="13"/>
        <v/>
      </c>
      <c r="AO408" s="101"/>
      <c r="AP408" s="101"/>
      <c r="AQ408" s="101"/>
      <c r="AR408" s="101"/>
      <c r="AS408" s="101"/>
      <c r="AT408" s="101"/>
      <c r="AU408" s="101"/>
      <c r="AV408" s="65"/>
      <c r="AW408" s="102"/>
      <c r="AX408" s="102"/>
      <c r="AY408" s="107" t="str">
        <f>IF('BMP P Tracking Table'!$AK408="Yes",IF('BMP P Tracking Table'!$AL408="No",'BMP P Tracking Table'!$U408*VLOOKUP('BMP P Tracking Table'!$Q408,'Loading Rates'!$B$1:$L$24,4,FALSE)+IF('BMP P Tracking Table'!$V408="By HSG",'BMP P Tracking Table'!$W408*VLOOKUP('BMP P Tracking Table'!$Q408,'Loading Rates'!$B$1:$L$24,6,FALSE)+'BMP P Tracking Table'!$X408*VLOOKUP('BMP P Tracking Table'!$Q408,'Loading Rates'!$B$1:$L$24,7,FALSE)+'BMP P Tracking Table'!$Y408*VLOOKUP('BMP P Tracking Table'!$Q408,'Loading Rates'!$B$1:$L$24,8,FALSE)+'BMP P Tracking Table'!$Z408*VLOOKUP('BMP P Tracking Table'!$Q408,'Loading Rates'!$B$1:$L$24,9,FALSE),'BMP P Tracking Table'!$AA408*VLOOKUP('BMP P Tracking Table'!$Q408,'Loading Rates'!$B$1:$L$24,10,FALSE)),'BMP P Tracking Table'!$AO408*VLOOKUP('BMP P Tracking Table'!$Q408,'Loading Rates'!$B$1:$L$24,4,FALSE)+IF('BMP P Tracking Table'!$AP408="By HSG",'BMP P Tracking Table'!$AQ408*VLOOKUP('BMP P Tracking Table'!$Q408,'Loading Rates'!$B$1:$L$24,6,FALSE)+'BMP P Tracking Table'!$AR408*VLOOKUP('BMP P Tracking Table'!$Q408,'Loading Rates'!$B$1:$L$24,7,FALSE)+'BMP P Tracking Table'!$AS408*VLOOKUP('BMP P Tracking Table'!$Q408,'Loading Rates'!$B$1:$L$24,8,FALSE)+'BMP P Tracking Table'!$AT408*VLOOKUP('BMP P Tracking Table'!$Q408,'Loading Rates'!$B$1:$L$24,9,FALSE),'BMP P Tracking Table'!$AU408*VLOOKUP('BMP P Tracking Table'!$Q408,'Loading Rates'!$B$1:$L$24,10,FALSE))),"")</f>
        <v/>
      </c>
      <c r="AZ408" s="107" t="str">
        <f>IFERROR(IF('BMP P Tracking Table'!$AL408="Yes",MIN(2,IF('BMP P Tracking Table'!$AP408="Total Pervious",(-(3630*'BMP P Tracking Table'!$AO408+20.691*'BMP P Tracking Table'!$AU408)+SQRT((3630*'BMP P Tracking Table'!$AO408+20.691*'BMP P Tracking Table'!$AU408)^2-(4*(996.798*'BMP P Tracking Table'!$AU408)*-'BMP P Tracking Table'!$AW408)))/(2*(996.798*'BMP P Tracking Table'!$AU408)),IF(SUM('BMP P Tracking Table'!$AQ408:$AT408)=0,'BMP P Tracking Table'!$AU408/(-3630*'BMP P Tracking Table'!$AO408),(-(3630*'BMP P Tracking Table'!$AO408+20.691*'BMP P Tracking Table'!$AT408-216.711*'BMP P Tracking Table'!$AS408-83.853*'BMP P Tracking Table'!$AR408-42.834*'BMP P Tracking Table'!$AQ408)+SQRT((3630*'BMP P Tracking Table'!$AO408+20.691*'BMP P Tracking Table'!$AT408-216.711*'BMP P Tracking Table'!$AS408-83.853*'BMP P Tracking Table'!$AR408-42.834*'BMP P Tracking Table'!$AQ408)^2-(4*(149.919*'BMP P Tracking Table'!$AQ408+236.676*'BMP P Tracking Table'!$AR408+726*'BMP P Tracking Table'!$AS408+996.798*'BMP P Tracking Table'!$AT408)*-'BMP P Tracking Table'!$AW408)))/(2*(149.919*'BMP P Tracking Table'!$AQ408+236.676*'BMP P Tracking Table'!$AR408+726*'BMP P Tracking Table'!$AS408+996.798*'BMP P Tracking Table'!$AT408))))),MIN(2,IF('BMP P Tracking Table'!$AP408="Total Pervious",(-(3630*'BMP P Tracking Table'!$U408+20.691*'BMP P Tracking Table'!$AA408)+SQRT((3630*'BMP P Tracking Table'!$U408+20.691*'BMP P Tracking Table'!$AA408)^2-(4*(996.798*'BMP P Tracking Table'!$AA408)*-'BMP P Tracking Table'!$AW408)))/(2*(996.798*'BMP P Tracking Table'!$AA408)),IF(SUM('BMP P Tracking Table'!$W408:$Z408)=0,'BMP P Tracking Table'!$AW408/(-3630*'BMP P Tracking Table'!$U408),(-(3630*'BMP P Tracking Table'!$U408+20.691*'BMP P Tracking Table'!$Z408-216.711*'BMP P Tracking Table'!$Y408-83.853*'BMP P Tracking Table'!$X408-42.834*'BMP P Tracking Table'!$W408)+SQRT((3630*'BMP P Tracking Table'!$U408+20.691*'BMP P Tracking Table'!$Z408-216.711*'BMP P Tracking Table'!$Y408-83.853*'BMP P Tracking Table'!$X408-42.834*'BMP P Tracking Table'!$W408)^2-(4*(149.919*'BMP P Tracking Table'!$W408+236.676*'BMP P Tracking Table'!$X408+726*'BMP P Tracking Table'!$Y408+996.798*'BMP P Tracking Table'!$Z408)*-'BMP P Tracking Table'!$AW408)))/(2*(149.919*'BMP P Tracking Table'!$W408+236.676*'BMP P Tracking Table'!$X408+726*'BMP P Tracking Table'!$Y408+996.798*'BMP P Tracking Table'!$Z408)))))),"")</f>
        <v/>
      </c>
      <c r="BA408" s="105" t="str" cm="1">
        <f t="array" ref="BA408">IFERROR((VLOOKUP(CONCATENATE('BMP P Tracking Table'!$AV408," ",'BMP P Tracking Table'!$AX408),'Performance Curves'!$C$1:$L$45,_xlfn.SINGLE(MATCH('BMP P Tracking Table'!$AZ408,'Performance Curves'!$D$1:$L$1,1))+2,FALSE)-VLOOKUP(CONCATENATE('BMP P Tracking Table'!$AV408," ",'BMP P Tracking Table'!$AX408),'Performance Curves'!$C$1:$L$45,_xlfn.SINGLE(MATCH('BMP P Tracking Table'!$AZ408,'Performance Curves'!$D$1:$L$1,1))+1,FALSE)),"")</f>
        <v/>
      </c>
      <c r="BB408" s="107" t="str">
        <f>IFERROR(('BMP P Tracking Table'!$AZ408-INDEX('Performance Curves'!$E$1:$L$1,1,MATCH('BMP P Tracking Table'!$AZ408,'Performance Curves'!$E$1:$L$1,1)))/(INDEX('Performance Curves'!$E$1:$L$1,1,MATCH('BMP P Tracking Table'!$AZ408,'Performance Curves'!$E$1:$L$1,1)+1)-INDEX('Performance Curves'!$E$1:$L$1,1,MATCH('BMP P Tracking Table'!$AZ408,'Performance Curves'!$E$1:$L$1,1))),"")</f>
        <v/>
      </c>
      <c r="BC408" s="106" t="str" cm="1">
        <f t="array" ref="BC408">IFERROR(IF('BMP P Tracking Table'!$AZ408=2,VLOOKUP(CONCATENATE('BMP P Tracking Table'!$AV408," ",'BMP P Tracking Table'!$AX408),'Performance Curves'!$C$1:$L$44,_xlfn.SINGLE(MATCH('BMP P Tracking Table'!$AZ408,'Performance Curves'!$D$1:$L$1,1))+1,FALSE),'BMP P Tracking Table'!$BA408*'BMP P Tracking Table'!$BB408+VLOOKUP(CONCATENATE('BMP P Tracking Table'!$AV408," ",'BMP P Tracking Table'!$AX408),'Performance Curves'!$C$1:$L$44,_xlfn.SINGLE(MATCH('BMP P Tracking Table'!$AZ408,'Performance Curves'!$D$1:$L$1,1))+1,FALSE)),"")</f>
        <v/>
      </c>
      <c r="BD408" s="107" t="str">
        <f>IFERROR('BMP P Tracking Table'!$BC408*'BMP P Tracking Table'!$AY408,"")</f>
        <v/>
      </c>
      <c r="BE408" s="95"/>
      <c r="BF408" s="37">
        <f t="shared" si="14"/>
        <v>0</v>
      </c>
    </row>
    <row r="409" spans="1:58" x14ac:dyDescent="0.25">
      <c r="A409" s="65"/>
      <c r="B409" s="65"/>
      <c r="C409" s="65"/>
      <c r="D409" s="65"/>
      <c r="E409" s="97"/>
      <c r="F409" s="97"/>
      <c r="G409" s="65"/>
      <c r="H409" s="65"/>
      <c r="I409" s="65"/>
      <c r="J409" s="98"/>
      <c r="K409" s="65"/>
      <c r="L409" s="65"/>
      <c r="M409" s="65"/>
      <c r="N409" s="65"/>
      <c r="O409" s="65"/>
      <c r="P409" s="65"/>
      <c r="Q409" s="65" t="str">
        <f>IFERROR(VLOOKUP('BMP P Tracking Table'!$P409,Dropdowns!$C$2:$E$15,3,FALSE),"")</f>
        <v/>
      </c>
      <c r="R409" s="65" t="str">
        <f>IFERROR(VLOOKUP('BMP P Tracking Table'!$Q409,Dropdowns!$P$3:$Q$23,2,FALSE),"")</f>
        <v/>
      </c>
      <c r="S409" s="65"/>
      <c r="T409" s="65"/>
      <c r="U409" s="65"/>
      <c r="V409" s="65"/>
      <c r="W409" s="65"/>
      <c r="X409" s="65"/>
      <c r="Y409" s="65"/>
      <c r="Z409" s="65"/>
      <c r="AA409" s="65"/>
      <c r="AB409" s="100"/>
      <c r="AC409" s="65"/>
      <c r="AD409" s="107" t="str">
        <f>IFERROR('BMP P Tracking Table'!$U409*VLOOKUP('BMP P Tracking Table'!$Q409,'Loading Rates'!$B$1:$L$24,4,FALSE)+IF('BMP P Tracking Table'!$V409="By HSG",'BMP P Tracking Table'!$W409*VLOOKUP('BMP P Tracking Table'!$Q409,'Loading Rates'!$B$1:$L$24,6,FALSE)+'BMP P Tracking Table'!$X409*VLOOKUP('BMP P Tracking Table'!$Q409,'Loading Rates'!$B$1:$L$24,7,FALSE)+'BMP P Tracking Table'!$Y409*VLOOKUP('BMP P Tracking Table'!$Q409,'Loading Rates'!$B$1:$L$24,8,FALSE)+'BMP P Tracking Table'!$Z409*VLOOKUP('BMP P Tracking Table'!$Q409,'Loading Rates'!$B$1:$L$24,9,FALSE),'BMP P Tracking Table'!$AA409*VLOOKUP('BMP P Tracking Table'!$Q409,'Loading Rates'!$B$1:$L$24,10,FALSE)),"")</f>
        <v/>
      </c>
      <c r="AE409" s="107" t="str">
        <f>IFERROR(MIN(2,IF('BMP P Tracking Table'!$V409="Total Pervious",(-(3630*'BMP P Tracking Table'!$U409+20.691*'BMP P Tracking Table'!$AA409)+SQRT((3630*'BMP P Tracking Table'!$U409+20.691*'BMP P Tracking Table'!$AA409)^2-(4*(996.798*'BMP P Tracking Table'!$AA409)*-'BMP P Tracking Table'!$AB409)))/(2*(996.798*'BMP P Tracking Table'!$AA409)),IF(SUM('BMP P Tracking Table'!$W409:$Z409)=0,'BMP P Tracking Table'!$AB409/(-3630*'BMP P Tracking Table'!$U409),(-(3630*'BMP P Tracking Table'!$U409+20.691*'BMP P Tracking Table'!$Z409-216.711*'BMP P Tracking Table'!$Y409-83.853*'BMP P Tracking Table'!$X409-42.834*'BMP P Tracking Table'!$W409)+SQRT((3630*'BMP P Tracking Table'!$U409+20.691*'BMP P Tracking Table'!$Z409-216.711*'BMP P Tracking Table'!$Y409-83.853*'BMP P Tracking Table'!$X409-42.834*'BMP P Tracking Table'!$W409)^2-(4*(149.919*'BMP P Tracking Table'!$W409+236.676*'BMP P Tracking Table'!$X409+726*'BMP P Tracking Table'!$Y409+996.798*'BMP P Tracking Table'!$Z409)*-'BMP P Tracking Table'!$AB409)))/(2*(149.919*'BMP P Tracking Table'!$W409+236.676*'BMP P Tracking Table'!$X409+726*'BMP P Tracking Table'!$Y409+996.798*'BMP P Tracking Table'!$Z409))))),"")</f>
        <v/>
      </c>
      <c r="AF409" s="107" t="str" cm="1">
        <f t="array" ref="AF409">IFERROR((VLOOKUP(CONCATENATE('BMP P Tracking Table'!$T409," ",'BMP P Tracking Table'!$AC409),'Performance Curves'!$C$1:$L$45,_xlfn.SINGLE(MATCH('BMP P Tracking Table'!$AE409,'Performance Curves'!$D$1:$L$1,1))+2,FALSE)-VLOOKUP(CONCATENATE('BMP P Tracking Table'!$T409," ",'BMP P Tracking Table'!$AC409),'Performance Curves'!$C$1:$L$45,_xlfn.SINGLE(MATCH('BMP P Tracking Table'!$AE409,'Performance Curves'!$D$1:$L$1,1))+1,FALSE)),"")</f>
        <v/>
      </c>
      <c r="AG409" s="107" t="str">
        <f>IFERROR(('BMP P Tracking Table'!$AE409-INDEX('Performance Curves'!$E$1:$L$1,1,MATCH('BMP P Tracking Table'!$AE409,'Performance Curves'!$E$1:$L$1,1)))/(INDEX('Performance Curves'!$E$1:$L$1,1,MATCH('BMP P Tracking Table'!$AE409,'Performance Curves'!$E$1:$L$1,1)+1)-INDEX('Performance Curves'!$E$1:$L$1,1,MATCH('BMP P Tracking Table'!$AE409,'Performance Curves'!$E$1:$L$1,1))),"")</f>
        <v/>
      </c>
      <c r="AH409" s="106" t="str" cm="1">
        <f t="array" ref="AH409">IFERROR(IF('BMP P Tracking Table'!$AE409=2,VLOOKUP(CONCATENATE('BMP P Tracking Table'!$T409," ",'BMP P Tracking Table'!$AC409),'Performance Curves'!$C$1:$L$45,_xlfn.SINGLE(MATCH('BMP P Tracking Table'!$AE409,'Performance Curves'!$D$1:$L$1,1))+1,FALSE),'BMP P Tracking Table'!$AF409*'BMP P Tracking Table'!$AG409+VLOOKUP(CONCATENATE('BMP P Tracking Table'!$T409," ",'BMP P Tracking Table'!$AC409),'Performance Curves'!$C$1:$L$45,_xlfn.SINGLE(MATCH('BMP P Tracking Table'!$AE409,'Performance Curves'!$D$1:$L$1,1))+1,FALSE)),"")</f>
        <v/>
      </c>
      <c r="AI409" s="107" t="str">
        <f>IFERROR('BMP P Tracking Table'!$AH409*'BMP P Tracking Table'!$AD409,"")</f>
        <v/>
      </c>
      <c r="AJ409" s="65"/>
      <c r="AK409" s="101"/>
      <c r="AL409" s="101"/>
      <c r="AM409" s="64">
        <v>1</v>
      </c>
      <c r="AN409" s="105" t="str">
        <f t="shared" si="13"/>
        <v/>
      </c>
      <c r="AO409" s="101"/>
      <c r="AP409" s="101"/>
      <c r="AQ409" s="101"/>
      <c r="AR409" s="101"/>
      <c r="AS409" s="101"/>
      <c r="AT409" s="101"/>
      <c r="AU409" s="101"/>
      <c r="AV409" s="65"/>
      <c r="AW409" s="102"/>
      <c r="AX409" s="102"/>
      <c r="AY409" s="107" t="str">
        <f>IF('BMP P Tracking Table'!$AK409="Yes",IF('BMP P Tracking Table'!$AL409="No",'BMP P Tracking Table'!$U409*VLOOKUP('BMP P Tracking Table'!$Q409,'Loading Rates'!$B$1:$L$24,4,FALSE)+IF('BMP P Tracking Table'!$V409="By HSG",'BMP P Tracking Table'!$W409*VLOOKUP('BMP P Tracking Table'!$Q409,'Loading Rates'!$B$1:$L$24,6,FALSE)+'BMP P Tracking Table'!$X409*VLOOKUP('BMP P Tracking Table'!$Q409,'Loading Rates'!$B$1:$L$24,7,FALSE)+'BMP P Tracking Table'!$Y409*VLOOKUP('BMP P Tracking Table'!$Q409,'Loading Rates'!$B$1:$L$24,8,FALSE)+'BMP P Tracking Table'!$Z409*VLOOKUP('BMP P Tracking Table'!$Q409,'Loading Rates'!$B$1:$L$24,9,FALSE),'BMP P Tracking Table'!$AA409*VLOOKUP('BMP P Tracking Table'!$Q409,'Loading Rates'!$B$1:$L$24,10,FALSE)),'BMP P Tracking Table'!$AO409*VLOOKUP('BMP P Tracking Table'!$Q409,'Loading Rates'!$B$1:$L$24,4,FALSE)+IF('BMP P Tracking Table'!$AP409="By HSG",'BMP P Tracking Table'!$AQ409*VLOOKUP('BMP P Tracking Table'!$Q409,'Loading Rates'!$B$1:$L$24,6,FALSE)+'BMP P Tracking Table'!$AR409*VLOOKUP('BMP P Tracking Table'!$Q409,'Loading Rates'!$B$1:$L$24,7,FALSE)+'BMP P Tracking Table'!$AS409*VLOOKUP('BMP P Tracking Table'!$Q409,'Loading Rates'!$B$1:$L$24,8,FALSE)+'BMP P Tracking Table'!$AT409*VLOOKUP('BMP P Tracking Table'!$Q409,'Loading Rates'!$B$1:$L$24,9,FALSE),'BMP P Tracking Table'!$AU409*VLOOKUP('BMP P Tracking Table'!$Q409,'Loading Rates'!$B$1:$L$24,10,FALSE))),"")</f>
        <v/>
      </c>
      <c r="AZ409" s="107" t="str">
        <f>IFERROR(IF('BMP P Tracking Table'!$AL409="Yes",MIN(2,IF('BMP P Tracking Table'!$AP409="Total Pervious",(-(3630*'BMP P Tracking Table'!$AO409+20.691*'BMP P Tracking Table'!$AU409)+SQRT((3630*'BMP P Tracking Table'!$AO409+20.691*'BMP P Tracking Table'!$AU409)^2-(4*(996.798*'BMP P Tracking Table'!$AU409)*-'BMP P Tracking Table'!$AW409)))/(2*(996.798*'BMP P Tracking Table'!$AU409)),IF(SUM('BMP P Tracking Table'!$AQ409:$AT409)=0,'BMP P Tracking Table'!$AU409/(-3630*'BMP P Tracking Table'!$AO409),(-(3630*'BMP P Tracking Table'!$AO409+20.691*'BMP P Tracking Table'!$AT409-216.711*'BMP P Tracking Table'!$AS409-83.853*'BMP P Tracking Table'!$AR409-42.834*'BMP P Tracking Table'!$AQ409)+SQRT((3630*'BMP P Tracking Table'!$AO409+20.691*'BMP P Tracking Table'!$AT409-216.711*'BMP P Tracking Table'!$AS409-83.853*'BMP P Tracking Table'!$AR409-42.834*'BMP P Tracking Table'!$AQ409)^2-(4*(149.919*'BMP P Tracking Table'!$AQ409+236.676*'BMP P Tracking Table'!$AR409+726*'BMP P Tracking Table'!$AS409+996.798*'BMP P Tracking Table'!$AT409)*-'BMP P Tracking Table'!$AW409)))/(2*(149.919*'BMP P Tracking Table'!$AQ409+236.676*'BMP P Tracking Table'!$AR409+726*'BMP P Tracking Table'!$AS409+996.798*'BMP P Tracking Table'!$AT409))))),MIN(2,IF('BMP P Tracking Table'!$AP409="Total Pervious",(-(3630*'BMP P Tracking Table'!$U409+20.691*'BMP P Tracking Table'!$AA409)+SQRT((3630*'BMP P Tracking Table'!$U409+20.691*'BMP P Tracking Table'!$AA409)^2-(4*(996.798*'BMP P Tracking Table'!$AA409)*-'BMP P Tracking Table'!$AW409)))/(2*(996.798*'BMP P Tracking Table'!$AA409)),IF(SUM('BMP P Tracking Table'!$W409:$Z409)=0,'BMP P Tracking Table'!$AW409/(-3630*'BMP P Tracking Table'!$U409),(-(3630*'BMP P Tracking Table'!$U409+20.691*'BMP P Tracking Table'!$Z409-216.711*'BMP P Tracking Table'!$Y409-83.853*'BMP P Tracking Table'!$X409-42.834*'BMP P Tracking Table'!$W409)+SQRT((3630*'BMP P Tracking Table'!$U409+20.691*'BMP P Tracking Table'!$Z409-216.711*'BMP P Tracking Table'!$Y409-83.853*'BMP P Tracking Table'!$X409-42.834*'BMP P Tracking Table'!$W409)^2-(4*(149.919*'BMP P Tracking Table'!$W409+236.676*'BMP P Tracking Table'!$X409+726*'BMP P Tracking Table'!$Y409+996.798*'BMP P Tracking Table'!$Z409)*-'BMP P Tracking Table'!$AW409)))/(2*(149.919*'BMP P Tracking Table'!$W409+236.676*'BMP P Tracking Table'!$X409+726*'BMP P Tracking Table'!$Y409+996.798*'BMP P Tracking Table'!$Z409)))))),"")</f>
        <v/>
      </c>
      <c r="BA409" s="105" t="str" cm="1">
        <f t="array" ref="BA409">IFERROR((VLOOKUP(CONCATENATE('BMP P Tracking Table'!$AV409," ",'BMP P Tracking Table'!$AX409),'Performance Curves'!$C$1:$L$45,_xlfn.SINGLE(MATCH('BMP P Tracking Table'!$AZ409,'Performance Curves'!$D$1:$L$1,1))+2,FALSE)-VLOOKUP(CONCATENATE('BMP P Tracking Table'!$AV409," ",'BMP P Tracking Table'!$AX409),'Performance Curves'!$C$1:$L$45,_xlfn.SINGLE(MATCH('BMP P Tracking Table'!$AZ409,'Performance Curves'!$D$1:$L$1,1))+1,FALSE)),"")</f>
        <v/>
      </c>
      <c r="BB409" s="107" t="str">
        <f>IFERROR(('BMP P Tracking Table'!$AZ409-INDEX('Performance Curves'!$E$1:$L$1,1,MATCH('BMP P Tracking Table'!$AZ409,'Performance Curves'!$E$1:$L$1,1)))/(INDEX('Performance Curves'!$E$1:$L$1,1,MATCH('BMP P Tracking Table'!$AZ409,'Performance Curves'!$E$1:$L$1,1)+1)-INDEX('Performance Curves'!$E$1:$L$1,1,MATCH('BMP P Tracking Table'!$AZ409,'Performance Curves'!$E$1:$L$1,1))),"")</f>
        <v/>
      </c>
      <c r="BC409" s="106" t="str" cm="1">
        <f t="array" ref="BC409">IFERROR(IF('BMP P Tracking Table'!$AZ409=2,VLOOKUP(CONCATENATE('BMP P Tracking Table'!$AV409," ",'BMP P Tracking Table'!$AX409),'Performance Curves'!$C$1:$L$44,_xlfn.SINGLE(MATCH('BMP P Tracking Table'!$AZ409,'Performance Curves'!$D$1:$L$1,1))+1,FALSE),'BMP P Tracking Table'!$BA409*'BMP P Tracking Table'!$BB409+VLOOKUP(CONCATENATE('BMP P Tracking Table'!$AV409," ",'BMP P Tracking Table'!$AX409),'Performance Curves'!$C$1:$L$44,_xlfn.SINGLE(MATCH('BMP P Tracking Table'!$AZ409,'Performance Curves'!$D$1:$L$1,1))+1,FALSE)),"")</f>
        <v/>
      </c>
      <c r="BD409" s="107" t="str">
        <f>IFERROR('BMP P Tracking Table'!$BC409*'BMP P Tracking Table'!$AY409,"")</f>
        <v/>
      </c>
      <c r="BE409" s="101"/>
      <c r="BF409" s="37">
        <f t="shared" si="14"/>
        <v>0</v>
      </c>
    </row>
    <row r="410" spans="1:58" x14ac:dyDescent="0.25">
      <c r="A410" s="65"/>
      <c r="B410" s="65"/>
      <c r="C410" s="65"/>
      <c r="D410" s="65"/>
      <c r="E410" s="97"/>
      <c r="F410" s="97"/>
      <c r="G410" s="65"/>
      <c r="H410" s="65"/>
      <c r="I410" s="65"/>
      <c r="J410" s="98"/>
      <c r="K410" s="65"/>
      <c r="L410" s="65"/>
      <c r="M410" s="65"/>
      <c r="N410" s="65"/>
      <c r="O410" s="65"/>
      <c r="P410" s="65"/>
      <c r="Q410" s="65" t="str">
        <f>IFERROR(VLOOKUP('BMP P Tracking Table'!$P410,Dropdowns!$C$2:$E$15,3,FALSE),"")</f>
        <v/>
      </c>
      <c r="R410" s="65" t="str">
        <f>IFERROR(VLOOKUP('BMP P Tracking Table'!$Q410,Dropdowns!$P$3:$Q$23,2,FALSE),"")</f>
        <v/>
      </c>
      <c r="S410" s="65"/>
      <c r="T410" s="65"/>
      <c r="U410" s="65"/>
      <c r="V410" s="65"/>
      <c r="W410" s="65"/>
      <c r="X410" s="65"/>
      <c r="Y410" s="65"/>
      <c r="Z410" s="65"/>
      <c r="AA410" s="65"/>
      <c r="AB410" s="100"/>
      <c r="AC410" s="65"/>
      <c r="AD410" s="107" t="str">
        <f>IFERROR('BMP P Tracking Table'!$U410*VLOOKUP('BMP P Tracking Table'!$Q410,'Loading Rates'!$B$1:$L$24,4,FALSE)+IF('BMP P Tracking Table'!$V410="By HSG",'BMP P Tracking Table'!$W410*VLOOKUP('BMP P Tracking Table'!$Q410,'Loading Rates'!$B$1:$L$24,6,FALSE)+'BMP P Tracking Table'!$X410*VLOOKUP('BMP P Tracking Table'!$Q410,'Loading Rates'!$B$1:$L$24,7,FALSE)+'BMP P Tracking Table'!$Y410*VLOOKUP('BMP P Tracking Table'!$Q410,'Loading Rates'!$B$1:$L$24,8,FALSE)+'BMP P Tracking Table'!$Z410*VLOOKUP('BMP P Tracking Table'!$Q410,'Loading Rates'!$B$1:$L$24,9,FALSE),'BMP P Tracking Table'!$AA410*VLOOKUP('BMP P Tracking Table'!$Q410,'Loading Rates'!$B$1:$L$24,10,FALSE)),"")</f>
        <v/>
      </c>
      <c r="AE410" s="107" t="str">
        <f>IFERROR(MIN(2,IF('BMP P Tracking Table'!$V410="Total Pervious",(-(3630*'BMP P Tracking Table'!$U410+20.691*'BMP P Tracking Table'!$AA410)+SQRT((3630*'BMP P Tracking Table'!$U410+20.691*'BMP P Tracking Table'!$AA410)^2-(4*(996.798*'BMP P Tracking Table'!$AA410)*-'BMP P Tracking Table'!$AB410)))/(2*(996.798*'BMP P Tracking Table'!$AA410)),IF(SUM('BMP P Tracking Table'!$W410:$Z410)=0,'BMP P Tracking Table'!$AB410/(-3630*'BMP P Tracking Table'!$U410),(-(3630*'BMP P Tracking Table'!$U410+20.691*'BMP P Tracking Table'!$Z410-216.711*'BMP P Tracking Table'!$Y410-83.853*'BMP P Tracking Table'!$X410-42.834*'BMP P Tracking Table'!$W410)+SQRT((3630*'BMP P Tracking Table'!$U410+20.691*'BMP P Tracking Table'!$Z410-216.711*'BMP P Tracking Table'!$Y410-83.853*'BMP P Tracking Table'!$X410-42.834*'BMP P Tracking Table'!$W410)^2-(4*(149.919*'BMP P Tracking Table'!$W410+236.676*'BMP P Tracking Table'!$X410+726*'BMP P Tracking Table'!$Y410+996.798*'BMP P Tracking Table'!$Z410)*-'BMP P Tracking Table'!$AB410)))/(2*(149.919*'BMP P Tracking Table'!$W410+236.676*'BMP P Tracking Table'!$X410+726*'BMP P Tracking Table'!$Y410+996.798*'BMP P Tracking Table'!$Z410))))),"")</f>
        <v/>
      </c>
      <c r="AF410" s="107" t="str" cm="1">
        <f t="array" ref="AF410">IFERROR((VLOOKUP(CONCATENATE('BMP P Tracking Table'!$T410," ",'BMP P Tracking Table'!$AC410),'Performance Curves'!$C$1:$L$45,_xlfn.SINGLE(MATCH('BMP P Tracking Table'!$AE410,'Performance Curves'!$D$1:$L$1,1))+2,FALSE)-VLOOKUP(CONCATENATE('BMP P Tracking Table'!$T410," ",'BMP P Tracking Table'!$AC410),'Performance Curves'!$C$1:$L$45,_xlfn.SINGLE(MATCH('BMP P Tracking Table'!$AE410,'Performance Curves'!$D$1:$L$1,1))+1,FALSE)),"")</f>
        <v/>
      </c>
      <c r="AG410" s="107" t="str">
        <f>IFERROR(('BMP P Tracking Table'!$AE410-INDEX('Performance Curves'!$E$1:$L$1,1,MATCH('BMP P Tracking Table'!$AE410,'Performance Curves'!$E$1:$L$1,1)))/(INDEX('Performance Curves'!$E$1:$L$1,1,MATCH('BMP P Tracking Table'!$AE410,'Performance Curves'!$E$1:$L$1,1)+1)-INDEX('Performance Curves'!$E$1:$L$1,1,MATCH('BMP P Tracking Table'!$AE410,'Performance Curves'!$E$1:$L$1,1))),"")</f>
        <v/>
      </c>
      <c r="AH410" s="106" t="str" cm="1">
        <f t="array" ref="AH410">IFERROR(IF('BMP P Tracking Table'!$AE410=2,VLOOKUP(CONCATENATE('BMP P Tracking Table'!$T410," ",'BMP P Tracking Table'!$AC410),'Performance Curves'!$C$1:$L$45,_xlfn.SINGLE(MATCH('BMP P Tracking Table'!$AE410,'Performance Curves'!$D$1:$L$1,1))+1,FALSE),'BMP P Tracking Table'!$AF410*'BMP P Tracking Table'!$AG410+VLOOKUP(CONCATENATE('BMP P Tracking Table'!$T410," ",'BMP P Tracking Table'!$AC410),'Performance Curves'!$C$1:$L$45,_xlfn.SINGLE(MATCH('BMP P Tracking Table'!$AE410,'Performance Curves'!$D$1:$L$1,1))+1,FALSE)),"")</f>
        <v/>
      </c>
      <c r="AI410" s="107" t="str">
        <f>IFERROR('BMP P Tracking Table'!$AH410*'BMP P Tracking Table'!$AD410,"")</f>
        <v/>
      </c>
      <c r="AJ410" s="65"/>
      <c r="AK410" s="101"/>
      <c r="AL410" s="101"/>
      <c r="AM410" s="64">
        <v>1</v>
      </c>
      <c r="AN410" s="105" t="str">
        <f t="shared" si="13"/>
        <v/>
      </c>
      <c r="AO410" s="101"/>
      <c r="AP410" s="101"/>
      <c r="AQ410" s="101"/>
      <c r="AR410" s="101"/>
      <c r="AS410" s="101"/>
      <c r="AT410" s="101"/>
      <c r="AU410" s="101"/>
      <c r="AV410" s="65"/>
      <c r="AW410" s="102"/>
      <c r="AX410" s="102"/>
      <c r="AY410" s="107" t="str">
        <f>IF('BMP P Tracking Table'!$AK410="Yes",IF('BMP P Tracking Table'!$AL410="No",'BMP P Tracking Table'!$U410*VLOOKUP('BMP P Tracking Table'!$Q410,'Loading Rates'!$B$1:$L$24,4,FALSE)+IF('BMP P Tracking Table'!$V410="By HSG",'BMP P Tracking Table'!$W410*VLOOKUP('BMP P Tracking Table'!$Q410,'Loading Rates'!$B$1:$L$24,6,FALSE)+'BMP P Tracking Table'!$X410*VLOOKUP('BMP P Tracking Table'!$Q410,'Loading Rates'!$B$1:$L$24,7,FALSE)+'BMP P Tracking Table'!$Y410*VLOOKUP('BMP P Tracking Table'!$Q410,'Loading Rates'!$B$1:$L$24,8,FALSE)+'BMP P Tracking Table'!$Z410*VLOOKUP('BMP P Tracking Table'!$Q410,'Loading Rates'!$B$1:$L$24,9,FALSE),'BMP P Tracking Table'!$AA410*VLOOKUP('BMP P Tracking Table'!$Q410,'Loading Rates'!$B$1:$L$24,10,FALSE)),'BMP P Tracking Table'!$AO410*VLOOKUP('BMP P Tracking Table'!$Q410,'Loading Rates'!$B$1:$L$24,4,FALSE)+IF('BMP P Tracking Table'!$AP410="By HSG",'BMP P Tracking Table'!$AQ410*VLOOKUP('BMP P Tracking Table'!$Q410,'Loading Rates'!$B$1:$L$24,6,FALSE)+'BMP P Tracking Table'!$AR410*VLOOKUP('BMP P Tracking Table'!$Q410,'Loading Rates'!$B$1:$L$24,7,FALSE)+'BMP P Tracking Table'!$AS410*VLOOKUP('BMP P Tracking Table'!$Q410,'Loading Rates'!$B$1:$L$24,8,FALSE)+'BMP P Tracking Table'!$AT410*VLOOKUP('BMP P Tracking Table'!$Q410,'Loading Rates'!$B$1:$L$24,9,FALSE),'BMP P Tracking Table'!$AU410*VLOOKUP('BMP P Tracking Table'!$Q410,'Loading Rates'!$B$1:$L$24,10,FALSE))),"")</f>
        <v/>
      </c>
      <c r="AZ410" s="107" t="str">
        <f>IFERROR(IF('BMP P Tracking Table'!$AL410="Yes",MIN(2,IF('BMP P Tracking Table'!$AP410="Total Pervious",(-(3630*'BMP P Tracking Table'!$AO410+20.691*'BMP P Tracking Table'!$AU410)+SQRT((3630*'BMP P Tracking Table'!$AO410+20.691*'BMP P Tracking Table'!$AU410)^2-(4*(996.798*'BMP P Tracking Table'!$AU410)*-'BMP P Tracking Table'!$AW410)))/(2*(996.798*'BMP P Tracking Table'!$AU410)),IF(SUM('BMP P Tracking Table'!$AQ410:$AT410)=0,'BMP P Tracking Table'!$AU410/(-3630*'BMP P Tracking Table'!$AO410),(-(3630*'BMP P Tracking Table'!$AO410+20.691*'BMP P Tracking Table'!$AT410-216.711*'BMP P Tracking Table'!$AS410-83.853*'BMP P Tracking Table'!$AR410-42.834*'BMP P Tracking Table'!$AQ410)+SQRT((3630*'BMP P Tracking Table'!$AO410+20.691*'BMP P Tracking Table'!$AT410-216.711*'BMP P Tracking Table'!$AS410-83.853*'BMP P Tracking Table'!$AR410-42.834*'BMP P Tracking Table'!$AQ410)^2-(4*(149.919*'BMP P Tracking Table'!$AQ410+236.676*'BMP P Tracking Table'!$AR410+726*'BMP P Tracking Table'!$AS410+996.798*'BMP P Tracking Table'!$AT410)*-'BMP P Tracking Table'!$AW410)))/(2*(149.919*'BMP P Tracking Table'!$AQ410+236.676*'BMP P Tracking Table'!$AR410+726*'BMP P Tracking Table'!$AS410+996.798*'BMP P Tracking Table'!$AT410))))),MIN(2,IF('BMP P Tracking Table'!$AP410="Total Pervious",(-(3630*'BMP P Tracking Table'!$U410+20.691*'BMP P Tracking Table'!$AA410)+SQRT((3630*'BMP P Tracking Table'!$U410+20.691*'BMP P Tracking Table'!$AA410)^2-(4*(996.798*'BMP P Tracking Table'!$AA410)*-'BMP P Tracking Table'!$AW410)))/(2*(996.798*'BMP P Tracking Table'!$AA410)),IF(SUM('BMP P Tracking Table'!$W410:$Z410)=0,'BMP P Tracking Table'!$AW410/(-3630*'BMP P Tracking Table'!$U410),(-(3630*'BMP P Tracking Table'!$U410+20.691*'BMP P Tracking Table'!$Z410-216.711*'BMP P Tracking Table'!$Y410-83.853*'BMP P Tracking Table'!$X410-42.834*'BMP P Tracking Table'!$W410)+SQRT((3630*'BMP P Tracking Table'!$U410+20.691*'BMP P Tracking Table'!$Z410-216.711*'BMP P Tracking Table'!$Y410-83.853*'BMP P Tracking Table'!$X410-42.834*'BMP P Tracking Table'!$W410)^2-(4*(149.919*'BMP P Tracking Table'!$W410+236.676*'BMP P Tracking Table'!$X410+726*'BMP P Tracking Table'!$Y410+996.798*'BMP P Tracking Table'!$Z410)*-'BMP P Tracking Table'!$AW410)))/(2*(149.919*'BMP P Tracking Table'!$W410+236.676*'BMP P Tracking Table'!$X410+726*'BMP P Tracking Table'!$Y410+996.798*'BMP P Tracking Table'!$Z410)))))),"")</f>
        <v/>
      </c>
      <c r="BA410" s="105" t="str" cm="1">
        <f t="array" ref="BA410">IFERROR((VLOOKUP(CONCATENATE('BMP P Tracking Table'!$AV410," ",'BMP P Tracking Table'!$AX410),'Performance Curves'!$C$1:$L$45,_xlfn.SINGLE(MATCH('BMP P Tracking Table'!$AZ410,'Performance Curves'!$D$1:$L$1,1))+2,FALSE)-VLOOKUP(CONCATENATE('BMP P Tracking Table'!$AV410," ",'BMP P Tracking Table'!$AX410),'Performance Curves'!$C$1:$L$45,_xlfn.SINGLE(MATCH('BMP P Tracking Table'!$AZ410,'Performance Curves'!$D$1:$L$1,1))+1,FALSE)),"")</f>
        <v/>
      </c>
      <c r="BB410" s="107" t="str">
        <f>IFERROR(('BMP P Tracking Table'!$AZ410-INDEX('Performance Curves'!$E$1:$L$1,1,MATCH('BMP P Tracking Table'!$AZ410,'Performance Curves'!$E$1:$L$1,1)))/(INDEX('Performance Curves'!$E$1:$L$1,1,MATCH('BMP P Tracking Table'!$AZ410,'Performance Curves'!$E$1:$L$1,1)+1)-INDEX('Performance Curves'!$E$1:$L$1,1,MATCH('BMP P Tracking Table'!$AZ410,'Performance Curves'!$E$1:$L$1,1))),"")</f>
        <v/>
      </c>
      <c r="BC410" s="106" t="str" cm="1">
        <f t="array" ref="BC410">IFERROR(IF('BMP P Tracking Table'!$AZ410=2,VLOOKUP(CONCATENATE('BMP P Tracking Table'!$AV410," ",'BMP P Tracking Table'!$AX410),'Performance Curves'!$C$1:$L$44,_xlfn.SINGLE(MATCH('BMP P Tracking Table'!$AZ410,'Performance Curves'!$D$1:$L$1,1))+1,FALSE),'BMP P Tracking Table'!$BA410*'BMP P Tracking Table'!$BB410+VLOOKUP(CONCATENATE('BMP P Tracking Table'!$AV410," ",'BMP P Tracking Table'!$AX410),'Performance Curves'!$C$1:$L$44,_xlfn.SINGLE(MATCH('BMP P Tracking Table'!$AZ410,'Performance Curves'!$D$1:$L$1,1))+1,FALSE)),"")</f>
        <v/>
      </c>
      <c r="BD410" s="107" t="str">
        <f>IFERROR('BMP P Tracking Table'!$BC410*'BMP P Tracking Table'!$AY410,"")</f>
        <v/>
      </c>
      <c r="BE410" s="101"/>
      <c r="BF410" s="37">
        <f t="shared" si="14"/>
        <v>0</v>
      </c>
    </row>
    <row r="411" spans="1:58" x14ac:dyDescent="0.25">
      <c r="A411" s="65"/>
      <c r="B411" s="65"/>
      <c r="C411" s="65"/>
      <c r="D411" s="65"/>
      <c r="E411" s="97"/>
      <c r="F411" s="97"/>
      <c r="G411" s="65"/>
      <c r="H411" s="65"/>
      <c r="I411" s="65"/>
      <c r="J411" s="98"/>
      <c r="K411" s="65"/>
      <c r="L411" s="65"/>
      <c r="M411" s="65"/>
      <c r="N411" s="65"/>
      <c r="O411" s="65"/>
      <c r="P411" s="65"/>
      <c r="Q411" s="65" t="str">
        <f>IFERROR(VLOOKUP('BMP P Tracking Table'!$P411,Dropdowns!$C$2:$E$15,3,FALSE),"")</f>
        <v/>
      </c>
      <c r="R411" s="65" t="str">
        <f>IFERROR(VLOOKUP('BMP P Tracking Table'!$Q411,Dropdowns!$P$3:$Q$23,2,FALSE),"")</f>
        <v/>
      </c>
      <c r="S411" s="65"/>
      <c r="T411" s="65"/>
      <c r="U411" s="65"/>
      <c r="V411" s="65"/>
      <c r="W411" s="65"/>
      <c r="X411" s="65"/>
      <c r="Y411" s="65"/>
      <c r="Z411" s="65"/>
      <c r="AA411" s="65"/>
      <c r="AB411" s="100"/>
      <c r="AC411" s="65"/>
      <c r="AD411" s="107" t="str">
        <f>IFERROR('BMP P Tracking Table'!$U411*VLOOKUP('BMP P Tracking Table'!$Q411,'Loading Rates'!$B$1:$L$24,4,FALSE)+IF('BMP P Tracking Table'!$V411="By HSG",'BMP P Tracking Table'!$W411*VLOOKUP('BMP P Tracking Table'!$Q411,'Loading Rates'!$B$1:$L$24,6,FALSE)+'BMP P Tracking Table'!$X411*VLOOKUP('BMP P Tracking Table'!$Q411,'Loading Rates'!$B$1:$L$24,7,FALSE)+'BMP P Tracking Table'!$Y411*VLOOKUP('BMP P Tracking Table'!$Q411,'Loading Rates'!$B$1:$L$24,8,FALSE)+'BMP P Tracking Table'!$Z411*VLOOKUP('BMP P Tracking Table'!$Q411,'Loading Rates'!$B$1:$L$24,9,FALSE),'BMP P Tracking Table'!$AA411*VLOOKUP('BMP P Tracking Table'!$Q411,'Loading Rates'!$B$1:$L$24,10,FALSE)),"")</f>
        <v/>
      </c>
      <c r="AE411" s="107" t="str">
        <f>IFERROR(MIN(2,IF('BMP P Tracking Table'!$V411="Total Pervious",(-(3630*'BMP P Tracking Table'!$U411+20.691*'BMP P Tracking Table'!$AA411)+SQRT((3630*'BMP P Tracking Table'!$U411+20.691*'BMP P Tracking Table'!$AA411)^2-(4*(996.798*'BMP P Tracking Table'!$AA411)*-'BMP P Tracking Table'!$AB411)))/(2*(996.798*'BMP P Tracking Table'!$AA411)),IF(SUM('BMP P Tracking Table'!$W411:$Z411)=0,'BMP P Tracking Table'!$AB411/(-3630*'BMP P Tracking Table'!$U411),(-(3630*'BMP P Tracking Table'!$U411+20.691*'BMP P Tracking Table'!$Z411-216.711*'BMP P Tracking Table'!$Y411-83.853*'BMP P Tracking Table'!$X411-42.834*'BMP P Tracking Table'!$W411)+SQRT((3630*'BMP P Tracking Table'!$U411+20.691*'BMP P Tracking Table'!$Z411-216.711*'BMP P Tracking Table'!$Y411-83.853*'BMP P Tracking Table'!$X411-42.834*'BMP P Tracking Table'!$W411)^2-(4*(149.919*'BMP P Tracking Table'!$W411+236.676*'BMP P Tracking Table'!$X411+726*'BMP P Tracking Table'!$Y411+996.798*'BMP P Tracking Table'!$Z411)*-'BMP P Tracking Table'!$AB411)))/(2*(149.919*'BMP P Tracking Table'!$W411+236.676*'BMP P Tracking Table'!$X411+726*'BMP P Tracking Table'!$Y411+996.798*'BMP P Tracking Table'!$Z411))))),"")</f>
        <v/>
      </c>
      <c r="AF411" s="107" t="str" cm="1">
        <f t="array" ref="AF411">IFERROR((VLOOKUP(CONCATENATE('BMP P Tracking Table'!$T411," ",'BMP P Tracking Table'!$AC411),'Performance Curves'!$C$1:$L$45,_xlfn.SINGLE(MATCH('BMP P Tracking Table'!$AE411,'Performance Curves'!$D$1:$L$1,1))+2,FALSE)-VLOOKUP(CONCATENATE('BMP P Tracking Table'!$T411," ",'BMP P Tracking Table'!$AC411),'Performance Curves'!$C$1:$L$45,_xlfn.SINGLE(MATCH('BMP P Tracking Table'!$AE411,'Performance Curves'!$D$1:$L$1,1))+1,FALSE)),"")</f>
        <v/>
      </c>
      <c r="AG411" s="107" t="str">
        <f>IFERROR(('BMP P Tracking Table'!$AE411-INDEX('Performance Curves'!$E$1:$L$1,1,MATCH('BMP P Tracking Table'!$AE411,'Performance Curves'!$E$1:$L$1,1)))/(INDEX('Performance Curves'!$E$1:$L$1,1,MATCH('BMP P Tracking Table'!$AE411,'Performance Curves'!$E$1:$L$1,1)+1)-INDEX('Performance Curves'!$E$1:$L$1,1,MATCH('BMP P Tracking Table'!$AE411,'Performance Curves'!$E$1:$L$1,1))),"")</f>
        <v/>
      </c>
      <c r="AH411" s="106" t="str" cm="1">
        <f t="array" ref="AH411">IFERROR(IF('BMP P Tracking Table'!$AE411=2,VLOOKUP(CONCATENATE('BMP P Tracking Table'!$T411," ",'BMP P Tracking Table'!$AC411),'Performance Curves'!$C$1:$L$45,_xlfn.SINGLE(MATCH('BMP P Tracking Table'!$AE411,'Performance Curves'!$D$1:$L$1,1))+1,FALSE),'BMP P Tracking Table'!$AF411*'BMP P Tracking Table'!$AG411+VLOOKUP(CONCATENATE('BMP P Tracking Table'!$T411," ",'BMP P Tracking Table'!$AC411),'Performance Curves'!$C$1:$L$45,_xlfn.SINGLE(MATCH('BMP P Tracking Table'!$AE411,'Performance Curves'!$D$1:$L$1,1))+1,FALSE)),"")</f>
        <v/>
      </c>
      <c r="AI411" s="107" t="str">
        <f>IFERROR('BMP P Tracking Table'!$AH411*'BMP P Tracking Table'!$AD411,"")</f>
        <v/>
      </c>
      <c r="AJ411" s="65"/>
      <c r="AK411" s="101"/>
      <c r="AL411" s="101"/>
      <c r="AM411" s="64">
        <v>1</v>
      </c>
      <c r="AN411" s="105" t="str">
        <f t="shared" si="13"/>
        <v/>
      </c>
      <c r="AO411" s="101"/>
      <c r="AP411" s="101"/>
      <c r="AQ411" s="101"/>
      <c r="AR411" s="101"/>
      <c r="AS411" s="101"/>
      <c r="AT411" s="101"/>
      <c r="AU411" s="101"/>
      <c r="AV411" s="65"/>
      <c r="AW411" s="102"/>
      <c r="AX411" s="102"/>
      <c r="AY411" s="107" t="str">
        <f>IF('BMP P Tracking Table'!$AK411="Yes",IF('BMP P Tracking Table'!$AL411="No",'BMP P Tracking Table'!$U411*VLOOKUP('BMP P Tracking Table'!$Q411,'Loading Rates'!$B$1:$L$24,4,FALSE)+IF('BMP P Tracking Table'!$V411="By HSG",'BMP P Tracking Table'!$W411*VLOOKUP('BMP P Tracking Table'!$Q411,'Loading Rates'!$B$1:$L$24,6,FALSE)+'BMP P Tracking Table'!$X411*VLOOKUP('BMP P Tracking Table'!$Q411,'Loading Rates'!$B$1:$L$24,7,FALSE)+'BMP P Tracking Table'!$Y411*VLOOKUP('BMP P Tracking Table'!$Q411,'Loading Rates'!$B$1:$L$24,8,FALSE)+'BMP P Tracking Table'!$Z411*VLOOKUP('BMP P Tracking Table'!$Q411,'Loading Rates'!$B$1:$L$24,9,FALSE),'BMP P Tracking Table'!$AA411*VLOOKUP('BMP P Tracking Table'!$Q411,'Loading Rates'!$B$1:$L$24,10,FALSE)),'BMP P Tracking Table'!$AO411*VLOOKUP('BMP P Tracking Table'!$Q411,'Loading Rates'!$B$1:$L$24,4,FALSE)+IF('BMP P Tracking Table'!$AP411="By HSG",'BMP P Tracking Table'!$AQ411*VLOOKUP('BMP P Tracking Table'!$Q411,'Loading Rates'!$B$1:$L$24,6,FALSE)+'BMP P Tracking Table'!$AR411*VLOOKUP('BMP P Tracking Table'!$Q411,'Loading Rates'!$B$1:$L$24,7,FALSE)+'BMP P Tracking Table'!$AS411*VLOOKUP('BMP P Tracking Table'!$Q411,'Loading Rates'!$B$1:$L$24,8,FALSE)+'BMP P Tracking Table'!$AT411*VLOOKUP('BMP P Tracking Table'!$Q411,'Loading Rates'!$B$1:$L$24,9,FALSE),'BMP P Tracking Table'!$AU411*VLOOKUP('BMP P Tracking Table'!$Q411,'Loading Rates'!$B$1:$L$24,10,FALSE))),"")</f>
        <v/>
      </c>
      <c r="AZ411" s="107" t="str">
        <f>IFERROR(IF('BMP P Tracking Table'!$AL411="Yes",MIN(2,IF('BMP P Tracking Table'!$AP411="Total Pervious",(-(3630*'BMP P Tracking Table'!$AO411+20.691*'BMP P Tracking Table'!$AU411)+SQRT((3630*'BMP P Tracking Table'!$AO411+20.691*'BMP P Tracking Table'!$AU411)^2-(4*(996.798*'BMP P Tracking Table'!$AU411)*-'BMP P Tracking Table'!$AW411)))/(2*(996.798*'BMP P Tracking Table'!$AU411)),IF(SUM('BMP P Tracking Table'!$AQ411:$AT411)=0,'BMP P Tracking Table'!$AU411/(-3630*'BMP P Tracking Table'!$AO411),(-(3630*'BMP P Tracking Table'!$AO411+20.691*'BMP P Tracking Table'!$AT411-216.711*'BMP P Tracking Table'!$AS411-83.853*'BMP P Tracking Table'!$AR411-42.834*'BMP P Tracking Table'!$AQ411)+SQRT((3630*'BMP P Tracking Table'!$AO411+20.691*'BMP P Tracking Table'!$AT411-216.711*'BMP P Tracking Table'!$AS411-83.853*'BMP P Tracking Table'!$AR411-42.834*'BMP P Tracking Table'!$AQ411)^2-(4*(149.919*'BMP P Tracking Table'!$AQ411+236.676*'BMP P Tracking Table'!$AR411+726*'BMP P Tracking Table'!$AS411+996.798*'BMP P Tracking Table'!$AT411)*-'BMP P Tracking Table'!$AW411)))/(2*(149.919*'BMP P Tracking Table'!$AQ411+236.676*'BMP P Tracking Table'!$AR411+726*'BMP P Tracking Table'!$AS411+996.798*'BMP P Tracking Table'!$AT411))))),MIN(2,IF('BMP P Tracking Table'!$AP411="Total Pervious",(-(3630*'BMP P Tracking Table'!$U411+20.691*'BMP P Tracking Table'!$AA411)+SQRT((3630*'BMP P Tracking Table'!$U411+20.691*'BMP P Tracking Table'!$AA411)^2-(4*(996.798*'BMP P Tracking Table'!$AA411)*-'BMP P Tracking Table'!$AW411)))/(2*(996.798*'BMP P Tracking Table'!$AA411)),IF(SUM('BMP P Tracking Table'!$W411:$Z411)=0,'BMP P Tracking Table'!$AW411/(-3630*'BMP P Tracking Table'!$U411),(-(3630*'BMP P Tracking Table'!$U411+20.691*'BMP P Tracking Table'!$Z411-216.711*'BMP P Tracking Table'!$Y411-83.853*'BMP P Tracking Table'!$X411-42.834*'BMP P Tracking Table'!$W411)+SQRT((3630*'BMP P Tracking Table'!$U411+20.691*'BMP P Tracking Table'!$Z411-216.711*'BMP P Tracking Table'!$Y411-83.853*'BMP P Tracking Table'!$X411-42.834*'BMP P Tracking Table'!$W411)^2-(4*(149.919*'BMP P Tracking Table'!$W411+236.676*'BMP P Tracking Table'!$X411+726*'BMP P Tracking Table'!$Y411+996.798*'BMP P Tracking Table'!$Z411)*-'BMP P Tracking Table'!$AW411)))/(2*(149.919*'BMP P Tracking Table'!$W411+236.676*'BMP P Tracking Table'!$X411+726*'BMP P Tracking Table'!$Y411+996.798*'BMP P Tracking Table'!$Z411)))))),"")</f>
        <v/>
      </c>
      <c r="BA411" s="105" t="str" cm="1">
        <f t="array" ref="BA411">IFERROR((VLOOKUP(CONCATENATE('BMP P Tracking Table'!$AV411," ",'BMP P Tracking Table'!$AX411),'Performance Curves'!$C$1:$L$45,_xlfn.SINGLE(MATCH('BMP P Tracking Table'!$AZ411,'Performance Curves'!$D$1:$L$1,1))+2,FALSE)-VLOOKUP(CONCATENATE('BMP P Tracking Table'!$AV411," ",'BMP P Tracking Table'!$AX411),'Performance Curves'!$C$1:$L$45,_xlfn.SINGLE(MATCH('BMP P Tracking Table'!$AZ411,'Performance Curves'!$D$1:$L$1,1))+1,FALSE)),"")</f>
        <v/>
      </c>
      <c r="BB411" s="107" t="str">
        <f>IFERROR(('BMP P Tracking Table'!$AZ411-INDEX('Performance Curves'!$E$1:$L$1,1,MATCH('BMP P Tracking Table'!$AZ411,'Performance Curves'!$E$1:$L$1,1)))/(INDEX('Performance Curves'!$E$1:$L$1,1,MATCH('BMP P Tracking Table'!$AZ411,'Performance Curves'!$E$1:$L$1,1)+1)-INDEX('Performance Curves'!$E$1:$L$1,1,MATCH('BMP P Tracking Table'!$AZ411,'Performance Curves'!$E$1:$L$1,1))),"")</f>
        <v/>
      </c>
      <c r="BC411" s="106" t="str" cm="1">
        <f t="array" ref="BC411">IFERROR(IF('BMP P Tracking Table'!$AZ411=2,VLOOKUP(CONCATENATE('BMP P Tracking Table'!$AV411," ",'BMP P Tracking Table'!$AX411),'Performance Curves'!$C$1:$L$44,_xlfn.SINGLE(MATCH('BMP P Tracking Table'!$AZ411,'Performance Curves'!$D$1:$L$1,1))+1,FALSE),'BMP P Tracking Table'!$BA411*'BMP P Tracking Table'!$BB411+VLOOKUP(CONCATENATE('BMP P Tracking Table'!$AV411," ",'BMP P Tracking Table'!$AX411),'Performance Curves'!$C$1:$L$44,_xlfn.SINGLE(MATCH('BMP P Tracking Table'!$AZ411,'Performance Curves'!$D$1:$L$1,1))+1,FALSE)),"")</f>
        <v/>
      </c>
      <c r="BD411" s="107" t="str">
        <f>IFERROR('BMP P Tracking Table'!$BC411*'BMP P Tracking Table'!$AY411,"")</f>
        <v/>
      </c>
      <c r="BE411" s="101"/>
      <c r="BF411" s="37">
        <f t="shared" si="14"/>
        <v>0</v>
      </c>
    </row>
    <row r="412" spans="1:58" x14ac:dyDescent="0.25">
      <c r="A412" s="65"/>
      <c r="B412" s="65"/>
      <c r="C412" s="65"/>
      <c r="D412" s="65"/>
      <c r="E412" s="97"/>
      <c r="F412" s="97"/>
      <c r="G412" s="65"/>
      <c r="H412" s="65"/>
      <c r="I412" s="65"/>
      <c r="J412" s="98"/>
      <c r="K412" s="65"/>
      <c r="L412" s="65"/>
      <c r="M412" s="65"/>
      <c r="N412" s="65"/>
      <c r="O412" s="65"/>
      <c r="P412" s="65"/>
      <c r="Q412" s="65" t="str">
        <f>IFERROR(VLOOKUP('BMP P Tracking Table'!$P412,Dropdowns!$C$2:$E$15,3,FALSE),"")</f>
        <v/>
      </c>
      <c r="R412" s="65" t="str">
        <f>IFERROR(VLOOKUP('BMP P Tracking Table'!$Q412,Dropdowns!$P$3:$Q$23,2,FALSE),"")</f>
        <v/>
      </c>
      <c r="S412" s="65"/>
      <c r="T412" s="65"/>
      <c r="U412" s="65"/>
      <c r="V412" s="65"/>
      <c r="W412" s="65"/>
      <c r="X412" s="65"/>
      <c r="Y412" s="65"/>
      <c r="Z412" s="65"/>
      <c r="AA412" s="65"/>
      <c r="AB412" s="100"/>
      <c r="AC412" s="65"/>
      <c r="AD412" s="107" t="str">
        <f>IFERROR('BMP P Tracking Table'!$U412*VLOOKUP('BMP P Tracking Table'!$Q412,'Loading Rates'!$B$1:$L$24,4,FALSE)+IF('BMP P Tracking Table'!$V412="By HSG",'BMP P Tracking Table'!$W412*VLOOKUP('BMP P Tracking Table'!$Q412,'Loading Rates'!$B$1:$L$24,6,FALSE)+'BMP P Tracking Table'!$X412*VLOOKUP('BMP P Tracking Table'!$Q412,'Loading Rates'!$B$1:$L$24,7,FALSE)+'BMP P Tracking Table'!$Y412*VLOOKUP('BMP P Tracking Table'!$Q412,'Loading Rates'!$B$1:$L$24,8,FALSE)+'BMP P Tracking Table'!$Z412*VLOOKUP('BMP P Tracking Table'!$Q412,'Loading Rates'!$B$1:$L$24,9,FALSE),'BMP P Tracking Table'!$AA412*VLOOKUP('BMP P Tracking Table'!$Q412,'Loading Rates'!$B$1:$L$24,10,FALSE)),"")</f>
        <v/>
      </c>
      <c r="AE412" s="107" t="str">
        <f>IFERROR(MIN(2,IF('BMP P Tracking Table'!$V412="Total Pervious",(-(3630*'BMP P Tracking Table'!$U412+20.691*'BMP P Tracking Table'!$AA412)+SQRT((3630*'BMP P Tracking Table'!$U412+20.691*'BMP P Tracking Table'!$AA412)^2-(4*(996.798*'BMP P Tracking Table'!$AA412)*-'BMP P Tracking Table'!$AB412)))/(2*(996.798*'BMP P Tracking Table'!$AA412)),IF(SUM('BMP P Tracking Table'!$W412:$Z412)=0,'BMP P Tracking Table'!$AB412/(-3630*'BMP P Tracking Table'!$U412),(-(3630*'BMP P Tracking Table'!$U412+20.691*'BMP P Tracking Table'!$Z412-216.711*'BMP P Tracking Table'!$Y412-83.853*'BMP P Tracking Table'!$X412-42.834*'BMP P Tracking Table'!$W412)+SQRT((3630*'BMP P Tracking Table'!$U412+20.691*'BMP P Tracking Table'!$Z412-216.711*'BMP P Tracking Table'!$Y412-83.853*'BMP P Tracking Table'!$X412-42.834*'BMP P Tracking Table'!$W412)^2-(4*(149.919*'BMP P Tracking Table'!$W412+236.676*'BMP P Tracking Table'!$X412+726*'BMP P Tracking Table'!$Y412+996.798*'BMP P Tracking Table'!$Z412)*-'BMP P Tracking Table'!$AB412)))/(2*(149.919*'BMP P Tracking Table'!$W412+236.676*'BMP P Tracking Table'!$X412+726*'BMP P Tracking Table'!$Y412+996.798*'BMP P Tracking Table'!$Z412))))),"")</f>
        <v/>
      </c>
      <c r="AF412" s="107" t="str" cm="1">
        <f t="array" ref="AF412">IFERROR((VLOOKUP(CONCATENATE('BMP P Tracking Table'!$T412," ",'BMP P Tracking Table'!$AC412),'Performance Curves'!$C$1:$L$45,_xlfn.SINGLE(MATCH('BMP P Tracking Table'!$AE412,'Performance Curves'!$D$1:$L$1,1))+2,FALSE)-VLOOKUP(CONCATENATE('BMP P Tracking Table'!$T412," ",'BMP P Tracking Table'!$AC412),'Performance Curves'!$C$1:$L$45,_xlfn.SINGLE(MATCH('BMP P Tracking Table'!$AE412,'Performance Curves'!$D$1:$L$1,1))+1,FALSE)),"")</f>
        <v/>
      </c>
      <c r="AG412" s="107" t="str">
        <f>IFERROR(('BMP P Tracking Table'!$AE412-INDEX('Performance Curves'!$E$1:$L$1,1,MATCH('BMP P Tracking Table'!$AE412,'Performance Curves'!$E$1:$L$1,1)))/(INDEX('Performance Curves'!$E$1:$L$1,1,MATCH('BMP P Tracking Table'!$AE412,'Performance Curves'!$E$1:$L$1,1)+1)-INDEX('Performance Curves'!$E$1:$L$1,1,MATCH('BMP P Tracking Table'!$AE412,'Performance Curves'!$E$1:$L$1,1))),"")</f>
        <v/>
      </c>
      <c r="AH412" s="106" t="str" cm="1">
        <f t="array" ref="AH412">IFERROR(IF('BMP P Tracking Table'!$AE412=2,VLOOKUP(CONCATENATE('BMP P Tracking Table'!$T412," ",'BMP P Tracking Table'!$AC412),'Performance Curves'!$C$1:$L$45,_xlfn.SINGLE(MATCH('BMP P Tracking Table'!$AE412,'Performance Curves'!$D$1:$L$1,1))+1,FALSE),'BMP P Tracking Table'!$AF412*'BMP P Tracking Table'!$AG412+VLOOKUP(CONCATENATE('BMP P Tracking Table'!$T412," ",'BMP P Tracking Table'!$AC412),'Performance Curves'!$C$1:$L$45,_xlfn.SINGLE(MATCH('BMP P Tracking Table'!$AE412,'Performance Curves'!$D$1:$L$1,1))+1,FALSE)),"")</f>
        <v/>
      </c>
      <c r="AI412" s="107" t="str">
        <f>IFERROR('BMP P Tracking Table'!$AH412*'BMP P Tracking Table'!$AD412,"")</f>
        <v/>
      </c>
      <c r="AJ412" s="65"/>
      <c r="AK412" s="101"/>
      <c r="AL412" s="101"/>
      <c r="AM412" s="64">
        <v>1</v>
      </c>
      <c r="AN412" s="105" t="str">
        <f t="shared" si="13"/>
        <v/>
      </c>
      <c r="AO412" s="101"/>
      <c r="AP412" s="101"/>
      <c r="AQ412" s="101"/>
      <c r="AR412" s="101"/>
      <c r="AS412" s="101"/>
      <c r="AT412" s="101"/>
      <c r="AU412" s="101"/>
      <c r="AV412" s="65"/>
      <c r="AW412" s="102"/>
      <c r="AX412" s="102"/>
      <c r="AY412" s="107" t="str">
        <f>IF('BMP P Tracking Table'!$AK412="Yes",IF('BMP P Tracking Table'!$AL412="No",'BMP P Tracking Table'!$U412*VLOOKUP('BMP P Tracking Table'!$Q412,'Loading Rates'!$B$1:$L$24,4,FALSE)+IF('BMP P Tracking Table'!$V412="By HSG",'BMP P Tracking Table'!$W412*VLOOKUP('BMP P Tracking Table'!$Q412,'Loading Rates'!$B$1:$L$24,6,FALSE)+'BMP P Tracking Table'!$X412*VLOOKUP('BMP P Tracking Table'!$Q412,'Loading Rates'!$B$1:$L$24,7,FALSE)+'BMP P Tracking Table'!$Y412*VLOOKUP('BMP P Tracking Table'!$Q412,'Loading Rates'!$B$1:$L$24,8,FALSE)+'BMP P Tracking Table'!$Z412*VLOOKUP('BMP P Tracking Table'!$Q412,'Loading Rates'!$B$1:$L$24,9,FALSE),'BMP P Tracking Table'!$AA412*VLOOKUP('BMP P Tracking Table'!$Q412,'Loading Rates'!$B$1:$L$24,10,FALSE)),'BMP P Tracking Table'!$AO412*VLOOKUP('BMP P Tracking Table'!$Q412,'Loading Rates'!$B$1:$L$24,4,FALSE)+IF('BMP P Tracking Table'!$AP412="By HSG",'BMP P Tracking Table'!$AQ412*VLOOKUP('BMP P Tracking Table'!$Q412,'Loading Rates'!$B$1:$L$24,6,FALSE)+'BMP P Tracking Table'!$AR412*VLOOKUP('BMP P Tracking Table'!$Q412,'Loading Rates'!$B$1:$L$24,7,FALSE)+'BMP P Tracking Table'!$AS412*VLOOKUP('BMP P Tracking Table'!$Q412,'Loading Rates'!$B$1:$L$24,8,FALSE)+'BMP P Tracking Table'!$AT412*VLOOKUP('BMP P Tracking Table'!$Q412,'Loading Rates'!$B$1:$L$24,9,FALSE),'BMP P Tracking Table'!$AU412*VLOOKUP('BMP P Tracking Table'!$Q412,'Loading Rates'!$B$1:$L$24,10,FALSE))),"")</f>
        <v/>
      </c>
      <c r="AZ412" s="107" t="str">
        <f>IFERROR(IF('BMP P Tracking Table'!$AL412="Yes",MIN(2,IF('BMP P Tracking Table'!$AP412="Total Pervious",(-(3630*'BMP P Tracking Table'!$AO412+20.691*'BMP P Tracking Table'!$AU412)+SQRT((3630*'BMP P Tracking Table'!$AO412+20.691*'BMP P Tracking Table'!$AU412)^2-(4*(996.798*'BMP P Tracking Table'!$AU412)*-'BMP P Tracking Table'!$AW412)))/(2*(996.798*'BMP P Tracking Table'!$AU412)),IF(SUM('BMP P Tracking Table'!$AQ412:$AT412)=0,'BMP P Tracking Table'!$AU412/(-3630*'BMP P Tracking Table'!$AO412),(-(3630*'BMP P Tracking Table'!$AO412+20.691*'BMP P Tracking Table'!$AT412-216.711*'BMP P Tracking Table'!$AS412-83.853*'BMP P Tracking Table'!$AR412-42.834*'BMP P Tracking Table'!$AQ412)+SQRT((3630*'BMP P Tracking Table'!$AO412+20.691*'BMP P Tracking Table'!$AT412-216.711*'BMP P Tracking Table'!$AS412-83.853*'BMP P Tracking Table'!$AR412-42.834*'BMP P Tracking Table'!$AQ412)^2-(4*(149.919*'BMP P Tracking Table'!$AQ412+236.676*'BMP P Tracking Table'!$AR412+726*'BMP P Tracking Table'!$AS412+996.798*'BMP P Tracking Table'!$AT412)*-'BMP P Tracking Table'!$AW412)))/(2*(149.919*'BMP P Tracking Table'!$AQ412+236.676*'BMP P Tracking Table'!$AR412+726*'BMP P Tracking Table'!$AS412+996.798*'BMP P Tracking Table'!$AT412))))),MIN(2,IF('BMP P Tracking Table'!$AP412="Total Pervious",(-(3630*'BMP P Tracking Table'!$U412+20.691*'BMP P Tracking Table'!$AA412)+SQRT((3630*'BMP P Tracking Table'!$U412+20.691*'BMP P Tracking Table'!$AA412)^2-(4*(996.798*'BMP P Tracking Table'!$AA412)*-'BMP P Tracking Table'!$AW412)))/(2*(996.798*'BMP P Tracking Table'!$AA412)),IF(SUM('BMP P Tracking Table'!$W412:$Z412)=0,'BMP P Tracking Table'!$AW412/(-3630*'BMP P Tracking Table'!$U412),(-(3630*'BMP P Tracking Table'!$U412+20.691*'BMP P Tracking Table'!$Z412-216.711*'BMP P Tracking Table'!$Y412-83.853*'BMP P Tracking Table'!$X412-42.834*'BMP P Tracking Table'!$W412)+SQRT((3630*'BMP P Tracking Table'!$U412+20.691*'BMP P Tracking Table'!$Z412-216.711*'BMP P Tracking Table'!$Y412-83.853*'BMP P Tracking Table'!$X412-42.834*'BMP P Tracking Table'!$W412)^2-(4*(149.919*'BMP P Tracking Table'!$W412+236.676*'BMP P Tracking Table'!$X412+726*'BMP P Tracking Table'!$Y412+996.798*'BMP P Tracking Table'!$Z412)*-'BMP P Tracking Table'!$AW412)))/(2*(149.919*'BMP P Tracking Table'!$W412+236.676*'BMP P Tracking Table'!$X412+726*'BMP P Tracking Table'!$Y412+996.798*'BMP P Tracking Table'!$Z412)))))),"")</f>
        <v/>
      </c>
      <c r="BA412" s="105" t="str" cm="1">
        <f t="array" ref="BA412">IFERROR((VLOOKUP(CONCATENATE('BMP P Tracking Table'!$AV412," ",'BMP P Tracking Table'!$AX412),'Performance Curves'!$C$1:$L$45,_xlfn.SINGLE(MATCH('BMP P Tracking Table'!$AZ412,'Performance Curves'!$D$1:$L$1,1))+2,FALSE)-VLOOKUP(CONCATENATE('BMP P Tracking Table'!$AV412," ",'BMP P Tracking Table'!$AX412),'Performance Curves'!$C$1:$L$45,_xlfn.SINGLE(MATCH('BMP P Tracking Table'!$AZ412,'Performance Curves'!$D$1:$L$1,1))+1,FALSE)),"")</f>
        <v/>
      </c>
      <c r="BB412" s="107" t="str">
        <f>IFERROR(('BMP P Tracking Table'!$AZ412-INDEX('Performance Curves'!$E$1:$L$1,1,MATCH('BMP P Tracking Table'!$AZ412,'Performance Curves'!$E$1:$L$1,1)))/(INDEX('Performance Curves'!$E$1:$L$1,1,MATCH('BMP P Tracking Table'!$AZ412,'Performance Curves'!$E$1:$L$1,1)+1)-INDEX('Performance Curves'!$E$1:$L$1,1,MATCH('BMP P Tracking Table'!$AZ412,'Performance Curves'!$E$1:$L$1,1))),"")</f>
        <v/>
      </c>
      <c r="BC412" s="106" t="str" cm="1">
        <f t="array" ref="BC412">IFERROR(IF('BMP P Tracking Table'!$AZ412=2,VLOOKUP(CONCATENATE('BMP P Tracking Table'!$AV412," ",'BMP P Tracking Table'!$AX412),'Performance Curves'!$C$1:$L$44,_xlfn.SINGLE(MATCH('BMP P Tracking Table'!$AZ412,'Performance Curves'!$D$1:$L$1,1))+1,FALSE),'BMP P Tracking Table'!$BA412*'BMP P Tracking Table'!$BB412+VLOOKUP(CONCATENATE('BMP P Tracking Table'!$AV412," ",'BMP P Tracking Table'!$AX412),'Performance Curves'!$C$1:$L$44,_xlfn.SINGLE(MATCH('BMP P Tracking Table'!$AZ412,'Performance Curves'!$D$1:$L$1,1))+1,FALSE)),"")</f>
        <v/>
      </c>
      <c r="BD412" s="107" t="str">
        <f>IFERROR('BMP P Tracking Table'!$BC412*'BMP P Tracking Table'!$AY412,"")</f>
        <v/>
      </c>
      <c r="BE412" s="101"/>
      <c r="BF412" s="37">
        <f t="shared" si="14"/>
        <v>0</v>
      </c>
    </row>
    <row r="413" spans="1:58" x14ac:dyDescent="0.25">
      <c r="A413" s="65"/>
      <c r="B413" s="65"/>
      <c r="C413" s="65"/>
      <c r="D413" s="65"/>
      <c r="E413" s="97"/>
      <c r="F413" s="97"/>
      <c r="G413" s="65"/>
      <c r="H413" s="65"/>
      <c r="I413" s="65"/>
      <c r="J413" s="98"/>
      <c r="K413" s="65"/>
      <c r="L413" s="65"/>
      <c r="M413" s="65"/>
      <c r="N413" s="65"/>
      <c r="O413" s="65"/>
      <c r="P413" s="65"/>
      <c r="Q413" s="65" t="str">
        <f>IFERROR(VLOOKUP('BMP P Tracking Table'!$P413,Dropdowns!$C$2:$E$15,3,FALSE),"")</f>
        <v/>
      </c>
      <c r="R413" s="65" t="str">
        <f>IFERROR(VLOOKUP('BMP P Tracking Table'!$Q413,Dropdowns!$P$3:$Q$23,2,FALSE),"")</f>
        <v/>
      </c>
      <c r="S413" s="65"/>
      <c r="T413" s="65"/>
      <c r="U413" s="65"/>
      <c r="V413" s="65"/>
      <c r="W413" s="65"/>
      <c r="X413" s="65"/>
      <c r="Y413" s="65"/>
      <c r="Z413" s="65"/>
      <c r="AA413" s="65"/>
      <c r="AB413" s="100"/>
      <c r="AC413" s="65"/>
      <c r="AD413" s="107" t="str">
        <f>IFERROR('BMP P Tracking Table'!$U413*VLOOKUP('BMP P Tracking Table'!$Q413,'Loading Rates'!$B$1:$L$24,4,FALSE)+IF('BMP P Tracking Table'!$V413="By HSG",'BMP P Tracking Table'!$W413*VLOOKUP('BMP P Tracking Table'!$Q413,'Loading Rates'!$B$1:$L$24,6,FALSE)+'BMP P Tracking Table'!$X413*VLOOKUP('BMP P Tracking Table'!$Q413,'Loading Rates'!$B$1:$L$24,7,FALSE)+'BMP P Tracking Table'!$Y413*VLOOKUP('BMP P Tracking Table'!$Q413,'Loading Rates'!$B$1:$L$24,8,FALSE)+'BMP P Tracking Table'!$Z413*VLOOKUP('BMP P Tracking Table'!$Q413,'Loading Rates'!$B$1:$L$24,9,FALSE),'BMP P Tracking Table'!$AA413*VLOOKUP('BMP P Tracking Table'!$Q413,'Loading Rates'!$B$1:$L$24,10,FALSE)),"")</f>
        <v/>
      </c>
      <c r="AE413" s="107" t="str">
        <f>IFERROR(MIN(2,IF('BMP P Tracking Table'!$V413="Total Pervious",(-(3630*'BMP P Tracking Table'!$U413+20.691*'BMP P Tracking Table'!$AA413)+SQRT((3630*'BMP P Tracking Table'!$U413+20.691*'BMP P Tracking Table'!$AA413)^2-(4*(996.798*'BMP P Tracking Table'!$AA413)*-'BMP P Tracking Table'!$AB413)))/(2*(996.798*'BMP P Tracking Table'!$AA413)),IF(SUM('BMP P Tracking Table'!$W413:$Z413)=0,'BMP P Tracking Table'!$AB413/(-3630*'BMP P Tracking Table'!$U413),(-(3630*'BMP P Tracking Table'!$U413+20.691*'BMP P Tracking Table'!$Z413-216.711*'BMP P Tracking Table'!$Y413-83.853*'BMP P Tracking Table'!$X413-42.834*'BMP P Tracking Table'!$W413)+SQRT((3630*'BMP P Tracking Table'!$U413+20.691*'BMP P Tracking Table'!$Z413-216.711*'BMP P Tracking Table'!$Y413-83.853*'BMP P Tracking Table'!$X413-42.834*'BMP P Tracking Table'!$W413)^2-(4*(149.919*'BMP P Tracking Table'!$W413+236.676*'BMP P Tracking Table'!$X413+726*'BMP P Tracking Table'!$Y413+996.798*'BMP P Tracking Table'!$Z413)*-'BMP P Tracking Table'!$AB413)))/(2*(149.919*'BMP P Tracking Table'!$W413+236.676*'BMP P Tracking Table'!$X413+726*'BMP P Tracking Table'!$Y413+996.798*'BMP P Tracking Table'!$Z413))))),"")</f>
        <v/>
      </c>
      <c r="AF413" s="107" t="str" cm="1">
        <f t="array" ref="AF413">IFERROR((VLOOKUP(CONCATENATE('BMP P Tracking Table'!$T413," ",'BMP P Tracking Table'!$AC413),'Performance Curves'!$C$1:$L$45,_xlfn.SINGLE(MATCH('BMP P Tracking Table'!$AE413,'Performance Curves'!$D$1:$L$1,1))+2,FALSE)-VLOOKUP(CONCATENATE('BMP P Tracking Table'!$T413," ",'BMP P Tracking Table'!$AC413),'Performance Curves'!$C$1:$L$45,_xlfn.SINGLE(MATCH('BMP P Tracking Table'!$AE413,'Performance Curves'!$D$1:$L$1,1))+1,FALSE)),"")</f>
        <v/>
      </c>
      <c r="AG413" s="107" t="str">
        <f>IFERROR(('BMP P Tracking Table'!$AE413-INDEX('Performance Curves'!$E$1:$L$1,1,MATCH('BMP P Tracking Table'!$AE413,'Performance Curves'!$E$1:$L$1,1)))/(INDEX('Performance Curves'!$E$1:$L$1,1,MATCH('BMP P Tracking Table'!$AE413,'Performance Curves'!$E$1:$L$1,1)+1)-INDEX('Performance Curves'!$E$1:$L$1,1,MATCH('BMP P Tracking Table'!$AE413,'Performance Curves'!$E$1:$L$1,1))),"")</f>
        <v/>
      </c>
      <c r="AH413" s="106" t="str" cm="1">
        <f t="array" ref="AH413">IFERROR(IF('BMP P Tracking Table'!$AE413=2,VLOOKUP(CONCATENATE('BMP P Tracking Table'!$T413," ",'BMP P Tracking Table'!$AC413),'Performance Curves'!$C$1:$L$45,_xlfn.SINGLE(MATCH('BMP P Tracking Table'!$AE413,'Performance Curves'!$D$1:$L$1,1))+1,FALSE),'BMP P Tracking Table'!$AF413*'BMP P Tracking Table'!$AG413+VLOOKUP(CONCATENATE('BMP P Tracking Table'!$T413," ",'BMP P Tracking Table'!$AC413),'Performance Curves'!$C$1:$L$45,_xlfn.SINGLE(MATCH('BMP P Tracking Table'!$AE413,'Performance Curves'!$D$1:$L$1,1))+1,FALSE)),"")</f>
        <v/>
      </c>
      <c r="AI413" s="107" t="str">
        <f>IFERROR('BMP P Tracking Table'!$AH413*'BMP P Tracking Table'!$AD413,"")</f>
        <v/>
      </c>
      <c r="AJ413" s="65"/>
      <c r="AK413" s="101"/>
      <c r="AL413" s="101"/>
      <c r="AM413" s="64">
        <v>1</v>
      </c>
      <c r="AN413" s="105" t="str">
        <f t="shared" si="13"/>
        <v/>
      </c>
      <c r="AO413" s="101"/>
      <c r="AP413" s="101"/>
      <c r="AQ413" s="101"/>
      <c r="AR413" s="101"/>
      <c r="AS413" s="101"/>
      <c r="AT413" s="101"/>
      <c r="AU413" s="101"/>
      <c r="AV413" s="65"/>
      <c r="AW413" s="102"/>
      <c r="AX413" s="102"/>
      <c r="AY413" s="107" t="str">
        <f>IF('BMP P Tracking Table'!$AK413="Yes",IF('BMP P Tracking Table'!$AL413="No",'BMP P Tracking Table'!$U413*VLOOKUP('BMP P Tracking Table'!$Q413,'Loading Rates'!$B$1:$L$24,4,FALSE)+IF('BMP P Tracking Table'!$V413="By HSG",'BMP P Tracking Table'!$W413*VLOOKUP('BMP P Tracking Table'!$Q413,'Loading Rates'!$B$1:$L$24,6,FALSE)+'BMP P Tracking Table'!$X413*VLOOKUP('BMP P Tracking Table'!$Q413,'Loading Rates'!$B$1:$L$24,7,FALSE)+'BMP P Tracking Table'!$Y413*VLOOKUP('BMP P Tracking Table'!$Q413,'Loading Rates'!$B$1:$L$24,8,FALSE)+'BMP P Tracking Table'!$Z413*VLOOKUP('BMP P Tracking Table'!$Q413,'Loading Rates'!$B$1:$L$24,9,FALSE),'BMP P Tracking Table'!$AA413*VLOOKUP('BMP P Tracking Table'!$Q413,'Loading Rates'!$B$1:$L$24,10,FALSE)),'BMP P Tracking Table'!$AO413*VLOOKUP('BMP P Tracking Table'!$Q413,'Loading Rates'!$B$1:$L$24,4,FALSE)+IF('BMP P Tracking Table'!$AP413="By HSG",'BMP P Tracking Table'!$AQ413*VLOOKUP('BMP P Tracking Table'!$Q413,'Loading Rates'!$B$1:$L$24,6,FALSE)+'BMP P Tracking Table'!$AR413*VLOOKUP('BMP P Tracking Table'!$Q413,'Loading Rates'!$B$1:$L$24,7,FALSE)+'BMP P Tracking Table'!$AS413*VLOOKUP('BMP P Tracking Table'!$Q413,'Loading Rates'!$B$1:$L$24,8,FALSE)+'BMP P Tracking Table'!$AT413*VLOOKUP('BMP P Tracking Table'!$Q413,'Loading Rates'!$B$1:$L$24,9,FALSE),'BMP P Tracking Table'!$AU413*VLOOKUP('BMP P Tracking Table'!$Q413,'Loading Rates'!$B$1:$L$24,10,FALSE))),"")</f>
        <v/>
      </c>
      <c r="AZ413" s="107" t="str">
        <f>IFERROR(IF('BMP P Tracking Table'!$AL413="Yes",MIN(2,IF('BMP P Tracking Table'!$AP413="Total Pervious",(-(3630*'BMP P Tracking Table'!$AO413+20.691*'BMP P Tracking Table'!$AU413)+SQRT((3630*'BMP P Tracking Table'!$AO413+20.691*'BMP P Tracking Table'!$AU413)^2-(4*(996.798*'BMP P Tracking Table'!$AU413)*-'BMP P Tracking Table'!$AW413)))/(2*(996.798*'BMP P Tracking Table'!$AU413)),IF(SUM('BMP P Tracking Table'!$AQ413:$AT413)=0,'BMP P Tracking Table'!$AU413/(-3630*'BMP P Tracking Table'!$AO413),(-(3630*'BMP P Tracking Table'!$AO413+20.691*'BMP P Tracking Table'!$AT413-216.711*'BMP P Tracking Table'!$AS413-83.853*'BMP P Tracking Table'!$AR413-42.834*'BMP P Tracking Table'!$AQ413)+SQRT((3630*'BMP P Tracking Table'!$AO413+20.691*'BMP P Tracking Table'!$AT413-216.711*'BMP P Tracking Table'!$AS413-83.853*'BMP P Tracking Table'!$AR413-42.834*'BMP P Tracking Table'!$AQ413)^2-(4*(149.919*'BMP P Tracking Table'!$AQ413+236.676*'BMP P Tracking Table'!$AR413+726*'BMP P Tracking Table'!$AS413+996.798*'BMP P Tracking Table'!$AT413)*-'BMP P Tracking Table'!$AW413)))/(2*(149.919*'BMP P Tracking Table'!$AQ413+236.676*'BMP P Tracking Table'!$AR413+726*'BMP P Tracking Table'!$AS413+996.798*'BMP P Tracking Table'!$AT413))))),MIN(2,IF('BMP P Tracking Table'!$AP413="Total Pervious",(-(3630*'BMP P Tracking Table'!$U413+20.691*'BMP P Tracking Table'!$AA413)+SQRT((3630*'BMP P Tracking Table'!$U413+20.691*'BMP P Tracking Table'!$AA413)^2-(4*(996.798*'BMP P Tracking Table'!$AA413)*-'BMP P Tracking Table'!$AW413)))/(2*(996.798*'BMP P Tracking Table'!$AA413)),IF(SUM('BMP P Tracking Table'!$W413:$Z413)=0,'BMP P Tracking Table'!$AW413/(-3630*'BMP P Tracking Table'!$U413),(-(3630*'BMP P Tracking Table'!$U413+20.691*'BMP P Tracking Table'!$Z413-216.711*'BMP P Tracking Table'!$Y413-83.853*'BMP P Tracking Table'!$X413-42.834*'BMP P Tracking Table'!$W413)+SQRT((3630*'BMP P Tracking Table'!$U413+20.691*'BMP P Tracking Table'!$Z413-216.711*'BMP P Tracking Table'!$Y413-83.853*'BMP P Tracking Table'!$X413-42.834*'BMP P Tracking Table'!$W413)^2-(4*(149.919*'BMP P Tracking Table'!$W413+236.676*'BMP P Tracking Table'!$X413+726*'BMP P Tracking Table'!$Y413+996.798*'BMP P Tracking Table'!$Z413)*-'BMP P Tracking Table'!$AW413)))/(2*(149.919*'BMP P Tracking Table'!$W413+236.676*'BMP P Tracking Table'!$X413+726*'BMP P Tracking Table'!$Y413+996.798*'BMP P Tracking Table'!$Z413)))))),"")</f>
        <v/>
      </c>
      <c r="BA413" s="105" t="str" cm="1">
        <f t="array" ref="BA413">IFERROR((VLOOKUP(CONCATENATE('BMP P Tracking Table'!$AV413," ",'BMP P Tracking Table'!$AX413),'Performance Curves'!$C$1:$L$45,_xlfn.SINGLE(MATCH('BMP P Tracking Table'!$AZ413,'Performance Curves'!$D$1:$L$1,1))+2,FALSE)-VLOOKUP(CONCATENATE('BMP P Tracking Table'!$AV413," ",'BMP P Tracking Table'!$AX413),'Performance Curves'!$C$1:$L$45,_xlfn.SINGLE(MATCH('BMP P Tracking Table'!$AZ413,'Performance Curves'!$D$1:$L$1,1))+1,FALSE)),"")</f>
        <v/>
      </c>
      <c r="BB413" s="107" t="str">
        <f>IFERROR(('BMP P Tracking Table'!$AZ413-INDEX('Performance Curves'!$E$1:$L$1,1,MATCH('BMP P Tracking Table'!$AZ413,'Performance Curves'!$E$1:$L$1,1)))/(INDEX('Performance Curves'!$E$1:$L$1,1,MATCH('BMP P Tracking Table'!$AZ413,'Performance Curves'!$E$1:$L$1,1)+1)-INDEX('Performance Curves'!$E$1:$L$1,1,MATCH('BMP P Tracking Table'!$AZ413,'Performance Curves'!$E$1:$L$1,1))),"")</f>
        <v/>
      </c>
      <c r="BC413" s="106" t="str" cm="1">
        <f t="array" ref="BC413">IFERROR(IF('BMP P Tracking Table'!$AZ413=2,VLOOKUP(CONCATENATE('BMP P Tracking Table'!$AV413," ",'BMP P Tracking Table'!$AX413),'Performance Curves'!$C$1:$L$44,_xlfn.SINGLE(MATCH('BMP P Tracking Table'!$AZ413,'Performance Curves'!$D$1:$L$1,1))+1,FALSE),'BMP P Tracking Table'!$BA413*'BMP P Tracking Table'!$BB413+VLOOKUP(CONCATENATE('BMP P Tracking Table'!$AV413," ",'BMP P Tracking Table'!$AX413),'Performance Curves'!$C$1:$L$44,_xlfn.SINGLE(MATCH('BMP P Tracking Table'!$AZ413,'Performance Curves'!$D$1:$L$1,1))+1,FALSE)),"")</f>
        <v/>
      </c>
      <c r="BD413" s="107" t="str">
        <f>IFERROR('BMP P Tracking Table'!$BC413*'BMP P Tracking Table'!$AY413,"")</f>
        <v/>
      </c>
      <c r="BE413" s="101"/>
      <c r="BF413" s="37">
        <f t="shared" si="14"/>
        <v>0</v>
      </c>
    </row>
    <row r="414" spans="1:58" x14ac:dyDescent="0.25">
      <c r="A414" s="65"/>
      <c r="B414" s="65"/>
      <c r="C414" s="65"/>
      <c r="D414" s="65"/>
      <c r="E414" s="97"/>
      <c r="F414" s="97"/>
      <c r="G414" s="65"/>
      <c r="H414" s="65"/>
      <c r="I414" s="65"/>
      <c r="J414" s="98"/>
      <c r="K414" s="65"/>
      <c r="L414" s="65"/>
      <c r="M414" s="65"/>
      <c r="N414" s="65"/>
      <c r="O414" s="65"/>
      <c r="P414" s="65"/>
      <c r="Q414" s="65" t="str">
        <f>IFERROR(VLOOKUP('BMP P Tracking Table'!$P414,Dropdowns!$C$2:$E$15,3,FALSE),"")</f>
        <v/>
      </c>
      <c r="R414" s="65" t="str">
        <f>IFERROR(VLOOKUP('BMP P Tracking Table'!$Q414,Dropdowns!$P$3:$Q$23,2,FALSE),"")</f>
        <v/>
      </c>
      <c r="S414" s="65"/>
      <c r="T414" s="65"/>
      <c r="U414" s="65"/>
      <c r="V414" s="65"/>
      <c r="W414" s="65"/>
      <c r="X414" s="65"/>
      <c r="Y414" s="65"/>
      <c r="Z414" s="65"/>
      <c r="AA414" s="65"/>
      <c r="AB414" s="100"/>
      <c r="AC414" s="65"/>
      <c r="AD414" s="107" t="str">
        <f>IFERROR('BMP P Tracking Table'!$U414*VLOOKUP('BMP P Tracking Table'!$Q414,'Loading Rates'!$B$1:$L$24,4,FALSE)+IF('BMP P Tracking Table'!$V414="By HSG",'BMP P Tracking Table'!$W414*VLOOKUP('BMP P Tracking Table'!$Q414,'Loading Rates'!$B$1:$L$24,6,FALSE)+'BMP P Tracking Table'!$X414*VLOOKUP('BMP P Tracking Table'!$Q414,'Loading Rates'!$B$1:$L$24,7,FALSE)+'BMP P Tracking Table'!$Y414*VLOOKUP('BMP P Tracking Table'!$Q414,'Loading Rates'!$B$1:$L$24,8,FALSE)+'BMP P Tracking Table'!$Z414*VLOOKUP('BMP P Tracking Table'!$Q414,'Loading Rates'!$B$1:$L$24,9,FALSE),'BMP P Tracking Table'!$AA414*VLOOKUP('BMP P Tracking Table'!$Q414,'Loading Rates'!$B$1:$L$24,10,FALSE)),"")</f>
        <v/>
      </c>
      <c r="AE414" s="107" t="str">
        <f>IFERROR(MIN(2,IF('BMP P Tracking Table'!$V414="Total Pervious",(-(3630*'BMP P Tracking Table'!$U414+20.691*'BMP P Tracking Table'!$AA414)+SQRT((3630*'BMP P Tracking Table'!$U414+20.691*'BMP P Tracking Table'!$AA414)^2-(4*(996.798*'BMP P Tracking Table'!$AA414)*-'BMP P Tracking Table'!$AB414)))/(2*(996.798*'BMP P Tracking Table'!$AA414)),IF(SUM('BMP P Tracking Table'!$W414:$Z414)=0,'BMP P Tracking Table'!$AB414/(-3630*'BMP P Tracking Table'!$U414),(-(3630*'BMP P Tracking Table'!$U414+20.691*'BMP P Tracking Table'!$Z414-216.711*'BMP P Tracking Table'!$Y414-83.853*'BMP P Tracking Table'!$X414-42.834*'BMP P Tracking Table'!$W414)+SQRT((3630*'BMP P Tracking Table'!$U414+20.691*'BMP P Tracking Table'!$Z414-216.711*'BMP P Tracking Table'!$Y414-83.853*'BMP P Tracking Table'!$X414-42.834*'BMP P Tracking Table'!$W414)^2-(4*(149.919*'BMP P Tracking Table'!$W414+236.676*'BMP P Tracking Table'!$X414+726*'BMP P Tracking Table'!$Y414+996.798*'BMP P Tracking Table'!$Z414)*-'BMP P Tracking Table'!$AB414)))/(2*(149.919*'BMP P Tracking Table'!$W414+236.676*'BMP P Tracking Table'!$X414+726*'BMP P Tracking Table'!$Y414+996.798*'BMP P Tracking Table'!$Z414))))),"")</f>
        <v/>
      </c>
      <c r="AF414" s="107" t="str" cm="1">
        <f t="array" ref="AF414">IFERROR((VLOOKUP(CONCATENATE('BMP P Tracking Table'!$T414," ",'BMP P Tracking Table'!$AC414),'Performance Curves'!$C$1:$L$45,_xlfn.SINGLE(MATCH('BMP P Tracking Table'!$AE414,'Performance Curves'!$D$1:$L$1,1))+2,FALSE)-VLOOKUP(CONCATENATE('BMP P Tracking Table'!$T414," ",'BMP P Tracking Table'!$AC414),'Performance Curves'!$C$1:$L$45,_xlfn.SINGLE(MATCH('BMP P Tracking Table'!$AE414,'Performance Curves'!$D$1:$L$1,1))+1,FALSE)),"")</f>
        <v/>
      </c>
      <c r="AG414" s="107" t="str">
        <f>IFERROR(('BMP P Tracking Table'!$AE414-INDEX('Performance Curves'!$E$1:$L$1,1,MATCH('BMP P Tracking Table'!$AE414,'Performance Curves'!$E$1:$L$1,1)))/(INDEX('Performance Curves'!$E$1:$L$1,1,MATCH('BMP P Tracking Table'!$AE414,'Performance Curves'!$E$1:$L$1,1)+1)-INDEX('Performance Curves'!$E$1:$L$1,1,MATCH('BMP P Tracking Table'!$AE414,'Performance Curves'!$E$1:$L$1,1))),"")</f>
        <v/>
      </c>
      <c r="AH414" s="106" t="str" cm="1">
        <f t="array" ref="AH414">IFERROR(IF('BMP P Tracking Table'!$AE414=2,VLOOKUP(CONCATENATE('BMP P Tracking Table'!$T414," ",'BMP P Tracking Table'!$AC414),'Performance Curves'!$C$1:$L$45,_xlfn.SINGLE(MATCH('BMP P Tracking Table'!$AE414,'Performance Curves'!$D$1:$L$1,1))+1,FALSE),'BMP P Tracking Table'!$AF414*'BMP P Tracking Table'!$AG414+VLOOKUP(CONCATENATE('BMP P Tracking Table'!$T414," ",'BMP P Tracking Table'!$AC414),'Performance Curves'!$C$1:$L$45,_xlfn.SINGLE(MATCH('BMP P Tracking Table'!$AE414,'Performance Curves'!$D$1:$L$1,1))+1,FALSE)),"")</f>
        <v/>
      </c>
      <c r="AI414" s="107" t="str">
        <f>IFERROR('BMP P Tracking Table'!$AH414*'BMP P Tracking Table'!$AD414,"")</f>
        <v/>
      </c>
      <c r="AJ414" s="65"/>
      <c r="AK414" s="101"/>
      <c r="AL414" s="101"/>
      <c r="AM414" s="64">
        <v>1</v>
      </c>
      <c r="AN414" s="105" t="str">
        <f t="shared" si="13"/>
        <v/>
      </c>
      <c r="AO414" s="101"/>
      <c r="AP414" s="101"/>
      <c r="AQ414" s="101"/>
      <c r="AR414" s="101"/>
      <c r="AS414" s="101"/>
      <c r="AT414" s="101"/>
      <c r="AU414" s="101"/>
      <c r="AV414" s="65"/>
      <c r="AW414" s="102"/>
      <c r="AX414" s="102"/>
      <c r="AY414" s="107" t="str">
        <f>IF('BMP P Tracking Table'!$AK414="Yes",IF('BMP P Tracking Table'!$AL414="No",'BMP P Tracking Table'!$U414*VLOOKUP('BMP P Tracking Table'!$Q414,'Loading Rates'!$B$1:$L$24,4,FALSE)+IF('BMP P Tracking Table'!$V414="By HSG",'BMP P Tracking Table'!$W414*VLOOKUP('BMP P Tracking Table'!$Q414,'Loading Rates'!$B$1:$L$24,6,FALSE)+'BMP P Tracking Table'!$X414*VLOOKUP('BMP P Tracking Table'!$Q414,'Loading Rates'!$B$1:$L$24,7,FALSE)+'BMP P Tracking Table'!$Y414*VLOOKUP('BMP P Tracking Table'!$Q414,'Loading Rates'!$B$1:$L$24,8,FALSE)+'BMP P Tracking Table'!$Z414*VLOOKUP('BMP P Tracking Table'!$Q414,'Loading Rates'!$B$1:$L$24,9,FALSE),'BMP P Tracking Table'!$AA414*VLOOKUP('BMP P Tracking Table'!$Q414,'Loading Rates'!$B$1:$L$24,10,FALSE)),'BMP P Tracking Table'!$AO414*VLOOKUP('BMP P Tracking Table'!$Q414,'Loading Rates'!$B$1:$L$24,4,FALSE)+IF('BMP P Tracking Table'!$AP414="By HSG",'BMP P Tracking Table'!$AQ414*VLOOKUP('BMP P Tracking Table'!$Q414,'Loading Rates'!$B$1:$L$24,6,FALSE)+'BMP P Tracking Table'!$AR414*VLOOKUP('BMP P Tracking Table'!$Q414,'Loading Rates'!$B$1:$L$24,7,FALSE)+'BMP P Tracking Table'!$AS414*VLOOKUP('BMP P Tracking Table'!$Q414,'Loading Rates'!$B$1:$L$24,8,FALSE)+'BMP P Tracking Table'!$AT414*VLOOKUP('BMP P Tracking Table'!$Q414,'Loading Rates'!$B$1:$L$24,9,FALSE),'BMP P Tracking Table'!$AU414*VLOOKUP('BMP P Tracking Table'!$Q414,'Loading Rates'!$B$1:$L$24,10,FALSE))),"")</f>
        <v/>
      </c>
      <c r="AZ414" s="107" t="str">
        <f>IFERROR(IF('BMP P Tracking Table'!$AL414="Yes",MIN(2,IF('BMP P Tracking Table'!$AP414="Total Pervious",(-(3630*'BMP P Tracking Table'!$AO414+20.691*'BMP P Tracking Table'!$AU414)+SQRT((3630*'BMP P Tracking Table'!$AO414+20.691*'BMP P Tracking Table'!$AU414)^2-(4*(996.798*'BMP P Tracking Table'!$AU414)*-'BMP P Tracking Table'!$AW414)))/(2*(996.798*'BMP P Tracking Table'!$AU414)),IF(SUM('BMP P Tracking Table'!$AQ414:$AT414)=0,'BMP P Tracking Table'!$AU414/(-3630*'BMP P Tracking Table'!$AO414),(-(3630*'BMP P Tracking Table'!$AO414+20.691*'BMP P Tracking Table'!$AT414-216.711*'BMP P Tracking Table'!$AS414-83.853*'BMP P Tracking Table'!$AR414-42.834*'BMP P Tracking Table'!$AQ414)+SQRT((3630*'BMP P Tracking Table'!$AO414+20.691*'BMP P Tracking Table'!$AT414-216.711*'BMP P Tracking Table'!$AS414-83.853*'BMP P Tracking Table'!$AR414-42.834*'BMP P Tracking Table'!$AQ414)^2-(4*(149.919*'BMP P Tracking Table'!$AQ414+236.676*'BMP P Tracking Table'!$AR414+726*'BMP P Tracking Table'!$AS414+996.798*'BMP P Tracking Table'!$AT414)*-'BMP P Tracking Table'!$AW414)))/(2*(149.919*'BMP P Tracking Table'!$AQ414+236.676*'BMP P Tracking Table'!$AR414+726*'BMP P Tracking Table'!$AS414+996.798*'BMP P Tracking Table'!$AT414))))),MIN(2,IF('BMP P Tracking Table'!$AP414="Total Pervious",(-(3630*'BMP P Tracking Table'!$U414+20.691*'BMP P Tracking Table'!$AA414)+SQRT((3630*'BMP P Tracking Table'!$U414+20.691*'BMP P Tracking Table'!$AA414)^2-(4*(996.798*'BMP P Tracking Table'!$AA414)*-'BMP P Tracking Table'!$AW414)))/(2*(996.798*'BMP P Tracking Table'!$AA414)),IF(SUM('BMP P Tracking Table'!$W414:$Z414)=0,'BMP P Tracking Table'!$AW414/(-3630*'BMP P Tracking Table'!$U414),(-(3630*'BMP P Tracking Table'!$U414+20.691*'BMP P Tracking Table'!$Z414-216.711*'BMP P Tracking Table'!$Y414-83.853*'BMP P Tracking Table'!$X414-42.834*'BMP P Tracking Table'!$W414)+SQRT((3630*'BMP P Tracking Table'!$U414+20.691*'BMP P Tracking Table'!$Z414-216.711*'BMP P Tracking Table'!$Y414-83.853*'BMP P Tracking Table'!$X414-42.834*'BMP P Tracking Table'!$W414)^2-(4*(149.919*'BMP P Tracking Table'!$W414+236.676*'BMP P Tracking Table'!$X414+726*'BMP P Tracking Table'!$Y414+996.798*'BMP P Tracking Table'!$Z414)*-'BMP P Tracking Table'!$AW414)))/(2*(149.919*'BMP P Tracking Table'!$W414+236.676*'BMP P Tracking Table'!$X414+726*'BMP P Tracking Table'!$Y414+996.798*'BMP P Tracking Table'!$Z414)))))),"")</f>
        <v/>
      </c>
      <c r="BA414" s="105" t="str" cm="1">
        <f t="array" ref="BA414">IFERROR((VLOOKUP(CONCATENATE('BMP P Tracking Table'!$AV414," ",'BMP P Tracking Table'!$AX414),'Performance Curves'!$C$1:$L$45,_xlfn.SINGLE(MATCH('BMP P Tracking Table'!$AZ414,'Performance Curves'!$D$1:$L$1,1))+2,FALSE)-VLOOKUP(CONCATENATE('BMP P Tracking Table'!$AV414," ",'BMP P Tracking Table'!$AX414),'Performance Curves'!$C$1:$L$45,_xlfn.SINGLE(MATCH('BMP P Tracking Table'!$AZ414,'Performance Curves'!$D$1:$L$1,1))+1,FALSE)),"")</f>
        <v/>
      </c>
      <c r="BB414" s="107" t="str">
        <f>IFERROR(('BMP P Tracking Table'!$AZ414-INDEX('Performance Curves'!$E$1:$L$1,1,MATCH('BMP P Tracking Table'!$AZ414,'Performance Curves'!$E$1:$L$1,1)))/(INDEX('Performance Curves'!$E$1:$L$1,1,MATCH('BMP P Tracking Table'!$AZ414,'Performance Curves'!$E$1:$L$1,1)+1)-INDEX('Performance Curves'!$E$1:$L$1,1,MATCH('BMP P Tracking Table'!$AZ414,'Performance Curves'!$E$1:$L$1,1))),"")</f>
        <v/>
      </c>
      <c r="BC414" s="106" t="str" cm="1">
        <f t="array" ref="BC414">IFERROR(IF('BMP P Tracking Table'!$AZ414=2,VLOOKUP(CONCATENATE('BMP P Tracking Table'!$AV414," ",'BMP P Tracking Table'!$AX414),'Performance Curves'!$C$1:$L$44,_xlfn.SINGLE(MATCH('BMP P Tracking Table'!$AZ414,'Performance Curves'!$D$1:$L$1,1))+1,FALSE),'BMP P Tracking Table'!$BA414*'BMP P Tracking Table'!$BB414+VLOOKUP(CONCATENATE('BMP P Tracking Table'!$AV414," ",'BMP P Tracking Table'!$AX414),'Performance Curves'!$C$1:$L$44,_xlfn.SINGLE(MATCH('BMP P Tracking Table'!$AZ414,'Performance Curves'!$D$1:$L$1,1))+1,FALSE)),"")</f>
        <v/>
      </c>
      <c r="BD414" s="107" t="str">
        <f>IFERROR('BMP P Tracking Table'!$BC414*'BMP P Tracking Table'!$AY414,"")</f>
        <v/>
      </c>
      <c r="BE414" s="101"/>
      <c r="BF414" s="37">
        <f t="shared" si="14"/>
        <v>0</v>
      </c>
    </row>
    <row r="415" spans="1:58" x14ac:dyDescent="0.25">
      <c r="A415" s="65"/>
      <c r="B415" s="65"/>
      <c r="C415" s="65"/>
      <c r="D415" s="65"/>
      <c r="E415" s="97"/>
      <c r="F415" s="97"/>
      <c r="G415" s="65"/>
      <c r="H415" s="65"/>
      <c r="I415" s="65"/>
      <c r="J415" s="98"/>
      <c r="K415" s="65"/>
      <c r="L415" s="65"/>
      <c r="M415" s="65"/>
      <c r="N415" s="65"/>
      <c r="O415" s="65"/>
      <c r="P415" s="65"/>
      <c r="Q415" s="65" t="str">
        <f>IFERROR(VLOOKUP('BMP P Tracking Table'!$P415,Dropdowns!$C$2:$E$15,3,FALSE),"")</f>
        <v/>
      </c>
      <c r="R415" s="65" t="str">
        <f>IFERROR(VLOOKUP('BMP P Tracking Table'!$Q415,Dropdowns!$P$3:$Q$23,2,FALSE),"")</f>
        <v/>
      </c>
      <c r="S415" s="65"/>
      <c r="T415" s="65"/>
      <c r="U415" s="65"/>
      <c r="V415" s="65"/>
      <c r="W415" s="65"/>
      <c r="X415" s="65"/>
      <c r="Y415" s="65"/>
      <c r="Z415" s="65"/>
      <c r="AA415" s="65"/>
      <c r="AB415" s="100"/>
      <c r="AC415" s="65"/>
      <c r="AD415" s="107" t="str">
        <f>IFERROR('BMP P Tracking Table'!$U415*VLOOKUP('BMP P Tracking Table'!$Q415,'Loading Rates'!$B$1:$L$24,4,FALSE)+IF('BMP P Tracking Table'!$V415="By HSG",'BMP P Tracking Table'!$W415*VLOOKUP('BMP P Tracking Table'!$Q415,'Loading Rates'!$B$1:$L$24,6,FALSE)+'BMP P Tracking Table'!$X415*VLOOKUP('BMP P Tracking Table'!$Q415,'Loading Rates'!$B$1:$L$24,7,FALSE)+'BMP P Tracking Table'!$Y415*VLOOKUP('BMP P Tracking Table'!$Q415,'Loading Rates'!$B$1:$L$24,8,FALSE)+'BMP P Tracking Table'!$Z415*VLOOKUP('BMP P Tracking Table'!$Q415,'Loading Rates'!$B$1:$L$24,9,FALSE),'BMP P Tracking Table'!$AA415*VLOOKUP('BMP P Tracking Table'!$Q415,'Loading Rates'!$B$1:$L$24,10,FALSE)),"")</f>
        <v/>
      </c>
      <c r="AE415" s="107" t="str">
        <f>IFERROR(MIN(2,IF('BMP P Tracking Table'!$V415="Total Pervious",(-(3630*'BMP P Tracking Table'!$U415+20.691*'BMP P Tracking Table'!$AA415)+SQRT((3630*'BMP P Tracking Table'!$U415+20.691*'BMP P Tracking Table'!$AA415)^2-(4*(996.798*'BMP P Tracking Table'!$AA415)*-'BMP P Tracking Table'!$AB415)))/(2*(996.798*'BMP P Tracking Table'!$AA415)),IF(SUM('BMP P Tracking Table'!$W415:$Z415)=0,'BMP P Tracking Table'!$AB415/(-3630*'BMP P Tracking Table'!$U415),(-(3630*'BMP P Tracking Table'!$U415+20.691*'BMP P Tracking Table'!$Z415-216.711*'BMP P Tracking Table'!$Y415-83.853*'BMP P Tracking Table'!$X415-42.834*'BMP P Tracking Table'!$W415)+SQRT((3630*'BMP P Tracking Table'!$U415+20.691*'BMP P Tracking Table'!$Z415-216.711*'BMP P Tracking Table'!$Y415-83.853*'BMP P Tracking Table'!$X415-42.834*'BMP P Tracking Table'!$W415)^2-(4*(149.919*'BMP P Tracking Table'!$W415+236.676*'BMP P Tracking Table'!$X415+726*'BMP P Tracking Table'!$Y415+996.798*'BMP P Tracking Table'!$Z415)*-'BMP P Tracking Table'!$AB415)))/(2*(149.919*'BMP P Tracking Table'!$W415+236.676*'BMP P Tracking Table'!$X415+726*'BMP P Tracking Table'!$Y415+996.798*'BMP P Tracking Table'!$Z415))))),"")</f>
        <v/>
      </c>
      <c r="AF415" s="107" t="str" cm="1">
        <f t="array" ref="AF415">IFERROR((VLOOKUP(CONCATENATE('BMP P Tracking Table'!$T415," ",'BMP P Tracking Table'!$AC415),'Performance Curves'!$C$1:$L$45,_xlfn.SINGLE(MATCH('BMP P Tracking Table'!$AE415,'Performance Curves'!$D$1:$L$1,1))+2,FALSE)-VLOOKUP(CONCATENATE('BMP P Tracking Table'!$T415," ",'BMP P Tracking Table'!$AC415),'Performance Curves'!$C$1:$L$45,_xlfn.SINGLE(MATCH('BMP P Tracking Table'!$AE415,'Performance Curves'!$D$1:$L$1,1))+1,FALSE)),"")</f>
        <v/>
      </c>
      <c r="AG415" s="107" t="str">
        <f>IFERROR(('BMP P Tracking Table'!$AE415-INDEX('Performance Curves'!$E$1:$L$1,1,MATCH('BMP P Tracking Table'!$AE415,'Performance Curves'!$E$1:$L$1,1)))/(INDEX('Performance Curves'!$E$1:$L$1,1,MATCH('BMP P Tracking Table'!$AE415,'Performance Curves'!$E$1:$L$1,1)+1)-INDEX('Performance Curves'!$E$1:$L$1,1,MATCH('BMP P Tracking Table'!$AE415,'Performance Curves'!$E$1:$L$1,1))),"")</f>
        <v/>
      </c>
      <c r="AH415" s="106" t="str" cm="1">
        <f t="array" ref="AH415">IFERROR(IF('BMP P Tracking Table'!$AE415=2,VLOOKUP(CONCATENATE('BMP P Tracking Table'!$T415," ",'BMP P Tracking Table'!$AC415),'Performance Curves'!$C$1:$L$45,_xlfn.SINGLE(MATCH('BMP P Tracking Table'!$AE415,'Performance Curves'!$D$1:$L$1,1))+1,FALSE),'BMP P Tracking Table'!$AF415*'BMP P Tracking Table'!$AG415+VLOOKUP(CONCATENATE('BMP P Tracking Table'!$T415," ",'BMP P Tracking Table'!$AC415),'Performance Curves'!$C$1:$L$45,_xlfn.SINGLE(MATCH('BMP P Tracking Table'!$AE415,'Performance Curves'!$D$1:$L$1,1))+1,FALSE)),"")</f>
        <v/>
      </c>
      <c r="AI415" s="107" t="str">
        <f>IFERROR('BMP P Tracking Table'!$AH415*'BMP P Tracking Table'!$AD415,"")</f>
        <v/>
      </c>
      <c r="AJ415" s="65"/>
      <c r="AK415" s="101"/>
      <c r="AL415" s="101"/>
      <c r="AM415" s="64">
        <v>1</v>
      </c>
      <c r="AN415" s="105" t="str">
        <f t="shared" si="13"/>
        <v/>
      </c>
      <c r="AO415" s="101"/>
      <c r="AP415" s="101"/>
      <c r="AQ415" s="101"/>
      <c r="AR415" s="101"/>
      <c r="AS415" s="101"/>
      <c r="AT415" s="101"/>
      <c r="AU415" s="101"/>
      <c r="AV415" s="65"/>
      <c r="AW415" s="102"/>
      <c r="AX415" s="102"/>
      <c r="AY415" s="107" t="str">
        <f>IF('BMP P Tracking Table'!$AK415="Yes",IF('BMP P Tracking Table'!$AL415="No",'BMP P Tracking Table'!$U415*VLOOKUP('BMP P Tracking Table'!$Q415,'Loading Rates'!$B$1:$L$24,4,FALSE)+IF('BMP P Tracking Table'!$V415="By HSG",'BMP P Tracking Table'!$W415*VLOOKUP('BMP P Tracking Table'!$Q415,'Loading Rates'!$B$1:$L$24,6,FALSE)+'BMP P Tracking Table'!$X415*VLOOKUP('BMP P Tracking Table'!$Q415,'Loading Rates'!$B$1:$L$24,7,FALSE)+'BMP P Tracking Table'!$Y415*VLOOKUP('BMP P Tracking Table'!$Q415,'Loading Rates'!$B$1:$L$24,8,FALSE)+'BMP P Tracking Table'!$Z415*VLOOKUP('BMP P Tracking Table'!$Q415,'Loading Rates'!$B$1:$L$24,9,FALSE),'BMP P Tracking Table'!$AA415*VLOOKUP('BMP P Tracking Table'!$Q415,'Loading Rates'!$B$1:$L$24,10,FALSE)),'BMP P Tracking Table'!$AO415*VLOOKUP('BMP P Tracking Table'!$Q415,'Loading Rates'!$B$1:$L$24,4,FALSE)+IF('BMP P Tracking Table'!$AP415="By HSG",'BMP P Tracking Table'!$AQ415*VLOOKUP('BMP P Tracking Table'!$Q415,'Loading Rates'!$B$1:$L$24,6,FALSE)+'BMP P Tracking Table'!$AR415*VLOOKUP('BMP P Tracking Table'!$Q415,'Loading Rates'!$B$1:$L$24,7,FALSE)+'BMP P Tracking Table'!$AS415*VLOOKUP('BMP P Tracking Table'!$Q415,'Loading Rates'!$B$1:$L$24,8,FALSE)+'BMP P Tracking Table'!$AT415*VLOOKUP('BMP P Tracking Table'!$Q415,'Loading Rates'!$B$1:$L$24,9,FALSE),'BMP P Tracking Table'!$AU415*VLOOKUP('BMP P Tracking Table'!$Q415,'Loading Rates'!$B$1:$L$24,10,FALSE))),"")</f>
        <v/>
      </c>
      <c r="AZ415" s="107" t="str">
        <f>IFERROR(IF('BMP P Tracking Table'!$AL415="Yes",MIN(2,IF('BMP P Tracking Table'!$AP415="Total Pervious",(-(3630*'BMP P Tracking Table'!$AO415+20.691*'BMP P Tracking Table'!$AU415)+SQRT((3630*'BMP P Tracking Table'!$AO415+20.691*'BMP P Tracking Table'!$AU415)^2-(4*(996.798*'BMP P Tracking Table'!$AU415)*-'BMP P Tracking Table'!$AW415)))/(2*(996.798*'BMP P Tracking Table'!$AU415)),IF(SUM('BMP P Tracking Table'!$AQ415:$AT415)=0,'BMP P Tracking Table'!$AU415/(-3630*'BMP P Tracking Table'!$AO415),(-(3630*'BMP P Tracking Table'!$AO415+20.691*'BMP P Tracking Table'!$AT415-216.711*'BMP P Tracking Table'!$AS415-83.853*'BMP P Tracking Table'!$AR415-42.834*'BMP P Tracking Table'!$AQ415)+SQRT((3630*'BMP P Tracking Table'!$AO415+20.691*'BMP P Tracking Table'!$AT415-216.711*'BMP P Tracking Table'!$AS415-83.853*'BMP P Tracking Table'!$AR415-42.834*'BMP P Tracking Table'!$AQ415)^2-(4*(149.919*'BMP P Tracking Table'!$AQ415+236.676*'BMP P Tracking Table'!$AR415+726*'BMP P Tracking Table'!$AS415+996.798*'BMP P Tracking Table'!$AT415)*-'BMP P Tracking Table'!$AW415)))/(2*(149.919*'BMP P Tracking Table'!$AQ415+236.676*'BMP P Tracking Table'!$AR415+726*'BMP P Tracking Table'!$AS415+996.798*'BMP P Tracking Table'!$AT415))))),MIN(2,IF('BMP P Tracking Table'!$AP415="Total Pervious",(-(3630*'BMP P Tracking Table'!$U415+20.691*'BMP P Tracking Table'!$AA415)+SQRT((3630*'BMP P Tracking Table'!$U415+20.691*'BMP P Tracking Table'!$AA415)^2-(4*(996.798*'BMP P Tracking Table'!$AA415)*-'BMP P Tracking Table'!$AW415)))/(2*(996.798*'BMP P Tracking Table'!$AA415)),IF(SUM('BMP P Tracking Table'!$W415:$Z415)=0,'BMP P Tracking Table'!$AW415/(-3630*'BMP P Tracking Table'!$U415),(-(3630*'BMP P Tracking Table'!$U415+20.691*'BMP P Tracking Table'!$Z415-216.711*'BMP P Tracking Table'!$Y415-83.853*'BMP P Tracking Table'!$X415-42.834*'BMP P Tracking Table'!$W415)+SQRT((3630*'BMP P Tracking Table'!$U415+20.691*'BMP P Tracking Table'!$Z415-216.711*'BMP P Tracking Table'!$Y415-83.853*'BMP P Tracking Table'!$X415-42.834*'BMP P Tracking Table'!$W415)^2-(4*(149.919*'BMP P Tracking Table'!$W415+236.676*'BMP P Tracking Table'!$X415+726*'BMP P Tracking Table'!$Y415+996.798*'BMP P Tracking Table'!$Z415)*-'BMP P Tracking Table'!$AW415)))/(2*(149.919*'BMP P Tracking Table'!$W415+236.676*'BMP P Tracking Table'!$X415+726*'BMP P Tracking Table'!$Y415+996.798*'BMP P Tracking Table'!$Z415)))))),"")</f>
        <v/>
      </c>
      <c r="BA415" s="105" t="str" cm="1">
        <f t="array" ref="BA415">IFERROR((VLOOKUP(CONCATENATE('BMP P Tracking Table'!$AV415," ",'BMP P Tracking Table'!$AX415),'Performance Curves'!$C$1:$L$45,_xlfn.SINGLE(MATCH('BMP P Tracking Table'!$AZ415,'Performance Curves'!$D$1:$L$1,1))+2,FALSE)-VLOOKUP(CONCATENATE('BMP P Tracking Table'!$AV415," ",'BMP P Tracking Table'!$AX415),'Performance Curves'!$C$1:$L$45,_xlfn.SINGLE(MATCH('BMP P Tracking Table'!$AZ415,'Performance Curves'!$D$1:$L$1,1))+1,FALSE)),"")</f>
        <v/>
      </c>
      <c r="BB415" s="107" t="str">
        <f>IFERROR(('BMP P Tracking Table'!$AZ415-INDEX('Performance Curves'!$E$1:$L$1,1,MATCH('BMP P Tracking Table'!$AZ415,'Performance Curves'!$E$1:$L$1,1)))/(INDEX('Performance Curves'!$E$1:$L$1,1,MATCH('BMP P Tracking Table'!$AZ415,'Performance Curves'!$E$1:$L$1,1)+1)-INDEX('Performance Curves'!$E$1:$L$1,1,MATCH('BMP P Tracking Table'!$AZ415,'Performance Curves'!$E$1:$L$1,1))),"")</f>
        <v/>
      </c>
      <c r="BC415" s="106" t="str" cm="1">
        <f t="array" ref="BC415">IFERROR(IF('BMP P Tracking Table'!$AZ415=2,VLOOKUP(CONCATENATE('BMP P Tracking Table'!$AV415," ",'BMP P Tracking Table'!$AX415),'Performance Curves'!$C$1:$L$44,_xlfn.SINGLE(MATCH('BMP P Tracking Table'!$AZ415,'Performance Curves'!$D$1:$L$1,1))+1,FALSE),'BMP P Tracking Table'!$BA415*'BMP P Tracking Table'!$BB415+VLOOKUP(CONCATENATE('BMP P Tracking Table'!$AV415," ",'BMP P Tracking Table'!$AX415),'Performance Curves'!$C$1:$L$44,_xlfn.SINGLE(MATCH('BMP P Tracking Table'!$AZ415,'Performance Curves'!$D$1:$L$1,1))+1,FALSE)),"")</f>
        <v/>
      </c>
      <c r="BD415" s="107" t="str">
        <f>IFERROR('BMP P Tracking Table'!$BC415*'BMP P Tracking Table'!$AY415,"")</f>
        <v/>
      </c>
      <c r="BE415" s="101"/>
      <c r="BF415" s="37">
        <f t="shared" si="14"/>
        <v>0</v>
      </c>
    </row>
    <row r="416" spans="1:58" x14ac:dyDescent="0.25">
      <c r="A416" s="65"/>
      <c r="B416" s="65"/>
      <c r="C416" s="65"/>
      <c r="D416" s="65"/>
      <c r="E416" s="97"/>
      <c r="F416" s="97"/>
      <c r="G416" s="65"/>
      <c r="H416" s="65"/>
      <c r="I416" s="65"/>
      <c r="J416" s="98"/>
      <c r="K416" s="65"/>
      <c r="L416" s="65"/>
      <c r="M416" s="65"/>
      <c r="N416" s="65"/>
      <c r="O416" s="65"/>
      <c r="P416" s="65"/>
      <c r="Q416" s="65" t="str">
        <f>IFERROR(VLOOKUP('BMP P Tracking Table'!$P416,Dropdowns!$C$2:$E$15,3,FALSE),"")</f>
        <v/>
      </c>
      <c r="R416" s="65" t="str">
        <f>IFERROR(VLOOKUP('BMP P Tracking Table'!$Q416,Dropdowns!$P$3:$Q$23,2,FALSE),"")</f>
        <v/>
      </c>
      <c r="S416" s="65"/>
      <c r="T416" s="65"/>
      <c r="U416" s="65"/>
      <c r="V416" s="65"/>
      <c r="W416" s="65"/>
      <c r="X416" s="65"/>
      <c r="Y416" s="65"/>
      <c r="Z416" s="65"/>
      <c r="AA416" s="65"/>
      <c r="AB416" s="100"/>
      <c r="AC416" s="65"/>
      <c r="AD416" s="107" t="str">
        <f>IFERROR('BMP P Tracking Table'!$U416*VLOOKUP('BMP P Tracking Table'!$Q416,'Loading Rates'!$B$1:$L$24,4,FALSE)+IF('BMP P Tracking Table'!$V416="By HSG",'BMP P Tracking Table'!$W416*VLOOKUP('BMP P Tracking Table'!$Q416,'Loading Rates'!$B$1:$L$24,6,FALSE)+'BMP P Tracking Table'!$X416*VLOOKUP('BMP P Tracking Table'!$Q416,'Loading Rates'!$B$1:$L$24,7,FALSE)+'BMP P Tracking Table'!$Y416*VLOOKUP('BMP P Tracking Table'!$Q416,'Loading Rates'!$B$1:$L$24,8,FALSE)+'BMP P Tracking Table'!$Z416*VLOOKUP('BMP P Tracking Table'!$Q416,'Loading Rates'!$B$1:$L$24,9,FALSE),'BMP P Tracking Table'!$AA416*VLOOKUP('BMP P Tracking Table'!$Q416,'Loading Rates'!$B$1:$L$24,10,FALSE)),"")</f>
        <v/>
      </c>
      <c r="AE416" s="107" t="str">
        <f>IFERROR(MIN(2,IF('BMP P Tracking Table'!$V416="Total Pervious",(-(3630*'BMP P Tracking Table'!$U416+20.691*'BMP P Tracking Table'!$AA416)+SQRT((3630*'BMP P Tracking Table'!$U416+20.691*'BMP P Tracking Table'!$AA416)^2-(4*(996.798*'BMP P Tracking Table'!$AA416)*-'BMP P Tracking Table'!$AB416)))/(2*(996.798*'BMP P Tracking Table'!$AA416)),IF(SUM('BMP P Tracking Table'!$W416:$Z416)=0,'BMP P Tracking Table'!$AB416/(-3630*'BMP P Tracking Table'!$U416),(-(3630*'BMP P Tracking Table'!$U416+20.691*'BMP P Tracking Table'!$Z416-216.711*'BMP P Tracking Table'!$Y416-83.853*'BMP P Tracking Table'!$X416-42.834*'BMP P Tracking Table'!$W416)+SQRT((3630*'BMP P Tracking Table'!$U416+20.691*'BMP P Tracking Table'!$Z416-216.711*'BMP P Tracking Table'!$Y416-83.853*'BMP P Tracking Table'!$X416-42.834*'BMP P Tracking Table'!$W416)^2-(4*(149.919*'BMP P Tracking Table'!$W416+236.676*'BMP P Tracking Table'!$X416+726*'BMP P Tracking Table'!$Y416+996.798*'BMP P Tracking Table'!$Z416)*-'BMP P Tracking Table'!$AB416)))/(2*(149.919*'BMP P Tracking Table'!$W416+236.676*'BMP P Tracking Table'!$X416+726*'BMP P Tracking Table'!$Y416+996.798*'BMP P Tracking Table'!$Z416))))),"")</f>
        <v/>
      </c>
      <c r="AF416" s="107" t="str" cm="1">
        <f t="array" ref="AF416">IFERROR((VLOOKUP(CONCATENATE('BMP P Tracking Table'!$T416," ",'BMP P Tracking Table'!$AC416),'Performance Curves'!$C$1:$L$45,_xlfn.SINGLE(MATCH('BMP P Tracking Table'!$AE416,'Performance Curves'!$D$1:$L$1,1))+2,FALSE)-VLOOKUP(CONCATENATE('BMP P Tracking Table'!$T416," ",'BMP P Tracking Table'!$AC416),'Performance Curves'!$C$1:$L$45,_xlfn.SINGLE(MATCH('BMP P Tracking Table'!$AE416,'Performance Curves'!$D$1:$L$1,1))+1,FALSE)),"")</f>
        <v/>
      </c>
      <c r="AG416" s="107" t="str">
        <f>IFERROR(('BMP P Tracking Table'!$AE416-INDEX('Performance Curves'!$E$1:$L$1,1,MATCH('BMP P Tracking Table'!$AE416,'Performance Curves'!$E$1:$L$1,1)))/(INDEX('Performance Curves'!$E$1:$L$1,1,MATCH('BMP P Tracking Table'!$AE416,'Performance Curves'!$E$1:$L$1,1)+1)-INDEX('Performance Curves'!$E$1:$L$1,1,MATCH('BMP P Tracking Table'!$AE416,'Performance Curves'!$E$1:$L$1,1))),"")</f>
        <v/>
      </c>
      <c r="AH416" s="106" t="str" cm="1">
        <f t="array" ref="AH416">IFERROR(IF('BMP P Tracking Table'!$AE416=2,VLOOKUP(CONCATENATE('BMP P Tracking Table'!$T416," ",'BMP P Tracking Table'!$AC416),'Performance Curves'!$C$1:$L$45,_xlfn.SINGLE(MATCH('BMP P Tracking Table'!$AE416,'Performance Curves'!$D$1:$L$1,1))+1,FALSE),'BMP P Tracking Table'!$AF416*'BMP P Tracking Table'!$AG416+VLOOKUP(CONCATENATE('BMP P Tracking Table'!$T416," ",'BMP P Tracking Table'!$AC416),'Performance Curves'!$C$1:$L$45,_xlfn.SINGLE(MATCH('BMP P Tracking Table'!$AE416,'Performance Curves'!$D$1:$L$1,1))+1,FALSE)),"")</f>
        <v/>
      </c>
      <c r="AI416" s="107" t="str">
        <f>IFERROR('BMP P Tracking Table'!$AH416*'BMP P Tracking Table'!$AD416,"")</f>
        <v/>
      </c>
      <c r="AJ416" s="65"/>
      <c r="AK416" s="101"/>
      <c r="AL416" s="101"/>
      <c r="AM416" s="64">
        <v>1</v>
      </c>
      <c r="AN416" s="105" t="str">
        <f t="shared" si="13"/>
        <v/>
      </c>
      <c r="AO416" s="101"/>
      <c r="AP416" s="101"/>
      <c r="AQ416" s="101"/>
      <c r="AR416" s="101"/>
      <c r="AS416" s="101"/>
      <c r="AT416" s="101"/>
      <c r="AU416" s="101"/>
      <c r="AV416" s="65"/>
      <c r="AW416" s="102"/>
      <c r="AX416" s="102"/>
      <c r="AY416" s="107" t="str">
        <f>IF('BMP P Tracking Table'!$AK416="Yes",IF('BMP P Tracking Table'!$AL416="No",'BMP P Tracking Table'!$U416*VLOOKUP('BMP P Tracking Table'!$Q416,'Loading Rates'!$B$1:$L$24,4,FALSE)+IF('BMP P Tracking Table'!$V416="By HSG",'BMP P Tracking Table'!$W416*VLOOKUP('BMP P Tracking Table'!$Q416,'Loading Rates'!$B$1:$L$24,6,FALSE)+'BMP P Tracking Table'!$X416*VLOOKUP('BMP P Tracking Table'!$Q416,'Loading Rates'!$B$1:$L$24,7,FALSE)+'BMP P Tracking Table'!$Y416*VLOOKUP('BMP P Tracking Table'!$Q416,'Loading Rates'!$B$1:$L$24,8,FALSE)+'BMP P Tracking Table'!$Z416*VLOOKUP('BMP P Tracking Table'!$Q416,'Loading Rates'!$B$1:$L$24,9,FALSE),'BMP P Tracking Table'!$AA416*VLOOKUP('BMP P Tracking Table'!$Q416,'Loading Rates'!$B$1:$L$24,10,FALSE)),'BMP P Tracking Table'!$AO416*VLOOKUP('BMP P Tracking Table'!$Q416,'Loading Rates'!$B$1:$L$24,4,FALSE)+IF('BMP P Tracking Table'!$AP416="By HSG",'BMP P Tracking Table'!$AQ416*VLOOKUP('BMP P Tracking Table'!$Q416,'Loading Rates'!$B$1:$L$24,6,FALSE)+'BMP P Tracking Table'!$AR416*VLOOKUP('BMP P Tracking Table'!$Q416,'Loading Rates'!$B$1:$L$24,7,FALSE)+'BMP P Tracking Table'!$AS416*VLOOKUP('BMP P Tracking Table'!$Q416,'Loading Rates'!$B$1:$L$24,8,FALSE)+'BMP P Tracking Table'!$AT416*VLOOKUP('BMP P Tracking Table'!$Q416,'Loading Rates'!$B$1:$L$24,9,FALSE),'BMP P Tracking Table'!$AU416*VLOOKUP('BMP P Tracking Table'!$Q416,'Loading Rates'!$B$1:$L$24,10,FALSE))),"")</f>
        <v/>
      </c>
      <c r="AZ416" s="107" t="str">
        <f>IFERROR(IF('BMP P Tracking Table'!$AL416="Yes",MIN(2,IF('BMP P Tracking Table'!$AP416="Total Pervious",(-(3630*'BMP P Tracking Table'!$AO416+20.691*'BMP P Tracking Table'!$AU416)+SQRT((3630*'BMP P Tracking Table'!$AO416+20.691*'BMP P Tracking Table'!$AU416)^2-(4*(996.798*'BMP P Tracking Table'!$AU416)*-'BMP P Tracking Table'!$AW416)))/(2*(996.798*'BMP P Tracking Table'!$AU416)),IF(SUM('BMP P Tracking Table'!$AQ416:$AT416)=0,'BMP P Tracking Table'!$AU416/(-3630*'BMP P Tracking Table'!$AO416),(-(3630*'BMP P Tracking Table'!$AO416+20.691*'BMP P Tracking Table'!$AT416-216.711*'BMP P Tracking Table'!$AS416-83.853*'BMP P Tracking Table'!$AR416-42.834*'BMP P Tracking Table'!$AQ416)+SQRT((3630*'BMP P Tracking Table'!$AO416+20.691*'BMP P Tracking Table'!$AT416-216.711*'BMP P Tracking Table'!$AS416-83.853*'BMP P Tracking Table'!$AR416-42.834*'BMP P Tracking Table'!$AQ416)^2-(4*(149.919*'BMP P Tracking Table'!$AQ416+236.676*'BMP P Tracking Table'!$AR416+726*'BMP P Tracking Table'!$AS416+996.798*'BMP P Tracking Table'!$AT416)*-'BMP P Tracking Table'!$AW416)))/(2*(149.919*'BMP P Tracking Table'!$AQ416+236.676*'BMP P Tracking Table'!$AR416+726*'BMP P Tracking Table'!$AS416+996.798*'BMP P Tracking Table'!$AT416))))),MIN(2,IF('BMP P Tracking Table'!$AP416="Total Pervious",(-(3630*'BMP P Tracking Table'!$U416+20.691*'BMP P Tracking Table'!$AA416)+SQRT((3630*'BMP P Tracking Table'!$U416+20.691*'BMP P Tracking Table'!$AA416)^2-(4*(996.798*'BMP P Tracking Table'!$AA416)*-'BMP P Tracking Table'!$AW416)))/(2*(996.798*'BMP P Tracking Table'!$AA416)),IF(SUM('BMP P Tracking Table'!$W416:$Z416)=0,'BMP P Tracking Table'!$AW416/(-3630*'BMP P Tracking Table'!$U416),(-(3630*'BMP P Tracking Table'!$U416+20.691*'BMP P Tracking Table'!$Z416-216.711*'BMP P Tracking Table'!$Y416-83.853*'BMP P Tracking Table'!$X416-42.834*'BMP P Tracking Table'!$W416)+SQRT((3630*'BMP P Tracking Table'!$U416+20.691*'BMP P Tracking Table'!$Z416-216.711*'BMP P Tracking Table'!$Y416-83.853*'BMP P Tracking Table'!$X416-42.834*'BMP P Tracking Table'!$W416)^2-(4*(149.919*'BMP P Tracking Table'!$W416+236.676*'BMP P Tracking Table'!$X416+726*'BMP P Tracking Table'!$Y416+996.798*'BMP P Tracking Table'!$Z416)*-'BMP P Tracking Table'!$AW416)))/(2*(149.919*'BMP P Tracking Table'!$W416+236.676*'BMP P Tracking Table'!$X416+726*'BMP P Tracking Table'!$Y416+996.798*'BMP P Tracking Table'!$Z416)))))),"")</f>
        <v/>
      </c>
      <c r="BA416" s="105" t="str" cm="1">
        <f t="array" ref="BA416">IFERROR((VLOOKUP(CONCATENATE('BMP P Tracking Table'!$AV416," ",'BMP P Tracking Table'!$AX416),'Performance Curves'!$C$1:$L$45,_xlfn.SINGLE(MATCH('BMP P Tracking Table'!$AZ416,'Performance Curves'!$D$1:$L$1,1))+2,FALSE)-VLOOKUP(CONCATENATE('BMP P Tracking Table'!$AV416," ",'BMP P Tracking Table'!$AX416),'Performance Curves'!$C$1:$L$45,_xlfn.SINGLE(MATCH('BMP P Tracking Table'!$AZ416,'Performance Curves'!$D$1:$L$1,1))+1,FALSE)),"")</f>
        <v/>
      </c>
      <c r="BB416" s="107" t="str">
        <f>IFERROR(('BMP P Tracking Table'!$AZ416-INDEX('Performance Curves'!$E$1:$L$1,1,MATCH('BMP P Tracking Table'!$AZ416,'Performance Curves'!$E$1:$L$1,1)))/(INDEX('Performance Curves'!$E$1:$L$1,1,MATCH('BMP P Tracking Table'!$AZ416,'Performance Curves'!$E$1:$L$1,1)+1)-INDEX('Performance Curves'!$E$1:$L$1,1,MATCH('BMP P Tracking Table'!$AZ416,'Performance Curves'!$E$1:$L$1,1))),"")</f>
        <v/>
      </c>
      <c r="BC416" s="106" t="str" cm="1">
        <f t="array" ref="BC416">IFERROR(IF('BMP P Tracking Table'!$AZ416=2,VLOOKUP(CONCATENATE('BMP P Tracking Table'!$AV416," ",'BMP P Tracking Table'!$AX416),'Performance Curves'!$C$1:$L$44,_xlfn.SINGLE(MATCH('BMP P Tracking Table'!$AZ416,'Performance Curves'!$D$1:$L$1,1))+1,FALSE),'BMP P Tracking Table'!$BA416*'BMP P Tracking Table'!$BB416+VLOOKUP(CONCATENATE('BMP P Tracking Table'!$AV416," ",'BMP P Tracking Table'!$AX416),'Performance Curves'!$C$1:$L$44,_xlfn.SINGLE(MATCH('BMP P Tracking Table'!$AZ416,'Performance Curves'!$D$1:$L$1,1))+1,FALSE)),"")</f>
        <v/>
      </c>
      <c r="BD416" s="107" t="str">
        <f>IFERROR('BMP P Tracking Table'!$BC416*'BMP P Tracking Table'!$AY416,"")</f>
        <v/>
      </c>
      <c r="BE416" s="101"/>
      <c r="BF416" s="37">
        <f t="shared" si="14"/>
        <v>0</v>
      </c>
    </row>
    <row r="417" spans="1:58" x14ac:dyDescent="0.25">
      <c r="A417" s="65"/>
      <c r="B417" s="65"/>
      <c r="C417" s="65"/>
      <c r="D417" s="65"/>
      <c r="E417" s="97"/>
      <c r="F417" s="97"/>
      <c r="G417" s="65"/>
      <c r="H417" s="65"/>
      <c r="I417" s="65"/>
      <c r="J417" s="98"/>
      <c r="K417" s="65"/>
      <c r="L417" s="65"/>
      <c r="M417" s="65"/>
      <c r="N417" s="65"/>
      <c r="O417" s="65"/>
      <c r="P417" s="65"/>
      <c r="Q417" s="65" t="str">
        <f>IFERROR(VLOOKUP('BMP P Tracking Table'!$P417,Dropdowns!$C$2:$E$15,3,FALSE),"")</f>
        <v/>
      </c>
      <c r="R417" s="65" t="str">
        <f>IFERROR(VLOOKUP('BMP P Tracking Table'!$Q417,Dropdowns!$P$3:$Q$23,2,FALSE),"")</f>
        <v/>
      </c>
      <c r="S417" s="65"/>
      <c r="T417" s="65"/>
      <c r="U417" s="65"/>
      <c r="V417" s="65"/>
      <c r="W417" s="65"/>
      <c r="X417" s="65"/>
      <c r="Y417" s="65"/>
      <c r="Z417" s="65"/>
      <c r="AA417" s="65"/>
      <c r="AB417" s="100"/>
      <c r="AC417" s="65"/>
      <c r="AD417" s="107" t="str">
        <f>IFERROR('BMP P Tracking Table'!$U417*VLOOKUP('BMP P Tracking Table'!$Q417,'Loading Rates'!$B$1:$L$24,4,FALSE)+IF('BMP P Tracking Table'!$V417="By HSG",'BMP P Tracking Table'!$W417*VLOOKUP('BMP P Tracking Table'!$Q417,'Loading Rates'!$B$1:$L$24,6,FALSE)+'BMP P Tracking Table'!$X417*VLOOKUP('BMP P Tracking Table'!$Q417,'Loading Rates'!$B$1:$L$24,7,FALSE)+'BMP P Tracking Table'!$Y417*VLOOKUP('BMP P Tracking Table'!$Q417,'Loading Rates'!$B$1:$L$24,8,FALSE)+'BMP P Tracking Table'!$Z417*VLOOKUP('BMP P Tracking Table'!$Q417,'Loading Rates'!$B$1:$L$24,9,FALSE),'BMP P Tracking Table'!$AA417*VLOOKUP('BMP P Tracking Table'!$Q417,'Loading Rates'!$B$1:$L$24,10,FALSE)),"")</f>
        <v/>
      </c>
      <c r="AE417" s="107" t="str">
        <f>IFERROR(MIN(2,IF('BMP P Tracking Table'!$V417="Total Pervious",(-(3630*'BMP P Tracking Table'!$U417+20.691*'BMP P Tracking Table'!$AA417)+SQRT((3630*'BMP P Tracking Table'!$U417+20.691*'BMP P Tracking Table'!$AA417)^2-(4*(996.798*'BMP P Tracking Table'!$AA417)*-'BMP P Tracking Table'!$AB417)))/(2*(996.798*'BMP P Tracking Table'!$AA417)),IF(SUM('BMP P Tracking Table'!$W417:$Z417)=0,'BMP P Tracking Table'!$AB417/(-3630*'BMP P Tracking Table'!$U417),(-(3630*'BMP P Tracking Table'!$U417+20.691*'BMP P Tracking Table'!$Z417-216.711*'BMP P Tracking Table'!$Y417-83.853*'BMP P Tracking Table'!$X417-42.834*'BMP P Tracking Table'!$W417)+SQRT((3630*'BMP P Tracking Table'!$U417+20.691*'BMP P Tracking Table'!$Z417-216.711*'BMP P Tracking Table'!$Y417-83.853*'BMP P Tracking Table'!$X417-42.834*'BMP P Tracking Table'!$W417)^2-(4*(149.919*'BMP P Tracking Table'!$W417+236.676*'BMP P Tracking Table'!$X417+726*'BMP P Tracking Table'!$Y417+996.798*'BMP P Tracking Table'!$Z417)*-'BMP P Tracking Table'!$AB417)))/(2*(149.919*'BMP P Tracking Table'!$W417+236.676*'BMP P Tracking Table'!$X417+726*'BMP P Tracking Table'!$Y417+996.798*'BMP P Tracking Table'!$Z417))))),"")</f>
        <v/>
      </c>
      <c r="AF417" s="107" t="str" cm="1">
        <f t="array" ref="AF417">IFERROR((VLOOKUP(CONCATENATE('BMP P Tracking Table'!$T417," ",'BMP P Tracking Table'!$AC417),'Performance Curves'!$C$1:$L$45,_xlfn.SINGLE(MATCH('BMP P Tracking Table'!$AE417,'Performance Curves'!$D$1:$L$1,1))+2,FALSE)-VLOOKUP(CONCATENATE('BMP P Tracking Table'!$T417," ",'BMP P Tracking Table'!$AC417),'Performance Curves'!$C$1:$L$45,_xlfn.SINGLE(MATCH('BMP P Tracking Table'!$AE417,'Performance Curves'!$D$1:$L$1,1))+1,FALSE)),"")</f>
        <v/>
      </c>
      <c r="AG417" s="107" t="str">
        <f>IFERROR(('BMP P Tracking Table'!$AE417-INDEX('Performance Curves'!$E$1:$L$1,1,MATCH('BMP P Tracking Table'!$AE417,'Performance Curves'!$E$1:$L$1,1)))/(INDEX('Performance Curves'!$E$1:$L$1,1,MATCH('BMP P Tracking Table'!$AE417,'Performance Curves'!$E$1:$L$1,1)+1)-INDEX('Performance Curves'!$E$1:$L$1,1,MATCH('BMP P Tracking Table'!$AE417,'Performance Curves'!$E$1:$L$1,1))),"")</f>
        <v/>
      </c>
      <c r="AH417" s="106" t="str" cm="1">
        <f t="array" ref="AH417">IFERROR(IF('BMP P Tracking Table'!$AE417=2,VLOOKUP(CONCATENATE('BMP P Tracking Table'!$T417," ",'BMP P Tracking Table'!$AC417),'Performance Curves'!$C$1:$L$45,_xlfn.SINGLE(MATCH('BMP P Tracking Table'!$AE417,'Performance Curves'!$D$1:$L$1,1))+1,FALSE),'BMP P Tracking Table'!$AF417*'BMP P Tracking Table'!$AG417+VLOOKUP(CONCATENATE('BMP P Tracking Table'!$T417," ",'BMP P Tracking Table'!$AC417),'Performance Curves'!$C$1:$L$45,_xlfn.SINGLE(MATCH('BMP P Tracking Table'!$AE417,'Performance Curves'!$D$1:$L$1,1))+1,FALSE)),"")</f>
        <v/>
      </c>
      <c r="AI417" s="107" t="str">
        <f>IFERROR('BMP P Tracking Table'!$AH417*'BMP P Tracking Table'!$AD417,"")</f>
        <v/>
      </c>
      <c r="AJ417" s="65"/>
      <c r="AK417" s="101"/>
      <c r="AL417" s="101"/>
      <c r="AM417" s="64">
        <v>1</v>
      </c>
      <c r="AN417" s="105" t="str">
        <f t="shared" si="13"/>
        <v/>
      </c>
      <c r="AO417" s="101"/>
      <c r="AP417" s="101"/>
      <c r="AQ417" s="101"/>
      <c r="AR417" s="101"/>
      <c r="AS417" s="101"/>
      <c r="AT417" s="101"/>
      <c r="AU417" s="101"/>
      <c r="AV417" s="65"/>
      <c r="AW417" s="102"/>
      <c r="AX417" s="102"/>
      <c r="AY417" s="107" t="str">
        <f>IF('BMP P Tracking Table'!$AK417="Yes",IF('BMP P Tracking Table'!$AL417="No",'BMP P Tracking Table'!$U417*VLOOKUP('BMP P Tracking Table'!$Q417,'Loading Rates'!$B$1:$L$24,4,FALSE)+IF('BMP P Tracking Table'!$V417="By HSG",'BMP P Tracking Table'!$W417*VLOOKUP('BMP P Tracking Table'!$Q417,'Loading Rates'!$B$1:$L$24,6,FALSE)+'BMP P Tracking Table'!$X417*VLOOKUP('BMP P Tracking Table'!$Q417,'Loading Rates'!$B$1:$L$24,7,FALSE)+'BMP P Tracking Table'!$Y417*VLOOKUP('BMP P Tracking Table'!$Q417,'Loading Rates'!$B$1:$L$24,8,FALSE)+'BMP P Tracking Table'!$Z417*VLOOKUP('BMP P Tracking Table'!$Q417,'Loading Rates'!$B$1:$L$24,9,FALSE),'BMP P Tracking Table'!$AA417*VLOOKUP('BMP P Tracking Table'!$Q417,'Loading Rates'!$B$1:$L$24,10,FALSE)),'BMP P Tracking Table'!$AO417*VLOOKUP('BMP P Tracking Table'!$Q417,'Loading Rates'!$B$1:$L$24,4,FALSE)+IF('BMP P Tracking Table'!$AP417="By HSG",'BMP P Tracking Table'!$AQ417*VLOOKUP('BMP P Tracking Table'!$Q417,'Loading Rates'!$B$1:$L$24,6,FALSE)+'BMP P Tracking Table'!$AR417*VLOOKUP('BMP P Tracking Table'!$Q417,'Loading Rates'!$B$1:$L$24,7,FALSE)+'BMP P Tracking Table'!$AS417*VLOOKUP('BMP P Tracking Table'!$Q417,'Loading Rates'!$B$1:$L$24,8,FALSE)+'BMP P Tracking Table'!$AT417*VLOOKUP('BMP P Tracking Table'!$Q417,'Loading Rates'!$B$1:$L$24,9,FALSE),'BMP P Tracking Table'!$AU417*VLOOKUP('BMP P Tracking Table'!$Q417,'Loading Rates'!$B$1:$L$24,10,FALSE))),"")</f>
        <v/>
      </c>
      <c r="AZ417" s="107" t="str">
        <f>IFERROR(IF('BMP P Tracking Table'!$AL417="Yes",MIN(2,IF('BMP P Tracking Table'!$AP417="Total Pervious",(-(3630*'BMP P Tracking Table'!$AO417+20.691*'BMP P Tracking Table'!$AU417)+SQRT((3630*'BMP P Tracking Table'!$AO417+20.691*'BMP P Tracking Table'!$AU417)^2-(4*(996.798*'BMP P Tracking Table'!$AU417)*-'BMP P Tracking Table'!$AW417)))/(2*(996.798*'BMP P Tracking Table'!$AU417)),IF(SUM('BMP P Tracking Table'!$AQ417:$AT417)=0,'BMP P Tracking Table'!$AU417/(-3630*'BMP P Tracking Table'!$AO417),(-(3630*'BMP P Tracking Table'!$AO417+20.691*'BMP P Tracking Table'!$AT417-216.711*'BMP P Tracking Table'!$AS417-83.853*'BMP P Tracking Table'!$AR417-42.834*'BMP P Tracking Table'!$AQ417)+SQRT((3630*'BMP P Tracking Table'!$AO417+20.691*'BMP P Tracking Table'!$AT417-216.711*'BMP P Tracking Table'!$AS417-83.853*'BMP P Tracking Table'!$AR417-42.834*'BMP P Tracking Table'!$AQ417)^2-(4*(149.919*'BMP P Tracking Table'!$AQ417+236.676*'BMP P Tracking Table'!$AR417+726*'BMP P Tracking Table'!$AS417+996.798*'BMP P Tracking Table'!$AT417)*-'BMP P Tracking Table'!$AW417)))/(2*(149.919*'BMP P Tracking Table'!$AQ417+236.676*'BMP P Tracking Table'!$AR417+726*'BMP P Tracking Table'!$AS417+996.798*'BMP P Tracking Table'!$AT417))))),MIN(2,IF('BMP P Tracking Table'!$AP417="Total Pervious",(-(3630*'BMP P Tracking Table'!$U417+20.691*'BMP P Tracking Table'!$AA417)+SQRT((3630*'BMP P Tracking Table'!$U417+20.691*'BMP P Tracking Table'!$AA417)^2-(4*(996.798*'BMP P Tracking Table'!$AA417)*-'BMP P Tracking Table'!$AW417)))/(2*(996.798*'BMP P Tracking Table'!$AA417)),IF(SUM('BMP P Tracking Table'!$W417:$Z417)=0,'BMP P Tracking Table'!$AW417/(-3630*'BMP P Tracking Table'!$U417),(-(3630*'BMP P Tracking Table'!$U417+20.691*'BMP P Tracking Table'!$Z417-216.711*'BMP P Tracking Table'!$Y417-83.853*'BMP P Tracking Table'!$X417-42.834*'BMP P Tracking Table'!$W417)+SQRT((3630*'BMP P Tracking Table'!$U417+20.691*'BMP P Tracking Table'!$Z417-216.711*'BMP P Tracking Table'!$Y417-83.853*'BMP P Tracking Table'!$X417-42.834*'BMP P Tracking Table'!$W417)^2-(4*(149.919*'BMP P Tracking Table'!$W417+236.676*'BMP P Tracking Table'!$X417+726*'BMP P Tracking Table'!$Y417+996.798*'BMP P Tracking Table'!$Z417)*-'BMP P Tracking Table'!$AW417)))/(2*(149.919*'BMP P Tracking Table'!$W417+236.676*'BMP P Tracking Table'!$X417+726*'BMP P Tracking Table'!$Y417+996.798*'BMP P Tracking Table'!$Z417)))))),"")</f>
        <v/>
      </c>
      <c r="BA417" s="105" t="str" cm="1">
        <f t="array" ref="BA417">IFERROR((VLOOKUP(CONCATENATE('BMP P Tracking Table'!$AV417," ",'BMP P Tracking Table'!$AX417),'Performance Curves'!$C$1:$L$45,_xlfn.SINGLE(MATCH('BMP P Tracking Table'!$AZ417,'Performance Curves'!$D$1:$L$1,1))+2,FALSE)-VLOOKUP(CONCATENATE('BMP P Tracking Table'!$AV417," ",'BMP P Tracking Table'!$AX417),'Performance Curves'!$C$1:$L$45,_xlfn.SINGLE(MATCH('BMP P Tracking Table'!$AZ417,'Performance Curves'!$D$1:$L$1,1))+1,FALSE)),"")</f>
        <v/>
      </c>
      <c r="BB417" s="107" t="str">
        <f>IFERROR(('BMP P Tracking Table'!$AZ417-INDEX('Performance Curves'!$E$1:$L$1,1,MATCH('BMP P Tracking Table'!$AZ417,'Performance Curves'!$E$1:$L$1,1)))/(INDEX('Performance Curves'!$E$1:$L$1,1,MATCH('BMP P Tracking Table'!$AZ417,'Performance Curves'!$E$1:$L$1,1)+1)-INDEX('Performance Curves'!$E$1:$L$1,1,MATCH('BMP P Tracking Table'!$AZ417,'Performance Curves'!$E$1:$L$1,1))),"")</f>
        <v/>
      </c>
      <c r="BC417" s="106" t="str" cm="1">
        <f t="array" ref="BC417">IFERROR(IF('BMP P Tracking Table'!$AZ417=2,VLOOKUP(CONCATENATE('BMP P Tracking Table'!$AV417," ",'BMP P Tracking Table'!$AX417),'Performance Curves'!$C$1:$L$44,_xlfn.SINGLE(MATCH('BMP P Tracking Table'!$AZ417,'Performance Curves'!$D$1:$L$1,1))+1,FALSE),'BMP P Tracking Table'!$BA417*'BMP P Tracking Table'!$BB417+VLOOKUP(CONCATENATE('BMP P Tracking Table'!$AV417," ",'BMP P Tracking Table'!$AX417),'Performance Curves'!$C$1:$L$44,_xlfn.SINGLE(MATCH('BMP P Tracking Table'!$AZ417,'Performance Curves'!$D$1:$L$1,1))+1,FALSE)),"")</f>
        <v/>
      </c>
      <c r="BD417" s="107" t="str">
        <f>IFERROR('BMP P Tracking Table'!$BC417*'BMP P Tracking Table'!$AY417,"")</f>
        <v/>
      </c>
      <c r="BE417" s="101"/>
      <c r="BF417" s="37">
        <f t="shared" si="14"/>
        <v>0</v>
      </c>
    </row>
    <row r="418" spans="1:58" x14ac:dyDescent="0.25">
      <c r="A418" s="65"/>
      <c r="B418" s="65"/>
      <c r="C418" s="65"/>
      <c r="D418" s="65"/>
      <c r="E418" s="97"/>
      <c r="F418" s="97"/>
      <c r="G418" s="65"/>
      <c r="H418" s="65"/>
      <c r="I418" s="65"/>
      <c r="J418" s="98"/>
      <c r="K418" s="65"/>
      <c r="L418" s="65"/>
      <c r="M418" s="65"/>
      <c r="N418" s="65"/>
      <c r="O418" s="65"/>
      <c r="P418" s="65"/>
      <c r="Q418" s="65" t="str">
        <f>IFERROR(VLOOKUP('BMP P Tracking Table'!$P418,Dropdowns!$C$2:$E$15,3,FALSE),"")</f>
        <v/>
      </c>
      <c r="R418" s="65" t="str">
        <f>IFERROR(VLOOKUP('BMP P Tracking Table'!$Q418,Dropdowns!$P$3:$Q$23,2,FALSE),"")</f>
        <v/>
      </c>
      <c r="S418" s="65"/>
      <c r="T418" s="65"/>
      <c r="U418" s="65"/>
      <c r="V418" s="65"/>
      <c r="W418" s="65"/>
      <c r="X418" s="65"/>
      <c r="Y418" s="65"/>
      <c r="Z418" s="65"/>
      <c r="AA418" s="65"/>
      <c r="AB418" s="100"/>
      <c r="AC418" s="65"/>
      <c r="AD418" s="107" t="str">
        <f>IFERROR('BMP P Tracking Table'!$U418*VLOOKUP('BMP P Tracking Table'!$Q418,'Loading Rates'!$B$1:$L$24,4,FALSE)+IF('BMP P Tracking Table'!$V418="By HSG",'BMP P Tracking Table'!$W418*VLOOKUP('BMP P Tracking Table'!$Q418,'Loading Rates'!$B$1:$L$24,6,FALSE)+'BMP P Tracking Table'!$X418*VLOOKUP('BMP P Tracking Table'!$Q418,'Loading Rates'!$B$1:$L$24,7,FALSE)+'BMP P Tracking Table'!$Y418*VLOOKUP('BMP P Tracking Table'!$Q418,'Loading Rates'!$B$1:$L$24,8,FALSE)+'BMP P Tracking Table'!$Z418*VLOOKUP('BMP P Tracking Table'!$Q418,'Loading Rates'!$B$1:$L$24,9,FALSE),'BMP P Tracking Table'!$AA418*VLOOKUP('BMP P Tracking Table'!$Q418,'Loading Rates'!$B$1:$L$24,10,FALSE)),"")</f>
        <v/>
      </c>
      <c r="AE418" s="107" t="str">
        <f>IFERROR(MIN(2,IF('BMP P Tracking Table'!$V418="Total Pervious",(-(3630*'BMP P Tracking Table'!$U418+20.691*'BMP P Tracking Table'!$AA418)+SQRT((3630*'BMP P Tracking Table'!$U418+20.691*'BMP P Tracking Table'!$AA418)^2-(4*(996.798*'BMP P Tracking Table'!$AA418)*-'BMP P Tracking Table'!$AB418)))/(2*(996.798*'BMP P Tracking Table'!$AA418)),IF(SUM('BMP P Tracking Table'!$W418:$Z418)=0,'BMP P Tracking Table'!$AB418/(-3630*'BMP P Tracking Table'!$U418),(-(3630*'BMP P Tracking Table'!$U418+20.691*'BMP P Tracking Table'!$Z418-216.711*'BMP P Tracking Table'!$Y418-83.853*'BMP P Tracking Table'!$X418-42.834*'BMP P Tracking Table'!$W418)+SQRT((3630*'BMP P Tracking Table'!$U418+20.691*'BMP P Tracking Table'!$Z418-216.711*'BMP P Tracking Table'!$Y418-83.853*'BMP P Tracking Table'!$X418-42.834*'BMP P Tracking Table'!$W418)^2-(4*(149.919*'BMP P Tracking Table'!$W418+236.676*'BMP P Tracking Table'!$X418+726*'BMP P Tracking Table'!$Y418+996.798*'BMP P Tracking Table'!$Z418)*-'BMP P Tracking Table'!$AB418)))/(2*(149.919*'BMP P Tracking Table'!$W418+236.676*'BMP P Tracking Table'!$X418+726*'BMP P Tracking Table'!$Y418+996.798*'BMP P Tracking Table'!$Z418))))),"")</f>
        <v/>
      </c>
      <c r="AF418" s="107" t="str" cm="1">
        <f t="array" ref="AF418">IFERROR((VLOOKUP(CONCATENATE('BMP P Tracking Table'!$T418," ",'BMP P Tracking Table'!$AC418),'Performance Curves'!$C$1:$L$45,_xlfn.SINGLE(MATCH('BMP P Tracking Table'!$AE418,'Performance Curves'!$D$1:$L$1,1))+2,FALSE)-VLOOKUP(CONCATENATE('BMP P Tracking Table'!$T418," ",'BMP P Tracking Table'!$AC418),'Performance Curves'!$C$1:$L$45,_xlfn.SINGLE(MATCH('BMP P Tracking Table'!$AE418,'Performance Curves'!$D$1:$L$1,1))+1,FALSE)),"")</f>
        <v/>
      </c>
      <c r="AG418" s="107" t="str">
        <f>IFERROR(('BMP P Tracking Table'!$AE418-INDEX('Performance Curves'!$E$1:$L$1,1,MATCH('BMP P Tracking Table'!$AE418,'Performance Curves'!$E$1:$L$1,1)))/(INDEX('Performance Curves'!$E$1:$L$1,1,MATCH('BMP P Tracking Table'!$AE418,'Performance Curves'!$E$1:$L$1,1)+1)-INDEX('Performance Curves'!$E$1:$L$1,1,MATCH('BMP P Tracking Table'!$AE418,'Performance Curves'!$E$1:$L$1,1))),"")</f>
        <v/>
      </c>
      <c r="AH418" s="106" t="str" cm="1">
        <f t="array" ref="AH418">IFERROR(IF('BMP P Tracking Table'!$AE418=2,VLOOKUP(CONCATENATE('BMP P Tracking Table'!$T418," ",'BMP P Tracking Table'!$AC418),'Performance Curves'!$C$1:$L$45,_xlfn.SINGLE(MATCH('BMP P Tracking Table'!$AE418,'Performance Curves'!$D$1:$L$1,1))+1,FALSE),'BMP P Tracking Table'!$AF418*'BMP P Tracking Table'!$AG418+VLOOKUP(CONCATENATE('BMP P Tracking Table'!$T418," ",'BMP P Tracking Table'!$AC418),'Performance Curves'!$C$1:$L$45,_xlfn.SINGLE(MATCH('BMP P Tracking Table'!$AE418,'Performance Curves'!$D$1:$L$1,1))+1,FALSE)),"")</f>
        <v/>
      </c>
      <c r="AI418" s="107" t="str">
        <f>IFERROR('BMP P Tracking Table'!$AH418*'BMP P Tracking Table'!$AD418,"")</f>
        <v/>
      </c>
      <c r="AJ418" s="65"/>
      <c r="AK418" s="101"/>
      <c r="AL418" s="101"/>
      <c r="AM418" s="64">
        <v>1</v>
      </c>
      <c r="AN418" s="105" t="str">
        <f t="shared" si="13"/>
        <v/>
      </c>
      <c r="AO418" s="101"/>
      <c r="AP418" s="101"/>
      <c r="AQ418" s="101"/>
      <c r="AR418" s="101"/>
      <c r="AS418" s="101"/>
      <c r="AT418" s="101"/>
      <c r="AU418" s="101"/>
      <c r="AV418" s="65"/>
      <c r="AW418" s="102"/>
      <c r="AX418" s="102"/>
      <c r="AY418" s="107" t="str">
        <f>IF('BMP P Tracking Table'!$AK418="Yes",IF('BMP P Tracking Table'!$AL418="No",'BMP P Tracking Table'!$U418*VLOOKUP('BMP P Tracking Table'!$Q418,'Loading Rates'!$B$1:$L$24,4,FALSE)+IF('BMP P Tracking Table'!$V418="By HSG",'BMP P Tracking Table'!$W418*VLOOKUP('BMP P Tracking Table'!$Q418,'Loading Rates'!$B$1:$L$24,6,FALSE)+'BMP P Tracking Table'!$X418*VLOOKUP('BMP P Tracking Table'!$Q418,'Loading Rates'!$B$1:$L$24,7,FALSE)+'BMP P Tracking Table'!$Y418*VLOOKUP('BMP P Tracking Table'!$Q418,'Loading Rates'!$B$1:$L$24,8,FALSE)+'BMP P Tracking Table'!$Z418*VLOOKUP('BMP P Tracking Table'!$Q418,'Loading Rates'!$B$1:$L$24,9,FALSE),'BMP P Tracking Table'!$AA418*VLOOKUP('BMP P Tracking Table'!$Q418,'Loading Rates'!$B$1:$L$24,10,FALSE)),'BMP P Tracking Table'!$AO418*VLOOKUP('BMP P Tracking Table'!$Q418,'Loading Rates'!$B$1:$L$24,4,FALSE)+IF('BMP P Tracking Table'!$AP418="By HSG",'BMP P Tracking Table'!$AQ418*VLOOKUP('BMP P Tracking Table'!$Q418,'Loading Rates'!$B$1:$L$24,6,FALSE)+'BMP P Tracking Table'!$AR418*VLOOKUP('BMP P Tracking Table'!$Q418,'Loading Rates'!$B$1:$L$24,7,FALSE)+'BMP P Tracking Table'!$AS418*VLOOKUP('BMP P Tracking Table'!$Q418,'Loading Rates'!$B$1:$L$24,8,FALSE)+'BMP P Tracking Table'!$AT418*VLOOKUP('BMP P Tracking Table'!$Q418,'Loading Rates'!$B$1:$L$24,9,FALSE),'BMP P Tracking Table'!$AU418*VLOOKUP('BMP P Tracking Table'!$Q418,'Loading Rates'!$B$1:$L$24,10,FALSE))),"")</f>
        <v/>
      </c>
      <c r="AZ418" s="107" t="str">
        <f>IFERROR(IF('BMP P Tracking Table'!$AL418="Yes",MIN(2,IF('BMP P Tracking Table'!$AP418="Total Pervious",(-(3630*'BMP P Tracking Table'!$AO418+20.691*'BMP P Tracking Table'!$AU418)+SQRT((3630*'BMP P Tracking Table'!$AO418+20.691*'BMP P Tracking Table'!$AU418)^2-(4*(996.798*'BMP P Tracking Table'!$AU418)*-'BMP P Tracking Table'!$AW418)))/(2*(996.798*'BMP P Tracking Table'!$AU418)),IF(SUM('BMP P Tracking Table'!$AQ418:$AT418)=0,'BMP P Tracking Table'!$AU418/(-3630*'BMP P Tracking Table'!$AO418),(-(3630*'BMP P Tracking Table'!$AO418+20.691*'BMP P Tracking Table'!$AT418-216.711*'BMP P Tracking Table'!$AS418-83.853*'BMP P Tracking Table'!$AR418-42.834*'BMP P Tracking Table'!$AQ418)+SQRT((3630*'BMP P Tracking Table'!$AO418+20.691*'BMP P Tracking Table'!$AT418-216.711*'BMP P Tracking Table'!$AS418-83.853*'BMP P Tracking Table'!$AR418-42.834*'BMP P Tracking Table'!$AQ418)^2-(4*(149.919*'BMP P Tracking Table'!$AQ418+236.676*'BMP P Tracking Table'!$AR418+726*'BMP P Tracking Table'!$AS418+996.798*'BMP P Tracking Table'!$AT418)*-'BMP P Tracking Table'!$AW418)))/(2*(149.919*'BMP P Tracking Table'!$AQ418+236.676*'BMP P Tracking Table'!$AR418+726*'BMP P Tracking Table'!$AS418+996.798*'BMP P Tracking Table'!$AT418))))),MIN(2,IF('BMP P Tracking Table'!$AP418="Total Pervious",(-(3630*'BMP P Tracking Table'!$U418+20.691*'BMP P Tracking Table'!$AA418)+SQRT((3630*'BMP P Tracking Table'!$U418+20.691*'BMP P Tracking Table'!$AA418)^2-(4*(996.798*'BMP P Tracking Table'!$AA418)*-'BMP P Tracking Table'!$AW418)))/(2*(996.798*'BMP P Tracking Table'!$AA418)),IF(SUM('BMP P Tracking Table'!$W418:$Z418)=0,'BMP P Tracking Table'!$AW418/(-3630*'BMP P Tracking Table'!$U418),(-(3630*'BMP P Tracking Table'!$U418+20.691*'BMP P Tracking Table'!$Z418-216.711*'BMP P Tracking Table'!$Y418-83.853*'BMP P Tracking Table'!$X418-42.834*'BMP P Tracking Table'!$W418)+SQRT((3630*'BMP P Tracking Table'!$U418+20.691*'BMP P Tracking Table'!$Z418-216.711*'BMP P Tracking Table'!$Y418-83.853*'BMP P Tracking Table'!$X418-42.834*'BMP P Tracking Table'!$W418)^2-(4*(149.919*'BMP P Tracking Table'!$W418+236.676*'BMP P Tracking Table'!$X418+726*'BMP P Tracking Table'!$Y418+996.798*'BMP P Tracking Table'!$Z418)*-'BMP P Tracking Table'!$AW418)))/(2*(149.919*'BMP P Tracking Table'!$W418+236.676*'BMP P Tracking Table'!$X418+726*'BMP P Tracking Table'!$Y418+996.798*'BMP P Tracking Table'!$Z418)))))),"")</f>
        <v/>
      </c>
      <c r="BA418" s="105" t="str" cm="1">
        <f t="array" ref="BA418">IFERROR((VLOOKUP(CONCATENATE('BMP P Tracking Table'!$AV418," ",'BMP P Tracking Table'!$AX418),'Performance Curves'!$C$1:$L$45,_xlfn.SINGLE(MATCH('BMP P Tracking Table'!$AZ418,'Performance Curves'!$D$1:$L$1,1))+2,FALSE)-VLOOKUP(CONCATENATE('BMP P Tracking Table'!$AV418," ",'BMP P Tracking Table'!$AX418),'Performance Curves'!$C$1:$L$45,_xlfn.SINGLE(MATCH('BMP P Tracking Table'!$AZ418,'Performance Curves'!$D$1:$L$1,1))+1,FALSE)),"")</f>
        <v/>
      </c>
      <c r="BB418" s="107" t="str">
        <f>IFERROR(('BMP P Tracking Table'!$AZ418-INDEX('Performance Curves'!$E$1:$L$1,1,MATCH('BMP P Tracking Table'!$AZ418,'Performance Curves'!$E$1:$L$1,1)))/(INDEX('Performance Curves'!$E$1:$L$1,1,MATCH('BMP P Tracking Table'!$AZ418,'Performance Curves'!$E$1:$L$1,1)+1)-INDEX('Performance Curves'!$E$1:$L$1,1,MATCH('BMP P Tracking Table'!$AZ418,'Performance Curves'!$E$1:$L$1,1))),"")</f>
        <v/>
      </c>
      <c r="BC418" s="106" t="str" cm="1">
        <f t="array" ref="BC418">IFERROR(IF('BMP P Tracking Table'!$AZ418=2,VLOOKUP(CONCATENATE('BMP P Tracking Table'!$AV418," ",'BMP P Tracking Table'!$AX418),'Performance Curves'!$C$1:$L$44,_xlfn.SINGLE(MATCH('BMP P Tracking Table'!$AZ418,'Performance Curves'!$D$1:$L$1,1))+1,FALSE),'BMP P Tracking Table'!$BA418*'BMP P Tracking Table'!$BB418+VLOOKUP(CONCATENATE('BMP P Tracking Table'!$AV418," ",'BMP P Tracking Table'!$AX418),'Performance Curves'!$C$1:$L$44,_xlfn.SINGLE(MATCH('BMP P Tracking Table'!$AZ418,'Performance Curves'!$D$1:$L$1,1))+1,FALSE)),"")</f>
        <v/>
      </c>
      <c r="BD418" s="107" t="str">
        <f>IFERROR('BMP P Tracking Table'!$BC418*'BMP P Tracking Table'!$AY418,"")</f>
        <v/>
      </c>
      <c r="BE418" s="101"/>
      <c r="BF418" s="37">
        <f t="shared" si="14"/>
        <v>0</v>
      </c>
    </row>
    <row r="419" spans="1:58" x14ac:dyDescent="0.25">
      <c r="A419" s="65"/>
      <c r="B419" s="65"/>
      <c r="C419" s="65"/>
      <c r="D419" s="65"/>
      <c r="E419" s="97"/>
      <c r="F419" s="97"/>
      <c r="G419" s="65"/>
      <c r="H419" s="65"/>
      <c r="I419" s="65"/>
      <c r="J419" s="98"/>
      <c r="K419" s="65"/>
      <c r="L419" s="65"/>
      <c r="M419" s="65"/>
      <c r="N419" s="65"/>
      <c r="O419" s="65"/>
      <c r="P419" s="65"/>
      <c r="Q419" s="65" t="str">
        <f>IFERROR(VLOOKUP('BMP P Tracking Table'!$P419,Dropdowns!$C$2:$E$15,3,FALSE),"")</f>
        <v/>
      </c>
      <c r="R419" s="65" t="str">
        <f>IFERROR(VLOOKUP('BMP P Tracking Table'!$Q419,Dropdowns!$P$3:$Q$23,2,FALSE),"")</f>
        <v/>
      </c>
      <c r="S419" s="65"/>
      <c r="T419" s="65"/>
      <c r="U419" s="65"/>
      <c r="V419" s="65"/>
      <c r="W419" s="65"/>
      <c r="X419" s="65"/>
      <c r="Y419" s="65"/>
      <c r="Z419" s="65"/>
      <c r="AA419" s="65"/>
      <c r="AB419" s="100"/>
      <c r="AC419" s="65"/>
      <c r="AD419" s="107" t="str">
        <f>IFERROR('BMP P Tracking Table'!$U419*VLOOKUP('BMP P Tracking Table'!$Q419,'Loading Rates'!$B$1:$L$24,4,FALSE)+IF('BMP P Tracking Table'!$V419="By HSG",'BMP P Tracking Table'!$W419*VLOOKUP('BMP P Tracking Table'!$Q419,'Loading Rates'!$B$1:$L$24,6,FALSE)+'BMP P Tracking Table'!$X419*VLOOKUP('BMP P Tracking Table'!$Q419,'Loading Rates'!$B$1:$L$24,7,FALSE)+'BMP P Tracking Table'!$Y419*VLOOKUP('BMP P Tracking Table'!$Q419,'Loading Rates'!$B$1:$L$24,8,FALSE)+'BMP P Tracking Table'!$Z419*VLOOKUP('BMP P Tracking Table'!$Q419,'Loading Rates'!$B$1:$L$24,9,FALSE),'BMP P Tracking Table'!$AA419*VLOOKUP('BMP P Tracking Table'!$Q419,'Loading Rates'!$B$1:$L$24,10,FALSE)),"")</f>
        <v/>
      </c>
      <c r="AE419" s="107" t="str">
        <f>IFERROR(MIN(2,IF('BMP P Tracking Table'!$V419="Total Pervious",(-(3630*'BMP P Tracking Table'!$U419+20.691*'BMP P Tracking Table'!$AA419)+SQRT((3630*'BMP P Tracking Table'!$U419+20.691*'BMP P Tracking Table'!$AA419)^2-(4*(996.798*'BMP P Tracking Table'!$AA419)*-'BMP P Tracking Table'!$AB419)))/(2*(996.798*'BMP P Tracking Table'!$AA419)),IF(SUM('BMP P Tracking Table'!$W419:$Z419)=0,'BMP P Tracking Table'!$AB419/(-3630*'BMP P Tracking Table'!$U419),(-(3630*'BMP P Tracking Table'!$U419+20.691*'BMP P Tracking Table'!$Z419-216.711*'BMP P Tracking Table'!$Y419-83.853*'BMP P Tracking Table'!$X419-42.834*'BMP P Tracking Table'!$W419)+SQRT((3630*'BMP P Tracking Table'!$U419+20.691*'BMP P Tracking Table'!$Z419-216.711*'BMP P Tracking Table'!$Y419-83.853*'BMP P Tracking Table'!$X419-42.834*'BMP P Tracking Table'!$W419)^2-(4*(149.919*'BMP P Tracking Table'!$W419+236.676*'BMP P Tracking Table'!$X419+726*'BMP P Tracking Table'!$Y419+996.798*'BMP P Tracking Table'!$Z419)*-'BMP P Tracking Table'!$AB419)))/(2*(149.919*'BMP P Tracking Table'!$W419+236.676*'BMP P Tracking Table'!$X419+726*'BMP P Tracking Table'!$Y419+996.798*'BMP P Tracking Table'!$Z419))))),"")</f>
        <v/>
      </c>
      <c r="AF419" s="107" t="str" cm="1">
        <f t="array" ref="AF419">IFERROR((VLOOKUP(CONCATENATE('BMP P Tracking Table'!$T419," ",'BMP P Tracking Table'!$AC419),'Performance Curves'!$C$1:$L$45,_xlfn.SINGLE(MATCH('BMP P Tracking Table'!$AE419,'Performance Curves'!$D$1:$L$1,1))+2,FALSE)-VLOOKUP(CONCATENATE('BMP P Tracking Table'!$T419," ",'BMP P Tracking Table'!$AC419),'Performance Curves'!$C$1:$L$45,_xlfn.SINGLE(MATCH('BMP P Tracking Table'!$AE419,'Performance Curves'!$D$1:$L$1,1))+1,FALSE)),"")</f>
        <v/>
      </c>
      <c r="AG419" s="107" t="str">
        <f>IFERROR(('BMP P Tracking Table'!$AE419-INDEX('Performance Curves'!$E$1:$L$1,1,MATCH('BMP P Tracking Table'!$AE419,'Performance Curves'!$E$1:$L$1,1)))/(INDEX('Performance Curves'!$E$1:$L$1,1,MATCH('BMP P Tracking Table'!$AE419,'Performance Curves'!$E$1:$L$1,1)+1)-INDEX('Performance Curves'!$E$1:$L$1,1,MATCH('BMP P Tracking Table'!$AE419,'Performance Curves'!$E$1:$L$1,1))),"")</f>
        <v/>
      </c>
      <c r="AH419" s="106" t="str" cm="1">
        <f t="array" ref="AH419">IFERROR(IF('BMP P Tracking Table'!$AE419=2,VLOOKUP(CONCATENATE('BMP P Tracking Table'!$T419," ",'BMP P Tracking Table'!$AC419),'Performance Curves'!$C$1:$L$45,_xlfn.SINGLE(MATCH('BMP P Tracking Table'!$AE419,'Performance Curves'!$D$1:$L$1,1))+1,FALSE),'BMP P Tracking Table'!$AF419*'BMP P Tracking Table'!$AG419+VLOOKUP(CONCATENATE('BMP P Tracking Table'!$T419," ",'BMP P Tracking Table'!$AC419),'Performance Curves'!$C$1:$L$45,_xlfn.SINGLE(MATCH('BMP P Tracking Table'!$AE419,'Performance Curves'!$D$1:$L$1,1))+1,FALSE)),"")</f>
        <v/>
      </c>
      <c r="AI419" s="107" t="str">
        <f>IFERROR('BMP P Tracking Table'!$AH419*'BMP P Tracking Table'!$AD419,"")</f>
        <v/>
      </c>
      <c r="AJ419" s="65"/>
      <c r="AK419" s="101"/>
      <c r="AL419" s="101"/>
      <c r="AM419" s="64">
        <v>1</v>
      </c>
      <c r="AN419" s="105" t="str">
        <f t="shared" si="13"/>
        <v/>
      </c>
      <c r="AO419" s="101"/>
      <c r="AP419" s="101"/>
      <c r="AQ419" s="101"/>
      <c r="AR419" s="101"/>
      <c r="AS419" s="101"/>
      <c r="AT419" s="101"/>
      <c r="AU419" s="101"/>
      <c r="AV419" s="65"/>
      <c r="AW419" s="102"/>
      <c r="AX419" s="102"/>
      <c r="AY419" s="107" t="str">
        <f>IF('BMP P Tracking Table'!$AK419="Yes",IF('BMP P Tracking Table'!$AL419="No",'BMP P Tracking Table'!$U419*VLOOKUP('BMP P Tracking Table'!$Q419,'Loading Rates'!$B$1:$L$24,4,FALSE)+IF('BMP P Tracking Table'!$V419="By HSG",'BMP P Tracking Table'!$W419*VLOOKUP('BMP P Tracking Table'!$Q419,'Loading Rates'!$B$1:$L$24,6,FALSE)+'BMP P Tracking Table'!$X419*VLOOKUP('BMP P Tracking Table'!$Q419,'Loading Rates'!$B$1:$L$24,7,FALSE)+'BMP P Tracking Table'!$Y419*VLOOKUP('BMP P Tracking Table'!$Q419,'Loading Rates'!$B$1:$L$24,8,FALSE)+'BMP P Tracking Table'!$Z419*VLOOKUP('BMP P Tracking Table'!$Q419,'Loading Rates'!$B$1:$L$24,9,FALSE),'BMP P Tracking Table'!$AA419*VLOOKUP('BMP P Tracking Table'!$Q419,'Loading Rates'!$B$1:$L$24,10,FALSE)),'BMP P Tracking Table'!$AO419*VLOOKUP('BMP P Tracking Table'!$Q419,'Loading Rates'!$B$1:$L$24,4,FALSE)+IF('BMP P Tracking Table'!$AP419="By HSG",'BMP P Tracking Table'!$AQ419*VLOOKUP('BMP P Tracking Table'!$Q419,'Loading Rates'!$B$1:$L$24,6,FALSE)+'BMP P Tracking Table'!$AR419*VLOOKUP('BMP P Tracking Table'!$Q419,'Loading Rates'!$B$1:$L$24,7,FALSE)+'BMP P Tracking Table'!$AS419*VLOOKUP('BMP P Tracking Table'!$Q419,'Loading Rates'!$B$1:$L$24,8,FALSE)+'BMP P Tracking Table'!$AT419*VLOOKUP('BMP P Tracking Table'!$Q419,'Loading Rates'!$B$1:$L$24,9,FALSE),'BMP P Tracking Table'!$AU419*VLOOKUP('BMP P Tracking Table'!$Q419,'Loading Rates'!$B$1:$L$24,10,FALSE))),"")</f>
        <v/>
      </c>
      <c r="AZ419" s="107" t="str">
        <f>IFERROR(IF('BMP P Tracking Table'!$AL419="Yes",MIN(2,IF('BMP P Tracking Table'!$AP419="Total Pervious",(-(3630*'BMP P Tracking Table'!$AO419+20.691*'BMP P Tracking Table'!$AU419)+SQRT((3630*'BMP P Tracking Table'!$AO419+20.691*'BMP P Tracking Table'!$AU419)^2-(4*(996.798*'BMP P Tracking Table'!$AU419)*-'BMP P Tracking Table'!$AW419)))/(2*(996.798*'BMP P Tracking Table'!$AU419)),IF(SUM('BMP P Tracking Table'!$AQ419:$AT419)=0,'BMP P Tracking Table'!$AU419/(-3630*'BMP P Tracking Table'!$AO419),(-(3630*'BMP P Tracking Table'!$AO419+20.691*'BMP P Tracking Table'!$AT419-216.711*'BMP P Tracking Table'!$AS419-83.853*'BMP P Tracking Table'!$AR419-42.834*'BMP P Tracking Table'!$AQ419)+SQRT((3630*'BMP P Tracking Table'!$AO419+20.691*'BMP P Tracking Table'!$AT419-216.711*'BMP P Tracking Table'!$AS419-83.853*'BMP P Tracking Table'!$AR419-42.834*'BMP P Tracking Table'!$AQ419)^2-(4*(149.919*'BMP P Tracking Table'!$AQ419+236.676*'BMP P Tracking Table'!$AR419+726*'BMP P Tracking Table'!$AS419+996.798*'BMP P Tracking Table'!$AT419)*-'BMP P Tracking Table'!$AW419)))/(2*(149.919*'BMP P Tracking Table'!$AQ419+236.676*'BMP P Tracking Table'!$AR419+726*'BMP P Tracking Table'!$AS419+996.798*'BMP P Tracking Table'!$AT419))))),MIN(2,IF('BMP P Tracking Table'!$AP419="Total Pervious",(-(3630*'BMP P Tracking Table'!$U419+20.691*'BMP P Tracking Table'!$AA419)+SQRT((3630*'BMP P Tracking Table'!$U419+20.691*'BMP P Tracking Table'!$AA419)^2-(4*(996.798*'BMP P Tracking Table'!$AA419)*-'BMP P Tracking Table'!$AW419)))/(2*(996.798*'BMP P Tracking Table'!$AA419)),IF(SUM('BMP P Tracking Table'!$W419:$Z419)=0,'BMP P Tracking Table'!$AW419/(-3630*'BMP P Tracking Table'!$U419),(-(3630*'BMP P Tracking Table'!$U419+20.691*'BMP P Tracking Table'!$Z419-216.711*'BMP P Tracking Table'!$Y419-83.853*'BMP P Tracking Table'!$X419-42.834*'BMP P Tracking Table'!$W419)+SQRT((3630*'BMP P Tracking Table'!$U419+20.691*'BMP P Tracking Table'!$Z419-216.711*'BMP P Tracking Table'!$Y419-83.853*'BMP P Tracking Table'!$X419-42.834*'BMP P Tracking Table'!$W419)^2-(4*(149.919*'BMP P Tracking Table'!$W419+236.676*'BMP P Tracking Table'!$X419+726*'BMP P Tracking Table'!$Y419+996.798*'BMP P Tracking Table'!$Z419)*-'BMP P Tracking Table'!$AW419)))/(2*(149.919*'BMP P Tracking Table'!$W419+236.676*'BMP P Tracking Table'!$X419+726*'BMP P Tracking Table'!$Y419+996.798*'BMP P Tracking Table'!$Z419)))))),"")</f>
        <v/>
      </c>
      <c r="BA419" s="105" t="str" cm="1">
        <f t="array" ref="BA419">IFERROR((VLOOKUP(CONCATENATE('BMP P Tracking Table'!$AV419," ",'BMP P Tracking Table'!$AX419),'Performance Curves'!$C$1:$L$45,_xlfn.SINGLE(MATCH('BMP P Tracking Table'!$AZ419,'Performance Curves'!$D$1:$L$1,1))+2,FALSE)-VLOOKUP(CONCATENATE('BMP P Tracking Table'!$AV419," ",'BMP P Tracking Table'!$AX419),'Performance Curves'!$C$1:$L$45,_xlfn.SINGLE(MATCH('BMP P Tracking Table'!$AZ419,'Performance Curves'!$D$1:$L$1,1))+1,FALSE)),"")</f>
        <v/>
      </c>
      <c r="BB419" s="107" t="str">
        <f>IFERROR(('BMP P Tracking Table'!$AZ419-INDEX('Performance Curves'!$E$1:$L$1,1,MATCH('BMP P Tracking Table'!$AZ419,'Performance Curves'!$E$1:$L$1,1)))/(INDEX('Performance Curves'!$E$1:$L$1,1,MATCH('BMP P Tracking Table'!$AZ419,'Performance Curves'!$E$1:$L$1,1)+1)-INDEX('Performance Curves'!$E$1:$L$1,1,MATCH('BMP P Tracking Table'!$AZ419,'Performance Curves'!$E$1:$L$1,1))),"")</f>
        <v/>
      </c>
      <c r="BC419" s="106" t="str" cm="1">
        <f t="array" ref="BC419">IFERROR(IF('BMP P Tracking Table'!$AZ419=2,VLOOKUP(CONCATENATE('BMP P Tracking Table'!$AV419," ",'BMP P Tracking Table'!$AX419),'Performance Curves'!$C$1:$L$44,_xlfn.SINGLE(MATCH('BMP P Tracking Table'!$AZ419,'Performance Curves'!$D$1:$L$1,1))+1,FALSE),'BMP P Tracking Table'!$BA419*'BMP P Tracking Table'!$BB419+VLOOKUP(CONCATENATE('BMP P Tracking Table'!$AV419," ",'BMP P Tracking Table'!$AX419),'Performance Curves'!$C$1:$L$44,_xlfn.SINGLE(MATCH('BMP P Tracking Table'!$AZ419,'Performance Curves'!$D$1:$L$1,1))+1,FALSE)),"")</f>
        <v/>
      </c>
      <c r="BD419" s="107" t="str">
        <f>IFERROR('BMP P Tracking Table'!$BC419*'BMP P Tracking Table'!$AY419,"")</f>
        <v/>
      </c>
      <c r="BE419" s="101"/>
      <c r="BF419" s="37">
        <f t="shared" si="14"/>
        <v>0</v>
      </c>
    </row>
    <row r="420" spans="1:58" x14ac:dyDescent="0.25">
      <c r="A420" s="65"/>
      <c r="B420" s="65"/>
      <c r="C420" s="65"/>
      <c r="D420" s="65"/>
      <c r="E420" s="97"/>
      <c r="F420" s="97"/>
      <c r="G420" s="65"/>
      <c r="H420" s="65"/>
      <c r="I420" s="65"/>
      <c r="J420" s="98"/>
      <c r="K420" s="65"/>
      <c r="L420" s="65"/>
      <c r="M420" s="65"/>
      <c r="N420" s="65"/>
      <c r="O420" s="65"/>
      <c r="P420" s="65"/>
      <c r="Q420" s="65" t="str">
        <f>IFERROR(VLOOKUP('BMP P Tracking Table'!$P420,Dropdowns!$C$2:$E$15,3,FALSE),"")</f>
        <v/>
      </c>
      <c r="R420" s="65" t="str">
        <f>IFERROR(VLOOKUP('BMP P Tracking Table'!$Q420,Dropdowns!$P$3:$Q$23,2,FALSE),"")</f>
        <v/>
      </c>
      <c r="S420" s="65"/>
      <c r="T420" s="65"/>
      <c r="U420" s="65"/>
      <c r="V420" s="65"/>
      <c r="W420" s="65"/>
      <c r="X420" s="65"/>
      <c r="Y420" s="65"/>
      <c r="Z420" s="65"/>
      <c r="AA420" s="65"/>
      <c r="AB420" s="100"/>
      <c r="AC420" s="65"/>
      <c r="AD420" s="107" t="str">
        <f>IFERROR('BMP P Tracking Table'!$U420*VLOOKUP('BMP P Tracking Table'!$Q420,'Loading Rates'!$B$1:$L$24,4,FALSE)+IF('BMP P Tracking Table'!$V420="By HSG",'BMP P Tracking Table'!$W420*VLOOKUP('BMP P Tracking Table'!$Q420,'Loading Rates'!$B$1:$L$24,6,FALSE)+'BMP P Tracking Table'!$X420*VLOOKUP('BMP P Tracking Table'!$Q420,'Loading Rates'!$B$1:$L$24,7,FALSE)+'BMP P Tracking Table'!$Y420*VLOOKUP('BMP P Tracking Table'!$Q420,'Loading Rates'!$B$1:$L$24,8,FALSE)+'BMP P Tracking Table'!$Z420*VLOOKUP('BMP P Tracking Table'!$Q420,'Loading Rates'!$B$1:$L$24,9,FALSE),'BMP P Tracking Table'!$AA420*VLOOKUP('BMP P Tracking Table'!$Q420,'Loading Rates'!$B$1:$L$24,10,FALSE)),"")</f>
        <v/>
      </c>
      <c r="AE420" s="107" t="str">
        <f>IFERROR(MIN(2,IF('BMP P Tracking Table'!$V420="Total Pervious",(-(3630*'BMP P Tracking Table'!$U420+20.691*'BMP P Tracking Table'!$AA420)+SQRT((3630*'BMP P Tracking Table'!$U420+20.691*'BMP P Tracking Table'!$AA420)^2-(4*(996.798*'BMP P Tracking Table'!$AA420)*-'BMP P Tracking Table'!$AB420)))/(2*(996.798*'BMP P Tracking Table'!$AA420)),IF(SUM('BMP P Tracking Table'!$W420:$Z420)=0,'BMP P Tracking Table'!$AB420/(-3630*'BMP P Tracking Table'!$U420),(-(3630*'BMP P Tracking Table'!$U420+20.691*'BMP P Tracking Table'!$Z420-216.711*'BMP P Tracking Table'!$Y420-83.853*'BMP P Tracking Table'!$X420-42.834*'BMP P Tracking Table'!$W420)+SQRT((3630*'BMP P Tracking Table'!$U420+20.691*'BMP P Tracking Table'!$Z420-216.711*'BMP P Tracking Table'!$Y420-83.853*'BMP P Tracking Table'!$X420-42.834*'BMP P Tracking Table'!$W420)^2-(4*(149.919*'BMP P Tracking Table'!$W420+236.676*'BMP P Tracking Table'!$X420+726*'BMP P Tracking Table'!$Y420+996.798*'BMP P Tracking Table'!$Z420)*-'BMP P Tracking Table'!$AB420)))/(2*(149.919*'BMP P Tracking Table'!$W420+236.676*'BMP P Tracking Table'!$X420+726*'BMP P Tracking Table'!$Y420+996.798*'BMP P Tracking Table'!$Z420))))),"")</f>
        <v/>
      </c>
      <c r="AF420" s="107" t="str" cm="1">
        <f t="array" ref="AF420">IFERROR((VLOOKUP(CONCATENATE('BMP P Tracking Table'!$T420," ",'BMP P Tracking Table'!$AC420),'Performance Curves'!$C$1:$L$45,_xlfn.SINGLE(MATCH('BMP P Tracking Table'!$AE420,'Performance Curves'!$D$1:$L$1,1))+2,FALSE)-VLOOKUP(CONCATENATE('BMP P Tracking Table'!$T420," ",'BMP P Tracking Table'!$AC420),'Performance Curves'!$C$1:$L$45,_xlfn.SINGLE(MATCH('BMP P Tracking Table'!$AE420,'Performance Curves'!$D$1:$L$1,1))+1,FALSE)),"")</f>
        <v/>
      </c>
      <c r="AG420" s="107" t="str">
        <f>IFERROR(('BMP P Tracking Table'!$AE420-INDEX('Performance Curves'!$E$1:$L$1,1,MATCH('BMP P Tracking Table'!$AE420,'Performance Curves'!$E$1:$L$1,1)))/(INDEX('Performance Curves'!$E$1:$L$1,1,MATCH('BMP P Tracking Table'!$AE420,'Performance Curves'!$E$1:$L$1,1)+1)-INDEX('Performance Curves'!$E$1:$L$1,1,MATCH('BMP P Tracking Table'!$AE420,'Performance Curves'!$E$1:$L$1,1))),"")</f>
        <v/>
      </c>
      <c r="AH420" s="106" t="str" cm="1">
        <f t="array" ref="AH420">IFERROR(IF('BMP P Tracking Table'!$AE420=2,VLOOKUP(CONCATENATE('BMP P Tracking Table'!$T420," ",'BMP P Tracking Table'!$AC420),'Performance Curves'!$C$1:$L$45,_xlfn.SINGLE(MATCH('BMP P Tracking Table'!$AE420,'Performance Curves'!$D$1:$L$1,1))+1,FALSE),'BMP P Tracking Table'!$AF420*'BMP P Tracking Table'!$AG420+VLOOKUP(CONCATENATE('BMP P Tracking Table'!$T420," ",'BMP P Tracking Table'!$AC420),'Performance Curves'!$C$1:$L$45,_xlfn.SINGLE(MATCH('BMP P Tracking Table'!$AE420,'Performance Curves'!$D$1:$L$1,1))+1,FALSE)),"")</f>
        <v/>
      </c>
      <c r="AI420" s="107" t="str">
        <f>IFERROR('BMP P Tracking Table'!$AH420*'BMP P Tracking Table'!$AD420,"")</f>
        <v/>
      </c>
      <c r="AJ420" s="65"/>
      <c r="AK420" s="101"/>
      <c r="AL420" s="101"/>
      <c r="AM420" s="64">
        <v>1</v>
      </c>
      <c r="AN420" s="105" t="str">
        <f t="shared" si="13"/>
        <v/>
      </c>
      <c r="AO420" s="101"/>
      <c r="AP420" s="101"/>
      <c r="AQ420" s="101"/>
      <c r="AR420" s="101"/>
      <c r="AS420" s="101"/>
      <c r="AT420" s="101"/>
      <c r="AU420" s="101"/>
      <c r="AV420" s="65"/>
      <c r="AW420" s="102"/>
      <c r="AX420" s="102"/>
      <c r="AY420" s="107" t="str">
        <f>IF('BMP P Tracking Table'!$AK420="Yes",IF('BMP P Tracking Table'!$AL420="No",'BMP P Tracking Table'!$U420*VLOOKUP('BMP P Tracking Table'!$Q420,'Loading Rates'!$B$1:$L$24,4,FALSE)+IF('BMP P Tracking Table'!$V420="By HSG",'BMP P Tracking Table'!$W420*VLOOKUP('BMP P Tracking Table'!$Q420,'Loading Rates'!$B$1:$L$24,6,FALSE)+'BMP P Tracking Table'!$X420*VLOOKUP('BMP P Tracking Table'!$Q420,'Loading Rates'!$B$1:$L$24,7,FALSE)+'BMP P Tracking Table'!$Y420*VLOOKUP('BMP P Tracking Table'!$Q420,'Loading Rates'!$B$1:$L$24,8,FALSE)+'BMP P Tracking Table'!$Z420*VLOOKUP('BMP P Tracking Table'!$Q420,'Loading Rates'!$B$1:$L$24,9,FALSE),'BMP P Tracking Table'!$AA420*VLOOKUP('BMP P Tracking Table'!$Q420,'Loading Rates'!$B$1:$L$24,10,FALSE)),'BMP P Tracking Table'!$AO420*VLOOKUP('BMP P Tracking Table'!$Q420,'Loading Rates'!$B$1:$L$24,4,FALSE)+IF('BMP P Tracking Table'!$AP420="By HSG",'BMP P Tracking Table'!$AQ420*VLOOKUP('BMP P Tracking Table'!$Q420,'Loading Rates'!$B$1:$L$24,6,FALSE)+'BMP P Tracking Table'!$AR420*VLOOKUP('BMP P Tracking Table'!$Q420,'Loading Rates'!$B$1:$L$24,7,FALSE)+'BMP P Tracking Table'!$AS420*VLOOKUP('BMP P Tracking Table'!$Q420,'Loading Rates'!$B$1:$L$24,8,FALSE)+'BMP P Tracking Table'!$AT420*VLOOKUP('BMP P Tracking Table'!$Q420,'Loading Rates'!$B$1:$L$24,9,FALSE),'BMP P Tracking Table'!$AU420*VLOOKUP('BMP P Tracking Table'!$Q420,'Loading Rates'!$B$1:$L$24,10,FALSE))),"")</f>
        <v/>
      </c>
      <c r="AZ420" s="107" t="str">
        <f>IFERROR(IF('BMP P Tracking Table'!$AL420="Yes",MIN(2,IF('BMP P Tracking Table'!$AP420="Total Pervious",(-(3630*'BMP P Tracking Table'!$AO420+20.691*'BMP P Tracking Table'!$AU420)+SQRT((3630*'BMP P Tracking Table'!$AO420+20.691*'BMP P Tracking Table'!$AU420)^2-(4*(996.798*'BMP P Tracking Table'!$AU420)*-'BMP P Tracking Table'!$AW420)))/(2*(996.798*'BMP P Tracking Table'!$AU420)),IF(SUM('BMP P Tracking Table'!$AQ420:$AT420)=0,'BMP P Tracking Table'!$AU420/(-3630*'BMP P Tracking Table'!$AO420),(-(3630*'BMP P Tracking Table'!$AO420+20.691*'BMP P Tracking Table'!$AT420-216.711*'BMP P Tracking Table'!$AS420-83.853*'BMP P Tracking Table'!$AR420-42.834*'BMP P Tracking Table'!$AQ420)+SQRT((3630*'BMP P Tracking Table'!$AO420+20.691*'BMP P Tracking Table'!$AT420-216.711*'BMP P Tracking Table'!$AS420-83.853*'BMP P Tracking Table'!$AR420-42.834*'BMP P Tracking Table'!$AQ420)^2-(4*(149.919*'BMP P Tracking Table'!$AQ420+236.676*'BMP P Tracking Table'!$AR420+726*'BMP P Tracking Table'!$AS420+996.798*'BMP P Tracking Table'!$AT420)*-'BMP P Tracking Table'!$AW420)))/(2*(149.919*'BMP P Tracking Table'!$AQ420+236.676*'BMP P Tracking Table'!$AR420+726*'BMP P Tracking Table'!$AS420+996.798*'BMP P Tracking Table'!$AT420))))),MIN(2,IF('BMP P Tracking Table'!$AP420="Total Pervious",(-(3630*'BMP P Tracking Table'!$U420+20.691*'BMP P Tracking Table'!$AA420)+SQRT((3630*'BMP P Tracking Table'!$U420+20.691*'BMP P Tracking Table'!$AA420)^2-(4*(996.798*'BMP P Tracking Table'!$AA420)*-'BMP P Tracking Table'!$AW420)))/(2*(996.798*'BMP P Tracking Table'!$AA420)),IF(SUM('BMP P Tracking Table'!$W420:$Z420)=0,'BMP P Tracking Table'!$AW420/(-3630*'BMP P Tracking Table'!$U420),(-(3630*'BMP P Tracking Table'!$U420+20.691*'BMP P Tracking Table'!$Z420-216.711*'BMP P Tracking Table'!$Y420-83.853*'BMP P Tracking Table'!$X420-42.834*'BMP P Tracking Table'!$W420)+SQRT((3630*'BMP P Tracking Table'!$U420+20.691*'BMP P Tracking Table'!$Z420-216.711*'BMP P Tracking Table'!$Y420-83.853*'BMP P Tracking Table'!$X420-42.834*'BMP P Tracking Table'!$W420)^2-(4*(149.919*'BMP P Tracking Table'!$W420+236.676*'BMP P Tracking Table'!$X420+726*'BMP P Tracking Table'!$Y420+996.798*'BMP P Tracking Table'!$Z420)*-'BMP P Tracking Table'!$AW420)))/(2*(149.919*'BMP P Tracking Table'!$W420+236.676*'BMP P Tracking Table'!$X420+726*'BMP P Tracking Table'!$Y420+996.798*'BMP P Tracking Table'!$Z420)))))),"")</f>
        <v/>
      </c>
      <c r="BA420" s="105" t="str" cm="1">
        <f t="array" ref="BA420">IFERROR((VLOOKUP(CONCATENATE('BMP P Tracking Table'!$AV420," ",'BMP P Tracking Table'!$AX420),'Performance Curves'!$C$1:$L$45,_xlfn.SINGLE(MATCH('BMP P Tracking Table'!$AZ420,'Performance Curves'!$D$1:$L$1,1))+2,FALSE)-VLOOKUP(CONCATENATE('BMP P Tracking Table'!$AV420," ",'BMP P Tracking Table'!$AX420),'Performance Curves'!$C$1:$L$45,_xlfn.SINGLE(MATCH('BMP P Tracking Table'!$AZ420,'Performance Curves'!$D$1:$L$1,1))+1,FALSE)),"")</f>
        <v/>
      </c>
      <c r="BB420" s="107" t="str">
        <f>IFERROR(('BMP P Tracking Table'!$AZ420-INDEX('Performance Curves'!$E$1:$L$1,1,MATCH('BMP P Tracking Table'!$AZ420,'Performance Curves'!$E$1:$L$1,1)))/(INDEX('Performance Curves'!$E$1:$L$1,1,MATCH('BMP P Tracking Table'!$AZ420,'Performance Curves'!$E$1:$L$1,1)+1)-INDEX('Performance Curves'!$E$1:$L$1,1,MATCH('BMP P Tracking Table'!$AZ420,'Performance Curves'!$E$1:$L$1,1))),"")</f>
        <v/>
      </c>
      <c r="BC420" s="106" t="str" cm="1">
        <f t="array" ref="BC420">IFERROR(IF('BMP P Tracking Table'!$AZ420=2,VLOOKUP(CONCATENATE('BMP P Tracking Table'!$AV420," ",'BMP P Tracking Table'!$AX420),'Performance Curves'!$C$1:$L$44,_xlfn.SINGLE(MATCH('BMP P Tracking Table'!$AZ420,'Performance Curves'!$D$1:$L$1,1))+1,FALSE),'BMP P Tracking Table'!$BA420*'BMP P Tracking Table'!$BB420+VLOOKUP(CONCATENATE('BMP P Tracking Table'!$AV420," ",'BMP P Tracking Table'!$AX420),'Performance Curves'!$C$1:$L$44,_xlfn.SINGLE(MATCH('BMP P Tracking Table'!$AZ420,'Performance Curves'!$D$1:$L$1,1))+1,FALSE)),"")</f>
        <v/>
      </c>
      <c r="BD420" s="107" t="str">
        <f>IFERROR('BMP P Tracking Table'!$BC420*'BMP P Tracking Table'!$AY420,"")</f>
        <v/>
      </c>
      <c r="BE420" s="101"/>
      <c r="BF420" s="37">
        <f t="shared" si="14"/>
        <v>0</v>
      </c>
    </row>
    <row r="421" spans="1:58" x14ac:dyDescent="0.25">
      <c r="A421" s="65"/>
      <c r="B421" s="65"/>
      <c r="C421" s="65"/>
      <c r="D421" s="65"/>
      <c r="E421" s="97"/>
      <c r="F421" s="97"/>
      <c r="G421" s="65"/>
      <c r="H421" s="65"/>
      <c r="I421" s="65"/>
      <c r="J421" s="98"/>
      <c r="K421" s="65"/>
      <c r="L421" s="65"/>
      <c r="M421" s="65"/>
      <c r="N421" s="65"/>
      <c r="O421" s="65"/>
      <c r="P421" s="65"/>
      <c r="Q421" s="65" t="str">
        <f>IFERROR(VLOOKUP('BMP P Tracking Table'!$P421,Dropdowns!$C$2:$E$15,3,FALSE),"")</f>
        <v/>
      </c>
      <c r="R421" s="65" t="str">
        <f>IFERROR(VLOOKUP('BMP P Tracking Table'!$Q421,Dropdowns!$P$3:$Q$23,2,FALSE),"")</f>
        <v/>
      </c>
      <c r="S421" s="65"/>
      <c r="T421" s="65"/>
      <c r="U421" s="65"/>
      <c r="V421" s="65"/>
      <c r="W421" s="65"/>
      <c r="X421" s="65"/>
      <c r="Y421" s="65"/>
      <c r="Z421" s="65"/>
      <c r="AA421" s="65"/>
      <c r="AB421" s="100"/>
      <c r="AC421" s="65"/>
      <c r="AD421" s="107" t="str">
        <f>IFERROR('BMP P Tracking Table'!$U421*VLOOKUP('BMP P Tracking Table'!$Q421,'Loading Rates'!$B$1:$L$24,4,FALSE)+IF('BMP P Tracking Table'!$V421="By HSG",'BMP P Tracking Table'!$W421*VLOOKUP('BMP P Tracking Table'!$Q421,'Loading Rates'!$B$1:$L$24,6,FALSE)+'BMP P Tracking Table'!$X421*VLOOKUP('BMP P Tracking Table'!$Q421,'Loading Rates'!$B$1:$L$24,7,FALSE)+'BMP P Tracking Table'!$Y421*VLOOKUP('BMP P Tracking Table'!$Q421,'Loading Rates'!$B$1:$L$24,8,FALSE)+'BMP P Tracking Table'!$Z421*VLOOKUP('BMP P Tracking Table'!$Q421,'Loading Rates'!$B$1:$L$24,9,FALSE),'BMP P Tracking Table'!$AA421*VLOOKUP('BMP P Tracking Table'!$Q421,'Loading Rates'!$B$1:$L$24,10,FALSE)),"")</f>
        <v/>
      </c>
      <c r="AE421" s="107" t="str">
        <f>IFERROR(MIN(2,IF('BMP P Tracking Table'!$V421="Total Pervious",(-(3630*'BMP P Tracking Table'!$U421+20.691*'BMP P Tracking Table'!$AA421)+SQRT((3630*'BMP P Tracking Table'!$U421+20.691*'BMP P Tracking Table'!$AA421)^2-(4*(996.798*'BMP P Tracking Table'!$AA421)*-'BMP P Tracking Table'!$AB421)))/(2*(996.798*'BMP P Tracking Table'!$AA421)),IF(SUM('BMP P Tracking Table'!$W421:$Z421)=0,'BMP P Tracking Table'!$AB421/(-3630*'BMP P Tracking Table'!$U421),(-(3630*'BMP P Tracking Table'!$U421+20.691*'BMP P Tracking Table'!$Z421-216.711*'BMP P Tracking Table'!$Y421-83.853*'BMP P Tracking Table'!$X421-42.834*'BMP P Tracking Table'!$W421)+SQRT((3630*'BMP P Tracking Table'!$U421+20.691*'BMP P Tracking Table'!$Z421-216.711*'BMP P Tracking Table'!$Y421-83.853*'BMP P Tracking Table'!$X421-42.834*'BMP P Tracking Table'!$W421)^2-(4*(149.919*'BMP P Tracking Table'!$W421+236.676*'BMP P Tracking Table'!$X421+726*'BMP P Tracking Table'!$Y421+996.798*'BMP P Tracking Table'!$Z421)*-'BMP P Tracking Table'!$AB421)))/(2*(149.919*'BMP P Tracking Table'!$W421+236.676*'BMP P Tracking Table'!$X421+726*'BMP P Tracking Table'!$Y421+996.798*'BMP P Tracking Table'!$Z421))))),"")</f>
        <v/>
      </c>
      <c r="AF421" s="107" t="str" cm="1">
        <f t="array" ref="AF421">IFERROR((VLOOKUP(CONCATENATE('BMP P Tracking Table'!$T421," ",'BMP P Tracking Table'!$AC421),'Performance Curves'!$C$1:$L$45,_xlfn.SINGLE(MATCH('BMP P Tracking Table'!$AE421,'Performance Curves'!$D$1:$L$1,1))+2,FALSE)-VLOOKUP(CONCATENATE('BMP P Tracking Table'!$T421," ",'BMP P Tracking Table'!$AC421),'Performance Curves'!$C$1:$L$45,_xlfn.SINGLE(MATCH('BMP P Tracking Table'!$AE421,'Performance Curves'!$D$1:$L$1,1))+1,FALSE)),"")</f>
        <v/>
      </c>
      <c r="AG421" s="107" t="str">
        <f>IFERROR(('BMP P Tracking Table'!$AE421-INDEX('Performance Curves'!$E$1:$L$1,1,MATCH('BMP P Tracking Table'!$AE421,'Performance Curves'!$E$1:$L$1,1)))/(INDEX('Performance Curves'!$E$1:$L$1,1,MATCH('BMP P Tracking Table'!$AE421,'Performance Curves'!$E$1:$L$1,1)+1)-INDEX('Performance Curves'!$E$1:$L$1,1,MATCH('BMP P Tracking Table'!$AE421,'Performance Curves'!$E$1:$L$1,1))),"")</f>
        <v/>
      </c>
      <c r="AH421" s="106" t="str" cm="1">
        <f t="array" ref="AH421">IFERROR(IF('BMP P Tracking Table'!$AE421=2,VLOOKUP(CONCATENATE('BMP P Tracking Table'!$T421," ",'BMP P Tracking Table'!$AC421),'Performance Curves'!$C$1:$L$45,_xlfn.SINGLE(MATCH('BMP P Tracking Table'!$AE421,'Performance Curves'!$D$1:$L$1,1))+1,FALSE),'BMP P Tracking Table'!$AF421*'BMP P Tracking Table'!$AG421+VLOOKUP(CONCATENATE('BMP P Tracking Table'!$T421," ",'BMP P Tracking Table'!$AC421),'Performance Curves'!$C$1:$L$45,_xlfn.SINGLE(MATCH('BMP P Tracking Table'!$AE421,'Performance Curves'!$D$1:$L$1,1))+1,FALSE)),"")</f>
        <v/>
      </c>
      <c r="AI421" s="107" t="str">
        <f>IFERROR('BMP P Tracking Table'!$AH421*'BMP P Tracking Table'!$AD421,"")</f>
        <v/>
      </c>
      <c r="AJ421" s="65"/>
      <c r="AK421" s="101"/>
      <c r="AL421" s="101"/>
      <c r="AM421" s="64">
        <v>1</v>
      </c>
      <c r="AN421" s="105" t="str">
        <f t="shared" si="13"/>
        <v/>
      </c>
      <c r="AO421" s="101"/>
      <c r="AP421" s="101"/>
      <c r="AQ421" s="101"/>
      <c r="AR421" s="101"/>
      <c r="AS421" s="101"/>
      <c r="AT421" s="101"/>
      <c r="AU421" s="101"/>
      <c r="AV421" s="65"/>
      <c r="AW421" s="102"/>
      <c r="AX421" s="102"/>
      <c r="AY421" s="107" t="str">
        <f>IF('BMP P Tracking Table'!$AK421="Yes",IF('BMP P Tracking Table'!$AL421="No",'BMP P Tracking Table'!$U421*VLOOKUP('BMP P Tracking Table'!$Q421,'Loading Rates'!$B$1:$L$24,4,FALSE)+IF('BMP P Tracking Table'!$V421="By HSG",'BMP P Tracking Table'!$W421*VLOOKUP('BMP P Tracking Table'!$Q421,'Loading Rates'!$B$1:$L$24,6,FALSE)+'BMP P Tracking Table'!$X421*VLOOKUP('BMP P Tracking Table'!$Q421,'Loading Rates'!$B$1:$L$24,7,FALSE)+'BMP P Tracking Table'!$Y421*VLOOKUP('BMP P Tracking Table'!$Q421,'Loading Rates'!$B$1:$L$24,8,FALSE)+'BMP P Tracking Table'!$Z421*VLOOKUP('BMP P Tracking Table'!$Q421,'Loading Rates'!$B$1:$L$24,9,FALSE),'BMP P Tracking Table'!$AA421*VLOOKUP('BMP P Tracking Table'!$Q421,'Loading Rates'!$B$1:$L$24,10,FALSE)),'BMP P Tracking Table'!$AO421*VLOOKUP('BMP P Tracking Table'!$Q421,'Loading Rates'!$B$1:$L$24,4,FALSE)+IF('BMP P Tracking Table'!$AP421="By HSG",'BMP P Tracking Table'!$AQ421*VLOOKUP('BMP P Tracking Table'!$Q421,'Loading Rates'!$B$1:$L$24,6,FALSE)+'BMP P Tracking Table'!$AR421*VLOOKUP('BMP P Tracking Table'!$Q421,'Loading Rates'!$B$1:$L$24,7,FALSE)+'BMP P Tracking Table'!$AS421*VLOOKUP('BMP P Tracking Table'!$Q421,'Loading Rates'!$B$1:$L$24,8,FALSE)+'BMP P Tracking Table'!$AT421*VLOOKUP('BMP P Tracking Table'!$Q421,'Loading Rates'!$B$1:$L$24,9,FALSE),'BMP P Tracking Table'!$AU421*VLOOKUP('BMP P Tracking Table'!$Q421,'Loading Rates'!$B$1:$L$24,10,FALSE))),"")</f>
        <v/>
      </c>
      <c r="AZ421" s="107" t="str">
        <f>IFERROR(IF('BMP P Tracking Table'!$AL421="Yes",MIN(2,IF('BMP P Tracking Table'!$AP421="Total Pervious",(-(3630*'BMP P Tracking Table'!$AO421+20.691*'BMP P Tracking Table'!$AU421)+SQRT((3630*'BMP P Tracking Table'!$AO421+20.691*'BMP P Tracking Table'!$AU421)^2-(4*(996.798*'BMP P Tracking Table'!$AU421)*-'BMP P Tracking Table'!$AW421)))/(2*(996.798*'BMP P Tracking Table'!$AU421)),IF(SUM('BMP P Tracking Table'!$AQ421:$AT421)=0,'BMP P Tracking Table'!$AU421/(-3630*'BMP P Tracking Table'!$AO421),(-(3630*'BMP P Tracking Table'!$AO421+20.691*'BMP P Tracking Table'!$AT421-216.711*'BMP P Tracking Table'!$AS421-83.853*'BMP P Tracking Table'!$AR421-42.834*'BMP P Tracking Table'!$AQ421)+SQRT((3630*'BMP P Tracking Table'!$AO421+20.691*'BMP P Tracking Table'!$AT421-216.711*'BMP P Tracking Table'!$AS421-83.853*'BMP P Tracking Table'!$AR421-42.834*'BMP P Tracking Table'!$AQ421)^2-(4*(149.919*'BMP P Tracking Table'!$AQ421+236.676*'BMP P Tracking Table'!$AR421+726*'BMP P Tracking Table'!$AS421+996.798*'BMP P Tracking Table'!$AT421)*-'BMP P Tracking Table'!$AW421)))/(2*(149.919*'BMP P Tracking Table'!$AQ421+236.676*'BMP P Tracking Table'!$AR421+726*'BMP P Tracking Table'!$AS421+996.798*'BMP P Tracking Table'!$AT421))))),MIN(2,IF('BMP P Tracking Table'!$AP421="Total Pervious",(-(3630*'BMP P Tracking Table'!$U421+20.691*'BMP P Tracking Table'!$AA421)+SQRT((3630*'BMP P Tracking Table'!$U421+20.691*'BMP P Tracking Table'!$AA421)^2-(4*(996.798*'BMP P Tracking Table'!$AA421)*-'BMP P Tracking Table'!$AW421)))/(2*(996.798*'BMP P Tracking Table'!$AA421)),IF(SUM('BMP P Tracking Table'!$W421:$Z421)=0,'BMP P Tracking Table'!$AW421/(-3630*'BMP P Tracking Table'!$U421),(-(3630*'BMP P Tracking Table'!$U421+20.691*'BMP P Tracking Table'!$Z421-216.711*'BMP P Tracking Table'!$Y421-83.853*'BMP P Tracking Table'!$X421-42.834*'BMP P Tracking Table'!$W421)+SQRT((3630*'BMP P Tracking Table'!$U421+20.691*'BMP P Tracking Table'!$Z421-216.711*'BMP P Tracking Table'!$Y421-83.853*'BMP P Tracking Table'!$X421-42.834*'BMP P Tracking Table'!$W421)^2-(4*(149.919*'BMP P Tracking Table'!$W421+236.676*'BMP P Tracking Table'!$X421+726*'BMP P Tracking Table'!$Y421+996.798*'BMP P Tracking Table'!$Z421)*-'BMP P Tracking Table'!$AW421)))/(2*(149.919*'BMP P Tracking Table'!$W421+236.676*'BMP P Tracking Table'!$X421+726*'BMP P Tracking Table'!$Y421+996.798*'BMP P Tracking Table'!$Z421)))))),"")</f>
        <v/>
      </c>
      <c r="BA421" s="105" t="str" cm="1">
        <f t="array" ref="BA421">IFERROR((VLOOKUP(CONCATENATE('BMP P Tracking Table'!$AV421," ",'BMP P Tracking Table'!$AX421),'Performance Curves'!$C$1:$L$45,_xlfn.SINGLE(MATCH('BMP P Tracking Table'!$AZ421,'Performance Curves'!$D$1:$L$1,1))+2,FALSE)-VLOOKUP(CONCATENATE('BMP P Tracking Table'!$AV421," ",'BMP P Tracking Table'!$AX421),'Performance Curves'!$C$1:$L$45,_xlfn.SINGLE(MATCH('BMP P Tracking Table'!$AZ421,'Performance Curves'!$D$1:$L$1,1))+1,FALSE)),"")</f>
        <v/>
      </c>
      <c r="BB421" s="107" t="str">
        <f>IFERROR(('BMP P Tracking Table'!$AZ421-INDEX('Performance Curves'!$E$1:$L$1,1,MATCH('BMP P Tracking Table'!$AZ421,'Performance Curves'!$E$1:$L$1,1)))/(INDEX('Performance Curves'!$E$1:$L$1,1,MATCH('BMP P Tracking Table'!$AZ421,'Performance Curves'!$E$1:$L$1,1)+1)-INDEX('Performance Curves'!$E$1:$L$1,1,MATCH('BMP P Tracking Table'!$AZ421,'Performance Curves'!$E$1:$L$1,1))),"")</f>
        <v/>
      </c>
      <c r="BC421" s="106" t="str" cm="1">
        <f t="array" ref="BC421">IFERROR(IF('BMP P Tracking Table'!$AZ421=2,VLOOKUP(CONCATENATE('BMP P Tracking Table'!$AV421," ",'BMP P Tracking Table'!$AX421),'Performance Curves'!$C$1:$L$44,_xlfn.SINGLE(MATCH('BMP P Tracking Table'!$AZ421,'Performance Curves'!$D$1:$L$1,1))+1,FALSE),'BMP P Tracking Table'!$BA421*'BMP P Tracking Table'!$BB421+VLOOKUP(CONCATENATE('BMP P Tracking Table'!$AV421," ",'BMP P Tracking Table'!$AX421),'Performance Curves'!$C$1:$L$44,_xlfn.SINGLE(MATCH('BMP P Tracking Table'!$AZ421,'Performance Curves'!$D$1:$L$1,1))+1,FALSE)),"")</f>
        <v/>
      </c>
      <c r="BD421" s="107" t="str">
        <f>IFERROR('BMP P Tracking Table'!$BC421*'BMP P Tracking Table'!$AY421,"")</f>
        <v/>
      </c>
      <c r="BE421" s="101"/>
      <c r="BF421" s="37">
        <f t="shared" si="14"/>
        <v>0</v>
      </c>
    </row>
    <row r="422" spans="1:58" x14ac:dyDescent="0.25">
      <c r="A422" s="65"/>
      <c r="B422" s="65"/>
      <c r="C422" s="65"/>
      <c r="D422" s="65"/>
      <c r="E422" s="97"/>
      <c r="F422" s="97"/>
      <c r="G422" s="65"/>
      <c r="H422" s="65"/>
      <c r="I422" s="65"/>
      <c r="J422" s="98"/>
      <c r="K422" s="65"/>
      <c r="L422" s="65"/>
      <c r="M422" s="65"/>
      <c r="N422" s="65"/>
      <c r="O422" s="65"/>
      <c r="P422" s="65"/>
      <c r="Q422" s="65" t="str">
        <f>IFERROR(VLOOKUP('BMP P Tracking Table'!$P422,Dropdowns!$C$2:$E$15,3,FALSE),"")</f>
        <v/>
      </c>
      <c r="R422" s="65" t="str">
        <f>IFERROR(VLOOKUP('BMP P Tracking Table'!$Q422,Dropdowns!$P$3:$Q$23,2,FALSE),"")</f>
        <v/>
      </c>
      <c r="S422" s="65"/>
      <c r="T422" s="65"/>
      <c r="U422" s="65"/>
      <c r="V422" s="65"/>
      <c r="W422" s="65"/>
      <c r="X422" s="65"/>
      <c r="Y422" s="65"/>
      <c r="Z422" s="65"/>
      <c r="AA422" s="65"/>
      <c r="AB422" s="100"/>
      <c r="AC422" s="65"/>
      <c r="AD422" s="107" t="str">
        <f>IFERROR('BMP P Tracking Table'!$U422*VLOOKUP('BMP P Tracking Table'!$Q422,'Loading Rates'!$B$1:$L$24,4,FALSE)+IF('BMP P Tracking Table'!$V422="By HSG",'BMP P Tracking Table'!$W422*VLOOKUP('BMP P Tracking Table'!$Q422,'Loading Rates'!$B$1:$L$24,6,FALSE)+'BMP P Tracking Table'!$X422*VLOOKUP('BMP P Tracking Table'!$Q422,'Loading Rates'!$B$1:$L$24,7,FALSE)+'BMP P Tracking Table'!$Y422*VLOOKUP('BMP P Tracking Table'!$Q422,'Loading Rates'!$B$1:$L$24,8,FALSE)+'BMP P Tracking Table'!$Z422*VLOOKUP('BMP P Tracking Table'!$Q422,'Loading Rates'!$B$1:$L$24,9,FALSE),'BMP P Tracking Table'!$AA422*VLOOKUP('BMP P Tracking Table'!$Q422,'Loading Rates'!$B$1:$L$24,10,FALSE)),"")</f>
        <v/>
      </c>
      <c r="AE422" s="107" t="str">
        <f>IFERROR(MIN(2,IF('BMP P Tracking Table'!$V422="Total Pervious",(-(3630*'BMP P Tracking Table'!$U422+20.691*'BMP P Tracking Table'!$AA422)+SQRT((3630*'BMP P Tracking Table'!$U422+20.691*'BMP P Tracking Table'!$AA422)^2-(4*(996.798*'BMP P Tracking Table'!$AA422)*-'BMP P Tracking Table'!$AB422)))/(2*(996.798*'BMP P Tracking Table'!$AA422)),IF(SUM('BMP P Tracking Table'!$W422:$Z422)=0,'BMP P Tracking Table'!$AB422/(-3630*'BMP P Tracking Table'!$U422),(-(3630*'BMP P Tracking Table'!$U422+20.691*'BMP P Tracking Table'!$Z422-216.711*'BMP P Tracking Table'!$Y422-83.853*'BMP P Tracking Table'!$X422-42.834*'BMP P Tracking Table'!$W422)+SQRT((3630*'BMP P Tracking Table'!$U422+20.691*'BMP P Tracking Table'!$Z422-216.711*'BMP P Tracking Table'!$Y422-83.853*'BMP P Tracking Table'!$X422-42.834*'BMP P Tracking Table'!$W422)^2-(4*(149.919*'BMP P Tracking Table'!$W422+236.676*'BMP P Tracking Table'!$X422+726*'BMP P Tracking Table'!$Y422+996.798*'BMP P Tracking Table'!$Z422)*-'BMP P Tracking Table'!$AB422)))/(2*(149.919*'BMP P Tracking Table'!$W422+236.676*'BMP P Tracking Table'!$X422+726*'BMP P Tracking Table'!$Y422+996.798*'BMP P Tracking Table'!$Z422))))),"")</f>
        <v/>
      </c>
      <c r="AF422" s="107" t="str" cm="1">
        <f t="array" ref="AF422">IFERROR((VLOOKUP(CONCATENATE('BMP P Tracking Table'!$T422," ",'BMP P Tracking Table'!$AC422),'Performance Curves'!$C$1:$L$45,_xlfn.SINGLE(MATCH('BMP P Tracking Table'!$AE422,'Performance Curves'!$D$1:$L$1,1))+2,FALSE)-VLOOKUP(CONCATENATE('BMP P Tracking Table'!$T422," ",'BMP P Tracking Table'!$AC422),'Performance Curves'!$C$1:$L$45,_xlfn.SINGLE(MATCH('BMP P Tracking Table'!$AE422,'Performance Curves'!$D$1:$L$1,1))+1,FALSE)),"")</f>
        <v/>
      </c>
      <c r="AG422" s="107" t="str">
        <f>IFERROR(('BMP P Tracking Table'!$AE422-INDEX('Performance Curves'!$E$1:$L$1,1,MATCH('BMP P Tracking Table'!$AE422,'Performance Curves'!$E$1:$L$1,1)))/(INDEX('Performance Curves'!$E$1:$L$1,1,MATCH('BMP P Tracking Table'!$AE422,'Performance Curves'!$E$1:$L$1,1)+1)-INDEX('Performance Curves'!$E$1:$L$1,1,MATCH('BMP P Tracking Table'!$AE422,'Performance Curves'!$E$1:$L$1,1))),"")</f>
        <v/>
      </c>
      <c r="AH422" s="106" t="str" cm="1">
        <f t="array" ref="AH422">IFERROR(IF('BMP P Tracking Table'!$AE422=2,VLOOKUP(CONCATENATE('BMP P Tracking Table'!$T422," ",'BMP P Tracking Table'!$AC422),'Performance Curves'!$C$1:$L$45,_xlfn.SINGLE(MATCH('BMP P Tracking Table'!$AE422,'Performance Curves'!$D$1:$L$1,1))+1,FALSE),'BMP P Tracking Table'!$AF422*'BMP P Tracking Table'!$AG422+VLOOKUP(CONCATENATE('BMP P Tracking Table'!$T422," ",'BMP P Tracking Table'!$AC422),'Performance Curves'!$C$1:$L$45,_xlfn.SINGLE(MATCH('BMP P Tracking Table'!$AE422,'Performance Curves'!$D$1:$L$1,1))+1,FALSE)),"")</f>
        <v/>
      </c>
      <c r="AI422" s="107" t="str">
        <f>IFERROR('BMP P Tracking Table'!$AH422*'BMP P Tracking Table'!$AD422,"")</f>
        <v/>
      </c>
      <c r="AJ422" s="65"/>
      <c r="AK422" s="101"/>
      <c r="AL422" s="101"/>
      <c r="AM422" s="64">
        <v>1</v>
      </c>
      <c r="AN422" s="105" t="str">
        <f t="shared" si="13"/>
        <v/>
      </c>
      <c r="AO422" s="101"/>
      <c r="AP422" s="101"/>
      <c r="AQ422" s="101"/>
      <c r="AR422" s="101"/>
      <c r="AS422" s="101"/>
      <c r="AT422" s="101"/>
      <c r="AU422" s="101"/>
      <c r="AV422" s="65"/>
      <c r="AW422" s="102"/>
      <c r="AX422" s="102"/>
      <c r="AY422" s="107" t="str">
        <f>IF('BMP P Tracking Table'!$AK422="Yes",IF('BMP P Tracking Table'!$AL422="No",'BMP P Tracking Table'!$U422*VLOOKUP('BMP P Tracking Table'!$Q422,'Loading Rates'!$B$1:$L$24,4,FALSE)+IF('BMP P Tracking Table'!$V422="By HSG",'BMP P Tracking Table'!$W422*VLOOKUP('BMP P Tracking Table'!$Q422,'Loading Rates'!$B$1:$L$24,6,FALSE)+'BMP P Tracking Table'!$X422*VLOOKUP('BMP P Tracking Table'!$Q422,'Loading Rates'!$B$1:$L$24,7,FALSE)+'BMP P Tracking Table'!$Y422*VLOOKUP('BMP P Tracking Table'!$Q422,'Loading Rates'!$B$1:$L$24,8,FALSE)+'BMP P Tracking Table'!$Z422*VLOOKUP('BMP P Tracking Table'!$Q422,'Loading Rates'!$B$1:$L$24,9,FALSE),'BMP P Tracking Table'!$AA422*VLOOKUP('BMP P Tracking Table'!$Q422,'Loading Rates'!$B$1:$L$24,10,FALSE)),'BMP P Tracking Table'!$AO422*VLOOKUP('BMP P Tracking Table'!$Q422,'Loading Rates'!$B$1:$L$24,4,FALSE)+IF('BMP P Tracking Table'!$AP422="By HSG",'BMP P Tracking Table'!$AQ422*VLOOKUP('BMP P Tracking Table'!$Q422,'Loading Rates'!$B$1:$L$24,6,FALSE)+'BMP P Tracking Table'!$AR422*VLOOKUP('BMP P Tracking Table'!$Q422,'Loading Rates'!$B$1:$L$24,7,FALSE)+'BMP P Tracking Table'!$AS422*VLOOKUP('BMP P Tracking Table'!$Q422,'Loading Rates'!$B$1:$L$24,8,FALSE)+'BMP P Tracking Table'!$AT422*VLOOKUP('BMP P Tracking Table'!$Q422,'Loading Rates'!$B$1:$L$24,9,FALSE),'BMP P Tracking Table'!$AU422*VLOOKUP('BMP P Tracking Table'!$Q422,'Loading Rates'!$B$1:$L$24,10,FALSE))),"")</f>
        <v/>
      </c>
      <c r="AZ422" s="107" t="str">
        <f>IFERROR(IF('BMP P Tracking Table'!$AL422="Yes",MIN(2,IF('BMP P Tracking Table'!$AP422="Total Pervious",(-(3630*'BMP P Tracking Table'!$AO422+20.691*'BMP P Tracking Table'!$AU422)+SQRT((3630*'BMP P Tracking Table'!$AO422+20.691*'BMP P Tracking Table'!$AU422)^2-(4*(996.798*'BMP P Tracking Table'!$AU422)*-'BMP P Tracking Table'!$AW422)))/(2*(996.798*'BMP P Tracking Table'!$AU422)),IF(SUM('BMP P Tracking Table'!$AQ422:$AT422)=0,'BMP P Tracking Table'!$AU422/(-3630*'BMP P Tracking Table'!$AO422),(-(3630*'BMP P Tracking Table'!$AO422+20.691*'BMP P Tracking Table'!$AT422-216.711*'BMP P Tracking Table'!$AS422-83.853*'BMP P Tracking Table'!$AR422-42.834*'BMP P Tracking Table'!$AQ422)+SQRT((3630*'BMP P Tracking Table'!$AO422+20.691*'BMP P Tracking Table'!$AT422-216.711*'BMP P Tracking Table'!$AS422-83.853*'BMP P Tracking Table'!$AR422-42.834*'BMP P Tracking Table'!$AQ422)^2-(4*(149.919*'BMP P Tracking Table'!$AQ422+236.676*'BMP P Tracking Table'!$AR422+726*'BMP P Tracking Table'!$AS422+996.798*'BMP P Tracking Table'!$AT422)*-'BMP P Tracking Table'!$AW422)))/(2*(149.919*'BMP P Tracking Table'!$AQ422+236.676*'BMP P Tracking Table'!$AR422+726*'BMP P Tracking Table'!$AS422+996.798*'BMP P Tracking Table'!$AT422))))),MIN(2,IF('BMP P Tracking Table'!$AP422="Total Pervious",(-(3630*'BMP P Tracking Table'!$U422+20.691*'BMP P Tracking Table'!$AA422)+SQRT((3630*'BMP P Tracking Table'!$U422+20.691*'BMP P Tracking Table'!$AA422)^2-(4*(996.798*'BMP P Tracking Table'!$AA422)*-'BMP P Tracking Table'!$AW422)))/(2*(996.798*'BMP P Tracking Table'!$AA422)),IF(SUM('BMP P Tracking Table'!$W422:$Z422)=0,'BMP P Tracking Table'!$AW422/(-3630*'BMP P Tracking Table'!$U422),(-(3630*'BMP P Tracking Table'!$U422+20.691*'BMP P Tracking Table'!$Z422-216.711*'BMP P Tracking Table'!$Y422-83.853*'BMP P Tracking Table'!$X422-42.834*'BMP P Tracking Table'!$W422)+SQRT((3630*'BMP P Tracking Table'!$U422+20.691*'BMP P Tracking Table'!$Z422-216.711*'BMP P Tracking Table'!$Y422-83.853*'BMP P Tracking Table'!$X422-42.834*'BMP P Tracking Table'!$W422)^2-(4*(149.919*'BMP P Tracking Table'!$W422+236.676*'BMP P Tracking Table'!$X422+726*'BMP P Tracking Table'!$Y422+996.798*'BMP P Tracking Table'!$Z422)*-'BMP P Tracking Table'!$AW422)))/(2*(149.919*'BMP P Tracking Table'!$W422+236.676*'BMP P Tracking Table'!$X422+726*'BMP P Tracking Table'!$Y422+996.798*'BMP P Tracking Table'!$Z422)))))),"")</f>
        <v/>
      </c>
      <c r="BA422" s="105" t="str" cm="1">
        <f t="array" ref="BA422">IFERROR((VLOOKUP(CONCATENATE('BMP P Tracking Table'!$AV422," ",'BMP P Tracking Table'!$AX422),'Performance Curves'!$C$1:$L$45,_xlfn.SINGLE(MATCH('BMP P Tracking Table'!$AZ422,'Performance Curves'!$D$1:$L$1,1))+2,FALSE)-VLOOKUP(CONCATENATE('BMP P Tracking Table'!$AV422," ",'BMP P Tracking Table'!$AX422),'Performance Curves'!$C$1:$L$45,_xlfn.SINGLE(MATCH('BMP P Tracking Table'!$AZ422,'Performance Curves'!$D$1:$L$1,1))+1,FALSE)),"")</f>
        <v/>
      </c>
      <c r="BB422" s="107" t="str">
        <f>IFERROR(('BMP P Tracking Table'!$AZ422-INDEX('Performance Curves'!$E$1:$L$1,1,MATCH('BMP P Tracking Table'!$AZ422,'Performance Curves'!$E$1:$L$1,1)))/(INDEX('Performance Curves'!$E$1:$L$1,1,MATCH('BMP P Tracking Table'!$AZ422,'Performance Curves'!$E$1:$L$1,1)+1)-INDEX('Performance Curves'!$E$1:$L$1,1,MATCH('BMP P Tracking Table'!$AZ422,'Performance Curves'!$E$1:$L$1,1))),"")</f>
        <v/>
      </c>
      <c r="BC422" s="106" t="str" cm="1">
        <f t="array" ref="BC422">IFERROR(IF('BMP P Tracking Table'!$AZ422=2,VLOOKUP(CONCATENATE('BMP P Tracking Table'!$AV422," ",'BMP P Tracking Table'!$AX422),'Performance Curves'!$C$1:$L$44,_xlfn.SINGLE(MATCH('BMP P Tracking Table'!$AZ422,'Performance Curves'!$D$1:$L$1,1))+1,FALSE),'BMP P Tracking Table'!$BA422*'BMP P Tracking Table'!$BB422+VLOOKUP(CONCATENATE('BMP P Tracking Table'!$AV422," ",'BMP P Tracking Table'!$AX422),'Performance Curves'!$C$1:$L$44,_xlfn.SINGLE(MATCH('BMP P Tracking Table'!$AZ422,'Performance Curves'!$D$1:$L$1,1))+1,FALSE)),"")</f>
        <v/>
      </c>
      <c r="BD422" s="107" t="str">
        <f>IFERROR('BMP P Tracking Table'!$BC422*'BMP P Tracking Table'!$AY422,"")</f>
        <v/>
      </c>
      <c r="BE422" s="101"/>
      <c r="BF422" s="37">
        <f t="shared" si="14"/>
        <v>0</v>
      </c>
    </row>
    <row r="423" spans="1:58" x14ac:dyDescent="0.25">
      <c r="A423" s="65"/>
      <c r="B423" s="65"/>
      <c r="C423" s="65"/>
      <c r="D423" s="65"/>
      <c r="E423" s="97"/>
      <c r="F423" s="97"/>
      <c r="G423" s="65"/>
      <c r="H423" s="65"/>
      <c r="I423" s="65"/>
      <c r="J423" s="98"/>
      <c r="K423" s="65"/>
      <c r="L423" s="65"/>
      <c r="M423" s="65"/>
      <c r="N423" s="65"/>
      <c r="O423" s="65"/>
      <c r="P423" s="65"/>
      <c r="Q423" s="65" t="str">
        <f>IFERROR(VLOOKUP('BMP P Tracking Table'!$P423,Dropdowns!$C$2:$E$15,3,FALSE),"")</f>
        <v/>
      </c>
      <c r="R423" s="65" t="str">
        <f>IFERROR(VLOOKUP('BMP P Tracking Table'!$Q423,Dropdowns!$P$3:$Q$23,2,FALSE),"")</f>
        <v/>
      </c>
      <c r="S423" s="65"/>
      <c r="T423" s="65"/>
      <c r="U423" s="65"/>
      <c r="V423" s="65"/>
      <c r="W423" s="65"/>
      <c r="X423" s="65"/>
      <c r="Y423" s="65"/>
      <c r="Z423" s="65"/>
      <c r="AA423" s="65"/>
      <c r="AB423" s="100"/>
      <c r="AC423" s="65"/>
      <c r="AD423" s="107" t="str">
        <f>IFERROR('BMP P Tracking Table'!$U423*VLOOKUP('BMP P Tracking Table'!$Q423,'Loading Rates'!$B$1:$L$24,4,FALSE)+IF('BMP P Tracking Table'!$V423="By HSG",'BMP P Tracking Table'!$W423*VLOOKUP('BMP P Tracking Table'!$Q423,'Loading Rates'!$B$1:$L$24,6,FALSE)+'BMP P Tracking Table'!$X423*VLOOKUP('BMP P Tracking Table'!$Q423,'Loading Rates'!$B$1:$L$24,7,FALSE)+'BMP P Tracking Table'!$Y423*VLOOKUP('BMP P Tracking Table'!$Q423,'Loading Rates'!$B$1:$L$24,8,FALSE)+'BMP P Tracking Table'!$Z423*VLOOKUP('BMP P Tracking Table'!$Q423,'Loading Rates'!$B$1:$L$24,9,FALSE),'BMP P Tracking Table'!$AA423*VLOOKUP('BMP P Tracking Table'!$Q423,'Loading Rates'!$B$1:$L$24,10,FALSE)),"")</f>
        <v/>
      </c>
      <c r="AE423" s="107" t="str">
        <f>IFERROR(MIN(2,IF('BMP P Tracking Table'!$V423="Total Pervious",(-(3630*'BMP P Tracking Table'!$U423+20.691*'BMP P Tracking Table'!$AA423)+SQRT((3630*'BMP P Tracking Table'!$U423+20.691*'BMP P Tracking Table'!$AA423)^2-(4*(996.798*'BMP P Tracking Table'!$AA423)*-'BMP P Tracking Table'!$AB423)))/(2*(996.798*'BMP P Tracking Table'!$AA423)),IF(SUM('BMP P Tracking Table'!$W423:$Z423)=0,'BMP P Tracking Table'!$AB423/(-3630*'BMP P Tracking Table'!$U423),(-(3630*'BMP P Tracking Table'!$U423+20.691*'BMP P Tracking Table'!$Z423-216.711*'BMP P Tracking Table'!$Y423-83.853*'BMP P Tracking Table'!$X423-42.834*'BMP P Tracking Table'!$W423)+SQRT((3630*'BMP P Tracking Table'!$U423+20.691*'BMP P Tracking Table'!$Z423-216.711*'BMP P Tracking Table'!$Y423-83.853*'BMP P Tracking Table'!$X423-42.834*'BMP P Tracking Table'!$W423)^2-(4*(149.919*'BMP P Tracking Table'!$W423+236.676*'BMP P Tracking Table'!$X423+726*'BMP P Tracking Table'!$Y423+996.798*'BMP P Tracking Table'!$Z423)*-'BMP P Tracking Table'!$AB423)))/(2*(149.919*'BMP P Tracking Table'!$W423+236.676*'BMP P Tracking Table'!$X423+726*'BMP P Tracking Table'!$Y423+996.798*'BMP P Tracking Table'!$Z423))))),"")</f>
        <v/>
      </c>
      <c r="AF423" s="107" t="str" cm="1">
        <f t="array" ref="AF423">IFERROR((VLOOKUP(CONCATENATE('BMP P Tracking Table'!$T423," ",'BMP P Tracking Table'!$AC423),'Performance Curves'!$C$1:$L$45,_xlfn.SINGLE(MATCH('BMP P Tracking Table'!$AE423,'Performance Curves'!$D$1:$L$1,1))+2,FALSE)-VLOOKUP(CONCATENATE('BMP P Tracking Table'!$T423," ",'BMP P Tracking Table'!$AC423),'Performance Curves'!$C$1:$L$45,_xlfn.SINGLE(MATCH('BMP P Tracking Table'!$AE423,'Performance Curves'!$D$1:$L$1,1))+1,FALSE)),"")</f>
        <v/>
      </c>
      <c r="AG423" s="107" t="str">
        <f>IFERROR(('BMP P Tracking Table'!$AE423-INDEX('Performance Curves'!$E$1:$L$1,1,MATCH('BMP P Tracking Table'!$AE423,'Performance Curves'!$E$1:$L$1,1)))/(INDEX('Performance Curves'!$E$1:$L$1,1,MATCH('BMP P Tracking Table'!$AE423,'Performance Curves'!$E$1:$L$1,1)+1)-INDEX('Performance Curves'!$E$1:$L$1,1,MATCH('BMP P Tracking Table'!$AE423,'Performance Curves'!$E$1:$L$1,1))),"")</f>
        <v/>
      </c>
      <c r="AH423" s="106" t="str" cm="1">
        <f t="array" ref="AH423">IFERROR(IF('BMP P Tracking Table'!$AE423=2,VLOOKUP(CONCATENATE('BMP P Tracking Table'!$T423," ",'BMP P Tracking Table'!$AC423),'Performance Curves'!$C$1:$L$45,_xlfn.SINGLE(MATCH('BMP P Tracking Table'!$AE423,'Performance Curves'!$D$1:$L$1,1))+1,FALSE),'BMP P Tracking Table'!$AF423*'BMP P Tracking Table'!$AG423+VLOOKUP(CONCATENATE('BMP P Tracking Table'!$T423," ",'BMP P Tracking Table'!$AC423),'Performance Curves'!$C$1:$L$45,_xlfn.SINGLE(MATCH('BMP P Tracking Table'!$AE423,'Performance Curves'!$D$1:$L$1,1))+1,FALSE)),"")</f>
        <v/>
      </c>
      <c r="AI423" s="107" t="str">
        <f>IFERROR('BMP P Tracking Table'!$AH423*'BMP P Tracking Table'!$AD423,"")</f>
        <v/>
      </c>
      <c r="AJ423" s="65"/>
      <c r="AK423" s="101"/>
      <c r="AL423" s="101"/>
      <c r="AM423" s="64">
        <v>1</v>
      </c>
      <c r="AN423" s="105" t="str">
        <f t="shared" si="13"/>
        <v/>
      </c>
      <c r="AO423" s="101"/>
      <c r="AP423" s="101"/>
      <c r="AQ423" s="101"/>
      <c r="AR423" s="101"/>
      <c r="AS423" s="101"/>
      <c r="AT423" s="101"/>
      <c r="AU423" s="101"/>
      <c r="AV423" s="65"/>
      <c r="AW423" s="102"/>
      <c r="AX423" s="102"/>
      <c r="AY423" s="107" t="str">
        <f>IF('BMP P Tracking Table'!$AK423="Yes",IF('BMP P Tracking Table'!$AL423="No",'BMP P Tracking Table'!$U423*VLOOKUP('BMP P Tracking Table'!$Q423,'Loading Rates'!$B$1:$L$24,4,FALSE)+IF('BMP P Tracking Table'!$V423="By HSG",'BMP P Tracking Table'!$W423*VLOOKUP('BMP P Tracking Table'!$Q423,'Loading Rates'!$B$1:$L$24,6,FALSE)+'BMP P Tracking Table'!$X423*VLOOKUP('BMP P Tracking Table'!$Q423,'Loading Rates'!$B$1:$L$24,7,FALSE)+'BMP P Tracking Table'!$Y423*VLOOKUP('BMP P Tracking Table'!$Q423,'Loading Rates'!$B$1:$L$24,8,FALSE)+'BMP P Tracking Table'!$Z423*VLOOKUP('BMP P Tracking Table'!$Q423,'Loading Rates'!$B$1:$L$24,9,FALSE),'BMP P Tracking Table'!$AA423*VLOOKUP('BMP P Tracking Table'!$Q423,'Loading Rates'!$B$1:$L$24,10,FALSE)),'BMP P Tracking Table'!$AO423*VLOOKUP('BMP P Tracking Table'!$Q423,'Loading Rates'!$B$1:$L$24,4,FALSE)+IF('BMP P Tracking Table'!$AP423="By HSG",'BMP P Tracking Table'!$AQ423*VLOOKUP('BMP P Tracking Table'!$Q423,'Loading Rates'!$B$1:$L$24,6,FALSE)+'BMP P Tracking Table'!$AR423*VLOOKUP('BMP P Tracking Table'!$Q423,'Loading Rates'!$B$1:$L$24,7,FALSE)+'BMP P Tracking Table'!$AS423*VLOOKUP('BMP P Tracking Table'!$Q423,'Loading Rates'!$B$1:$L$24,8,FALSE)+'BMP P Tracking Table'!$AT423*VLOOKUP('BMP P Tracking Table'!$Q423,'Loading Rates'!$B$1:$L$24,9,FALSE),'BMP P Tracking Table'!$AU423*VLOOKUP('BMP P Tracking Table'!$Q423,'Loading Rates'!$B$1:$L$24,10,FALSE))),"")</f>
        <v/>
      </c>
      <c r="AZ423" s="107" t="str">
        <f>IFERROR(IF('BMP P Tracking Table'!$AL423="Yes",MIN(2,IF('BMP P Tracking Table'!$AP423="Total Pervious",(-(3630*'BMP P Tracking Table'!$AO423+20.691*'BMP P Tracking Table'!$AU423)+SQRT((3630*'BMP P Tracking Table'!$AO423+20.691*'BMP P Tracking Table'!$AU423)^2-(4*(996.798*'BMP P Tracking Table'!$AU423)*-'BMP P Tracking Table'!$AW423)))/(2*(996.798*'BMP P Tracking Table'!$AU423)),IF(SUM('BMP P Tracking Table'!$AQ423:$AT423)=0,'BMP P Tracking Table'!$AU423/(-3630*'BMP P Tracking Table'!$AO423),(-(3630*'BMP P Tracking Table'!$AO423+20.691*'BMP P Tracking Table'!$AT423-216.711*'BMP P Tracking Table'!$AS423-83.853*'BMP P Tracking Table'!$AR423-42.834*'BMP P Tracking Table'!$AQ423)+SQRT((3630*'BMP P Tracking Table'!$AO423+20.691*'BMP P Tracking Table'!$AT423-216.711*'BMP P Tracking Table'!$AS423-83.853*'BMP P Tracking Table'!$AR423-42.834*'BMP P Tracking Table'!$AQ423)^2-(4*(149.919*'BMP P Tracking Table'!$AQ423+236.676*'BMP P Tracking Table'!$AR423+726*'BMP P Tracking Table'!$AS423+996.798*'BMP P Tracking Table'!$AT423)*-'BMP P Tracking Table'!$AW423)))/(2*(149.919*'BMP P Tracking Table'!$AQ423+236.676*'BMP P Tracking Table'!$AR423+726*'BMP P Tracking Table'!$AS423+996.798*'BMP P Tracking Table'!$AT423))))),MIN(2,IF('BMP P Tracking Table'!$AP423="Total Pervious",(-(3630*'BMP P Tracking Table'!$U423+20.691*'BMP P Tracking Table'!$AA423)+SQRT((3630*'BMP P Tracking Table'!$U423+20.691*'BMP P Tracking Table'!$AA423)^2-(4*(996.798*'BMP P Tracking Table'!$AA423)*-'BMP P Tracking Table'!$AW423)))/(2*(996.798*'BMP P Tracking Table'!$AA423)),IF(SUM('BMP P Tracking Table'!$W423:$Z423)=0,'BMP P Tracking Table'!$AW423/(-3630*'BMP P Tracking Table'!$U423),(-(3630*'BMP P Tracking Table'!$U423+20.691*'BMP P Tracking Table'!$Z423-216.711*'BMP P Tracking Table'!$Y423-83.853*'BMP P Tracking Table'!$X423-42.834*'BMP P Tracking Table'!$W423)+SQRT((3630*'BMP P Tracking Table'!$U423+20.691*'BMP P Tracking Table'!$Z423-216.711*'BMP P Tracking Table'!$Y423-83.853*'BMP P Tracking Table'!$X423-42.834*'BMP P Tracking Table'!$W423)^2-(4*(149.919*'BMP P Tracking Table'!$W423+236.676*'BMP P Tracking Table'!$X423+726*'BMP P Tracking Table'!$Y423+996.798*'BMP P Tracking Table'!$Z423)*-'BMP P Tracking Table'!$AW423)))/(2*(149.919*'BMP P Tracking Table'!$W423+236.676*'BMP P Tracking Table'!$X423+726*'BMP P Tracking Table'!$Y423+996.798*'BMP P Tracking Table'!$Z423)))))),"")</f>
        <v/>
      </c>
      <c r="BA423" s="105" t="str" cm="1">
        <f t="array" ref="BA423">IFERROR((VLOOKUP(CONCATENATE('BMP P Tracking Table'!$AV423," ",'BMP P Tracking Table'!$AX423),'Performance Curves'!$C$1:$L$45,_xlfn.SINGLE(MATCH('BMP P Tracking Table'!$AZ423,'Performance Curves'!$D$1:$L$1,1))+2,FALSE)-VLOOKUP(CONCATENATE('BMP P Tracking Table'!$AV423," ",'BMP P Tracking Table'!$AX423),'Performance Curves'!$C$1:$L$45,_xlfn.SINGLE(MATCH('BMP P Tracking Table'!$AZ423,'Performance Curves'!$D$1:$L$1,1))+1,FALSE)),"")</f>
        <v/>
      </c>
      <c r="BB423" s="107" t="str">
        <f>IFERROR(('BMP P Tracking Table'!$AZ423-INDEX('Performance Curves'!$E$1:$L$1,1,MATCH('BMP P Tracking Table'!$AZ423,'Performance Curves'!$E$1:$L$1,1)))/(INDEX('Performance Curves'!$E$1:$L$1,1,MATCH('BMP P Tracking Table'!$AZ423,'Performance Curves'!$E$1:$L$1,1)+1)-INDEX('Performance Curves'!$E$1:$L$1,1,MATCH('BMP P Tracking Table'!$AZ423,'Performance Curves'!$E$1:$L$1,1))),"")</f>
        <v/>
      </c>
      <c r="BC423" s="106" t="str" cm="1">
        <f t="array" ref="BC423">IFERROR(IF('BMP P Tracking Table'!$AZ423=2,VLOOKUP(CONCATENATE('BMP P Tracking Table'!$AV423," ",'BMP P Tracking Table'!$AX423),'Performance Curves'!$C$1:$L$44,_xlfn.SINGLE(MATCH('BMP P Tracking Table'!$AZ423,'Performance Curves'!$D$1:$L$1,1))+1,FALSE),'BMP P Tracking Table'!$BA423*'BMP P Tracking Table'!$BB423+VLOOKUP(CONCATENATE('BMP P Tracking Table'!$AV423," ",'BMP P Tracking Table'!$AX423),'Performance Curves'!$C$1:$L$44,_xlfn.SINGLE(MATCH('BMP P Tracking Table'!$AZ423,'Performance Curves'!$D$1:$L$1,1))+1,FALSE)),"")</f>
        <v/>
      </c>
      <c r="BD423" s="107" t="str">
        <f>IFERROR('BMP P Tracking Table'!$BC423*'BMP P Tracking Table'!$AY423,"")</f>
        <v/>
      </c>
      <c r="BE423" s="95"/>
      <c r="BF423" s="37">
        <f t="shared" si="14"/>
        <v>0</v>
      </c>
    </row>
    <row r="424" spans="1:58" x14ac:dyDescent="0.25">
      <c r="A424" s="65"/>
      <c r="B424" s="65"/>
      <c r="C424" s="65"/>
      <c r="D424" s="65"/>
      <c r="E424" s="97"/>
      <c r="F424" s="97"/>
      <c r="G424" s="65"/>
      <c r="H424" s="65"/>
      <c r="I424" s="65"/>
      <c r="J424" s="98"/>
      <c r="K424" s="65"/>
      <c r="L424" s="65"/>
      <c r="M424" s="65"/>
      <c r="N424" s="65"/>
      <c r="O424" s="65"/>
      <c r="P424" s="65"/>
      <c r="Q424" s="65" t="str">
        <f>IFERROR(VLOOKUP('BMP P Tracking Table'!$P424,Dropdowns!$C$2:$E$15,3,FALSE),"")</f>
        <v/>
      </c>
      <c r="R424" s="65" t="str">
        <f>IFERROR(VLOOKUP('BMP P Tracking Table'!$Q424,Dropdowns!$P$3:$Q$23,2,FALSE),"")</f>
        <v/>
      </c>
      <c r="S424" s="65"/>
      <c r="T424" s="65"/>
      <c r="U424" s="65"/>
      <c r="V424" s="65"/>
      <c r="W424" s="65"/>
      <c r="X424" s="65"/>
      <c r="Y424" s="65"/>
      <c r="Z424" s="65"/>
      <c r="AA424" s="65"/>
      <c r="AB424" s="100"/>
      <c r="AC424" s="65"/>
      <c r="AD424" s="107" t="str">
        <f>IFERROR('BMP P Tracking Table'!$U424*VLOOKUP('BMP P Tracking Table'!$Q424,'Loading Rates'!$B$1:$L$24,4,FALSE)+IF('BMP P Tracking Table'!$V424="By HSG",'BMP P Tracking Table'!$W424*VLOOKUP('BMP P Tracking Table'!$Q424,'Loading Rates'!$B$1:$L$24,6,FALSE)+'BMP P Tracking Table'!$X424*VLOOKUP('BMP P Tracking Table'!$Q424,'Loading Rates'!$B$1:$L$24,7,FALSE)+'BMP P Tracking Table'!$Y424*VLOOKUP('BMP P Tracking Table'!$Q424,'Loading Rates'!$B$1:$L$24,8,FALSE)+'BMP P Tracking Table'!$Z424*VLOOKUP('BMP P Tracking Table'!$Q424,'Loading Rates'!$B$1:$L$24,9,FALSE),'BMP P Tracking Table'!$AA424*VLOOKUP('BMP P Tracking Table'!$Q424,'Loading Rates'!$B$1:$L$24,10,FALSE)),"")</f>
        <v/>
      </c>
      <c r="AE424" s="107" t="str">
        <f>IFERROR(MIN(2,IF('BMP P Tracking Table'!$V424="Total Pervious",(-(3630*'BMP P Tracking Table'!$U424+20.691*'BMP P Tracking Table'!$AA424)+SQRT((3630*'BMP P Tracking Table'!$U424+20.691*'BMP P Tracking Table'!$AA424)^2-(4*(996.798*'BMP P Tracking Table'!$AA424)*-'BMP P Tracking Table'!$AB424)))/(2*(996.798*'BMP P Tracking Table'!$AA424)),IF(SUM('BMP P Tracking Table'!$W424:$Z424)=0,'BMP P Tracking Table'!$AB424/(-3630*'BMP P Tracking Table'!$U424),(-(3630*'BMP P Tracking Table'!$U424+20.691*'BMP P Tracking Table'!$Z424-216.711*'BMP P Tracking Table'!$Y424-83.853*'BMP P Tracking Table'!$X424-42.834*'BMP P Tracking Table'!$W424)+SQRT((3630*'BMP P Tracking Table'!$U424+20.691*'BMP P Tracking Table'!$Z424-216.711*'BMP P Tracking Table'!$Y424-83.853*'BMP P Tracking Table'!$X424-42.834*'BMP P Tracking Table'!$W424)^2-(4*(149.919*'BMP P Tracking Table'!$W424+236.676*'BMP P Tracking Table'!$X424+726*'BMP P Tracking Table'!$Y424+996.798*'BMP P Tracking Table'!$Z424)*-'BMP P Tracking Table'!$AB424)))/(2*(149.919*'BMP P Tracking Table'!$W424+236.676*'BMP P Tracking Table'!$X424+726*'BMP P Tracking Table'!$Y424+996.798*'BMP P Tracking Table'!$Z424))))),"")</f>
        <v/>
      </c>
      <c r="AF424" s="107" t="str" cm="1">
        <f t="array" ref="AF424">IFERROR((VLOOKUP(CONCATENATE('BMP P Tracking Table'!$T424," ",'BMP P Tracking Table'!$AC424),'Performance Curves'!$C$1:$L$45,_xlfn.SINGLE(MATCH('BMP P Tracking Table'!$AE424,'Performance Curves'!$D$1:$L$1,1))+2,FALSE)-VLOOKUP(CONCATENATE('BMP P Tracking Table'!$T424," ",'BMP P Tracking Table'!$AC424),'Performance Curves'!$C$1:$L$45,_xlfn.SINGLE(MATCH('BMP P Tracking Table'!$AE424,'Performance Curves'!$D$1:$L$1,1))+1,FALSE)),"")</f>
        <v/>
      </c>
      <c r="AG424" s="107" t="str">
        <f>IFERROR(('BMP P Tracking Table'!$AE424-INDEX('Performance Curves'!$E$1:$L$1,1,MATCH('BMP P Tracking Table'!$AE424,'Performance Curves'!$E$1:$L$1,1)))/(INDEX('Performance Curves'!$E$1:$L$1,1,MATCH('BMP P Tracking Table'!$AE424,'Performance Curves'!$E$1:$L$1,1)+1)-INDEX('Performance Curves'!$E$1:$L$1,1,MATCH('BMP P Tracking Table'!$AE424,'Performance Curves'!$E$1:$L$1,1))),"")</f>
        <v/>
      </c>
      <c r="AH424" s="106" t="str" cm="1">
        <f t="array" ref="AH424">IFERROR(IF('BMP P Tracking Table'!$AE424=2,VLOOKUP(CONCATENATE('BMP P Tracking Table'!$T424," ",'BMP P Tracking Table'!$AC424),'Performance Curves'!$C$1:$L$45,_xlfn.SINGLE(MATCH('BMP P Tracking Table'!$AE424,'Performance Curves'!$D$1:$L$1,1))+1,FALSE),'BMP P Tracking Table'!$AF424*'BMP P Tracking Table'!$AG424+VLOOKUP(CONCATENATE('BMP P Tracking Table'!$T424," ",'BMP P Tracking Table'!$AC424),'Performance Curves'!$C$1:$L$45,_xlfn.SINGLE(MATCH('BMP P Tracking Table'!$AE424,'Performance Curves'!$D$1:$L$1,1))+1,FALSE)),"")</f>
        <v/>
      </c>
      <c r="AI424" s="107" t="str">
        <f>IFERROR('BMP P Tracking Table'!$AH424*'BMP P Tracking Table'!$AD424,"")</f>
        <v/>
      </c>
      <c r="AJ424" s="65"/>
      <c r="AK424" s="101"/>
      <c r="AL424" s="101"/>
      <c r="AM424" s="64">
        <v>1</v>
      </c>
      <c r="AN424" s="105" t="str">
        <f t="shared" si="13"/>
        <v/>
      </c>
      <c r="AO424" s="101"/>
      <c r="AP424" s="101"/>
      <c r="AQ424" s="101"/>
      <c r="AR424" s="101"/>
      <c r="AS424" s="101"/>
      <c r="AT424" s="101"/>
      <c r="AU424" s="101"/>
      <c r="AV424" s="65"/>
      <c r="AW424" s="102"/>
      <c r="AX424" s="102"/>
      <c r="AY424" s="107" t="str">
        <f>IF('BMP P Tracking Table'!$AK424="Yes",IF('BMP P Tracking Table'!$AL424="No",'BMP P Tracking Table'!$U424*VLOOKUP('BMP P Tracking Table'!$Q424,'Loading Rates'!$B$1:$L$24,4,FALSE)+IF('BMP P Tracking Table'!$V424="By HSG",'BMP P Tracking Table'!$W424*VLOOKUP('BMP P Tracking Table'!$Q424,'Loading Rates'!$B$1:$L$24,6,FALSE)+'BMP P Tracking Table'!$X424*VLOOKUP('BMP P Tracking Table'!$Q424,'Loading Rates'!$B$1:$L$24,7,FALSE)+'BMP P Tracking Table'!$Y424*VLOOKUP('BMP P Tracking Table'!$Q424,'Loading Rates'!$B$1:$L$24,8,FALSE)+'BMP P Tracking Table'!$Z424*VLOOKUP('BMP P Tracking Table'!$Q424,'Loading Rates'!$B$1:$L$24,9,FALSE),'BMP P Tracking Table'!$AA424*VLOOKUP('BMP P Tracking Table'!$Q424,'Loading Rates'!$B$1:$L$24,10,FALSE)),'BMP P Tracking Table'!$AO424*VLOOKUP('BMP P Tracking Table'!$Q424,'Loading Rates'!$B$1:$L$24,4,FALSE)+IF('BMP P Tracking Table'!$AP424="By HSG",'BMP P Tracking Table'!$AQ424*VLOOKUP('BMP P Tracking Table'!$Q424,'Loading Rates'!$B$1:$L$24,6,FALSE)+'BMP P Tracking Table'!$AR424*VLOOKUP('BMP P Tracking Table'!$Q424,'Loading Rates'!$B$1:$L$24,7,FALSE)+'BMP P Tracking Table'!$AS424*VLOOKUP('BMP P Tracking Table'!$Q424,'Loading Rates'!$B$1:$L$24,8,FALSE)+'BMP P Tracking Table'!$AT424*VLOOKUP('BMP P Tracking Table'!$Q424,'Loading Rates'!$B$1:$L$24,9,FALSE),'BMP P Tracking Table'!$AU424*VLOOKUP('BMP P Tracking Table'!$Q424,'Loading Rates'!$B$1:$L$24,10,FALSE))),"")</f>
        <v/>
      </c>
      <c r="AZ424" s="107" t="str">
        <f>IFERROR(IF('BMP P Tracking Table'!$AL424="Yes",MIN(2,IF('BMP P Tracking Table'!$AP424="Total Pervious",(-(3630*'BMP P Tracking Table'!$AO424+20.691*'BMP P Tracking Table'!$AU424)+SQRT((3630*'BMP P Tracking Table'!$AO424+20.691*'BMP P Tracking Table'!$AU424)^2-(4*(996.798*'BMP P Tracking Table'!$AU424)*-'BMP P Tracking Table'!$AW424)))/(2*(996.798*'BMP P Tracking Table'!$AU424)),IF(SUM('BMP P Tracking Table'!$AQ424:$AT424)=0,'BMP P Tracking Table'!$AU424/(-3630*'BMP P Tracking Table'!$AO424),(-(3630*'BMP P Tracking Table'!$AO424+20.691*'BMP P Tracking Table'!$AT424-216.711*'BMP P Tracking Table'!$AS424-83.853*'BMP P Tracking Table'!$AR424-42.834*'BMP P Tracking Table'!$AQ424)+SQRT((3630*'BMP P Tracking Table'!$AO424+20.691*'BMP P Tracking Table'!$AT424-216.711*'BMP P Tracking Table'!$AS424-83.853*'BMP P Tracking Table'!$AR424-42.834*'BMP P Tracking Table'!$AQ424)^2-(4*(149.919*'BMP P Tracking Table'!$AQ424+236.676*'BMP P Tracking Table'!$AR424+726*'BMP P Tracking Table'!$AS424+996.798*'BMP P Tracking Table'!$AT424)*-'BMP P Tracking Table'!$AW424)))/(2*(149.919*'BMP P Tracking Table'!$AQ424+236.676*'BMP P Tracking Table'!$AR424+726*'BMP P Tracking Table'!$AS424+996.798*'BMP P Tracking Table'!$AT424))))),MIN(2,IF('BMP P Tracking Table'!$AP424="Total Pervious",(-(3630*'BMP P Tracking Table'!$U424+20.691*'BMP P Tracking Table'!$AA424)+SQRT((3630*'BMP P Tracking Table'!$U424+20.691*'BMP P Tracking Table'!$AA424)^2-(4*(996.798*'BMP P Tracking Table'!$AA424)*-'BMP P Tracking Table'!$AW424)))/(2*(996.798*'BMP P Tracking Table'!$AA424)),IF(SUM('BMP P Tracking Table'!$W424:$Z424)=0,'BMP P Tracking Table'!$AW424/(-3630*'BMP P Tracking Table'!$U424),(-(3630*'BMP P Tracking Table'!$U424+20.691*'BMP P Tracking Table'!$Z424-216.711*'BMP P Tracking Table'!$Y424-83.853*'BMP P Tracking Table'!$X424-42.834*'BMP P Tracking Table'!$W424)+SQRT((3630*'BMP P Tracking Table'!$U424+20.691*'BMP P Tracking Table'!$Z424-216.711*'BMP P Tracking Table'!$Y424-83.853*'BMP P Tracking Table'!$X424-42.834*'BMP P Tracking Table'!$W424)^2-(4*(149.919*'BMP P Tracking Table'!$W424+236.676*'BMP P Tracking Table'!$X424+726*'BMP P Tracking Table'!$Y424+996.798*'BMP P Tracking Table'!$Z424)*-'BMP P Tracking Table'!$AW424)))/(2*(149.919*'BMP P Tracking Table'!$W424+236.676*'BMP P Tracking Table'!$X424+726*'BMP P Tracking Table'!$Y424+996.798*'BMP P Tracking Table'!$Z424)))))),"")</f>
        <v/>
      </c>
      <c r="BA424" s="105" t="str" cm="1">
        <f t="array" ref="BA424">IFERROR((VLOOKUP(CONCATENATE('BMP P Tracking Table'!$AV424," ",'BMP P Tracking Table'!$AX424),'Performance Curves'!$C$1:$L$45,_xlfn.SINGLE(MATCH('BMP P Tracking Table'!$AZ424,'Performance Curves'!$D$1:$L$1,1))+2,FALSE)-VLOOKUP(CONCATENATE('BMP P Tracking Table'!$AV424," ",'BMP P Tracking Table'!$AX424),'Performance Curves'!$C$1:$L$45,_xlfn.SINGLE(MATCH('BMP P Tracking Table'!$AZ424,'Performance Curves'!$D$1:$L$1,1))+1,FALSE)),"")</f>
        <v/>
      </c>
      <c r="BB424" s="107" t="str">
        <f>IFERROR(('BMP P Tracking Table'!$AZ424-INDEX('Performance Curves'!$E$1:$L$1,1,MATCH('BMP P Tracking Table'!$AZ424,'Performance Curves'!$E$1:$L$1,1)))/(INDEX('Performance Curves'!$E$1:$L$1,1,MATCH('BMP P Tracking Table'!$AZ424,'Performance Curves'!$E$1:$L$1,1)+1)-INDEX('Performance Curves'!$E$1:$L$1,1,MATCH('BMP P Tracking Table'!$AZ424,'Performance Curves'!$E$1:$L$1,1))),"")</f>
        <v/>
      </c>
      <c r="BC424" s="106" t="str" cm="1">
        <f t="array" ref="BC424">IFERROR(IF('BMP P Tracking Table'!$AZ424=2,VLOOKUP(CONCATENATE('BMP P Tracking Table'!$AV424," ",'BMP P Tracking Table'!$AX424),'Performance Curves'!$C$1:$L$44,_xlfn.SINGLE(MATCH('BMP P Tracking Table'!$AZ424,'Performance Curves'!$D$1:$L$1,1))+1,FALSE),'BMP P Tracking Table'!$BA424*'BMP P Tracking Table'!$BB424+VLOOKUP(CONCATENATE('BMP P Tracking Table'!$AV424," ",'BMP P Tracking Table'!$AX424),'Performance Curves'!$C$1:$L$44,_xlfn.SINGLE(MATCH('BMP P Tracking Table'!$AZ424,'Performance Curves'!$D$1:$L$1,1))+1,FALSE)),"")</f>
        <v/>
      </c>
      <c r="BD424" s="107" t="str">
        <f>IFERROR('BMP P Tracking Table'!$BC424*'BMP P Tracking Table'!$AY424,"")</f>
        <v/>
      </c>
      <c r="BE424" s="101"/>
      <c r="BF424" s="37">
        <f t="shared" si="14"/>
        <v>0</v>
      </c>
    </row>
    <row r="425" spans="1:58" x14ac:dyDescent="0.25">
      <c r="A425" s="65"/>
      <c r="B425" s="65"/>
      <c r="C425" s="65"/>
      <c r="D425" s="65"/>
      <c r="E425" s="97"/>
      <c r="F425" s="97"/>
      <c r="G425" s="65"/>
      <c r="H425" s="65"/>
      <c r="I425" s="65"/>
      <c r="J425" s="98"/>
      <c r="K425" s="65"/>
      <c r="L425" s="65"/>
      <c r="M425" s="65"/>
      <c r="N425" s="65"/>
      <c r="O425" s="65"/>
      <c r="P425" s="65"/>
      <c r="Q425" s="65" t="str">
        <f>IFERROR(VLOOKUP('BMP P Tracking Table'!$P425,Dropdowns!$C$2:$E$15,3,FALSE),"")</f>
        <v/>
      </c>
      <c r="R425" s="65" t="str">
        <f>IFERROR(VLOOKUP('BMP P Tracking Table'!$Q425,Dropdowns!$P$3:$Q$23,2,FALSE),"")</f>
        <v/>
      </c>
      <c r="S425" s="65"/>
      <c r="T425" s="65"/>
      <c r="U425" s="65"/>
      <c r="V425" s="65"/>
      <c r="W425" s="65"/>
      <c r="X425" s="65"/>
      <c r="Y425" s="65"/>
      <c r="Z425" s="65"/>
      <c r="AA425" s="65"/>
      <c r="AB425" s="100"/>
      <c r="AC425" s="65"/>
      <c r="AD425" s="107" t="str">
        <f>IFERROR('BMP P Tracking Table'!$U425*VLOOKUP('BMP P Tracking Table'!$Q425,'Loading Rates'!$B$1:$L$24,4,FALSE)+IF('BMP P Tracking Table'!$V425="By HSG",'BMP P Tracking Table'!$W425*VLOOKUP('BMP P Tracking Table'!$Q425,'Loading Rates'!$B$1:$L$24,6,FALSE)+'BMP P Tracking Table'!$X425*VLOOKUP('BMP P Tracking Table'!$Q425,'Loading Rates'!$B$1:$L$24,7,FALSE)+'BMP P Tracking Table'!$Y425*VLOOKUP('BMP P Tracking Table'!$Q425,'Loading Rates'!$B$1:$L$24,8,FALSE)+'BMP P Tracking Table'!$Z425*VLOOKUP('BMP P Tracking Table'!$Q425,'Loading Rates'!$B$1:$L$24,9,FALSE),'BMP P Tracking Table'!$AA425*VLOOKUP('BMP P Tracking Table'!$Q425,'Loading Rates'!$B$1:$L$24,10,FALSE)),"")</f>
        <v/>
      </c>
      <c r="AE425" s="107" t="str">
        <f>IFERROR(MIN(2,IF('BMP P Tracking Table'!$V425="Total Pervious",(-(3630*'BMP P Tracking Table'!$U425+20.691*'BMP P Tracking Table'!$AA425)+SQRT((3630*'BMP P Tracking Table'!$U425+20.691*'BMP P Tracking Table'!$AA425)^2-(4*(996.798*'BMP P Tracking Table'!$AA425)*-'BMP P Tracking Table'!$AB425)))/(2*(996.798*'BMP P Tracking Table'!$AA425)),IF(SUM('BMP P Tracking Table'!$W425:$Z425)=0,'BMP P Tracking Table'!$AB425/(-3630*'BMP P Tracking Table'!$U425),(-(3630*'BMP P Tracking Table'!$U425+20.691*'BMP P Tracking Table'!$Z425-216.711*'BMP P Tracking Table'!$Y425-83.853*'BMP P Tracking Table'!$X425-42.834*'BMP P Tracking Table'!$W425)+SQRT((3630*'BMP P Tracking Table'!$U425+20.691*'BMP P Tracking Table'!$Z425-216.711*'BMP P Tracking Table'!$Y425-83.853*'BMP P Tracking Table'!$X425-42.834*'BMP P Tracking Table'!$W425)^2-(4*(149.919*'BMP P Tracking Table'!$W425+236.676*'BMP P Tracking Table'!$X425+726*'BMP P Tracking Table'!$Y425+996.798*'BMP P Tracking Table'!$Z425)*-'BMP P Tracking Table'!$AB425)))/(2*(149.919*'BMP P Tracking Table'!$W425+236.676*'BMP P Tracking Table'!$X425+726*'BMP P Tracking Table'!$Y425+996.798*'BMP P Tracking Table'!$Z425))))),"")</f>
        <v/>
      </c>
      <c r="AF425" s="107" t="str" cm="1">
        <f t="array" ref="AF425">IFERROR((VLOOKUP(CONCATENATE('BMP P Tracking Table'!$T425," ",'BMP P Tracking Table'!$AC425),'Performance Curves'!$C$1:$L$45,_xlfn.SINGLE(MATCH('BMP P Tracking Table'!$AE425,'Performance Curves'!$D$1:$L$1,1))+2,FALSE)-VLOOKUP(CONCATENATE('BMP P Tracking Table'!$T425," ",'BMP P Tracking Table'!$AC425),'Performance Curves'!$C$1:$L$45,_xlfn.SINGLE(MATCH('BMP P Tracking Table'!$AE425,'Performance Curves'!$D$1:$L$1,1))+1,FALSE)),"")</f>
        <v/>
      </c>
      <c r="AG425" s="107" t="str">
        <f>IFERROR(('BMP P Tracking Table'!$AE425-INDEX('Performance Curves'!$E$1:$L$1,1,MATCH('BMP P Tracking Table'!$AE425,'Performance Curves'!$E$1:$L$1,1)))/(INDEX('Performance Curves'!$E$1:$L$1,1,MATCH('BMP P Tracking Table'!$AE425,'Performance Curves'!$E$1:$L$1,1)+1)-INDEX('Performance Curves'!$E$1:$L$1,1,MATCH('BMP P Tracking Table'!$AE425,'Performance Curves'!$E$1:$L$1,1))),"")</f>
        <v/>
      </c>
      <c r="AH425" s="106" t="str" cm="1">
        <f t="array" ref="AH425">IFERROR(IF('BMP P Tracking Table'!$AE425=2,VLOOKUP(CONCATENATE('BMP P Tracking Table'!$T425," ",'BMP P Tracking Table'!$AC425),'Performance Curves'!$C$1:$L$45,_xlfn.SINGLE(MATCH('BMP P Tracking Table'!$AE425,'Performance Curves'!$D$1:$L$1,1))+1,FALSE),'BMP P Tracking Table'!$AF425*'BMP P Tracking Table'!$AG425+VLOOKUP(CONCATENATE('BMP P Tracking Table'!$T425," ",'BMP P Tracking Table'!$AC425),'Performance Curves'!$C$1:$L$45,_xlfn.SINGLE(MATCH('BMP P Tracking Table'!$AE425,'Performance Curves'!$D$1:$L$1,1))+1,FALSE)),"")</f>
        <v/>
      </c>
      <c r="AI425" s="107" t="str">
        <f>IFERROR('BMP P Tracking Table'!$AH425*'BMP P Tracking Table'!$AD425,"")</f>
        <v/>
      </c>
      <c r="AJ425" s="65"/>
      <c r="AK425" s="101"/>
      <c r="AL425" s="101"/>
      <c r="AM425" s="64">
        <v>1</v>
      </c>
      <c r="AN425" s="105" t="str">
        <f t="shared" si="13"/>
        <v/>
      </c>
      <c r="AO425" s="101"/>
      <c r="AP425" s="101"/>
      <c r="AQ425" s="101"/>
      <c r="AR425" s="101"/>
      <c r="AS425" s="101"/>
      <c r="AT425" s="101"/>
      <c r="AU425" s="101"/>
      <c r="AV425" s="65"/>
      <c r="AW425" s="102"/>
      <c r="AX425" s="102"/>
      <c r="AY425" s="107" t="str">
        <f>IF('BMP P Tracking Table'!$AK425="Yes",IF('BMP P Tracking Table'!$AL425="No",'BMP P Tracking Table'!$U425*VLOOKUP('BMP P Tracking Table'!$Q425,'Loading Rates'!$B$1:$L$24,4,FALSE)+IF('BMP P Tracking Table'!$V425="By HSG",'BMP P Tracking Table'!$W425*VLOOKUP('BMP P Tracking Table'!$Q425,'Loading Rates'!$B$1:$L$24,6,FALSE)+'BMP P Tracking Table'!$X425*VLOOKUP('BMP P Tracking Table'!$Q425,'Loading Rates'!$B$1:$L$24,7,FALSE)+'BMP P Tracking Table'!$Y425*VLOOKUP('BMP P Tracking Table'!$Q425,'Loading Rates'!$B$1:$L$24,8,FALSE)+'BMP P Tracking Table'!$Z425*VLOOKUP('BMP P Tracking Table'!$Q425,'Loading Rates'!$B$1:$L$24,9,FALSE),'BMP P Tracking Table'!$AA425*VLOOKUP('BMP P Tracking Table'!$Q425,'Loading Rates'!$B$1:$L$24,10,FALSE)),'BMP P Tracking Table'!$AO425*VLOOKUP('BMP P Tracking Table'!$Q425,'Loading Rates'!$B$1:$L$24,4,FALSE)+IF('BMP P Tracking Table'!$AP425="By HSG",'BMP P Tracking Table'!$AQ425*VLOOKUP('BMP P Tracking Table'!$Q425,'Loading Rates'!$B$1:$L$24,6,FALSE)+'BMP P Tracking Table'!$AR425*VLOOKUP('BMP P Tracking Table'!$Q425,'Loading Rates'!$B$1:$L$24,7,FALSE)+'BMP P Tracking Table'!$AS425*VLOOKUP('BMP P Tracking Table'!$Q425,'Loading Rates'!$B$1:$L$24,8,FALSE)+'BMP P Tracking Table'!$AT425*VLOOKUP('BMP P Tracking Table'!$Q425,'Loading Rates'!$B$1:$L$24,9,FALSE),'BMP P Tracking Table'!$AU425*VLOOKUP('BMP P Tracking Table'!$Q425,'Loading Rates'!$B$1:$L$24,10,FALSE))),"")</f>
        <v/>
      </c>
      <c r="AZ425" s="107" t="str">
        <f>IFERROR(IF('BMP P Tracking Table'!$AL425="Yes",MIN(2,IF('BMP P Tracking Table'!$AP425="Total Pervious",(-(3630*'BMP P Tracking Table'!$AO425+20.691*'BMP P Tracking Table'!$AU425)+SQRT((3630*'BMP P Tracking Table'!$AO425+20.691*'BMP P Tracking Table'!$AU425)^2-(4*(996.798*'BMP P Tracking Table'!$AU425)*-'BMP P Tracking Table'!$AW425)))/(2*(996.798*'BMP P Tracking Table'!$AU425)),IF(SUM('BMP P Tracking Table'!$AQ425:$AT425)=0,'BMP P Tracking Table'!$AU425/(-3630*'BMP P Tracking Table'!$AO425),(-(3630*'BMP P Tracking Table'!$AO425+20.691*'BMP P Tracking Table'!$AT425-216.711*'BMP P Tracking Table'!$AS425-83.853*'BMP P Tracking Table'!$AR425-42.834*'BMP P Tracking Table'!$AQ425)+SQRT((3630*'BMP P Tracking Table'!$AO425+20.691*'BMP P Tracking Table'!$AT425-216.711*'BMP P Tracking Table'!$AS425-83.853*'BMP P Tracking Table'!$AR425-42.834*'BMP P Tracking Table'!$AQ425)^2-(4*(149.919*'BMP P Tracking Table'!$AQ425+236.676*'BMP P Tracking Table'!$AR425+726*'BMP P Tracking Table'!$AS425+996.798*'BMP P Tracking Table'!$AT425)*-'BMP P Tracking Table'!$AW425)))/(2*(149.919*'BMP P Tracking Table'!$AQ425+236.676*'BMP P Tracking Table'!$AR425+726*'BMP P Tracking Table'!$AS425+996.798*'BMP P Tracking Table'!$AT425))))),MIN(2,IF('BMP P Tracking Table'!$AP425="Total Pervious",(-(3630*'BMP P Tracking Table'!$U425+20.691*'BMP P Tracking Table'!$AA425)+SQRT((3630*'BMP P Tracking Table'!$U425+20.691*'BMP P Tracking Table'!$AA425)^2-(4*(996.798*'BMP P Tracking Table'!$AA425)*-'BMP P Tracking Table'!$AW425)))/(2*(996.798*'BMP P Tracking Table'!$AA425)),IF(SUM('BMP P Tracking Table'!$W425:$Z425)=0,'BMP P Tracking Table'!$AW425/(-3630*'BMP P Tracking Table'!$U425),(-(3630*'BMP P Tracking Table'!$U425+20.691*'BMP P Tracking Table'!$Z425-216.711*'BMP P Tracking Table'!$Y425-83.853*'BMP P Tracking Table'!$X425-42.834*'BMP P Tracking Table'!$W425)+SQRT((3630*'BMP P Tracking Table'!$U425+20.691*'BMP P Tracking Table'!$Z425-216.711*'BMP P Tracking Table'!$Y425-83.853*'BMP P Tracking Table'!$X425-42.834*'BMP P Tracking Table'!$W425)^2-(4*(149.919*'BMP P Tracking Table'!$W425+236.676*'BMP P Tracking Table'!$X425+726*'BMP P Tracking Table'!$Y425+996.798*'BMP P Tracking Table'!$Z425)*-'BMP P Tracking Table'!$AW425)))/(2*(149.919*'BMP P Tracking Table'!$W425+236.676*'BMP P Tracking Table'!$X425+726*'BMP P Tracking Table'!$Y425+996.798*'BMP P Tracking Table'!$Z425)))))),"")</f>
        <v/>
      </c>
      <c r="BA425" s="105" t="str" cm="1">
        <f t="array" ref="BA425">IFERROR((VLOOKUP(CONCATENATE('BMP P Tracking Table'!$AV425," ",'BMP P Tracking Table'!$AX425),'Performance Curves'!$C$1:$L$45,_xlfn.SINGLE(MATCH('BMP P Tracking Table'!$AZ425,'Performance Curves'!$D$1:$L$1,1))+2,FALSE)-VLOOKUP(CONCATENATE('BMP P Tracking Table'!$AV425," ",'BMP P Tracking Table'!$AX425),'Performance Curves'!$C$1:$L$45,_xlfn.SINGLE(MATCH('BMP P Tracking Table'!$AZ425,'Performance Curves'!$D$1:$L$1,1))+1,FALSE)),"")</f>
        <v/>
      </c>
      <c r="BB425" s="107" t="str">
        <f>IFERROR(('BMP P Tracking Table'!$AZ425-INDEX('Performance Curves'!$E$1:$L$1,1,MATCH('BMP P Tracking Table'!$AZ425,'Performance Curves'!$E$1:$L$1,1)))/(INDEX('Performance Curves'!$E$1:$L$1,1,MATCH('BMP P Tracking Table'!$AZ425,'Performance Curves'!$E$1:$L$1,1)+1)-INDEX('Performance Curves'!$E$1:$L$1,1,MATCH('BMP P Tracking Table'!$AZ425,'Performance Curves'!$E$1:$L$1,1))),"")</f>
        <v/>
      </c>
      <c r="BC425" s="106" t="str" cm="1">
        <f t="array" ref="BC425">IFERROR(IF('BMP P Tracking Table'!$AZ425=2,VLOOKUP(CONCATENATE('BMP P Tracking Table'!$AV425," ",'BMP P Tracking Table'!$AX425),'Performance Curves'!$C$1:$L$44,_xlfn.SINGLE(MATCH('BMP P Tracking Table'!$AZ425,'Performance Curves'!$D$1:$L$1,1))+1,FALSE),'BMP P Tracking Table'!$BA425*'BMP P Tracking Table'!$BB425+VLOOKUP(CONCATENATE('BMP P Tracking Table'!$AV425," ",'BMP P Tracking Table'!$AX425),'Performance Curves'!$C$1:$L$44,_xlfn.SINGLE(MATCH('BMP P Tracking Table'!$AZ425,'Performance Curves'!$D$1:$L$1,1))+1,FALSE)),"")</f>
        <v/>
      </c>
      <c r="BD425" s="107" t="str">
        <f>IFERROR('BMP P Tracking Table'!$BC425*'BMP P Tracking Table'!$AY425,"")</f>
        <v/>
      </c>
      <c r="BE425" s="101"/>
      <c r="BF425" s="37">
        <f t="shared" si="14"/>
        <v>0</v>
      </c>
    </row>
    <row r="426" spans="1:58" x14ac:dyDescent="0.25">
      <c r="A426" s="65"/>
      <c r="B426" s="65"/>
      <c r="C426" s="65"/>
      <c r="D426" s="65"/>
      <c r="E426" s="97"/>
      <c r="F426" s="97"/>
      <c r="G426" s="65"/>
      <c r="H426" s="65"/>
      <c r="I426" s="65"/>
      <c r="J426" s="98"/>
      <c r="K426" s="65"/>
      <c r="L426" s="65"/>
      <c r="M426" s="65"/>
      <c r="N426" s="65"/>
      <c r="O426" s="65"/>
      <c r="P426" s="65"/>
      <c r="Q426" s="65" t="str">
        <f>IFERROR(VLOOKUP('BMP P Tracking Table'!$P426,Dropdowns!$C$2:$E$15,3,FALSE),"")</f>
        <v/>
      </c>
      <c r="R426" s="65" t="str">
        <f>IFERROR(VLOOKUP('BMP P Tracking Table'!$Q426,Dropdowns!$P$3:$Q$23,2,FALSE),"")</f>
        <v/>
      </c>
      <c r="S426" s="65"/>
      <c r="T426" s="65"/>
      <c r="U426" s="65"/>
      <c r="V426" s="65"/>
      <c r="W426" s="65"/>
      <c r="X426" s="65"/>
      <c r="Y426" s="65"/>
      <c r="Z426" s="65"/>
      <c r="AA426" s="65"/>
      <c r="AB426" s="100"/>
      <c r="AC426" s="65"/>
      <c r="AD426" s="107" t="str">
        <f>IFERROR('BMP P Tracking Table'!$U426*VLOOKUP('BMP P Tracking Table'!$Q426,'Loading Rates'!$B$1:$L$24,4,FALSE)+IF('BMP P Tracking Table'!$V426="By HSG",'BMP P Tracking Table'!$W426*VLOOKUP('BMP P Tracking Table'!$Q426,'Loading Rates'!$B$1:$L$24,6,FALSE)+'BMP P Tracking Table'!$X426*VLOOKUP('BMP P Tracking Table'!$Q426,'Loading Rates'!$B$1:$L$24,7,FALSE)+'BMP P Tracking Table'!$Y426*VLOOKUP('BMP P Tracking Table'!$Q426,'Loading Rates'!$B$1:$L$24,8,FALSE)+'BMP P Tracking Table'!$Z426*VLOOKUP('BMP P Tracking Table'!$Q426,'Loading Rates'!$B$1:$L$24,9,FALSE),'BMP P Tracking Table'!$AA426*VLOOKUP('BMP P Tracking Table'!$Q426,'Loading Rates'!$B$1:$L$24,10,FALSE)),"")</f>
        <v/>
      </c>
      <c r="AE426" s="107" t="str">
        <f>IFERROR(MIN(2,IF('BMP P Tracking Table'!$V426="Total Pervious",(-(3630*'BMP P Tracking Table'!$U426+20.691*'BMP P Tracking Table'!$AA426)+SQRT((3630*'BMP P Tracking Table'!$U426+20.691*'BMP P Tracking Table'!$AA426)^2-(4*(996.798*'BMP P Tracking Table'!$AA426)*-'BMP P Tracking Table'!$AB426)))/(2*(996.798*'BMP P Tracking Table'!$AA426)),IF(SUM('BMP P Tracking Table'!$W426:$Z426)=0,'BMP P Tracking Table'!$AB426/(-3630*'BMP P Tracking Table'!$U426),(-(3630*'BMP P Tracking Table'!$U426+20.691*'BMP P Tracking Table'!$Z426-216.711*'BMP P Tracking Table'!$Y426-83.853*'BMP P Tracking Table'!$X426-42.834*'BMP P Tracking Table'!$W426)+SQRT((3630*'BMP P Tracking Table'!$U426+20.691*'BMP P Tracking Table'!$Z426-216.711*'BMP P Tracking Table'!$Y426-83.853*'BMP P Tracking Table'!$X426-42.834*'BMP P Tracking Table'!$W426)^2-(4*(149.919*'BMP P Tracking Table'!$W426+236.676*'BMP P Tracking Table'!$X426+726*'BMP P Tracking Table'!$Y426+996.798*'BMP P Tracking Table'!$Z426)*-'BMP P Tracking Table'!$AB426)))/(2*(149.919*'BMP P Tracking Table'!$W426+236.676*'BMP P Tracking Table'!$X426+726*'BMP P Tracking Table'!$Y426+996.798*'BMP P Tracking Table'!$Z426))))),"")</f>
        <v/>
      </c>
      <c r="AF426" s="107" t="str" cm="1">
        <f t="array" ref="AF426">IFERROR((VLOOKUP(CONCATENATE('BMP P Tracking Table'!$T426," ",'BMP P Tracking Table'!$AC426),'Performance Curves'!$C$1:$L$45,_xlfn.SINGLE(MATCH('BMP P Tracking Table'!$AE426,'Performance Curves'!$D$1:$L$1,1))+2,FALSE)-VLOOKUP(CONCATENATE('BMP P Tracking Table'!$T426," ",'BMP P Tracking Table'!$AC426),'Performance Curves'!$C$1:$L$45,_xlfn.SINGLE(MATCH('BMP P Tracking Table'!$AE426,'Performance Curves'!$D$1:$L$1,1))+1,FALSE)),"")</f>
        <v/>
      </c>
      <c r="AG426" s="107" t="str">
        <f>IFERROR(('BMP P Tracking Table'!$AE426-INDEX('Performance Curves'!$E$1:$L$1,1,MATCH('BMP P Tracking Table'!$AE426,'Performance Curves'!$E$1:$L$1,1)))/(INDEX('Performance Curves'!$E$1:$L$1,1,MATCH('BMP P Tracking Table'!$AE426,'Performance Curves'!$E$1:$L$1,1)+1)-INDEX('Performance Curves'!$E$1:$L$1,1,MATCH('BMP P Tracking Table'!$AE426,'Performance Curves'!$E$1:$L$1,1))),"")</f>
        <v/>
      </c>
      <c r="AH426" s="106" t="str" cm="1">
        <f t="array" ref="AH426">IFERROR(IF('BMP P Tracking Table'!$AE426=2,VLOOKUP(CONCATENATE('BMP P Tracking Table'!$T426," ",'BMP P Tracking Table'!$AC426),'Performance Curves'!$C$1:$L$45,_xlfn.SINGLE(MATCH('BMP P Tracking Table'!$AE426,'Performance Curves'!$D$1:$L$1,1))+1,FALSE),'BMP P Tracking Table'!$AF426*'BMP P Tracking Table'!$AG426+VLOOKUP(CONCATENATE('BMP P Tracking Table'!$T426," ",'BMP P Tracking Table'!$AC426),'Performance Curves'!$C$1:$L$45,_xlfn.SINGLE(MATCH('BMP P Tracking Table'!$AE426,'Performance Curves'!$D$1:$L$1,1))+1,FALSE)),"")</f>
        <v/>
      </c>
      <c r="AI426" s="107" t="str">
        <f>IFERROR('BMP P Tracking Table'!$AH426*'BMP P Tracking Table'!$AD426,"")</f>
        <v/>
      </c>
      <c r="AJ426" s="65"/>
      <c r="AK426" s="101"/>
      <c r="AL426" s="101"/>
      <c r="AM426" s="64">
        <v>1</v>
      </c>
      <c r="AN426" s="105" t="str">
        <f t="shared" si="13"/>
        <v/>
      </c>
      <c r="AO426" s="101"/>
      <c r="AP426" s="101"/>
      <c r="AQ426" s="101"/>
      <c r="AR426" s="101"/>
      <c r="AS426" s="101"/>
      <c r="AT426" s="101"/>
      <c r="AU426" s="101"/>
      <c r="AV426" s="65"/>
      <c r="AW426" s="102"/>
      <c r="AX426" s="102"/>
      <c r="AY426" s="107" t="str">
        <f>IF('BMP P Tracking Table'!$AK426="Yes",IF('BMP P Tracking Table'!$AL426="No",'BMP P Tracking Table'!$U426*VLOOKUP('BMP P Tracking Table'!$Q426,'Loading Rates'!$B$1:$L$24,4,FALSE)+IF('BMP P Tracking Table'!$V426="By HSG",'BMP P Tracking Table'!$W426*VLOOKUP('BMP P Tracking Table'!$Q426,'Loading Rates'!$B$1:$L$24,6,FALSE)+'BMP P Tracking Table'!$X426*VLOOKUP('BMP P Tracking Table'!$Q426,'Loading Rates'!$B$1:$L$24,7,FALSE)+'BMP P Tracking Table'!$Y426*VLOOKUP('BMP P Tracking Table'!$Q426,'Loading Rates'!$B$1:$L$24,8,FALSE)+'BMP P Tracking Table'!$Z426*VLOOKUP('BMP P Tracking Table'!$Q426,'Loading Rates'!$B$1:$L$24,9,FALSE),'BMP P Tracking Table'!$AA426*VLOOKUP('BMP P Tracking Table'!$Q426,'Loading Rates'!$B$1:$L$24,10,FALSE)),'BMP P Tracking Table'!$AO426*VLOOKUP('BMP P Tracking Table'!$Q426,'Loading Rates'!$B$1:$L$24,4,FALSE)+IF('BMP P Tracking Table'!$AP426="By HSG",'BMP P Tracking Table'!$AQ426*VLOOKUP('BMP P Tracking Table'!$Q426,'Loading Rates'!$B$1:$L$24,6,FALSE)+'BMP P Tracking Table'!$AR426*VLOOKUP('BMP P Tracking Table'!$Q426,'Loading Rates'!$B$1:$L$24,7,FALSE)+'BMP P Tracking Table'!$AS426*VLOOKUP('BMP P Tracking Table'!$Q426,'Loading Rates'!$B$1:$L$24,8,FALSE)+'BMP P Tracking Table'!$AT426*VLOOKUP('BMP P Tracking Table'!$Q426,'Loading Rates'!$B$1:$L$24,9,FALSE),'BMP P Tracking Table'!$AU426*VLOOKUP('BMP P Tracking Table'!$Q426,'Loading Rates'!$B$1:$L$24,10,FALSE))),"")</f>
        <v/>
      </c>
      <c r="AZ426" s="107" t="str">
        <f>IFERROR(IF('BMP P Tracking Table'!$AL426="Yes",MIN(2,IF('BMP P Tracking Table'!$AP426="Total Pervious",(-(3630*'BMP P Tracking Table'!$AO426+20.691*'BMP P Tracking Table'!$AU426)+SQRT((3630*'BMP P Tracking Table'!$AO426+20.691*'BMP P Tracking Table'!$AU426)^2-(4*(996.798*'BMP P Tracking Table'!$AU426)*-'BMP P Tracking Table'!$AW426)))/(2*(996.798*'BMP P Tracking Table'!$AU426)),IF(SUM('BMP P Tracking Table'!$AQ426:$AT426)=0,'BMP P Tracking Table'!$AU426/(-3630*'BMP P Tracking Table'!$AO426),(-(3630*'BMP P Tracking Table'!$AO426+20.691*'BMP P Tracking Table'!$AT426-216.711*'BMP P Tracking Table'!$AS426-83.853*'BMP P Tracking Table'!$AR426-42.834*'BMP P Tracking Table'!$AQ426)+SQRT((3630*'BMP P Tracking Table'!$AO426+20.691*'BMP P Tracking Table'!$AT426-216.711*'BMP P Tracking Table'!$AS426-83.853*'BMP P Tracking Table'!$AR426-42.834*'BMP P Tracking Table'!$AQ426)^2-(4*(149.919*'BMP P Tracking Table'!$AQ426+236.676*'BMP P Tracking Table'!$AR426+726*'BMP P Tracking Table'!$AS426+996.798*'BMP P Tracking Table'!$AT426)*-'BMP P Tracking Table'!$AW426)))/(2*(149.919*'BMP P Tracking Table'!$AQ426+236.676*'BMP P Tracking Table'!$AR426+726*'BMP P Tracking Table'!$AS426+996.798*'BMP P Tracking Table'!$AT426))))),MIN(2,IF('BMP P Tracking Table'!$AP426="Total Pervious",(-(3630*'BMP P Tracking Table'!$U426+20.691*'BMP P Tracking Table'!$AA426)+SQRT((3630*'BMP P Tracking Table'!$U426+20.691*'BMP P Tracking Table'!$AA426)^2-(4*(996.798*'BMP P Tracking Table'!$AA426)*-'BMP P Tracking Table'!$AW426)))/(2*(996.798*'BMP P Tracking Table'!$AA426)),IF(SUM('BMP P Tracking Table'!$W426:$Z426)=0,'BMP P Tracking Table'!$AW426/(-3630*'BMP P Tracking Table'!$U426),(-(3630*'BMP P Tracking Table'!$U426+20.691*'BMP P Tracking Table'!$Z426-216.711*'BMP P Tracking Table'!$Y426-83.853*'BMP P Tracking Table'!$X426-42.834*'BMP P Tracking Table'!$W426)+SQRT((3630*'BMP P Tracking Table'!$U426+20.691*'BMP P Tracking Table'!$Z426-216.711*'BMP P Tracking Table'!$Y426-83.853*'BMP P Tracking Table'!$X426-42.834*'BMP P Tracking Table'!$W426)^2-(4*(149.919*'BMP P Tracking Table'!$W426+236.676*'BMP P Tracking Table'!$X426+726*'BMP P Tracking Table'!$Y426+996.798*'BMP P Tracking Table'!$Z426)*-'BMP P Tracking Table'!$AW426)))/(2*(149.919*'BMP P Tracking Table'!$W426+236.676*'BMP P Tracking Table'!$X426+726*'BMP P Tracking Table'!$Y426+996.798*'BMP P Tracking Table'!$Z426)))))),"")</f>
        <v/>
      </c>
      <c r="BA426" s="105" t="str" cm="1">
        <f t="array" ref="BA426">IFERROR((VLOOKUP(CONCATENATE('BMP P Tracking Table'!$AV426," ",'BMP P Tracking Table'!$AX426),'Performance Curves'!$C$1:$L$45,_xlfn.SINGLE(MATCH('BMP P Tracking Table'!$AZ426,'Performance Curves'!$D$1:$L$1,1))+2,FALSE)-VLOOKUP(CONCATENATE('BMP P Tracking Table'!$AV426," ",'BMP P Tracking Table'!$AX426),'Performance Curves'!$C$1:$L$45,_xlfn.SINGLE(MATCH('BMP P Tracking Table'!$AZ426,'Performance Curves'!$D$1:$L$1,1))+1,FALSE)),"")</f>
        <v/>
      </c>
      <c r="BB426" s="107" t="str">
        <f>IFERROR(('BMP P Tracking Table'!$AZ426-INDEX('Performance Curves'!$E$1:$L$1,1,MATCH('BMP P Tracking Table'!$AZ426,'Performance Curves'!$E$1:$L$1,1)))/(INDEX('Performance Curves'!$E$1:$L$1,1,MATCH('BMP P Tracking Table'!$AZ426,'Performance Curves'!$E$1:$L$1,1)+1)-INDEX('Performance Curves'!$E$1:$L$1,1,MATCH('BMP P Tracking Table'!$AZ426,'Performance Curves'!$E$1:$L$1,1))),"")</f>
        <v/>
      </c>
      <c r="BC426" s="106" t="str" cm="1">
        <f t="array" ref="BC426">IFERROR(IF('BMP P Tracking Table'!$AZ426=2,VLOOKUP(CONCATENATE('BMP P Tracking Table'!$AV426," ",'BMP P Tracking Table'!$AX426),'Performance Curves'!$C$1:$L$44,_xlfn.SINGLE(MATCH('BMP P Tracking Table'!$AZ426,'Performance Curves'!$D$1:$L$1,1))+1,FALSE),'BMP P Tracking Table'!$BA426*'BMP P Tracking Table'!$BB426+VLOOKUP(CONCATENATE('BMP P Tracking Table'!$AV426," ",'BMP P Tracking Table'!$AX426),'Performance Curves'!$C$1:$L$44,_xlfn.SINGLE(MATCH('BMP P Tracking Table'!$AZ426,'Performance Curves'!$D$1:$L$1,1))+1,FALSE)),"")</f>
        <v/>
      </c>
      <c r="BD426" s="107" t="str">
        <f>IFERROR('BMP P Tracking Table'!$BC426*'BMP P Tracking Table'!$AY426,"")</f>
        <v/>
      </c>
      <c r="BE426" s="101"/>
      <c r="BF426" s="37">
        <f t="shared" si="14"/>
        <v>0</v>
      </c>
    </row>
    <row r="427" spans="1:58" x14ac:dyDescent="0.25">
      <c r="A427" s="65"/>
      <c r="B427" s="65"/>
      <c r="C427" s="65"/>
      <c r="D427" s="65"/>
      <c r="E427" s="97"/>
      <c r="F427" s="97"/>
      <c r="G427" s="65"/>
      <c r="H427" s="65"/>
      <c r="I427" s="65"/>
      <c r="J427" s="98"/>
      <c r="K427" s="65"/>
      <c r="L427" s="65"/>
      <c r="M427" s="65"/>
      <c r="N427" s="65"/>
      <c r="O427" s="65"/>
      <c r="P427" s="65"/>
      <c r="Q427" s="65" t="str">
        <f>IFERROR(VLOOKUP('BMP P Tracking Table'!$P427,Dropdowns!$C$2:$E$15,3,FALSE),"")</f>
        <v/>
      </c>
      <c r="R427" s="65" t="str">
        <f>IFERROR(VLOOKUP('BMP P Tracking Table'!$Q427,Dropdowns!$P$3:$Q$23,2,FALSE),"")</f>
        <v/>
      </c>
      <c r="S427" s="65"/>
      <c r="T427" s="65"/>
      <c r="U427" s="65"/>
      <c r="V427" s="65"/>
      <c r="W427" s="65"/>
      <c r="X427" s="65"/>
      <c r="Y427" s="65"/>
      <c r="Z427" s="65"/>
      <c r="AA427" s="65"/>
      <c r="AB427" s="100"/>
      <c r="AC427" s="65"/>
      <c r="AD427" s="107" t="str">
        <f>IFERROR('BMP P Tracking Table'!$U427*VLOOKUP('BMP P Tracking Table'!$Q427,'Loading Rates'!$B$1:$L$24,4,FALSE)+IF('BMP P Tracking Table'!$V427="By HSG",'BMP P Tracking Table'!$W427*VLOOKUP('BMP P Tracking Table'!$Q427,'Loading Rates'!$B$1:$L$24,6,FALSE)+'BMP P Tracking Table'!$X427*VLOOKUP('BMP P Tracking Table'!$Q427,'Loading Rates'!$B$1:$L$24,7,FALSE)+'BMP P Tracking Table'!$Y427*VLOOKUP('BMP P Tracking Table'!$Q427,'Loading Rates'!$B$1:$L$24,8,FALSE)+'BMP P Tracking Table'!$Z427*VLOOKUP('BMP P Tracking Table'!$Q427,'Loading Rates'!$B$1:$L$24,9,FALSE),'BMP P Tracking Table'!$AA427*VLOOKUP('BMP P Tracking Table'!$Q427,'Loading Rates'!$B$1:$L$24,10,FALSE)),"")</f>
        <v/>
      </c>
      <c r="AE427" s="107" t="str">
        <f>IFERROR(MIN(2,IF('BMP P Tracking Table'!$V427="Total Pervious",(-(3630*'BMP P Tracking Table'!$U427+20.691*'BMP P Tracking Table'!$AA427)+SQRT((3630*'BMP P Tracking Table'!$U427+20.691*'BMP P Tracking Table'!$AA427)^2-(4*(996.798*'BMP P Tracking Table'!$AA427)*-'BMP P Tracking Table'!$AB427)))/(2*(996.798*'BMP P Tracking Table'!$AA427)),IF(SUM('BMP P Tracking Table'!$W427:$Z427)=0,'BMP P Tracking Table'!$AB427/(-3630*'BMP P Tracking Table'!$U427),(-(3630*'BMP P Tracking Table'!$U427+20.691*'BMP P Tracking Table'!$Z427-216.711*'BMP P Tracking Table'!$Y427-83.853*'BMP P Tracking Table'!$X427-42.834*'BMP P Tracking Table'!$W427)+SQRT((3630*'BMP P Tracking Table'!$U427+20.691*'BMP P Tracking Table'!$Z427-216.711*'BMP P Tracking Table'!$Y427-83.853*'BMP P Tracking Table'!$X427-42.834*'BMP P Tracking Table'!$W427)^2-(4*(149.919*'BMP P Tracking Table'!$W427+236.676*'BMP P Tracking Table'!$X427+726*'BMP P Tracking Table'!$Y427+996.798*'BMP P Tracking Table'!$Z427)*-'BMP P Tracking Table'!$AB427)))/(2*(149.919*'BMP P Tracking Table'!$W427+236.676*'BMP P Tracking Table'!$X427+726*'BMP P Tracking Table'!$Y427+996.798*'BMP P Tracking Table'!$Z427))))),"")</f>
        <v/>
      </c>
      <c r="AF427" s="107" t="str" cm="1">
        <f t="array" ref="AF427">IFERROR((VLOOKUP(CONCATENATE('BMP P Tracking Table'!$T427," ",'BMP P Tracking Table'!$AC427),'Performance Curves'!$C$1:$L$45,_xlfn.SINGLE(MATCH('BMP P Tracking Table'!$AE427,'Performance Curves'!$D$1:$L$1,1))+2,FALSE)-VLOOKUP(CONCATENATE('BMP P Tracking Table'!$T427," ",'BMP P Tracking Table'!$AC427),'Performance Curves'!$C$1:$L$45,_xlfn.SINGLE(MATCH('BMP P Tracking Table'!$AE427,'Performance Curves'!$D$1:$L$1,1))+1,FALSE)),"")</f>
        <v/>
      </c>
      <c r="AG427" s="107" t="str">
        <f>IFERROR(('BMP P Tracking Table'!$AE427-INDEX('Performance Curves'!$E$1:$L$1,1,MATCH('BMP P Tracking Table'!$AE427,'Performance Curves'!$E$1:$L$1,1)))/(INDEX('Performance Curves'!$E$1:$L$1,1,MATCH('BMP P Tracking Table'!$AE427,'Performance Curves'!$E$1:$L$1,1)+1)-INDEX('Performance Curves'!$E$1:$L$1,1,MATCH('BMP P Tracking Table'!$AE427,'Performance Curves'!$E$1:$L$1,1))),"")</f>
        <v/>
      </c>
      <c r="AH427" s="106" t="str" cm="1">
        <f t="array" ref="AH427">IFERROR(IF('BMP P Tracking Table'!$AE427=2,VLOOKUP(CONCATENATE('BMP P Tracking Table'!$T427," ",'BMP P Tracking Table'!$AC427),'Performance Curves'!$C$1:$L$45,_xlfn.SINGLE(MATCH('BMP P Tracking Table'!$AE427,'Performance Curves'!$D$1:$L$1,1))+1,FALSE),'BMP P Tracking Table'!$AF427*'BMP P Tracking Table'!$AG427+VLOOKUP(CONCATENATE('BMP P Tracking Table'!$T427," ",'BMP P Tracking Table'!$AC427),'Performance Curves'!$C$1:$L$45,_xlfn.SINGLE(MATCH('BMP P Tracking Table'!$AE427,'Performance Curves'!$D$1:$L$1,1))+1,FALSE)),"")</f>
        <v/>
      </c>
      <c r="AI427" s="107" t="str">
        <f>IFERROR('BMP P Tracking Table'!$AH427*'BMP P Tracking Table'!$AD427,"")</f>
        <v/>
      </c>
      <c r="AJ427" s="65"/>
      <c r="AK427" s="101"/>
      <c r="AL427" s="101"/>
      <c r="AM427" s="64">
        <v>1</v>
      </c>
      <c r="AN427" s="105" t="str">
        <f t="shared" si="13"/>
        <v/>
      </c>
      <c r="AO427" s="101"/>
      <c r="AP427" s="101"/>
      <c r="AQ427" s="101"/>
      <c r="AR427" s="101"/>
      <c r="AS427" s="101"/>
      <c r="AT427" s="101"/>
      <c r="AU427" s="101"/>
      <c r="AV427" s="65"/>
      <c r="AW427" s="102"/>
      <c r="AX427" s="102"/>
      <c r="AY427" s="107" t="str">
        <f>IF('BMP P Tracking Table'!$AK427="Yes",IF('BMP P Tracking Table'!$AL427="No",'BMP P Tracking Table'!$U427*VLOOKUP('BMP P Tracking Table'!$Q427,'Loading Rates'!$B$1:$L$24,4,FALSE)+IF('BMP P Tracking Table'!$V427="By HSG",'BMP P Tracking Table'!$W427*VLOOKUP('BMP P Tracking Table'!$Q427,'Loading Rates'!$B$1:$L$24,6,FALSE)+'BMP P Tracking Table'!$X427*VLOOKUP('BMP P Tracking Table'!$Q427,'Loading Rates'!$B$1:$L$24,7,FALSE)+'BMP P Tracking Table'!$Y427*VLOOKUP('BMP P Tracking Table'!$Q427,'Loading Rates'!$B$1:$L$24,8,FALSE)+'BMP P Tracking Table'!$Z427*VLOOKUP('BMP P Tracking Table'!$Q427,'Loading Rates'!$B$1:$L$24,9,FALSE),'BMP P Tracking Table'!$AA427*VLOOKUP('BMP P Tracking Table'!$Q427,'Loading Rates'!$B$1:$L$24,10,FALSE)),'BMP P Tracking Table'!$AO427*VLOOKUP('BMP P Tracking Table'!$Q427,'Loading Rates'!$B$1:$L$24,4,FALSE)+IF('BMP P Tracking Table'!$AP427="By HSG",'BMP P Tracking Table'!$AQ427*VLOOKUP('BMP P Tracking Table'!$Q427,'Loading Rates'!$B$1:$L$24,6,FALSE)+'BMP P Tracking Table'!$AR427*VLOOKUP('BMP P Tracking Table'!$Q427,'Loading Rates'!$B$1:$L$24,7,FALSE)+'BMP P Tracking Table'!$AS427*VLOOKUP('BMP P Tracking Table'!$Q427,'Loading Rates'!$B$1:$L$24,8,FALSE)+'BMP P Tracking Table'!$AT427*VLOOKUP('BMP P Tracking Table'!$Q427,'Loading Rates'!$B$1:$L$24,9,FALSE),'BMP P Tracking Table'!$AU427*VLOOKUP('BMP P Tracking Table'!$Q427,'Loading Rates'!$B$1:$L$24,10,FALSE))),"")</f>
        <v/>
      </c>
      <c r="AZ427" s="107" t="str">
        <f>IFERROR(IF('BMP P Tracking Table'!$AL427="Yes",MIN(2,IF('BMP P Tracking Table'!$AP427="Total Pervious",(-(3630*'BMP P Tracking Table'!$AO427+20.691*'BMP P Tracking Table'!$AU427)+SQRT((3630*'BMP P Tracking Table'!$AO427+20.691*'BMP P Tracking Table'!$AU427)^2-(4*(996.798*'BMP P Tracking Table'!$AU427)*-'BMP P Tracking Table'!$AW427)))/(2*(996.798*'BMP P Tracking Table'!$AU427)),IF(SUM('BMP P Tracking Table'!$AQ427:$AT427)=0,'BMP P Tracking Table'!$AU427/(-3630*'BMP P Tracking Table'!$AO427),(-(3630*'BMP P Tracking Table'!$AO427+20.691*'BMP P Tracking Table'!$AT427-216.711*'BMP P Tracking Table'!$AS427-83.853*'BMP P Tracking Table'!$AR427-42.834*'BMP P Tracking Table'!$AQ427)+SQRT((3630*'BMP P Tracking Table'!$AO427+20.691*'BMP P Tracking Table'!$AT427-216.711*'BMP P Tracking Table'!$AS427-83.853*'BMP P Tracking Table'!$AR427-42.834*'BMP P Tracking Table'!$AQ427)^2-(4*(149.919*'BMP P Tracking Table'!$AQ427+236.676*'BMP P Tracking Table'!$AR427+726*'BMP P Tracking Table'!$AS427+996.798*'BMP P Tracking Table'!$AT427)*-'BMP P Tracking Table'!$AW427)))/(2*(149.919*'BMP P Tracking Table'!$AQ427+236.676*'BMP P Tracking Table'!$AR427+726*'BMP P Tracking Table'!$AS427+996.798*'BMP P Tracking Table'!$AT427))))),MIN(2,IF('BMP P Tracking Table'!$AP427="Total Pervious",(-(3630*'BMP P Tracking Table'!$U427+20.691*'BMP P Tracking Table'!$AA427)+SQRT((3630*'BMP P Tracking Table'!$U427+20.691*'BMP P Tracking Table'!$AA427)^2-(4*(996.798*'BMP P Tracking Table'!$AA427)*-'BMP P Tracking Table'!$AW427)))/(2*(996.798*'BMP P Tracking Table'!$AA427)),IF(SUM('BMP P Tracking Table'!$W427:$Z427)=0,'BMP P Tracking Table'!$AW427/(-3630*'BMP P Tracking Table'!$U427),(-(3630*'BMP P Tracking Table'!$U427+20.691*'BMP P Tracking Table'!$Z427-216.711*'BMP P Tracking Table'!$Y427-83.853*'BMP P Tracking Table'!$X427-42.834*'BMP P Tracking Table'!$W427)+SQRT((3630*'BMP P Tracking Table'!$U427+20.691*'BMP P Tracking Table'!$Z427-216.711*'BMP P Tracking Table'!$Y427-83.853*'BMP P Tracking Table'!$X427-42.834*'BMP P Tracking Table'!$W427)^2-(4*(149.919*'BMP P Tracking Table'!$W427+236.676*'BMP P Tracking Table'!$X427+726*'BMP P Tracking Table'!$Y427+996.798*'BMP P Tracking Table'!$Z427)*-'BMP P Tracking Table'!$AW427)))/(2*(149.919*'BMP P Tracking Table'!$W427+236.676*'BMP P Tracking Table'!$X427+726*'BMP P Tracking Table'!$Y427+996.798*'BMP P Tracking Table'!$Z427)))))),"")</f>
        <v/>
      </c>
      <c r="BA427" s="105" t="str" cm="1">
        <f t="array" ref="BA427">IFERROR((VLOOKUP(CONCATENATE('BMP P Tracking Table'!$AV427," ",'BMP P Tracking Table'!$AX427),'Performance Curves'!$C$1:$L$45,_xlfn.SINGLE(MATCH('BMP P Tracking Table'!$AZ427,'Performance Curves'!$D$1:$L$1,1))+2,FALSE)-VLOOKUP(CONCATENATE('BMP P Tracking Table'!$AV427," ",'BMP P Tracking Table'!$AX427),'Performance Curves'!$C$1:$L$45,_xlfn.SINGLE(MATCH('BMP P Tracking Table'!$AZ427,'Performance Curves'!$D$1:$L$1,1))+1,FALSE)),"")</f>
        <v/>
      </c>
      <c r="BB427" s="107" t="str">
        <f>IFERROR(('BMP P Tracking Table'!$AZ427-INDEX('Performance Curves'!$E$1:$L$1,1,MATCH('BMP P Tracking Table'!$AZ427,'Performance Curves'!$E$1:$L$1,1)))/(INDEX('Performance Curves'!$E$1:$L$1,1,MATCH('BMP P Tracking Table'!$AZ427,'Performance Curves'!$E$1:$L$1,1)+1)-INDEX('Performance Curves'!$E$1:$L$1,1,MATCH('BMP P Tracking Table'!$AZ427,'Performance Curves'!$E$1:$L$1,1))),"")</f>
        <v/>
      </c>
      <c r="BC427" s="106" t="str" cm="1">
        <f t="array" ref="BC427">IFERROR(IF('BMP P Tracking Table'!$AZ427=2,VLOOKUP(CONCATENATE('BMP P Tracking Table'!$AV427," ",'BMP P Tracking Table'!$AX427),'Performance Curves'!$C$1:$L$44,_xlfn.SINGLE(MATCH('BMP P Tracking Table'!$AZ427,'Performance Curves'!$D$1:$L$1,1))+1,FALSE),'BMP P Tracking Table'!$BA427*'BMP P Tracking Table'!$BB427+VLOOKUP(CONCATENATE('BMP P Tracking Table'!$AV427," ",'BMP P Tracking Table'!$AX427),'Performance Curves'!$C$1:$L$44,_xlfn.SINGLE(MATCH('BMP P Tracking Table'!$AZ427,'Performance Curves'!$D$1:$L$1,1))+1,FALSE)),"")</f>
        <v/>
      </c>
      <c r="BD427" s="107" t="str">
        <f>IFERROR('BMP P Tracking Table'!$BC427*'BMP P Tracking Table'!$AY427,"")</f>
        <v/>
      </c>
      <c r="BE427" s="101"/>
      <c r="BF427" s="37">
        <f t="shared" si="14"/>
        <v>0</v>
      </c>
    </row>
    <row r="428" spans="1:58" x14ac:dyDescent="0.25">
      <c r="A428" s="65"/>
      <c r="B428" s="65"/>
      <c r="C428" s="65"/>
      <c r="D428" s="65"/>
      <c r="E428" s="97"/>
      <c r="F428" s="97"/>
      <c r="G428" s="65"/>
      <c r="H428" s="65"/>
      <c r="I428" s="65"/>
      <c r="J428" s="98"/>
      <c r="K428" s="65"/>
      <c r="L428" s="65"/>
      <c r="M428" s="65"/>
      <c r="N428" s="65"/>
      <c r="O428" s="65"/>
      <c r="P428" s="65"/>
      <c r="Q428" s="65" t="str">
        <f>IFERROR(VLOOKUP('BMP P Tracking Table'!$P428,Dropdowns!$C$2:$E$15,3,FALSE),"")</f>
        <v/>
      </c>
      <c r="R428" s="65" t="str">
        <f>IFERROR(VLOOKUP('BMP P Tracking Table'!$Q428,Dropdowns!$P$3:$Q$23,2,FALSE),"")</f>
        <v/>
      </c>
      <c r="S428" s="65"/>
      <c r="T428" s="65"/>
      <c r="U428" s="65"/>
      <c r="V428" s="65"/>
      <c r="W428" s="65"/>
      <c r="X428" s="65"/>
      <c r="Y428" s="65"/>
      <c r="Z428" s="65"/>
      <c r="AA428" s="65"/>
      <c r="AB428" s="100"/>
      <c r="AC428" s="65"/>
      <c r="AD428" s="107" t="str">
        <f>IFERROR('BMP P Tracking Table'!$U428*VLOOKUP('BMP P Tracking Table'!$Q428,'Loading Rates'!$B$1:$L$24,4,FALSE)+IF('BMP P Tracking Table'!$V428="By HSG",'BMP P Tracking Table'!$W428*VLOOKUP('BMP P Tracking Table'!$Q428,'Loading Rates'!$B$1:$L$24,6,FALSE)+'BMP P Tracking Table'!$X428*VLOOKUP('BMP P Tracking Table'!$Q428,'Loading Rates'!$B$1:$L$24,7,FALSE)+'BMP P Tracking Table'!$Y428*VLOOKUP('BMP P Tracking Table'!$Q428,'Loading Rates'!$B$1:$L$24,8,FALSE)+'BMP P Tracking Table'!$Z428*VLOOKUP('BMP P Tracking Table'!$Q428,'Loading Rates'!$B$1:$L$24,9,FALSE),'BMP P Tracking Table'!$AA428*VLOOKUP('BMP P Tracking Table'!$Q428,'Loading Rates'!$B$1:$L$24,10,FALSE)),"")</f>
        <v/>
      </c>
      <c r="AE428" s="107" t="str">
        <f>IFERROR(MIN(2,IF('BMP P Tracking Table'!$V428="Total Pervious",(-(3630*'BMP P Tracking Table'!$U428+20.691*'BMP P Tracking Table'!$AA428)+SQRT((3630*'BMP P Tracking Table'!$U428+20.691*'BMP P Tracking Table'!$AA428)^2-(4*(996.798*'BMP P Tracking Table'!$AA428)*-'BMP P Tracking Table'!$AB428)))/(2*(996.798*'BMP P Tracking Table'!$AA428)),IF(SUM('BMP P Tracking Table'!$W428:$Z428)=0,'BMP P Tracking Table'!$AB428/(-3630*'BMP P Tracking Table'!$U428),(-(3630*'BMP P Tracking Table'!$U428+20.691*'BMP P Tracking Table'!$Z428-216.711*'BMP P Tracking Table'!$Y428-83.853*'BMP P Tracking Table'!$X428-42.834*'BMP P Tracking Table'!$W428)+SQRT((3630*'BMP P Tracking Table'!$U428+20.691*'BMP P Tracking Table'!$Z428-216.711*'BMP P Tracking Table'!$Y428-83.853*'BMP P Tracking Table'!$X428-42.834*'BMP P Tracking Table'!$W428)^2-(4*(149.919*'BMP P Tracking Table'!$W428+236.676*'BMP P Tracking Table'!$X428+726*'BMP P Tracking Table'!$Y428+996.798*'BMP P Tracking Table'!$Z428)*-'BMP P Tracking Table'!$AB428)))/(2*(149.919*'BMP P Tracking Table'!$W428+236.676*'BMP P Tracking Table'!$X428+726*'BMP P Tracking Table'!$Y428+996.798*'BMP P Tracking Table'!$Z428))))),"")</f>
        <v/>
      </c>
      <c r="AF428" s="107" t="str" cm="1">
        <f t="array" ref="AF428">IFERROR((VLOOKUP(CONCATENATE('BMP P Tracking Table'!$T428," ",'BMP P Tracking Table'!$AC428),'Performance Curves'!$C$1:$L$45,_xlfn.SINGLE(MATCH('BMP P Tracking Table'!$AE428,'Performance Curves'!$D$1:$L$1,1))+2,FALSE)-VLOOKUP(CONCATENATE('BMP P Tracking Table'!$T428," ",'BMP P Tracking Table'!$AC428),'Performance Curves'!$C$1:$L$45,_xlfn.SINGLE(MATCH('BMP P Tracking Table'!$AE428,'Performance Curves'!$D$1:$L$1,1))+1,FALSE)),"")</f>
        <v/>
      </c>
      <c r="AG428" s="107" t="str">
        <f>IFERROR(('BMP P Tracking Table'!$AE428-INDEX('Performance Curves'!$E$1:$L$1,1,MATCH('BMP P Tracking Table'!$AE428,'Performance Curves'!$E$1:$L$1,1)))/(INDEX('Performance Curves'!$E$1:$L$1,1,MATCH('BMP P Tracking Table'!$AE428,'Performance Curves'!$E$1:$L$1,1)+1)-INDEX('Performance Curves'!$E$1:$L$1,1,MATCH('BMP P Tracking Table'!$AE428,'Performance Curves'!$E$1:$L$1,1))),"")</f>
        <v/>
      </c>
      <c r="AH428" s="106" t="str" cm="1">
        <f t="array" ref="AH428">IFERROR(IF('BMP P Tracking Table'!$AE428=2,VLOOKUP(CONCATENATE('BMP P Tracking Table'!$T428," ",'BMP P Tracking Table'!$AC428),'Performance Curves'!$C$1:$L$45,_xlfn.SINGLE(MATCH('BMP P Tracking Table'!$AE428,'Performance Curves'!$D$1:$L$1,1))+1,FALSE),'BMP P Tracking Table'!$AF428*'BMP P Tracking Table'!$AG428+VLOOKUP(CONCATENATE('BMP P Tracking Table'!$T428," ",'BMP P Tracking Table'!$AC428),'Performance Curves'!$C$1:$L$45,_xlfn.SINGLE(MATCH('BMP P Tracking Table'!$AE428,'Performance Curves'!$D$1:$L$1,1))+1,FALSE)),"")</f>
        <v/>
      </c>
      <c r="AI428" s="107" t="str">
        <f>IFERROR('BMP P Tracking Table'!$AH428*'BMP P Tracking Table'!$AD428,"")</f>
        <v/>
      </c>
      <c r="AJ428" s="65"/>
      <c r="AK428" s="101"/>
      <c r="AL428" s="101"/>
      <c r="AM428" s="64">
        <v>1</v>
      </c>
      <c r="AN428" s="105" t="str">
        <f t="shared" si="13"/>
        <v/>
      </c>
      <c r="AO428" s="101"/>
      <c r="AP428" s="101"/>
      <c r="AQ428" s="101"/>
      <c r="AR428" s="101"/>
      <c r="AS428" s="101"/>
      <c r="AT428" s="101"/>
      <c r="AU428" s="101"/>
      <c r="AV428" s="65"/>
      <c r="AW428" s="102"/>
      <c r="AX428" s="102"/>
      <c r="AY428" s="107" t="str">
        <f>IF('BMP P Tracking Table'!$AK428="Yes",IF('BMP P Tracking Table'!$AL428="No",'BMP P Tracking Table'!$U428*VLOOKUP('BMP P Tracking Table'!$Q428,'Loading Rates'!$B$1:$L$24,4,FALSE)+IF('BMP P Tracking Table'!$V428="By HSG",'BMP P Tracking Table'!$W428*VLOOKUP('BMP P Tracking Table'!$Q428,'Loading Rates'!$B$1:$L$24,6,FALSE)+'BMP P Tracking Table'!$X428*VLOOKUP('BMP P Tracking Table'!$Q428,'Loading Rates'!$B$1:$L$24,7,FALSE)+'BMP P Tracking Table'!$Y428*VLOOKUP('BMP P Tracking Table'!$Q428,'Loading Rates'!$B$1:$L$24,8,FALSE)+'BMP P Tracking Table'!$Z428*VLOOKUP('BMP P Tracking Table'!$Q428,'Loading Rates'!$B$1:$L$24,9,FALSE),'BMP P Tracking Table'!$AA428*VLOOKUP('BMP P Tracking Table'!$Q428,'Loading Rates'!$B$1:$L$24,10,FALSE)),'BMP P Tracking Table'!$AO428*VLOOKUP('BMP P Tracking Table'!$Q428,'Loading Rates'!$B$1:$L$24,4,FALSE)+IF('BMP P Tracking Table'!$AP428="By HSG",'BMP P Tracking Table'!$AQ428*VLOOKUP('BMP P Tracking Table'!$Q428,'Loading Rates'!$B$1:$L$24,6,FALSE)+'BMP P Tracking Table'!$AR428*VLOOKUP('BMP P Tracking Table'!$Q428,'Loading Rates'!$B$1:$L$24,7,FALSE)+'BMP P Tracking Table'!$AS428*VLOOKUP('BMP P Tracking Table'!$Q428,'Loading Rates'!$B$1:$L$24,8,FALSE)+'BMP P Tracking Table'!$AT428*VLOOKUP('BMP P Tracking Table'!$Q428,'Loading Rates'!$B$1:$L$24,9,FALSE),'BMP P Tracking Table'!$AU428*VLOOKUP('BMP P Tracking Table'!$Q428,'Loading Rates'!$B$1:$L$24,10,FALSE))),"")</f>
        <v/>
      </c>
      <c r="AZ428" s="107" t="str">
        <f>IFERROR(IF('BMP P Tracking Table'!$AL428="Yes",MIN(2,IF('BMP P Tracking Table'!$AP428="Total Pervious",(-(3630*'BMP P Tracking Table'!$AO428+20.691*'BMP P Tracking Table'!$AU428)+SQRT((3630*'BMP P Tracking Table'!$AO428+20.691*'BMP P Tracking Table'!$AU428)^2-(4*(996.798*'BMP P Tracking Table'!$AU428)*-'BMP P Tracking Table'!$AW428)))/(2*(996.798*'BMP P Tracking Table'!$AU428)),IF(SUM('BMP P Tracking Table'!$AQ428:$AT428)=0,'BMP P Tracking Table'!$AU428/(-3630*'BMP P Tracking Table'!$AO428),(-(3630*'BMP P Tracking Table'!$AO428+20.691*'BMP P Tracking Table'!$AT428-216.711*'BMP P Tracking Table'!$AS428-83.853*'BMP P Tracking Table'!$AR428-42.834*'BMP P Tracking Table'!$AQ428)+SQRT((3630*'BMP P Tracking Table'!$AO428+20.691*'BMP P Tracking Table'!$AT428-216.711*'BMP P Tracking Table'!$AS428-83.853*'BMP P Tracking Table'!$AR428-42.834*'BMP P Tracking Table'!$AQ428)^2-(4*(149.919*'BMP P Tracking Table'!$AQ428+236.676*'BMP P Tracking Table'!$AR428+726*'BMP P Tracking Table'!$AS428+996.798*'BMP P Tracking Table'!$AT428)*-'BMP P Tracking Table'!$AW428)))/(2*(149.919*'BMP P Tracking Table'!$AQ428+236.676*'BMP P Tracking Table'!$AR428+726*'BMP P Tracking Table'!$AS428+996.798*'BMP P Tracking Table'!$AT428))))),MIN(2,IF('BMP P Tracking Table'!$AP428="Total Pervious",(-(3630*'BMP P Tracking Table'!$U428+20.691*'BMP P Tracking Table'!$AA428)+SQRT((3630*'BMP P Tracking Table'!$U428+20.691*'BMP P Tracking Table'!$AA428)^2-(4*(996.798*'BMP P Tracking Table'!$AA428)*-'BMP P Tracking Table'!$AW428)))/(2*(996.798*'BMP P Tracking Table'!$AA428)),IF(SUM('BMP P Tracking Table'!$W428:$Z428)=0,'BMP P Tracking Table'!$AW428/(-3630*'BMP P Tracking Table'!$U428),(-(3630*'BMP P Tracking Table'!$U428+20.691*'BMP P Tracking Table'!$Z428-216.711*'BMP P Tracking Table'!$Y428-83.853*'BMP P Tracking Table'!$X428-42.834*'BMP P Tracking Table'!$W428)+SQRT((3630*'BMP P Tracking Table'!$U428+20.691*'BMP P Tracking Table'!$Z428-216.711*'BMP P Tracking Table'!$Y428-83.853*'BMP P Tracking Table'!$X428-42.834*'BMP P Tracking Table'!$W428)^2-(4*(149.919*'BMP P Tracking Table'!$W428+236.676*'BMP P Tracking Table'!$X428+726*'BMP P Tracking Table'!$Y428+996.798*'BMP P Tracking Table'!$Z428)*-'BMP P Tracking Table'!$AW428)))/(2*(149.919*'BMP P Tracking Table'!$W428+236.676*'BMP P Tracking Table'!$X428+726*'BMP P Tracking Table'!$Y428+996.798*'BMP P Tracking Table'!$Z428)))))),"")</f>
        <v/>
      </c>
      <c r="BA428" s="105" t="str" cm="1">
        <f t="array" ref="BA428">IFERROR((VLOOKUP(CONCATENATE('BMP P Tracking Table'!$AV428," ",'BMP P Tracking Table'!$AX428),'Performance Curves'!$C$1:$L$45,_xlfn.SINGLE(MATCH('BMP P Tracking Table'!$AZ428,'Performance Curves'!$D$1:$L$1,1))+2,FALSE)-VLOOKUP(CONCATENATE('BMP P Tracking Table'!$AV428," ",'BMP P Tracking Table'!$AX428),'Performance Curves'!$C$1:$L$45,_xlfn.SINGLE(MATCH('BMP P Tracking Table'!$AZ428,'Performance Curves'!$D$1:$L$1,1))+1,FALSE)),"")</f>
        <v/>
      </c>
      <c r="BB428" s="107" t="str">
        <f>IFERROR(('BMP P Tracking Table'!$AZ428-INDEX('Performance Curves'!$E$1:$L$1,1,MATCH('BMP P Tracking Table'!$AZ428,'Performance Curves'!$E$1:$L$1,1)))/(INDEX('Performance Curves'!$E$1:$L$1,1,MATCH('BMP P Tracking Table'!$AZ428,'Performance Curves'!$E$1:$L$1,1)+1)-INDEX('Performance Curves'!$E$1:$L$1,1,MATCH('BMP P Tracking Table'!$AZ428,'Performance Curves'!$E$1:$L$1,1))),"")</f>
        <v/>
      </c>
      <c r="BC428" s="106" t="str" cm="1">
        <f t="array" ref="BC428">IFERROR(IF('BMP P Tracking Table'!$AZ428=2,VLOOKUP(CONCATENATE('BMP P Tracking Table'!$AV428," ",'BMP P Tracking Table'!$AX428),'Performance Curves'!$C$1:$L$44,_xlfn.SINGLE(MATCH('BMP P Tracking Table'!$AZ428,'Performance Curves'!$D$1:$L$1,1))+1,FALSE),'BMP P Tracking Table'!$BA428*'BMP P Tracking Table'!$BB428+VLOOKUP(CONCATENATE('BMP P Tracking Table'!$AV428," ",'BMP P Tracking Table'!$AX428),'Performance Curves'!$C$1:$L$44,_xlfn.SINGLE(MATCH('BMP P Tracking Table'!$AZ428,'Performance Curves'!$D$1:$L$1,1))+1,FALSE)),"")</f>
        <v/>
      </c>
      <c r="BD428" s="107" t="str">
        <f>IFERROR('BMP P Tracking Table'!$BC428*'BMP P Tracking Table'!$AY428,"")</f>
        <v/>
      </c>
      <c r="BE428" s="101"/>
      <c r="BF428" s="37">
        <f t="shared" si="14"/>
        <v>0</v>
      </c>
    </row>
    <row r="429" spans="1:58" x14ac:dyDescent="0.25">
      <c r="A429" s="65"/>
      <c r="B429" s="65"/>
      <c r="C429" s="65"/>
      <c r="D429" s="65"/>
      <c r="E429" s="97"/>
      <c r="F429" s="97"/>
      <c r="G429" s="65"/>
      <c r="H429" s="65"/>
      <c r="I429" s="65"/>
      <c r="J429" s="98"/>
      <c r="K429" s="65"/>
      <c r="L429" s="65"/>
      <c r="M429" s="65"/>
      <c r="N429" s="65"/>
      <c r="O429" s="65"/>
      <c r="P429" s="65"/>
      <c r="Q429" s="65" t="str">
        <f>IFERROR(VLOOKUP('BMP P Tracking Table'!$P429,Dropdowns!$C$2:$E$15,3,FALSE),"")</f>
        <v/>
      </c>
      <c r="R429" s="65" t="str">
        <f>IFERROR(VLOOKUP('BMP P Tracking Table'!$Q429,Dropdowns!$P$3:$Q$23,2,FALSE),"")</f>
        <v/>
      </c>
      <c r="S429" s="65"/>
      <c r="T429" s="65"/>
      <c r="U429" s="65"/>
      <c r="V429" s="65"/>
      <c r="W429" s="65"/>
      <c r="X429" s="65"/>
      <c r="Y429" s="65"/>
      <c r="Z429" s="65"/>
      <c r="AA429" s="65"/>
      <c r="AB429" s="100"/>
      <c r="AC429" s="65"/>
      <c r="AD429" s="107" t="str">
        <f>IFERROR('BMP P Tracking Table'!$U429*VLOOKUP('BMP P Tracking Table'!$Q429,'Loading Rates'!$B$1:$L$24,4,FALSE)+IF('BMP P Tracking Table'!$V429="By HSG",'BMP P Tracking Table'!$W429*VLOOKUP('BMP P Tracking Table'!$Q429,'Loading Rates'!$B$1:$L$24,6,FALSE)+'BMP P Tracking Table'!$X429*VLOOKUP('BMP P Tracking Table'!$Q429,'Loading Rates'!$B$1:$L$24,7,FALSE)+'BMP P Tracking Table'!$Y429*VLOOKUP('BMP P Tracking Table'!$Q429,'Loading Rates'!$B$1:$L$24,8,FALSE)+'BMP P Tracking Table'!$Z429*VLOOKUP('BMP P Tracking Table'!$Q429,'Loading Rates'!$B$1:$L$24,9,FALSE),'BMP P Tracking Table'!$AA429*VLOOKUP('BMP P Tracking Table'!$Q429,'Loading Rates'!$B$1:$L$24,10,FALSE)),"")</f>
        <v/>
      </c>
      <c r="AE429" s="107" t="str">
        <f>IFERROR(MIN(2,IF('BMP P Tracking Table'!$V429="Total Pervious",(-(3630*'BMP P Tracking Table'!$U429+20.691*'BMP P Tracking Table'!$AA429)+SQRT((3630*'BMP P Tracking Table'!$U429+20.691*'BMP P Tracking Table'!$AA429)^2-(4*(996.798*'BMP P Tracking Table'!$AA429)*-'BMP P Tracking Table'!$AB429)))/(2*(996.798*'BMP P Tracking Table'!$AA429)),IF(SUM('BMP P Tracking Table'!$W429:$Z429)=0,'BMP P Tracking Table'!$AB429/(-3630*'BMP P Tracking Table'!$U429),(-(3630*'BMP P Tracking Table'!$U429+20.691*'BMP P Tracking Table'!$Z429-216.711*'BMP P Tracking Table'!$Y429-83.853*'BMP P Tracking Table'!$X429-42.834*'BMP P Tracking Table'!$W429)+SQRT((3630*'BMP P Tracking Table'!$U429+20.691*'BMP P Tracking Table'!$Z429-216.711*'BMP P Tracking Table'!$Y429-83.853*'BMP P Tracking Table'!$X429-42.834*'BMP P Tracking Table'!$W429)^2-(4*(149.919*'BMP P Tracking Table'!$W429+236.676*'BMP P Tracking Table'!$X429+726*'BMP P Tracking Table'!$Y429+996.798*'BMP P Tracking Table'!$Z429)*-'BMP P Tracking Table'!$AB429)))/(2*(149.919*'BMP P Tracking Table'!$W429+236.676*'BMP P Tracking Table'!$X429+726*'BMP P Tracking Table'!$Y429+996.798*'BMP P Tracking Table'!$Z429))))),"")</f>
        <v/>
      </c>
      <c r="AF429" s="107" t="str" cm="1">
        <f t="array" ref="AF429">IFERROR((VLOOKUP(CONCATENATE('BMP P Tracking Table'!$T429," ",'BMP P Tracking Table'!$AC429),'Performance Curves'!$C$1:$L$45,_xlfn.SINGLE(MATCH('BMP P Tracking Table'!$AE429,'Performance Curves'!$D$1:$L$1,1))+2,FALSE)-VLOOKUP(CONCATENATE('BMP P Tracking Table'!$T429," ",'BMP P Tracking Table'!$AC429),'Performance Curves'!$C$1:$L$45,_xlfn.SINGLE(MATCH('BMP P Tracking Table'!$AE429,'Performance Curves'!$D$1:$L$1,1))+1,FALSE)),"")</f>
        <v/>
      </c>
      <c r="AG429" s="107" t="str">
        <f>IFERROR(('BMP P Tracking Table'!$AE429-INDEX('Performance Curves'!$E$1:$L$1,1,MATCH('BMP P Tracking Table'!$AE429,'Performance Curves'!$E$1:$L$1,1)))/(INDEX('Performance Curves'!$E$1:$L$1,1,MATCH('BMP P Tracking Table'!$AE429,'Performance Curves'!$E$1:$L$1,1)+1)-INDEX('Performance Curves'!$E$1:$L$1,1,MATCH('BMP P Tracking Table'!$AE429,'Performance Curves'!$E$1:$L$1,1))),"")</f>
        <v/>
      </c>
      <c r="AH429" s="106" t="str" cm="1">
        <f t="array" ref="AH429">IFERROR(IF('BMP P Tracking Table'!$AE429=2,VLOOKUP(CONCATENATE('BMP P Tracking Table'!$T429," ",'BMP P Tracking Table'!$AC429),'Performance Curves'!$C$1:$L$45,_xlfn.SINGLE(MATCH('BMP P Tracking Table'!$AE429,'Performance Curves'!$D$1:$L$1,1))+1,FALSE),'BMP P Tracking Table'!$AF429*'BMP P Tracking Table'!$AG429+VLOOKUP(CONCATENATE('BMP P Tracking Table'!$T429," ",'BMP P Tracking Table'!$AC429),'Performance Curves'!$C$1:$L$45,_xlfn.SINGLE(MATCH('BMP P Tracking Table'!$AE429,'Performance Curves'!$D$1:$L$1,1))+1,FALSE)),"")</f>
        <v/>
      </c>
      <c r="AI429" s="107" t="str">
        <f>IFERROR('BMP P Tracking Table'!$AH429*'BMP P Tracking Table'!$AD429,"")</f>
        <v/>
      </c>
      <c r="AJ429" s="65"/>
      <c r="AK429" s="101"/>
      <c r="AL429" s="101"/>
      <c r="AM429" s="64">
        <v>1</v>
      </c>
      <c r="AN429" s="105" t="str">
        <f t="shared" si="13"/>
        <v/>
      </c>
      <c r="AO429" s="101"/>
      <c r="AP429" s="101"/>
      <c r="AQ429" s="101"/>
      <c r="AR429" s="101"/>
      <c r="AS429" s="101"/>
      <c r="AT429" s="101"/>
      <c r="AU429" s="101"/>
      <c r="AV429" s="65"/>
      <c r="AW429" s="102"/>
      <c r="AX429" s="102"/>
      <c r="AY429" s="107" t="str">
        <f>IF('BMP P Tracking Table'!$AK429="Yes",IF('BMP P Tracking Table'!$AL429="No",'BMP P Tracking Table'!$U429*VLOOKUP('BMP P Tracking Table'!$Q429,'Loading Rates'!$B$1:$L$24,4,FALSE)+IF('BMP P Tracking Table'!$V429="By HSG",'BMP P Tracking Table'!$W429*VLOOKUP('BMP P Tracking Table'!$Q429,'Loading Rates'!$B$1:$L$24,6,FALSE)+'BMP P Tracking Table'!$X429*VLOOKUP('BMP P Tracking Table'!$Q429,'Loading Rates'!$B$1:$L$24,7,FALSE)+'BMP P Tracking Table'!$Y429*VLOOKUP('BMP P Tracking Table'!$Q429,'Loading Rates'!$B$1:$L$24,8,FALSE)+'BMP P Tracking Table'!$Z429*VLOOKUP('BMP P Tracking Table'!$Q429,'Loading Rates'!$B$1:$L$24,9,FALSE),'BMP P Tracking Table'!$AA429*VLOOKUP('BMP P Tracking Table'!$Q429,'Loading Rates'!$B$1:$L$24,10,FALSE)),'BMP P Tracking Table'!$AO429*VLOOKUP('BMP P Tracking Table'!$Q429,'Loading Rates'!$B$1:$L$24,4,FALSE)+IF('BMP P Tracking Table'!$AP429="By HSG",'BMP P Tracking Table'!$AQ429*VLOOKUP('BMP P Tracking Table'!$Q429,'Loading Rates'!$B$1:$L$24,6,FALSE)+'BMP P Tracking Table'!$AR429*VLOOKUP('BMP P Tracking Table'!$Q429,'Loading Rates'!$B$1:$L$24,7,FALSE)+'BMP P Tracking Table'!$AS429*VLOOKUP('BMP P Tracking Table'!$Q429,'Loading Rates'!$B$1:$L$24,8,FALSE)+'BMP P Tracking Table'!$AT429*VLOOKUP('BMP P Tracking Table'!$Q429,'Loading Rates'!$B$1:$L$24,9,FALSE),'BMP P Tracking Table'!$AU429*VLOOKUP('BMP P Tracking Table'!$Q429,'Loading Rates'!$B$1:$L$24,10,FALSE))),"")</f>
        <v/>
      </c>
      <c r="AZ429" s="107" t="str">
        <f>IFERROR(IF('BMP P Tracking Table'!$AL429="Yes",MIN(2,IF('BMP P Tracking Table'!$AP429="Total Pervious",(-(3630*'BMP P Tracking Table'!$AO429+20.691*'BMP P Tracking Table'!$AU429)+SQRT((3630*'BMP P Tracking Table'!$AO429+20.691*'BMP P Tracking Table'!$AU429)^2-(4*(996.798*'BMP P Tracking Table'!$AU429)*-'BMP P Tracking Table'!$AW429)))/(2*(996.798*'BMP P Tracking Table'!$AU429)),IF(SUM('BMP P Tracking Table'!$AQ429:$AT429)=0,'BMP P Tracking Table'!$AU429/(-3630*'BMP P Tracking Table'!$AO429),(-(3630*'BMP P Tracking Table'!$AO429+20.691*'BMP P Tracking Table'!$AT429-216.711*'BMP P Tracking Table'!$AS429-83.853*'BMP P Tracking Table'!$AR429-42.834*'BMP P Tracking Table'!$AQ429)+SQRT((3630*'BMP P Tracking Table'!$AO429+20.691*'BMP P Tracking Table'!$AT429-216.711*'BMP P Tracking Table'!$AS429-83.853*'BMP P Tracking Table'!$AR429-42.834*'BMP P Tracking Table'!$AQ429)^2-(4*(149.919*'BMP P Tracking Table'!$AQ429+236.676*'BMP P Tracking Table'!$AR429+726*'BMP P Tracking Table'!$AS429+996.798*'BMP P Tracking Table'!$AT429)*-'BMP P Tracking Table'!$AW429)))/(2*(149.919*'BMP P Tracking Table'!$AQ429+236.676*'BMP P Tracking Table'!$AR429+726*'BMP P Tracking Table'!$AS429+996.798*'BMP P Tracking Table'!$AT429))))),MIN(2,IF('BMP P Tracking Table'!$AP429="Total Pervious",(-(3630*'BMP P Tracking Table'!$U429+20.691*'BMP P Tracking Table'!$AA429)+SQRT((3630*'BMP P Tracking Table'!$U429+20.691*'BMP P Tracking Table'!$AA429)^2-(4*(996.798*'BMP P Tracking Table'!$AA429)*-'BMP P Tracking Table'!$AW429)))/(2*(996.798*'BMP P Tracking Table'!$AA429)),IF(SUM('BMP P Tracking Table'!$W429:$Z429)=0,'BMP P Tracking Table'!$AW429/(-3630*'BMP P Tracking Table'!$U429),(-(3630*'BMP P Tracking Table'!$U429+20.691*'BMP P Tracking Table'!$Z429-216.711*'BMP P Tracking Table'!$Y429-83.853*'BMP P Tracking Table'!$X429-42.834*'BMP P Tracking Table'!$W429)+SQRT((3630*'BMP P Tracking Table'!$U429+20.691*'BMP P Tracking Table'!$Z429-216.711*'BMP P Tracking Table'!$Y429-83.853*'BMP P Tracking Table'!$X429-42.834*'BMP P Tracking Table'!$W429)^2-(4*(149.919*'BMP P Tracking Table'!$W429+236.676*'BMP P Tracking Table'!$X429+726*'BMP P Tracking Table'!$Y429+996.798*'BMP P Tracking Table'!$Z429)*-'BMP P Tracking Table'!$AW429)))/(2*(149.919*'BMP P Tracking Table'!$W429+236.676*'BMP P Tracking Table'!$X429+726*'BMP P Tracking Table'!$Y429+996.798*'BMP P Tracking Table'!$Z429)))))),"")</f>
        <v/>
      </c>
      <c r="BA429" s="105" t="str" cm="1">
        <f t="array" ref="BA429">IFERROR((VLOOKUP(CONCATENATE('BMP P Tracking Table'!$AV429," ",'BMP P Tracking Table'!$AX429),'Performance Curves'!$C$1:$L$45,_xlfn.SINGLE(MATCH('BMP P Tracking Table'!$AZ429,'Performance Curves'!$D$1:$L$1,1))+2,FALSE)-VLOOKUP(CONCATENATE('BMP P Tracking Table'!$AV429," ",'BMP P Tracking Table'!$AX429),'Performance Curves'!$C$1:$L$45,_xlfn.SINGLE(MATCH('BMP P Tracking Table'!$AZ429,'Performance Curves'!$D$1:$L$1,1))+1,FALSE)),"")</f>
        <v/>
      </c>
      <c r="BB429" s="107" t="str">
        <f>IFERROR(('BMP P Tracking Table'!$AZ429-INDEX('Performance Curves'!$E$1:$L$1,1,MATCH('BMP P Tracking Table'!$AZ429,'Performance Curves'!$E$1:$L$1,1)))/(INDEX('Performance Curves'!$E$1:$L$1,1,MATCH('BMP P Tracking Table'!$AZ429,'Performance Curves'!$E$1:$L$1,1)+1)-INDEX('Performance Curves'!$E$1:$L$1,1,MATCH('BMP P Tracking Table'!$AZ429,'Performance Curves'!$E$1:$L$1,1))),"")</f>
        <v/>
      </c>
      <c r="BC429" s="106" t="str" cm="1">
        <f t="array" ref="BC429">IFERROR(IF('BMP P Tracking Table'!$AZ429=2,VLOOKUP(CONCATENATE('BMP P Tracking Table'!$AV429," ",'BMP P Tracking Table'!$AX429),'Performance Curves'!$C$1:$L$44,_xlfn.SINGLE(MATCH('BMP P Tracking Table'!$AZ429,'Performance Curves'!$D$1:$L$1,1))+1,FALSE),'BMP P Tracking Table'!$BA429*'BMP P Tracking Table'!$BB429+VLOOKUP(CONCATENATE('BMP P Tracking Table'!$AV429," ",'BMP P Tracking Table'!$AX429),'Performance Curves'!$C$1:$L$44,_xlfn.SINGLE(MATCH('BMP P Tracking Table'!$AZ429,'Performance Curves'!$D$1:$L$1,1))+1,FALSE)),"")</f>
        <v/>
      </c>
      <c r="BD429" s="107" t="str">
        <f>IFERROR('BMP P Tracking Table'!$BC429*'BMP P Tracking Table'!$AY429,"")</f>
        <v/>
      </c>
      <c r="BE429" s="101"/>
      <c r="BF429" s="37">
        <f t="shared" si="14"/>
        <v>0</v>
      </c>
    </row>
    <row r="430" spans="1:58" x14ac:dyDescent="0.25">
      <c r="A430" s="65"/>
      <c r="B430" s="65"/>
      <c r="C430" s="65"/>
      <c r="D430" s="65"/>
      <c r="E430" s="97"/>
      <c r="F430" s="97"/>
      <c r="G430" s="65"/>
      <c r="H430" s="65"/>
      <c r="I430" s="65"/>
      <c r="J430" s="98"/>
      <c r="K430" s="65"/>
      <c r="L430" s="65"/>
      <c r="M430" s="65"/>
      <c r="N430" s="65"/>
      <c r="O430" s="65"/>
      <c r="P430" s="65"/>
      <c r="Q430" s="65" t="str">
        <f>IFERROR(VLOOKUP('BMP P Tracking Table'!$P430,Dropdowns!$C$2:$E$15,3,FALSE),"")</f>
        <v/>
      </c>
      <c r="R430" s="65" t="str">
        <f>IFERROR(VLOOKUP('BMP P Tracking Table'!$Q430,Dropdowns!$P$3:$Q$23,2,FALSE),"")</f>
        <v/>
      </c>
      <c r="S430" s="65"/>
      <c r="T430" s="65"/>
      <c r="U430" s="65"/>
      <c r="V430" s="65"/>
      <c r="W430" s="65"/>
      <c r="X430" s="65"/>
      <c r="Y430" s="65"/>
      <c r="Z430" s="65"/>
      <c r="AA430" s="65"/>
      <c r="AB430" s="100"/>
      <c r="AC430" s="65"/>
      <c r="AD430" s="107" t="str">
        <f>IFERROR('BMP P Tracking Table'!$U430*VLOOKUP('BMP P Tracking Table'!$Q430,'Loading Rates'!$B$1:$L$24,4,FALSE)+IF('BMP P Tracking Table'!$V430="By HSG",'BMP P Tracking Table'!$W430*VLOOKUP('BMP P Tracking Table'!$Q430,'Loading Rates'!$B$1:$L$24,6,FALSE)+'BMP P Tracking Table'!$X430*VLOOKUP('BMP P Tracking Table'!$Q430,'Loading Rates'!$B$1:$L$24,7,FALSE)+'BMP P Tracking Table'!$Y430*VLOOKUP('BMP P Tracking Table'!$Q430,'Loading Rates'!$B$1:$L$24,8,FALSE)+'BMP P Tracking Table'!$Z430*VLOOKUP('BMP P Tracking Table'!$Q430,'Loading Rates'!$B$1:$L$24,9,FALSE),'BMP P Tracking Table'!$AA430*VLOOKUP('BMP P Tracking Table'!$Q430,'Loading Rates'!$B$1:$L$24,10,FALSE)),"")</f>
        <v/>
      </c>
      <c r="AE430" s="107" t="str">
        <f>IFERROR(MIN(2,IF('BMP P Tracking Table'!$V430="Total Pervious",(-(3630*'BMP P Tracking Table'!$U430+20.691*'BMP P Tracking Table'!$AA430)+SQRT((3630*'BMP P Tracking Table'!$U430+20.691*'BMP P Tracking Table'!$AA430)^2-(4*(996.798*'BMP P Tracking Table'!$AA430)*-'BMP P Tracking Table'!$AB430)))/(2*(996.798*'BMP P Tracking Table'!$AA430)),IF(SUM('BMP P Tracking Table'!$W430:$Z430)=0,'BMP P Tracking Table'!$AB430/(-3630*'BMP P Tracking Table'!$U430),(-(3630*'BMP P Tracking Table'!$U430+20.691*'BMP P Tracking Table'!$Z430-216.711*'BMP P Tracking Table'!$Y430-83.853*'BMP P Tracking Table'!$X430-42.834*'BMP P Tracking Table'!$W430)+SQRT((3630*'BMP P Tracking Table'!$U430+20.691*'BMP P Tracking Table'!$Z430-216.711*'BMP P Tracking Table'!$Y430-83.853*'BMP P Tracking Table'!$X430-42.834*'BMP P Tracking Table'!$W430)^2-(4*(149.919*'BMP P Tracking Table'!$W430+236.676*'BMP P Tracking Table'!$X430+726*'BMP P Tracking Table'!$Y430+996.798*'BMP P Tracking Table'!$Z430)*-'BMP P Tracking Table'!$AB430)))/(2*(149.919*'BMP P Tracking Table'!$W430+236.676*'BMP P Tracking Table'!$X430+726*'BMP P Tracking Table'!$Y430+996.798*'BMP P Tracking Table'!$Z430))))),"")</f>
        <v/>
      </c>
      <c r="AF430" s="107" t="str" cm="1">
        <f t="array" ref="AF430">IFERROR((VLOOKUP(CONCATENATE('BMP P Tracking Table'!$T430," ",'BMP P Tracking Table'!$AC430),'Performance Curves'!$C$1:$L$45,_xlfn.SINGLE(MATCH('BMP P Tracking Table'!$AE430,'Performance Curves'!$D$1:$L$1,1))+2,FALSE)-VLOOKUP(CONCATENATE('BMP P Tracking Table'!$T430," ",'BMP P Tracking Table'!$AC430),'Performance Curves'!$C$1:$L$45,_xlfn.SINGLE(MATCH('BMP P Tracking Table'!$AE430,'Performance Curves'!$D$1:$L$1,1))+1,FALSE)),"")</f>
        <v/>
      </c>
      <c r="AG430" s="107" t="str">
        <f>IFERROR(('BMP P Tracking Table'!$AE430-INDEX('Performance Curves'!$E$1:$L$1,1,MATCH('BMP P Tracking Table'!$AE430,'Performance Curves'!$E$1:$L$1,1)))/(INDEX('Performance Curves'!$E$1:$L$1,1,MATCH('BMP P Tracking Table'!$AE430,'Performance Curves'!$E$1:$L$1,1)+1)-INDEX('Performance Curves'!$E$1:$L$1,1,MATCH('BMP P Tracking Table'!$AE430,'Performance Curves'!$E$1:$L$1,1))),"")</f>
        <v/>
      </c>
      <c r="AH430" s="106" t="str" cm="1">
        <f t="array" ref="AH430">IFERROR(IF('BMP P Tracking Table'!$AE430=2,VLOOKUP(CONCATENATE('BMP P Tracking Table'!$T430," ",'BMP P Tracking Table'!$AC430),'Performance Curves'!$C$1:$L$45,_xlfn.SINGLE(MATCH('BMP P Tracking Table'!$AE430,'Performance Curves'!$D$1:$L$1,1))+1,FALSE),'BMP P Tracking Table'!$AF430*'BMP P Tracking Table'!$AG430+VLOOKUP(CONCATENATE('BMP P Tracking Table'!$T430," ",'BMP P Tracking Table'!$AC430),'Performance Curves'!$C$1:$L$45,_xlfn.SINGLE(MATCH('BMP P Tracking Table'!$AE430,'Performance Curves'!$D$1:$L$1,1))+1,FALSE)),"")</f>
        <v/>
      </c>
      <c r="AI430" s="107" t="str">
        <f>IFERROR('BMP P Tracking Table'!$AH430*'BMP P Tracking Table'!$AD430,"")</f>
        <v/>
      </c>
      <c r="AJ430" s="65"/>
      <c r="AK430" s="101"/>
      <c r="AL430" s="101"/>
      <c r="AM430" s="64">
        <v>1</v>
      </c>
      <c r="AN430" s="105" t="str">
        <f t="shared" si="13"/>
        <v/>
      </c>
      <c r="AO430" s="101"/>
      <c r="AP430" s="101"/>
      <c r="AQ430" s="101"/>
      <c r="AR430" s="101"/>
      <c r="AS430" s="101"/>
      <c r="AT430" s="101"/>
      <c r="AU430" s="101"/>
      <c r="AV430" s="65"/>
      <c r="AW430" s="102"/>
      <c r="AX430" s="102"/>
      <c r="AY430" s="107" t="str">
        <f>IF('BMP P Tracking Table'!$AK430="Yes",IF('BMP P Tracking Table'!$AL430="No",'BMP P Tracking Table'!$U430*VLOOKUP('BMP P Tracking Table'!$Q430,'Loading Rates'!$B$1:$L$24,4,FALSE)+IF('BMP P Tracking Table'!$V430="By HSG",'BMP P Tracking Table'!$W430*VLOOKUP('BMP P Tracking Table'!$Q430,'Loading Rates'!$B$1:$L$24,6,FALSE)+'BMP P Tracking Table'!$X430*VLOOKUP('BMP P Tracking Table'!$Q430,'Loading Rates'!$B$1:$L$24,7,FALSE)+'BMP P Tracking Table'!$Y430*VLOOKUP('BMP P Tracking Table'!$Q430,'Loading Rates'!$B$1:$L$24,8,FALSE)+'BMP P Tracking Table'!$Z430*VLOOKUP('BMP P Tracking Table'!$Q430,'Loading Rates'!$B$1:$L$24,9,FALSE),'BMP P Tracking Table'!$AA430*VLOOKUP('BMP P Tracking Table'!$Q430,'Loading Rates'!$B$1:$L$24,10,FALSE)),'BMP P Tracking Table'!$AO430*VLOOKUP('BMP P Tracking Table'!$Q430,'Loading Rates'!$B$1:$L$24,4,FALSE)+IF('BMP P Tracking Table'!$AP430="By HSG",'BMP P Tracking Table'!$AQ430*VLOOKUP('BMP P Tracking Table'!$Q430,'Loading Rates'!$B$1:$L$24,6,FALSE)+'BMP P Tracking Table'!$AR430*VLOOKUP('BMP P Tracking Table'!$Q430,'Loading Rates'!$B$1:$L$24,7,FALSE)+'BMP P Tracking Table'!$AS430*VLOOKUP('BMP P Tracking Table'!$Q430,'Loading Rates'!$B$1:$L$24,8,FALSE)+'BMP P Tracking Table'!$AT430*VLOOKUP('BMP P Tracking Table'!$Q430,'Loading Rates'!$B$1:$L$24,9,FALSE),'BMP P Tracking Table'!$AU430*VLOOKUP('BMP P Tracking Table'!$Q430,'Loading Rates'!$B$1:$L$24,10,FALSE))),"")</f>
        <v/>
      </c>
      <c r="AZ430" s="107" t="str">
        <f>IFERROR(IF('BMP P Tracking Table'!$AL430="Yes",MIN(2,IF('BMP P Tracking Table'!$AP430="Total Pervious",(-(3630*'BMP P Tracking Table'!$AO430+20.691*'BMP P Tracking Table'!$AU430)+SQRT((3630*'BMP P Tracking Table'!$AO430+20.691*'BMP P Tracking Table'!$AU430)^2-(4*(996.798*'BMP P Tracking Table'!$AU430)*-'BMP P Tracking Table'!$AW430)))/(2*(996.798*'BMP P Tracking Table'!$AU430)),IF(SUM('BMP P Tracking Table'!$AQ430:$AT430)=0,'BMP P Tracking Table'!$AU430/(-3630*'BMP P Tracking Table'!$AO430),(-(3630*'BMP P Tracking Table'!$AO430+20.691*'BMP P Tracking Table'!$AT430-216.711*'BMP P Tracking Table'!$AS430-83.853*'BMP P Tracking Table'!$AR430-42.834*'BMP P Tracking Table'!$AQ430)+SQRT((3630*'BMP P Tracking Table'!$AO430+20.691*'BMP P Tracking Table'!$AT430-216.711*'BMP P Tracking Table'!$AS430-83.853*'BMP P Tracking Table'!$AR430-42.834*'BMP P Tracking Table'!$AQ430)^2-(4*(149.919*'BMP P Tracking Table'!$AQ430+236.676*'BMP P Tracking Table'!$AR430+726*'BMP P Tracking Table'!$AS430+996.798*'BMP P Tracking Table'!$AT430)*-'BMP P Tracking Table'!$AW430)))/(2*(149.919*'BMP P Tracking Table'!$AQ430+236.676*'BMP P Tracking Table'!$AR430+726*'BMP P Tracking Table'!$AS430+996.798*'BMP P Tracking Table'!$AT430))))),MIN(2,IF('BMP P Tracking Table'!$AP430="Total Pervious",(-(3630*'BMP P Tracking Table'!$U430+20.691*'BMP P Tracking Table'!$AA430)+SQRT((3630*'BMP P Tracking Table'!$U430+20.691*'BMP P Tracking Table'!$AA430)^2-(4*(996.798*'BMP P Tracking Table'!$AA430)*-'BMP P Tracking Table'!$AW430)))/(2*(996.798*'BMP P Tracking Table'!$AA430)),IF(SUM('BMP P Tracking Table'!$W430:$Z430)=0,'BMP P Tracking Table'!$AW430/(-3630*'BMP P Tracking Table'!$U430),(-(3630*'BMP P Tracking Table'!$U430+20.691*'BMP P Tracking Table'!$Z430-216.711*'BMP P Tracking Table'!$Y430-83.853*'BMP P Tracking Table'!$X430-42.834*'BMP P Tracking Table'!$W430)+SQRT((3630*'BMP P Tracking Table'!$U430+20.691*'BMP P Tracking Table'!$Z430-216.711*'BMP P Tracking Table'!$Y430-83.853*'BMP P Tracking Table'!$X430-42.834*'BMP P Tracking Table'!$W430)^2-(4*(149.919*'BMP P Tracking Table'!$W430+236.676*'BMP P Tracking Table'!$X430+726*'BMP P Tracking Table'!$Y430+996.798*'BMP P Tracking Table'!$Z430)*-'BMP P Tracking Table'!$AW430)))/(2*(149.919*'BMP P Tracking Table'!$W430+236.676*'BMP P Tracking Table'!$X430+726*'BMP P Tracking Table'!$Y430+996.798*'BMP P Tracking Table'!$Z430)))))),"")</f>
        <v/>
      </c>
      <c r="BA430" s="105" t="str" cm="1">
        <f t="array" ref="BA430">IFERROR((VLOOKUP(CONCATENATE('BMP P Tracking Table'!$AV430," ",'BMP P Tracking Table'!$AX430),'Performance Curves'!$C$1:$L$45,_xlfn.SINGLE(MATCH('BMP P Tracking Table'!$AZ430,'Performance Curves'!$D$1:$L$1,1))+2,FALSE)-VLOOKUP(CONCATENATE('BMP P Tracking Table'!$AV430," ",'BMP P Tracking Table'!$AX430),'Performance Curves'!$C$1:$L$45,_xlfn.SINGLE(MATCH('BMP P Tracking Table'!$AZ430,'Performance Curves'!$D$1:$L$1,1))+1,FALSE)),"")</f>
        <v/>
      </c>
      <c r="BB430" s="107" t="str">
        <f>IFERROR(('BMP P Tracking Table'!$AZ430-INDEX('Performance Curves'!$E$1:$L$1,1,MATCH('BMP P Tracking Table'!$AZ430,'Performance Curves'!$E$1:$L$1,1)))/(INDEX('Performance Curves'!$E$1:$L$1,1,MATCH('BMP P Tracking Table'!$AZ430,'Performance Curves'!$E$1:$L$1,1)+1)-INDEX('Performance Curves'!$E$1:$L$1,1,MATCH('BMP P Tracking Table'!$AZ430,'Performance Curves'!$E$1:$L$1,1))),"")</f>
        <v/>
      </c>
      <c r="BC430" s="106" t="str" cm="1">
        <f t="array" ref="BC430">IFERROR(IF('BMP P Tracking Table'!$AZ430=2,VLOOKUP(CONCATENATE('BMP P Tracking Table'!$AV430," ",'BMP P Tracking Table'!$AX430),'Performance Curves'!$C$1:$L$44,_xlfn.SINGLE(MATCH('BMP P Tracking Table'!$AZ430,'Performance Curves'!$D$1:$L$1,1))+1,FALSE),'BMP P Tracking Table'!$BA430*'BMP P Tracking Table'!$BB430+VLOOKUP(CONCATENATE('BMP P Tracking Table'!$AV430," ",'BMP P Tracking Table'!$AX430),'Performance Curves'!$C$1:$L$44,_xlfn.SINGLE(MATCH('BMP P Tracking Table'!$AZ430,'Performance Curves'!$D$1:$L$1,1))+1,FALSE)),"")</f>
        <v/>
      </c>
      <c r="BD430" s="107" t="str">
        <f>IFERROR('BMP P Tracking Table'!$BC430*'BMP P Tracking Table'!$AY430,"")</f>
        <v/>
      </c>
      <c r="BE430" s="101"/>
      <c r="BF430" s="37">
        <f t="shared" si="14"/>
        <v>0</v>
      </c>
    </row>
    <row r="431" spans="1:58" x14ac:dyDescent="0.25">
      <c r="A431" s="65"/>
      <c r="B431" s="65"/>
      <c r="C431" s="65"/>
      <c r="D431" s="65"/>
      <c r="E431" s="97"/>
      <c r="F431" s="97"/>
      <c r="G431" s="65"/>
      <c r="H431" s="65"/>
      <c r="I431" s="65"/>
      <c r="J431" s="98"/>
      <c r="K431" s="65"/>
      <c r="L431" s="65"/>
      <c r="M431" s="65"/>
      <c r="N431" s="65"/>
      <c r="O431" s="65"/>
      <c r="P431" s="65"/>
      <c r="Q431" s="65" t="str">
        <f>IFERROR(VLOOKUP('BMP P Tracking Table'!$P431,Dropdowns!$C$2:$E$15,3,FALSE),"")</f>
        <v/>
      </c>
      <c r="R431" s="65" t="str">
        <f>IFERROR(VLOOKUP('BMP P Tracking Table'!$Q431,Dropdowns!$P$3:$Q$23,2,FALSE),"")</f>
        <v/>
      </c>
      <c r="S431" s="65"/>
      <c r="T431" s="65"/>
      <c r="U431" s="65"/>
      <c r="V431" s="65"/>
      <c r="W431" s="65"/>
      <c r="X431" s="65"/>
      <c r="Y431" s="65"/>
      <c r="Z431" s="65"/>
      <c r="AA431" s="65"/>
      <c r="AB431" s="100"/>
      <c r="AC431" s="65"/>
      <c r="AD431" s="107" t="str">
        <f>IFERROR('BMP P Tracking Table'!$U431*VLOOKUP('BMP P Tracking Table'!$Q431,'Loading Rates'!$B$1:$L$24,4,FALSE)+IF('BMP P Tracking Table'!$V431="By HSG",'BMP P Tracking Table'!$W431*VLOOKUP('BMP P Tracking Table'!$Q431,'Loading Rates'!$B$1:$L$24,6,FALSE)+'BMP P Tracking Table'!$X431*VLOOKUP('BMP P Tracking Table'!$Q431,'Loading Rates'!$B$1:$L$24,7,FALSE)+'BMP P Tracking Table'!$Y431*VLOOKUP('BMP P Tracking Table'!$Q431,'Loading Rates'!$B$1:$L$24,8,FALSE)+'BMP P Tracking Table'!$Z431*VLOOKUP('BMP P Tracking Table'!$Q431,'Loading Rates'!$B$1:$L$24,9,FALSE),'BMP P Tracking Table'!$AA431*VLOOKUP('BMP P Tracking Table'!$Q431,'Loading Rates'!$B$1:$L$24,10,FALSE)),"")</f>
        <v/>
      </c>
      <c r="AE431" s="107" t="str">
        <f>IFERROR(MIN(2,IF('BMP P Tracking Table'!$V431="Total Pervious",(-(3630*'BMP P Tracking Table'!$U431+20.691*'BMP P Tracking Table'!$AA431)+SQRT((3630*'BMP P Tracking Table'!$U431+20.691*'BMP P Tracking Table'!$AA431)^2-(4*(996.798*'BMP P Tracking Table'!$AA431)*-'BMP P Tracking Table'!$AB431)))/(2*(996.798*'BMP P Tracking Table'!$AA431)),IF(SUM('BMP P Tracking Table'!$W431:$Z431)=0,'BMP P Tracking Table'!$AB431/(-3630*'BMP P Tracking Table'!$U431),(-(3630*'BMP P Tracking Table'!$U431+20.691*'BMP P Tracking Table'!$Z431-216.711*'BMP P Tracking Table'!$Y431-83.853*'BMP P Tracking Table'!$X431-42.834*'BMP P Tracking Table'!$W431)+SQRT((3630*'BMP P Tracking Table'!$U431+20.691*'BMP P Tracking Table'!$Z431-216.711*'BMP P Tracking Table'!$Y431-83.853*'BMP P Tracking Table'!$X431-42.834*'BMP P Tracking Table'!$W431)^2-(4*(149.919*'BMP P Tracking Table'!$W431+236.676*'BMP P Tracking Table'!$X431+726*'BMP P Tracking Table'!$Y431+996.798*'BMP P Tracking Table'!$Z431)*-'BMP P Tracking Table'!$AB431)))/(2*(149.919*'BMP P Tracking Table'!$W431+236.676*'BMP P Tracking Table'!$X431+726*'BMP P Tracking Table'!$Y431+996.798*'BMP P Tracking Table'!$Z431))))),"")</f>
        <v/>
      </c>
      <c r="AF431" s="107" t="str" cm="1">
        <f t="array" ref="AF431">IFERROR((VLOOKUP(CONCATENATE('BMP P Tracking Table'!$T431," ",'BMP P Tracking Table'!$AC431),'Performance Curves'!$C$1:$L$45,_xlfn.SINGLE(MATCH('BMP P Tracking Table'!$AE431,'Performance Curves'!$D$1:$L$1,1))+2,FALSE)-VLOOKUP(CONCATENATE('BMP P Tracking Table'!$T431," ",'BMP P Tracking Table'!$AC431),'Performance Curves'!$C$1:$L$45,_xlfn.SINGLE(MATCH('BMP P Tracking Table'!$AE431,'Performance Curves'!$D$1:$L$1,1))+1,FALSE)),"")</f>
        <v/>
      </c>
      <c r="AG431" s="107" t="str">
        <f>IFERROR(('BMP P Tracking Table'!$AE431-INDEX('Performance Curves'!$E$1:$L$1,1,MATCH('BMP P Tracking Table'!$AE431,'Performance Curves'!$E$1:$L$1,1)))/(INDEX('Performance Curves'!$E$1:$L$1,1,MATCH('BMP P Tracking Table'!$AE431,'Performance Curves'!$E$1:$L$1,1)+1)-INDEX('Performance Curves'!$E$1:$L$1,1,MATCH('BMP P Tracking Table'!$AE431,'Performance Curves'!$E$1:$L$1,1))),"")</f>
        <v/>
      </c>
      <c r="AH431" s="106" t="str" cm="1">
        <f t="array" ref="AH431">IFERROR(IF('BMP P Tracking Table'!$AE431=2,VLOOKUP(CONCATENATE('BMP P Tracking Table'!$T431," ",'BMP P Tracking Table'!$AC431),'Performance Curves'!$C$1:$L$45,_xlfn.SINGLE(MATCH('BMP P Tracking Table'!$AE431,'Performance Curves'!$D$1:$L$1,1))+1,FALSE),'BMP P Tracking Table'!$AF431*'BMP P Tracking Table'!$AG431+VLOOKUP(CONCATENATE('BMP P Tracking Table'!$T431," ",'BMP P Tracking Table'!$AC431),'Performance Curves'!$C$1:$L$45,_xlfn.SINGLE(MATCH('BMP P Tracking Table'!$AE431,'Performance Curves'!$D$1:$L$1,1))+1,FALSE)),"")</f>
        <v/>
      </c>
      <c r="AI431" s="107" t="str">
        <f>IFERROR('BMP P Tracking Table'!$AH431*'BMP P Tracking Table'!$AD431,"")</f>
        <v/>
      </c>
      <c r="AJ431" s="65"/>
      <c r="AK431" s="101"/>
      <c r="AL431" s="101"/>
      <c r="AM431" s="64">
        <v>1</v>
      </c>
      <c r="AN431" s="105" t="str">
        <f t="shared" si="13"/>
        <v/>
      </c>
      <c r="AO431" s="101"/>
      <c r="AP431" s="101"/>
      <c r="AQ431" s="101"/>
      <c r="AR431" s="101"/>
      <c r="AS431" s="101"/>
      <c r="AT431" s="101"/>
      <c r="AU431" s="101"/>
      <c r="AV431" s="65"/>
      <c r="AW431" s="102"/>
      <c r="AX431" s="102"/>
      <c r="AY431" s="107" t="str">
        <f>IF('BMP P Tracking Table'!$AK431="Yes",IF('BMP P Tracking Table'!$AL431="No",'BMP P Tracking Table'!$U431*VLOOKUP('BMP P Tracking Table'!$Q431,'Loading Rates'!$B$1:$L$24,4,FALSE)+IF('BMP P Tracking Table'!$V431="By HSG",'BMP P Tracking Table'!$W431*VLOOKUP('BMP P Tracking Table'!$Q431,'Loading Rates'!$B$1:$L$24,6,FALSE)+'BMP P Tracking Table'!$X431*VLOOKUP('BMP P Tracking Table'!$Q431,'Loading Rates'!$B$1:$L$24,7,FALSE)+'BMP P Tracking Table'!$Y431*VLOOKUP('BMP P Tracking Table'!$Q431,'Loading Rates'!$B$1:$L$24,8,FALSE)+'BMP P Tracking Table'!$Z431*VLOOKUP('BMP P Tracking Table'!$Q431,'Loading Rates'!$B$1:$L$24,9,FALSE),'BMP P Tracking Table'!$AA431*VLOOKUP('BMP P Tracking Table'!$Q431,'Loading Rates'!$B$1:$L$24,10,FALSE)),'BMP P Tracking Table'!$AO431*VLOOKUP('BMP P Tracking Table'!$Q431,'Loading Rates'!$B$1:$L$24,4,FALSE)+IF('BMP P Tracking Table'!$AP431="By HSG",'BMP P Tracking Table'!$AQ431*VLOOKUP('BMP P Tracking Table'!$Q431,'Loading Rates'!$B$1:$L$24,6,FALSE)+'BMP P Tracking Table'!$AR431*VLOOKUP('BMP P Tracking Table'!$Q431,'Loading Rates'!$B$1:$L$24,7,FALSE)+'BMP P Tracking Table'!$AS431*VLOOKUP('BMP P Tracking Table'!$Q431,'Loading Rates'!$B$1:$L$24,8,FALSE)+'BMP P Tracking Table'!$AT431*VLOOKUP('BMP P Tracking Table'!$Q431,'Loading Rates'!$B$1:$L$24,9,FALSE),'BMP P Tracking Table'!$AU431*VLOOKUP('BMP P Tracking Table'!$Q431,'Loading Rates'!$B$1:$L$24,10,FALSE))),"")</f>
        <v/>
      </c>
      <c r="AZ431" s="107" t="str">
        <f>IFERROR(IF('BMP P Tracking Table'!$AL431="Yes",MIN(2,IF('BMP P Tracking Table'!$AP431="Total Pervious",(-(3630*'BMP P Tracking Table'!$AO431+20.691*'BMP P Tracking Table'!$AU431)+SQRT((3630*'BMP P Tracking Table'!$AO431+20.691*'BMP P Tracking Table'!$AU431)^2-(4*(996.798*'BMP P Tracking Table'!$AU431)*-'BMP P Tracking Table'!$AW431)))/(2*(996.798*'BMP P Tracking Table'!$AU431)),IF(SUM('BMP P Tracking Table'!$AQ431:$AT431)=0,'BMP P Tracking Table'!$AU431/(-3630*'BMP P Tracking Table'!$AO431),(-(3630*'BMP P Tracking Table'!$AO431+20.691*'BMP P Tracking Table'!$AT431-216.711*'BMP P Tracking Table'!$AS431-83.853*'BMP P Tracking Table'!$AR431-42.834*'BMP P Tracking Table'!$AQ431)+SQRT((3630*'BMP P Tracking Table'!$AO431+20.691*'BMP P Tracking Table'!$AT431-216.711*'BMP P Tracking Table'!$AS431-83.853*'BMP P Tracking Table'!$AR431-42.834*'BMP P Tracking Table'!$AQ431)^2-(4*(149.919*'BMP P Tracking Table'!$AQ431+236.676*'BMP P Tracking Table'!$AR431+726*'BMP P Tracking Table'!$AS431+996.798*'BMP P Tracking Table'!$AT431)*-'BMP P Tracking Table'!$AW431)))/(2*(149.919*'BMP P Tracking Table'!$AQ431+236.676*'BMP P Tracking Table'!$AR431+726*'BMP P Tracking Table'!$AS431+996.798*'BMP P Tracking Table'!$AT431))))),MIN(2,IF('BMP P Tracking Table'!$AP431="Total Pervious",(-(3630*'BMP P Tracking Table'!$U431+20.691*'BMP P Tracking Table'!$AA431)+SQRT((3630*'BMP P Tracking Table'!$U431+20.691*'BMP P Tracking Table'!$AA431)^2-(4*(996.798*'BMP P Tracking Table'!$AA431)*-'BMP P Tracking Table'!$AW431)))/(2*(996.798*'BMP P Tracking Table'!$AA431)),IF(SUM('BMP P Tracking Table'!$W431:$Z431)=0,'BMP P Tracking Table'!$AW431/(-3630*'BMP P Tracking Table'!$U431),(-(3630*'BMP P Tracking Table'!$U431+20.691*'BMP P Tracking Table'!$Z431-216.711*'BMP P Tracking Table'!$Y431-83.853*'BMP P Tracking Table'!$X431-42.834*'BMP P Tracking Table'!$W431)+SQRT((3630*'BMP P Tracking Table'!$U431+20.691*'BMP P Tracking Table'!$Z431-216.711*'BMP P Tracking Table'!$Y431-83.853*'BMP P Tracking Table'!$X431-42.834*'BMP P Tracking Table'!$W431)^2-(4*(149.919*'BMP P Tracking Table'!$W431+236.676*'BMP P Tracking Table'!$X431+726*'BMP P Tracking Table'!$Y431+996.798*'BMP P Tracking Table'!$Z431)*-'BMP P Tracking Table'!$AW431)))/(2*(149.919*'BMP P Tracking Table'!$W431+236.676*'BMP P Tracking Table'!$X431+726*'BMP P Tracking Table'!$Y431+996.798*'BMP P Tracking Table'!$Z431)))))),"")</f>
        <v/>
      </c>
      <c r="BA431" s="105" t="str" cm="1">
        <f t="array" ref="BA431">IFERROR((VLOOKUP(CONCATENATE('BMP P Tracking Table'!$AV431," ",'BMP P Tracking Table'!$AX431),'Performance Curves'!$C$1:$L$45,_xlfn.SINGLE(MATCH('BMP P Tracking Table'!$AZ431,'Performance Curves'!$D$1:$L$1,1))+2,FALSE)-VLOOKUP(CONCATENATE('BMP P Tracking Table'!$AV431," ",'BMP P Tracking Table'!$AX431),'Performance Curves'!$C$1:$L$45,_xlfn.SINGLE(MATCH('BMP P Tracking Table'!$AZ431,'Performance Curves'!$D$1:$L$1,1))+1,FALSE)),"")</f>
        <v/>
      </c>
      <c r="BB431" s="107" t="str">
        <f>IFERROR(('BMP P Tracking Table'!$AZ431-INDEX('Performance Curves'!$E$1:$L$1,1,MATCH('BMP P Tracking Table'!$AZ431,'Performance Curves'!$E$1:$L$1,1)))/(INDEX('Performance Curves'!$E$1:$L$1,1,MATCH('BMP P Tracking Table'!$AZ431,'Performance Curves'!$E$1:$L$1,1)+1)-INDEX('Performance Curves'!$E$1:$L$1,1,MATCH('BMP P Tracking Table'!$AZ431,'Performance Curves'!$E$1:$L$1,1))),"")</f>
        <v/>
      </c>
      <c r="BC431" s="106" t="str" cm="1">
        <f t="array" ref="BC431">IFERROR(IF('BMP P Tracking Table'!$AZ431=2,VLOOKUP(CONCATENATE('BMP P Tracking Table'!$AV431," ",'BMP P Tracking Table'!$AX431),'Performance Curves'!$C$1:$L$44,_xlfn.SINGLE(MATCH('BMP P Tracking Table'!$AZ431,'Performance Curves'!$D$1:$L$1,1))+1,FALSE),'BMP P Tracking Table'!$BA431*'BMP P Tracking Table'!$BB431+VLOOKUP(CONCATENATE('BMP P Tracking Table'!$AV431," ",'BMP P Tracking Table'!$AX431),'Performance Curves'!$C$1:$L$44,_xlfn.SINGLE(MATCH('BMP P Tracking Table'!$AZ431,'Performance Curves'!$D$1:$L$1,1))+1,FALSE)),"")</f>
        <v/>
      </c>
      <c r="BD431" s="107" t="str">
        <f>IFERROR('BMP P Tracking Table'!$BC431*'BMP P Tracking Table'!$AY431,"")</f>
        <v/>
      </c>
      <c r="BE431" s="101"/>
      <c r="BF431" s="37">
        <f t="shared" si="14"/>
        <v>0</v>
      </c>
    </row>
    <row r="432" spans="1:58" x14ac:dyDescent="0.25">
      <c r="A432" s="65"/>
      <c r="B432" s="65"/>
      <c r="C432" s="65"/>
      <c r="D432" s="65"/>
      <c r="E432" s="97"/>
      <c r="F432" s="97"/>
      <c r="G432" s="65"/>
      <c r="H432" s="65"/>
      <c r="I432" s="65"/>
      <c r="J432" s="98"/>
      <c r="K432" s="65"/>
      <c r="L432" s="65"/>
      <c r="M432" s="65"/>
      <c r="N432" s="65"/>
      <c r="O432" s="65"/>
      <c r="P432" s="65"/>
      <c r="Q432" s="65" t="str">
        <f>IFERROR(VLOOKUP('BMP P Tracking Table'!$P432,Dropdowns!$C$2:$E$15,3,FALSE),"")</f>
        <v/>
      </c>
      <c r="R432" s="65" t="str">
        <f>IFERROR(VLOOKUP('BMP P Tracking Table'!$Q432,Dropdowns!$P$3:$Q$23,2,FALSE),"")</f>
        <v/>
      </c>
      <c r="S432" s="65"/>
      <c r="T432" s="65"/>
      <c r="U432" s="65"/>
      <c r="V432" s="65"/>
      <c r="W432" s="65"/>
      <c r="X432" s="65"/>
      <c r="Y432" s="65"/>
      <c r="Z432" s="65"/>
      <c r="AA432" s="65"/>
      <c r="AB432" s="100"/>
      <c r="AC432" s="65"/>
      <c r="AD432" s="107" t="str">
        <f>IFERROR('BMP P Tracking Table'!$U432*VLOOKUP('BMP P Tracking Table'!$Q432,'Loading Rates'!$B$1:$L$24,4,FALSE)+IF('BMP P Tracking Table'!$V432="By HSG",'BMP P Tracking Table'!$W432*VLOOKUP('BMP P Tracking Table'!$Q432,'Loading Rates'!$B$1:$L$24,6,FALSE)+'BMP P Tracking Table'!$X432*VLOOKUP('BMP P Tracking Table'!$Q432,'Loading Rates'!$B$1:$L$24,7,FALSE)+'BMP P Tracking Table'!$Y432*VLOOKUP('BMP P Tracking Table'!$Q432,'Loading Rates'!$B$1:$L$24,8,FALSE)+'BMP P Tracking Table'!$Z432*VLOOKUP('BMP P Tracking Table'!$Q432,'Loading Rates'!$B$1:$L$24,9,FALSE),'BMP P Tracking Table'!$AA432*VLOOKUP('BMP P Tracking Table'!$Q432,'Loading Rates'!$B$1:$L$24,10,FALSE)),"")</f>
        <v/>
      </c>
      <c r="AE432" s="107" t="str">
        <f>IFERROR(MIN(2,IF('BMP P Tracking Table'!$V432="Total Pervious",(-(3630*'BMP P Tracking Table'!$U432+20.691*'BMP P Tracking Table'!$AA432)+SQRT((3630*'BMP P Tracking Table'!$U432+20.691*'BMP P Tracking Table'!$AA432)^2-(4*(996.798*'BMP P Tracking Table'!$AA432)*-'BMP P Tracking Table'!$AB432)))/(2*(996.798*'BMP P Tracking Table'!$AA432)),IF(SUM('BMP P Tracking Table'!$W432:$Z432)=0,'BMP P Tracking Table'!$AB432/(-3630*'BMP P Tracking Table'!$U432),(-(3630*'BMP P Tracking Table'!$U432+20.691*'BMP P Tracking Table'!$Z432-216.711*'BMP P Tracking Table'!$Y432-83.853*'BMP P Tracking Table'!$X432-42.834*'BMP P Tracking Table'!$W432)+SQRT((3630*'BMP P Tracking Table'!$U432+20.691*'BMP P Tracking Table'!$Z432-216.711*'BMP P Tracking Table'!$Y432-83.853*'BMP P Tracking Table'!$X432-42.834*'BMP P Tracking Table'!$W432)^2-(4*(149.919*'BMP P Tracking Table'!$W432+236.676*'BMP P Tracking Table'!$X432+726*'BMP P Tracking Table'!$Y432+996.798*'BMP P Tracking Table'!$Z432)*-'BMP P Tracking Table'!$AB432)))/(2*(149.919*'BMP P Tracking Table'!$W432+236.676*'BMP P Tracking Table'!$X432+726*'BMP P Tracking Table'!$Y432+996.798*'BMP P Tracking Table'!$Z432))))),"")</f>
        <v/>
      </c>
      <c r="AF432" s="107" t="str" cm="1">
        <f t="array" ref="AF432">IFERROR((VLOOKUP(CONCATENATE('BMP P Tracking Table'!$T432," ",'BMP P Tracking Table'!$AC432),'Performance Curves'!$C$1:$L$45,_xlfn.SINGLE(MATCH('BMP P Tracking Table'!$AE432,'Performance Curves'!$D$1:$L$1,1))+2,FALSE)-VLOOKUP(CONCATENATE('BMP P Tracking Table'!$T432," ",'BMP P Tracking Table'!$AC432),'Performance Curves'!$C$1:$L$45,_xlfn.SINGLE(MATCH('BMP P Tracking Table'!$AE432,'Performance Curves'!$D$1:$L$1,1))+1,FALSE)),"")</f>
        <v/>
      </c>
      <c r="AG432" s="107" t="str">
        <f>IFERROR(('BMP P Tracking Table'!$AE432-INDEX('Performance Curves'!$E$1:$L$1,1,MATCH('BMP P Tracking Table'!$AE432,'Performance Curves'!$E$1:$L$1,1)))/(INDEX('Performance Curves'!$E$1:$L$1,1,MATCH('BMP P Tracking Table'!$AE432,'Performance Curves'!$E$1:$L$1,1)+1)-INDEX('Performance Curves'!$E$1:$L$1,1,MATCH('BMP P Tracking Table'!$AE432,'Performance Curves'!$E$1:$L$1,1))),"")</f>
        <v/>
      </c>
      <c r="AH432" s="106" t="str" cm="1">
        <f t="array" ref="AH432">IFERROR(IF('BMP P Tracking Table'!$AE432=2,VLOOKUP(CONCATENATE('BMP P Tracking Table'!$T432," ",'BMP P Tracking Table'!$AC432),'Performance Curves'!$C$1:$L$45,_xlfn.SINGLE(MATCH('BMP P Tracking Table'!$AE432,'Performance Curves'!$D$1:$L$1,1))+1,FALSE),'BMP P Tracking Table'!$AF432*'BMP P Tracking Table'!$AG432+VLOOKUP(CONCATENATE('BMP P Tracking Table'!$T432," ",'BMP P Tracking Table'!$AC432),'Performance Curves'!$C$1:$L$45,_xlfn.SINGLE(MATCH('BMP P Tracking Table'!$AE432,'Performance Curves'!$D$1:$L$1,1))+1,FALSE)),"")</f>
        <v/>
      </c>
      <c r="AI432" s="107" t="str">
        <f>IFERROR('BMP P Tracking Table'!$AH432*'BMP P Tracking Table'!$AD432,"")</f>
        <v/>
      </c>
      <c r="AJ432" s="65"/>
      <c r="AK432" s="101"/>
      <c r="AL432" s="101"/>
      <c r="AM432" s="64">
        <v>1</v>
      </c>
      <c r="AN432" s="105" t="str">
        <f t="shared" si="13"/>
        <v/>
      </c>
      <c r="AO432" s="101"/>
      <c r="AP432" s="101"/>
      <c r="AQ432" s="101"/>
      <c r="AR432" s="101"/>
      <c r="AS432" s="101"/>
      <c r="AT432" s="101"/>
      <c r="AU432" s="101"/>
      <c r="AV432" s="65"/>
      <c r="AW432" s="102"/>
      <c r="AX432" s="102"/>
      <c r="AY432" s="107" t="str">
        <f>IF('BMP P Tracking Table'!$AK432="Yes",IF('BMP P Tracking Table'!$AL432="No",'BMP P Tracking Table'!$U432*VLOOKUP('BMP P Tracking Table'!$Q432,'Loading Rates'!$B$1:$L$24,4,FALSE)+IF('BMP P Tracking Table'!$V432="By HSG",'BMP P Tracking Table'!$W432*VLOOKUP('BMP P Tracking Table'!$Q432,'Loading Rates'!$B$1:$L$24,6,FALSE)+'BMP P Tracking Table'!$X432*VLOOKUP('BMP P Tracking Table'!$Q432,'Loading Rates'!$B$1:$L$24,7,FALSE)+'BMP P Tracking Table'!$Y432*VLOOKUP('BMP P Tracking Table'!$Q432,'Loading Rates'!$B$1:$L$24,8,FALSE)+'BMP P Tracking Table'!$Z432*VLOOKUP('BMP P Tracking Table'!$Q432,'Loading Rates'!$B$1:$L$24,9,FALSE),'BMP P Tracking Table'!$AA432*VLOOKUP('BMP P Tracking Table'!$Q432,'Loading Rates'!$B$1:$L$24,10,FALSE)),'BMP P Tracking Table'!$AO432*VLOOKUP('BMP P Tracking Table'!$Q432,'Loading Rates'!$B$1:$L$24,4,FALSE)+IF('BMP P Tracking Table'!$AP432="By HSG",'BMP P Tracking Table'!$AQ432*VLOOKUP('BMP P Tracking Table'!$Q432,'Loading Rates'!$B$1:$L$24,6,FALSE)+'BMP P Tracking Table'!$AR432*VLOOKUP('BMP P Tracking Table'!$Q432,'Loading Rates'!$B$1:$L$24,7,FALSE)+'BMP P Tracking Table'!$AS432*VLOOKUP('BMP P Tracking Table'!$Q432,'Loading Rates'!$B$1:$L$24,8,FALSE)+'BMP P Tracking Table'!$AT432*VLOOKUP('BMP P Tracking Table'!$Q432,'Loading Rates'!$B$1:$L$24,9,FALSE),'BMP P Tracking Table'!$AU432*VLOOKUP('BMP P Tracking Table'!$Q432,'Loading Rates'!$B$1:$L$24,10,FALSE))),"")</f>
        <v/>
      </c>
      <c r="AZ432" s="107" t="str">
        <f>IFERROR(IF('BMP P Tracking Table'!$AL432="Yes",MIN(2,IF('BMP P Tracking Table'!$AP432="Total Pervious",(-(3630*'BMP P Tracking Table'!$AO432+20.691*'BMP P Tracking Table'!$AU432)+SQRT((3630*'BMP P Tracking Table'!$AO432+20.691*'BMP P Tracking Table'!$AU432)^2-(4*(996.798*'BMP P Tracking Table'!$AU432)*-'BMP P Tracking Table'!$AW432)))/(2*(996.798*'BMP P Tracking Table'!$AU432)),IF(SUM('BMP P Tracking Table'!$AQ432:$AT432)=0,'BMP P Tracking Table'!$AU432/(-3630*'BMP P Tracking Table'!$AO432),(-(3630*'BMP P Tracking Table'!$AO432+20.691*'BMP P Tracking Table'!$AT432-216.711*'BMP P Tracking Table'!$AS432-83.853*'BMP P Tracking Table'!$AR432-42.834*'BMP P Tracking Table'!$AQ432)+SQRT((3630*'BMP P Tracking Table'!$AO432+20.691*'BMP P Tracking Table'!$AT432-216.711*'BMP P Tracking Table'!$AS432-83.853*'BMP P Tracking Table'!$AR432-42.834*'BMP P Tracking Table'!$AQ432)^2-(4*(149.919*'BMP P Tracking Table'!$AQ432+236.676*'BMP P Tracking Table'!$AR432+726*'BMP P Tracking Table'!$AS432+996.798*'BMP P Tracking Table'!$AT432)*-'BMP P Tracking Table'!$AW432)))/(2*(149.919*'BMP P Tracking Table'!$AQ432+236.676*'BMP P Tracking Table'!$AR432+726*'BMP P Tracking Table'!$AS432+996.798*'BMP P Tracking Table'!$AT432))))),MIN(2,IF('BMP P Tracking Table'!$AP432="Total Pervious",(-(3630*'BMP P Tracking Table'!$U432+20.691*'BMP P Tracking Table'!$AA432)+SQRT((3630*'BMP P Tracking Table'!$U432+20.691*'BMP P Tracking Table'!$AA432)^2-(4*(996.798*'BMP P Tracking Table'!$AA432)*-'BMP P Tracking Table'!$AW432)))/(2*(996.798*'BMP P Tracking Table'!$AA432)),IF(SUM('BMP P Tracking Table'!$W432:$Z432)=0,'BMP P Tracking Table'!$AW432/(-3630*'BMP P Tracking Table'!$U432),(-(3630*'BMP P Tracking Table'!$U432+20.691*'BMP P Tracking Table'!$Z432-216.711*'BMP P Tracking Table'!$Y432-83.853*'BMP P Tracking Table'!$X432-42.834*'BMP P Tracking Table'!$W432)+SQRT((3630*'BMP P Tracking Table'!$U432+20.691*'BMP P Tracking Table'!$Z432-216.711*'BMP P Tracking Table'!$Y432-83.853*'BMP P Tracking Table'!$X432-42.834*'BMP P Tracking Table'!$W432)^2-(4*(149.919*'BMP P Tracking Table'!$W432+236.676*'BMP P Tracking Table'!$X432+726*'BMP P Tracking Table'!$Y432+996.798*'BMP P Tracking Table'!$Z432)*-'BMP P Tracking Table'!$AW432)))/(2*(149.919*'BMP P Tracking Table'!$W432+236.676*'BMP P Tracking Table'!$X432+726*'BMP P Tracking Table'!$Y432+996.798*'BMP P Tracking Table'!$Z432)))))),"")</f>
        <v/>
      </c>
      <c r="BA432" s="105" t="str" cm="1">
        <f t="array" ref="BA432">IFERROR((VLOOKUP(CONCATENATE('BMP P Tracking Table'!$AV432," ",'BMP P Tracking Table'!$AX432),'Performance Curves'!$C$1:$L$45,_xlfn.SINGLE(MATCH('BMP P Tracking Table'!$AZ432,'Performance Curves'!$D$1:$L$1,1))+2,FALSE)-VLOOKUP(CONCATENATE('BMP P Tracking Table'!$AV432," ",'BMP P Tracking Table'!$AX432),'Performance Curves'!$C$1:$L$45,_xlfn.SINGLE(MATCH('BMP P Tracking Table'!$AZ432,'Performance Curves'!$D$1:$L$1,1))+1,FALSE)),"")</f>
        <v/>
      </c>
      <c r="BB432" s="107" t="str">
        <f>IFERROR(('BMP P Tracking Table'!$AZ432-INDEX('Performance Curves'!$E$1:$L$1,1,MATCH('BMP P Tracking Table'!$AZ432,'Performance Curves'!$E$1:$L$1,1)))/(INDEX('Performance Curves'!$E$1:$L$1,1,MATCH('BMP P Tracking Table'!$AZ432,'Performance Curves'!$E$1:$L$1,1)+1)-INDEX('Performance Curves'!$E$1:$L$1,1,MATCH('BMP P Tracking Table'!$AZ432,'Performance Curves'!$E$1:$L$1,1))),"")</f>
        <v/>
      </c>
      <c r="BC432" s="106" t="str" cm="1">
        <f t="array" ref="BC432">IFERROR(IF('BMP P Tracking Table'!$AZ432=2,VLOOKUP(CONCATENATE('BMP P Tracking Table'!$AV432," ",'BMP P Tracking Table'!$AX432),'Performance Curves'!$C$1:$L$44,_xlfn.SINGLE(MATCH('BMP P Tracking Table'!$AZ432,'Performance Curves'!$D$1:$L$1,1))+1,FALSE),'BMP P Tracking Table'!$BA432*'BMP P Tracking Table'!$BB432+VLOOKUP(CONCATENATE('BMP P Tracking Table'!$AV432," ",'BMP P Tracking Table'!$AX432),'Performance Curves'!$C$1:$L$44,_xlfn.SINGLE(MATCH('BMP P Tracking Table'!$AZ432,'Performance Curves'!$D$1:$L$1,1))+1,FALSE)),"")</f>
        <v/>
      </c>
      <c r="BD432" s="107" t="str">
        <f>IFERROR('BMP P Tracking Table'!$BC432*'BMP P Tracking Table'!$AY432,"")</f>
        <v/>
      </c>
      <c r="BE432" s="101"/>
      <c r="BF432" s="37">
        <f t="shared" si="14"/>
        <v>0</v>
      </c>
    </row>
    <row r="433" spans="1:58" x14ac:dyDescent="0.25">
      <c r="A433" s="65"/>
      <c r="B433" s="65"/>
      <c r="C433" s="65"/>
      <c r="D433" s="65"/>
      <c r="E433" s="97"/>
      <c r="F433" s="97"/>
      <c r="G433" s="65"/>
      <c r="H433" s="65"/>
      <c r="I433" s="65"/>
      <c r="J433" s="98"/>
      <c r="K433" s="65"/>
      <c r="L433" s="65"/>
      <c r="M433" s="65"/>
      <c r="N433" s="65"/>
      <c r="O433" s="65"/>
      <c r="P433" s="65"/>
      <c r="Q433" s="65" t="str">
        <f>IFERROR(VLOOKUP('BMP P Tracking Table'!$P433,Dropdowns!$C$2:$E$15,3,FALSE),"")</f>
        <v/>
      </c>
      <c r="R433" s="65" t="str">
        <f>IFERROR(VLOOKUP('BMP P Tracking Table'!$Q433,Dropdowns!$P$3:$Q$23,2,FALSE),"")</f>
        <v/>
      </c>
      <c r="S433" s="65"/>
      <c r="T433" s="65"/>
      <c r="U433" s="65"/>
      <c r="V433" s="65"/>
      <c r="W433" s="65"/>
      <c r="X433" s="65"/>
      <c r="Y433" s="65"/>
      <c r="Z433" s="65"/>
      <c r="AA433" s="65"/>
      <c r="AB433" s="100"/>
      <c r="AC433" s="65"/>
      <c r="AD433" s="107" t="str">
        <f>IFERROR('BMP P Tracking Table'!$U433*VLOOKUP('BMP P Tracking Table'!$Q433,'Loading Rates'!$B$1:$L$24,4,FALSE)+IF('BMP P Tracking Table'!$V433="By HSG",'BMP P Tracking Table'!$W433*VLOOKUP('BMP P Tracking Table'!$Q433,'Loading Rates'!$B$1:$L$24,6,FALSE)+'BMP P Tracking Table'!$X433*VLOOKUP('BMP P Tracking Table'!$Q433,'Loading Rates'!$B$1:$L$24,7,FALSE)+'BMP P Tracking Table'!$Y433*VLOOKUP('BMP P Tracking Table'!$Q433,'Loading Rates'!$B$1:$L$24,8,FALSE)+'BMP P Tracking Table'!$Z433*VLOOKUP('BMP P Tracking Table'!$Q433,'Loading Rates'!$B$1:$L$24,9,FALSE),'BMP P Tracking Table'!$AA433*VLOOKUP('BMP P Tracking Table'!$Q433,'Loading Rates'!$B$1:$L$24,10,FALSE)),"")</f>
        <v/>
      </c>
      <c r="AE433" s="107" t="str">
        <f>IFERROR(MIN(2,IF('BMP P Tracking Table'!$V433="Total Pervious",(-(3630*'BMP P Tracking Table'!$U433+20.691*'BMP P Tracking Table'!$AA433)+SQRT((3630*'BMP P Tracking Table'!$U433+20.691*'BMP P Tracking Table'!$AA433)^2-(4*(996.798*'BMP P Tracking Table'!$AA433)*-'BMP P Tracking Table'!$AB433)))/(2*(996.798*'BMP P Tracking Table'!$AA433)),IF(SUM('BMP P Tracking Table'!$W433:$Z433)=0,'BMP P Tracking Table'!$AB433/(-3630*'BMP P Tracking Table'!$U433),(-(3630*'BMP P Tracking Table'!$U433+20.691*'BMP P Tracking Table'!$Z433-216.711*'BMP P Tracking Table'!$Y433-83.853*'BMP P Tracking Table'!$X433-42.834*'BMP P Tracking Table'!$W433)+SQRT((3630*'BMP P Tracking Table'!$U433+20.691*'BMP P Tracking Table'!$Z433-216.711*'BMP P Tracking Table'!$Y433-83.853*'BMP P Tracking Table'!$X433-42.834*'BMP P Tracking Table'!$W433)^2-(4*(149.919*'BMP P Tracking Table'!$W433+236.676*'BMP P Tracking Table'!$X433+726*'BMP P Tracking Table'!$Y433+996.798*'BMP P Tracking Table'!$Z433)*-'BMP P Tracking Table'!$AB433)))/(2*(149.919*'BMP P Tracking Table'!$W433+236.676*'BMP P Tracking Table'!$X433+726*'BMP P Tracking Table'!$Y433+996.798*'BMP P Tracking Table'!$Z433))))),"")</f>
        <v/>
      </c>
      <c r="AF433" s="107" t="str" cm="1">
        <f t="array" ref="AF433">IFERROR((VLOOKUP(CONCATENATE('BMP P Tracking Table'!$T433," ",'BMP P Tracking Table'!$AC433),'Performance Curves'!$C$1:$L$45,_xlfn.SINGLE(MATCH('BMP P Tracking Table'!$AE433,'Performance Curves'!$D$1:$L$1,1))+2,FALSE)-VLOOKUP(CONCATENATE('BMP P Tracking Table'!$T433," ",'BMP P Tracking Table'!$AC433),'Performance Curves'!$C$1:$L$45,_xlfn.SINGLE(MATCH('BMP P Tracking Table'!$AE433,'Performance Curves'!$D$1:$L$1,1))+1,FALSE)),"")</f>
        <v/>
      </c>
      <c r="AG433" s="107" t="str">
        <f>IFERROR(('BMP P Tracking Table'!$AE433-INDEX('Performance Curves'!$E$1:$L$1,1,MATCH('BMP P Tracking Table'!$AE433,'Performance Curves'!$E$1:$L$1,1)))/(INDEX('Performance Curves'!$E$1:$L$1,1,MATCH('BMP P Tracking Table'!$AE433,'Performance Curves'!$E$1:$L$1,1)+1)-INDEX('Performance Curves'!$E$1:$L$1,1,MATCH('BMP P Tracking Table'!$AE433,'Performance Curves'!$E$1:$L$1,1))),"")</f>
        <v/>
      </c>
      <c r="AH433" s="106" t="str" cm="1">
        <f t="array" ref="AH433">IFERROR(IF('BMP P Tracking Table'!$AE433=2,VLOOKUP(CONCATENATE('BMP P Tracking Table'!$T433," ",'BMP P Tracking Table'!$AC433),'Performance Curves'!$C$1:$L$45,_xlfn.SINGLE(MATCH('BMP P Tracking Table'!$AE433,'Performance Curves'!$D$1:$L$1,1))+1,FALSE),'BMP P Tracking Table'!$AF433*'BMP P Tracking Table'!$AG433+VLOOKUP(CONCATENATE('BMP P Tracking Table'!$T433," ",'BMP P Tracking Table'!$AC433),'Performance Curves'!$C$1:$L$45,_xlfn.SINGLE(MATCH('BMP P Tracking Table'!$AE433,'Performance Curves'!$D$1:$L$1,1))+1,FALSE)),"")</f>
        <v/>
      </c>
      <c r="AI433" s="107" t="str">
        <f>IFERROR('BMP P Tracking Table'!$AH433*'BMP P Tracking Table'!$AD433,"")</f>
        <v/>
      </c>
      <c r="AJ433" s="65"/>
      <c r="AK433" s="101"/>
      <c r="AL433" s="101"/>
      <c r="AM433" s="64">
        <v>1</v>
      </c>
      <c r="AN433" s="105" t="str">
        <f t="shared" si="13"/>
        <v/>
      </c>
      <c r="AO433" s="101"/>
      <c r="AP433" s="101"/>
      <c r="AQ433" s="101"/>
      <c r="AR433" s="101"/>
      <c r="AS433" s="101"/>
      <c r="AT433" s="101"/>
      <c r="AU433" s="101"/>
      <c r="AV433" s="65"/>
      <c r="AW433" s="102"/>
      <c r="AX433" s="102"/>
      <c r="AY433" s="107" t="str">
        <f>IF('BMP P Tracking Table'!$AK433="Yes",IF('BMP P Tracking Table'!$AL433="No",'BMP P Tracking Table'!$U433*VLOOKUP('BMP P Tracking Table'!$Q433,'Loading Rates'!$B$1:$L$24,4,FALSE)+IF('BMP P Tracking Table'!$V433="By HSG",'BMP P Tracking Table'!$W433*VLOOKUP('BMP P Tracking Table'!$Q433,'Loading Rates'!$B$1:$L$24,6,FALSE)+'BMP P Tracking Table'!$X433*VLOOKUP('BMP P Tracking Table'!$Q433,'Loading Rates'!$B$1:$L$24,7,FALSE)+'BMP P Tracking Table'!$Y433*VLOOKUP('BMP P Tracking Table'!$Q433,'Loading Rates'!$B$1:$L$24,8,FALSE)+'BMP P Tracking Table'!$Z433*VLOOKUP('BMP P Tracking Table'!$Q433,'Loading Rates'!$B$1:$L$24,9,FALSE),'BMP P Tracking Table'!$AA433*VLOOKUP('BMP P Tracking Table'!$Q433,'Loading Rates'!$B$1:$L$24,10,FALSE)),'BMP P Tracking Table'!$AO433*VLOOKUP('BMP P Tracking Table'!$Q433,'Loading Rates'!$B$1:$L$24,4,FALSE)+IF('BMP P Tracking Table'!$AP433="By HSG",'BMP P Tracking Table'!$AQ433*VLOOKUP('BMP P Tracking Table'!$Q433,'Loading Rates'!$B$1:$L$24,6,FALSE)+'BMP P Tracking Table'!$AR433*VLOOKUP('BMP P Tracking Table'!$Q433,'Loading Rates'!$B$1:$L$24,7,FALSE)+'BMP P Tracking Table'!$AS433*VLOOKUP('BMP P Tracking Table'!$Q433,'Loading Rates'!$B$1:$L$24,8,FALSE)+'BMP P Tracking Table'!$AT433*VLOOKUP('BMP P Tracking Table'!$Q433,'Loading Rates'!$B$1:$L$24,9,FALSE),'BMP P Tracking Table'!$AU433*VLOOKUP('BMP P Tracking Table'!$Q433,'Loading Rates'!$B$1:$L$24,10,FALSE))),"")</f>
        <v/>
      </c>
      <c r="AZ433" s="107" t="str">
        <f>IFERROR(IF('BMP P Tracking Table'!$AL433="Yes",MIN(2,IF('BMP P Tracking Table'!$AP433="Total Pervious",(-(3630*'BMP P Tracking Table'!$AO433+20.691*'BMP P Tracking Table'!$AU433)+SQRT((3630*'BMP P Tracking Table'!$AO433+20.691*'BMP P Tracking Table'!$AU433)^2-(4*(996.798*'BMP P Tracking Table'!$AU433)*-'BMP P Tracking Table'!$AW433)))/(2*(996.798*'BMP P Tracking Table'!$AU433)),IF(SUM('BMP P Tracking Table'!$AQ433:$AT433)=0,'BMP P Tracking Table'!$AU433/(-3630*'BMP P Tracking Table'!$AO433),(-(3630*'BMP P Tracking Table'!$AO433+20.691*'BMP P Tracking Table'!$AT433-216.711*'BMP P Tracking Table'!$AS433-83.853*'BMP P Tracking Table'!$AR433-42.834*'BMP P Tracking Table'!$AQ433)+SQRT((3630*'BMP P Tracking Table'!$AO433+20.691*'BMP P Tracking Table'!$AT433-216.711*'BMP P Tracking Table'!$AS433-83.853*'BMP P Tracking Table'!$AR433-42.834*'BMP P Tracking Table'!$AQ433)^2-(4*(149.919*'BMP P Tracking Table'!$AQ433+236.676*'BMP P Tracking Table'!$AR433+726*'BMP P Tracking Table'!$AS433+996.798*'BMP P Tracking Table'!$AT433)*-'BMP P Tracking Table'!$AW433)))/(2*(149.919*'BMP P Tracking Table'!$AQ433+236.676*'BMP P Tracking Table'!$AR433+726*'BMP P Tracking Table'!$AS433+996.798*'BMP P Tracking Table'!$AT433))))),MIN(2,IF('BMP P Tracking Table'!$AP433="Total Pervious",(-(3630*'BMP P Tracking Table'!$U433+20.691*'BMP P Tracking Table'!$AA433)+SQRT((3630*'BMP P Tracking Table'!$U433+20.691*'BMP P Tracking Table'!$AA433)^2-(4*(996.798*'BMP P Tracking Table'!$AA433)*-'BMP P Tracking Table'!$AW433)))/(2*(996.798*'BMP P Tracking Table'!$AA433)),IF(SUM('BMP P Tracking Table'!$W433:$Z433)=0,'BMP P Tracking Table'!$AW433/(-3630*'BMP P Tracking Table'!$U433),(-(3630*'BMP P Tracking Table'!$U433+20.691*'BMP P Tracking Table'!$Z433-216.711*'BMP P Tracking Table'!$Y433-83.853*'BMP P Tracking Table'!$X433-42.834*'BMP P Tracking Table'!$W433)+SQRT((3630*'BMP P Tracking Table'!$U433+20.691*'BMP P Tracking Table'!$Z433-216.711*'BMP P Tracking Table'!$Y433-83.853*'BMP P Tracking Table'!$X433-42.834*'BMP P Tracking Table'!$W433)^2-(4*(149.919*'BMP P Tracking Table'!$W433+236.676*'BMP P Tracking Table'!$X433+726*'BMP P Tracking Table'!$Y433+996.798*'BMP P Tracking Table'!$Z433)*-'BMP P Tracking Table'!$AW433)))/(2*(149.919*'BMP P Tracking Table'!$W433+236.676*'BMP P Tracking Table'!$X433+726*'BMP P Tracking Table'!$Y433+996.798*'BMP P Tracking Table'!$Z433)))))),"")</f>
        <v/>
      </c>
      <c r="BA433" s="105" t="str" cm="1">
        <f t="array" ref="BA433">IFERROR((VLOOKUP(CONCATENATE('BMP P Tracking Table'!$AV433," ",'BMP P Tracking Table'!$AX433),'Performance Curves'!$C$1:$L$45,_xlfn.SINGLE(MATCH('BMP P Tracking Table'!$AZ433,'Performance Curves'!$D$1:$L$1,1))+2,FALSE)-VLOOKUP(CONCATENATE('BMP P Tracking Table'!$AV433," ",'BMP P Tracking Table'!$AX433),'Performance Curves'!$C$1:$L$45,_xlfn.SINGLE(MATCH('BMP P Tracking Table'!$AZ433,'Performance Curves'!$D$1:$L$1,1))+1,FALSE)),"")</f>
        <v/>
      </c>
      <c r="BB433" s="107" t="str">
        <f>IFERROR(('BMP P Tracking Table'!$AZ433-INDEX('Performance Curves'!$E$1:$L$1,1,MATCH('BMP P Tracking Table'!$AZ433,'Performance Curves'!$E$1:$L$1,1)))/(INDEX('Performance Curves'!$E$1:$L$1,1,MATCH('BMP P Tracking Table'!$AZ433,'Performance Curves'!$E$1:$L$1,1)+1)-INDEX('Performance Curves'!$E$1:$L$1,1,MATCH('BMP P Tracking Table'!$AZ433,'Performance Curves'!$E$1:$L$1,1))),"")</f>
        <v/>
      </c>
      <c r="BC433" s="106" t="str" cm="1">
        <f t="array" ref="BC433">IFERROR(IF('BMP P Tracking Table'!$AZ433=2,VLOOKUP(CONCATENATE('BMP P Tracking Table'!$AV433," ",'BMP P Tracking Table'!$AX433),'Performance Curves'!$C$1:$L$44,_xlfn.SINGLE(MATCH('BMP P Tracking Table'!$AZ433,'Performance Curves'!$D$1:$L$1,1))+1,FALSE),'BMP P Tracking Table'!$BA433*'BMP P Tracking Table'!$BB433+VLOOKUP(CONCATENATE('BMP P Tracking Table'!$AV433," ",'BMP P Tracking Table'!$AX433),'Performance Curves'!$C$1:$L$44,_xlfn.SINGLE(MATCH('BMP P Tracking Table'!$AZ433,'Performance Curves'!$D$1:$L$1,1))+1,FALSE)),"")</f>
        <v/>
      </c>
      <c r="BD433" s="107" t="str">
        <f>IFERROR('BMP P Tracking Table'!$BC433*'BMP P Tracking Table'!$AY433,"")</f>
        <v/>
      </c>
      <c r="BE433" s="101"/>
      <c r="BF433" s="37">
        <f t="shared" si="14"/>
        <v>0</v>
      </c>
    </row>
    <row r="434" spans="1:58" x14ac:dyDescent="0.25">
      <c r="A434" s="65"/>
      <c r="B434" s="65"/>
      <c r="C434" s="65"/>
      <c r="D434" s="65"/>
      <c r="E434" s="97"/>
      <c r="F434" s="97"/>
      <c r="G434" s="65"/>
      <c r="H434" s="65"/>
      <c r="I434" s="65"/>
      <c r="J434" s="98"/>
      <c r="K434" s="65"/>
      <c r="L434" s="65"/>
      <c r="M434" s="65"/>
      <c r="N434" s="65"/>
      <c r="O434" s="65"/>
      <c r="P434" s="65"/>
      <c r="Q434" s="65" t="str">
        <f>IFERROR(VLOOKUP('BMP P Tracking Table'!$P434,Dropdowns!$C$2:$E$15,3,FALSE),"")</f>
        <v/>
      </c>
      <c r="R434" s="65" t="str">
        <f>IFERROR(VLOOKUP('BMP P Tracking Table'!$Q434,Dropdowns!$P$3:$Q$23,2,FALSE),"")</f>
        <v/>
      </c>
      <c r="S434" s="65"/>
      <c r="T434" s="65"/>
      <c r="U434" s="65"/>
      <c r="V434" s="65"/>
      <c r="W434" s="65"/>
      <c r="X434" s="65"/>
      <c r="Y434" s="65"/>
      <c r="Z434" s="65"/>
      <c r="AA434" s="65"/>
      <c r="AB434" s="100"/>
      <c r="AC434" s="65"/>
      <c r="AD434" s="107" t="str">
        <f>IFERROR('BMP P Tracking Table'!$U434*VLOOKUP('BMP P Tracking Table'!$Q434,'Loading Rates'!$B$1:$L$24,4,FALSE)+IF('BMP P Tracking Table'!$V434="By HSG",'BMP P Tracking Table'!$W434*VLOOKUP('BMP P Tracking Table'!$Q434,'Loading Rates'!$B$1:$L$24,6,FALSE)+'BMP P Tracking Table'!$X434*VLOOKUP('BMP P Tracking Table'!$Q434,'Loading Rates'!$B$1:$L$24,7,FALSE)+'BMP P Tracking Table'!$Y434*VLOOKUP('BMP P Tracking Table'!$Q434,'Loading Rates'!$B$1:$L$24,8,FALSE)+'BMP P Tracking Table'!$Z434*VLOOKUP('BMP P Tracking Table'!$Q434,'Loading Rates'!$B$1:$L$24,9,FALSE),'BMP P Tracking Table'!$AA434*VLOOKUP('BMP P Tracking Table'!$Q434,'Loading Rates'!$B$1:$L$24,10,FALSE)),"")</f>
        <v/>
      </c>
      <c r="AE434" s="107" t="str">
        <f>IFERROR(MIN(2,IF('BMP P Tracking Table'!$V434="Total Pervious",(-(3630*'BMP P Tracking Table'!$U434+20.691*'BMP P Tracking Table'!$AA434)+SQRT((3630*'BMP P Tracking Table'!$U434+20.691*'BMP P Tracking Table'!$AA434)^2-(4*(996.798*'BMP P Tracking Table'!$AA434)*-'BMP P Tracking Table'!$AB434)))/(2*(996.798*'BMP P Tracking Table'!$AA434)),IF(SUM('BMP P Tracking Table'!$W434:$Z434)=0,'BMP P Tracking Table'!$AB434/(-3630*'BMP P Tracking Table'!$U434),(-(3630*'BMP P Tracking Table'!$U434+20.691*'BMP P Tracking Table'!$Z434-216.711*'BMP P Tracking Table'!$Y434-83.853*'BMP P Tracking Table'!$X434-42.834*'BMP P Tracking Table'!$W434)+SQRT((3630*'BMP P Tracking Table'!$U434+20.691*'BMP P Tracking Table'!$Z434-216.711*'BMP P Tracking Table'!$Y434-83.853*'BMP P Tracking Table'!$X434-42.834*'BMP P Tracking Table'!$W434)^2-(4*(149.919*'BMP P Tracking Table'!$W434+236.676*'BMP P Tracking Table'!$X434+726*'BMP P Tracking Table'!$Y434+996.798*'BMP P Tracking Table'!$Z434)*-'BMP P Tracking Table'!$AB434)))/(2*(149.919*'BMP P Tracking Table'!$W434+236.676*'BMP P Tracking Table'!$X434+726*'BMP P Tracking Table'!$Y434+996.798*'BMP P Tracking Table'!$Z434))))),"")</f>
        <v/>
      </c>
      <c r="AF434" s="107" t="str" cm="1">
        <f t="array" ref="AF434">IFERROR((VLOOKUP(CONCATENATE('BMP P Tracking Table'!$T434," ",'BMP P Tracking Table'!$AC434),'Performance Curves'!$C$1:$L$45,_xlfn.SINGLE(MATCH('BMP P Tracking Table'!$AE434,'Performance Curves'!$D$1:$L$1,1))+2,FALSE)-VLOOKUP(CONCATENATE('BMP P Tracking Table'!$T434," ",'BMP P Tracking Table'!$AC434),'Performance Curves'!$C$1:$L$45,_xlfn.SINGLE(MATCH('BMP P Tracking Table'!$AE434,'Performance Curves'!$D$1:$L$1,1))+1,FALSE)),"")</f>
        <v/>
      </c>
      <c r="AG434" s="107" t="str">
        <f>IFERROR(('BMP P Tracking Table'!$AE434-INDEX('Performance Curves'!$E$1:$L$1,1,MATCH('BMP P Tracking Table'!$AE434,'Performance Curves'!$E$1:$L$1,1)))/(INDEX('Performance Curves'!$E$1:$L$1,1,MATCH('BMP P Tracking Table'!$AE434,'Performance Curves'!$E$1:$L$1,1)+1)-INDEX('Performance Curves'!$E$1:$L$1,1,MATCH('BMP P Tracking Table'!$AE434,'Performance Curves'!$E$1:$L$1,1))),"")</f>
        <v/>
      </c>
      <c r="AH434" s="106" t="str" cm="1">
        <f t="array" ref="AH434">IFERROR(IF('BMP P Tracking Table'!$AE434=2,VLOOKUP(CONCATENATE('BMP P Tracking Table'!$T434," ",'BMP P Tracking Table'!$AC434),'Performance Curves'!$C$1:$L$45,_xlfn.SINGLE(MATCH('BMP P Tracking Table'!$AE434,'Performance Curves'!$D$1:$L$1,1))+1,FALSE),'BMP P Tracking Table'!$AF434*'BMP P Tracking Table'!$AG434+VLOOKUP(CONCATENATE('BMP P Tracking Table'!$T434," ",'BMP P Tracking Table'!$AC434),'Performance Curves'!$C$1:$L$45,_xlfn.SINGLE(MATCH('BMP P Tracking Table'!$AE434,'Performance Curves'!$D$1:$L$1,1))+1,FALSE)),"")</f>
        <v/>
      </c>
      <c r="AI434" s="107" t="str">
        <f>IFERROR('BMP P Tracking Table'!$AH434*'BMP P Tracking Table'!$AD434,"")</f>
        <v/>
      </c>
      <c r="AJ434" s="65"/>
      <c r="AK434" s="101"/>
      <c r="AL434" s="101"/>
      <c r="AM434" s="64">
        <v>1</v>
      </c>
      <c r="AN434" s="105" t="str">
        <f t="shared" si="13"/>
        <v/>
      </c>
      <c r="AO434" s="101"/>
      <c r="AP434" s="101"/>
      <c r="AQ434" s="101"/>
      <c r="AR434" s="101"/>
      <c r="AS434" s="101"/>
      <c r="AT434" s="101"/>
      <c r="AU434" s="101"/>
      <c r="AV434" s="65"/>
      <c r="AW434" s="102"/>
      <c r="AX434" s="102"/>
      <c r="AY434" s="107" t="str">
        <f>IF('BMP P Tracking Table'!$AK434="Yes",IF('BMP P Tracking Table'!$AL434="No",'BMP P Tracking Table'!$U434*VLOOKUP('BMP P Tracking Table'!$Q434,'Loading Rates'!$B$1:$L$24,4,FALSE)+IF('BMP P Tracking Table'!$V434="By HSG",'BMP P Tracking Table'!$W434*VLOOKUP('BMP P Tracking Table'!$Q434,'Loading Rates'!$B$1:$L$24,6,FALSE)+'BMP P Tracking Table'!$X434*VLOOKUP('BMP P Tracking Table'!$Q434,'Loading Rates'!$B$1:$L$24,7,FALSE)+'BMP P Tracking Table'!$Y434*VLOOKUP('BMP P Tracking Table'!$Q434,'Loading Rates'!$B$1:$L$24,8,FALSE)+'BMP P Tracking Table'!$Z434*VLOOKUP('BMP P Tracking Table'!$Q434,'Loading Rates'!$B$1:$L$24,9,FALSE),'BMP P Tracking Table'!$AA434*VLOOKUP('BMP P Tracking Table'!$Q434,'Loading Rates'!$B$1:$L$24,10,FALSE)),'BMP P Tracking Table'!$AO434*VLOOKUP('BMP P Tracking Table'!$Q434,'Loading Rates'!$B$1:$L$24,4,FALSE)+IF('BMP P Tracking Table'!$AP434="By HSG",'BMP P Tracking Table'!$AQ434*VLOOKUP('BMP P Tracking Table'!$Q434,'Loading Rates'!$B$1:$L$24,6,FALSE)+'BMP P Tracking Table'!$AR434*VLOOKUP('BMP P Tracking Table'!$Q434,'Loading Rates'!$B$1:$L$24,7,FALSE)+'BMP P Tracking Table'!$AS434*VLOOKUP('BMP P Tracking Table'!$Q434,'Loading Rates'!$B$1:$L$24,8,FALSE)+'BMP P Tracking Table'!$AT434*VLOOKUP('BMP P Tracking Table'!$Q434,'Loading Rates'!$B$1:$L$24,9,FALSE),'BMP P Tracking Table'!$AU434*VLOOKUP('BMP P Tracking Table'!$Q434,'Loading Rates'!$B$1:$L$24,10,FALSE))),"")</f>
        <v/>
      </c>
      <c r="AZ434" s="107" t="str">
        <f>IFERROR(IF('BMP P Tracking Table'!$AL434="Yes",MIN(2,IF('BMP P Tracking Table'!$AP434="Total Pervious",(-(3630*'BMP P Tracking Table'!$AO434+20.691*'BMP P Tracking Table'!$AU434)+SQRT((3630*'BMP P Tracking Table'!$AO434+20.691*'BMP P Tracking Table'!$AU434)^2-(4*(996.798*'BMP P Tracking Table'!$AU434)*-'BMP P Tracking Table'!$AW434)))/(2*(996.798*'BMP P Tracking Table'!$AU434)),IF(SUM('BMP P Tracking Table'!$AQ434:$AT434)=0,'BMP P Tracking Table'!$AU434/(-3630*'BMP P Tracking Table'!$AO434),(-(3630*'BMP P Tracking Table'!$AO434+20.691*'BMP P Tracking Table'!$AT434-216.711*'BMP P Tracking Table'!$AS434-83.853*'BMP P Tracking Table'!$AR434-42.834*'BMP P Tracking Table'!$AQ434)+SQRT((3630*'BMP P Tracking Table'!$AO434+20.691*'BMP P Tracking Table'!$AT434-216.711*'BMP P Tracking Table'!$AS434-83.853*'BMP P Tracking Table'!$AR434-42.834*'BMP P Tracking Table'!$AQ434)^2-(4*(149.919*'BMP P Tracking Table'!$AQ434+236.676*'BMP P Tracking Table'!$AR434+726*'BMP P Tracking Table'!$AS434+996.798*'BMP P Tracking Table'!$AT434)*-'BMP P Tracking Table'!$AW434)))/(2*(149.919*'BMP P Tracking Table'!$AQ434+236.676*'BMP P Tracking Table'!$AR434+726*'BMP P Tracking Table'!$AS434+996.798*'BMP P Tracking Table'!$AT434))))),MIN(2,IF('BMP P Tracking Table'!$AP434="Total Pervious",(-(3630*'BMP P Tracking Table'!$U434+20.691*'BMP P Tracking Table'!$AA434)+SQRT((3630*'BMP P Tracking Table'!$U434+20.691*'BMP P Tracking Table'!$AA434)^2-(4*(996.798*'BMP P Tracking Table'!$AA434)*-'BMP P Tracking Table'!$AW434)))/(2*(996.798*'BMP P Tracking Table'!$AA434)),IF(SUM('BMP P Tracking Table'!$W434:$Z434)=0,'BMP P Tracking Table'!$AW434/(-3630*'BMP P Tracking Table'!$U434),(-(3630*'BMP P Tracking Table'!$U434+20.691*'BMP P Tracking Table'!$Z434-216.711*'BMP P Tracking Table'!$Y434-83.853*'BMP P Tracking Table'!$X434-42.834*'BMP P Tracking Table'!$W434)+SQRT((3630*'BMP P Tracking Table'!$U434+20.691*'BMP P Tracking Table'!$Z434-216.711*'BMP P Tracking Table'!$Y434-83.853*'BMP P Tracking Table'!$X434-42.834*'BMP P Tracking Table'!$W434)^2-(4*(149.919*'BMP P Tracking Table'!$W434+236.676*'BMP P Tracking Table'!$X434+726*'BMP P Tracking Table'!$Y434+996.798*'BMP P Tracking Table'!$Z434)*-'BMP P Tracking Table'!$AW434)))/(2*(149.919*'BMP P Tracking Table'!$W434+236.676*'BMP P Tracking Table'!$X434+726*'BMP P Tracking Table'!$Y434+996.798*'BMP P Tracking Table'!$Z434)))))),"")</f>
        <v/>
      </c>
      <c r="BA434" s="105" t="str" cm="1">
        <f t="array" ref="BA434">IFERROR((VLOOKUP(CONCATENATE('BMP P Tracking Table'!$AV434," ",'BMP P Tracking Table'!$AX434),'Performance Curves'!$C$1:$L$45,_xlfn.SINGLE(MATCH('BMP P Tracking Table'!$AZ434,'Performance Curves'!$D$1:$L$1,1))+2,FALSE)-VLOOKUP(CONCATENATE('BMP P Tracking Table'!$AV434," ",'BMP P Tracking Table'!$AX434),'Performance Curves'!$C$1:$L$45,_xlfn.SINGLE(MATCH('BMP P Tracking Table'!$AZ434,'Performance Curves'!$D$1:$L$1,1))+1,FALSE)),"")</f>
        <v/>
      </c>
      <c r="BB434" s="107" t="str">
        <f>IFERROR(('BMP P Tracking Table'!$AZ434-INDEX('Performance Curves'!$E$1:$L$1,1,MATCH('BMP P Tracking Table'!$AZ434,'Performance Curves'!$E$1:$L$1,1)))/(INDEX('Performance Curves'!$E$1:$L$1,1,MATCH('BMP P Tracking Table'!$AZ434,'Performance Curves'!$E$1:$L$1,1)+1)-INDEX('Performance Curves'!$E$1:$L$1,1,MATCH('BMP P Tracking Table'!$AZ434,'Performance Curves'!$E$1:$L$1,1))),"")</f>
        <v/>
      </c>
      <c r="BC434" s="106" t="str" cm="1">
        <f t="array" ref="BC434">IFERROR(IF('BMP P Tracking Table'!$AZ434=2,VLOOKUP(CONCATENATE('BMP P Tracking Table'!$AV434," ",'BMP P Tracking Table'!$AX434),'Performance Curves'!$C$1:$L$44,_xlfn.SINGLE(MATCH('BMP P Tracking Table'!$AZ434,'Performance Curves'!$D$1:$L$1,1))+1,FALSE),'BMP P Tracking Table'!$BA434*'BMP P Tracking Table'!$BB434+VLOOKUP(CONCATENATE('BMP P Tracking Table'!$AV434," ",'BMP P Tracking Table'!$AX434),'Performance Curves'!$C$1:$L$44,_xlfn.SINGLE(MATCH('BMP P Tracking Table'!$AZ434,'Performance Curves'!$D$1:$L$1,1))+1,FALSE)),"")</f>
        <v/>
      </c>
      <c r="BD434" s="107" t="str">
        <f>IFERROR('BMP P Tracking Table'!$BC434*'BMP P Tracking Table'!$AY434,"")</f>
        <v/>
      </c>
      <c r="BE434" s="101"/>
      <c r="BF434" s="37">
        <f t="shared" si="14"/>
        <v>0</v>
      </c>
    </row>
    <row r="435" spans="1:58" x14ac:dyDescent="0.25">
      <c r="A435" s="65"/>
      <c r="B435" s="65"/>
      <c r="C435" s="65"/>
      <c r="D435" s="65"/>
      <c r="E435" s="97"/>
      <c r="F435" s="97"/>
      <c r="G435" s="65"/>
      <c r="H435" s="65"/>
      <c r="I435" s="65"/>
      <c r="J435" s="98"/>
      <c r="K435" s="65"/>
      <c r="L435" s="65"/>
      <c r="M435" s="65"/>
      <c r="N435" s="65"/>
      <c r="O435" s="65"/>
      <c r="P435" s="65"/>
      <c r="Q435" s="65" t="str">
        <f>IFERROR(VLOOKUP('BMP P Tracking Table'!$P435,Dropdowns!$C$2:$E$15,3,FALSE),"")</f>
        <v/>
      </c>
      <c r="R435" s="65" t="str">
        <f>IFERROR(VLOOKUP('BMP P Tracking Table'!$Q435,Dropdowns!$P$3:$Q$23,2,FALSE),"")</f>
        <v/>
      </c>
      <c r="S435" s="65"/>
      <c r="T435" s="65"/>
      <c r="U435" s="65"/>
      <c r="V435" s="65"/>
      <c r="W435" s="65"/>
      <c r="X435" s="65"/>
      <c r="Y435" s="65"/>
      <c r="Z435" s="65"/>
      <c r="AA435" s="65"/>
      <c r="AB435" s="100"/>
      <c r="AC435" s="65"/>
      <c r="AD435" s="107" t="str">
        <f>IFERROR('BMP P Tracking Table'!$U435*VLOOKUP('BMP P Tracking Table'!$Q435,'Loading Rates'!$B$1:$L$24,4,FALSE)+IF('BMP P Tracking Table'!$V435="By HSG",'BMP P Tracking Table'!$W435*VLOOKUP('BMP P Tracking Table'!$Q435,'Loading Rates'!$B$1:$L$24,6,FALSE)+'BMP P Tracking Table'!$X435*VLOOKUP('BMP P Tracking Table'!$Q435,'Loading Rates'!$B$1:$L$24,7,FALSE)+'BMP P Tracking Table'!$Y435*VLOOKUP('BMP P Tracking Table'!$Q435,'Loading Rates'!$B$1:$L$24,8,FALSE)+'BMP P Tracking Table'!$Z435*VLOOKUP('BMP P Tracking Table'!$Q435,'Loading Rates'!$B$1:$L$24,9,FALSE),'BMP P Tracking Table'!$AA435*VLOOKUP('BMP P Tracking Table'!$Q435,'Loading Rates'!$B$1:$L$24,10,FALSE)),"")</f>
        <v/>
      </c>
      <c r="AE435" s="107" t="str">
        <f>IFERROR(MIN(2,IF('BMP P Tracking Table'!$V435="Total Pervious",(-(3630*'BMP P Tracking Table'!$U435+20.691*'BMP P Tracking Table'!$AA435)+SQRT((3630*'BMP P Tracking Table'!$U435+20.691*'BMP P Tracking Table'!$AA435)^2-(4*(996.798*'BMP P Tracking Table'!$AA435)*-'BMP P Tracking Table'!$AB435)))/(2*(996.798*'BMP P Tracking Table'!$AA435)),IF(SUM('BMP P Tracking Table'!$W435:$Z435)=0,'BMP P Tracking Table'!$AB435/(-3630*'BMP P Tracking Table'!$U435),(-(3630*'BMP P Tracking Table'!$U435+20.691*'BMP P Tracking Table'!$Z435-216.711*'BMP P Tracking Table'!$Y435-83.853*'BMP P Tracking Table'!$X435-42.834*'BMP P Tracking Table'!$W435)+SQRT((3630*'BMP P Tracking Table'!$U435+20.691*'BMP P Tracking Table'!$Z435-216.711*'BMP P Tracking Table'!$Y435-83.853*'BMP P Tracking Table'!$X435-42.834*'BMP P Tracking Table'!$W435)^2-(4*(149.919*'BMP P Tracking Table'!$W435+236.676*'BMP P Tracking Table'!$X435+726*'BMP P Tracking Table'!$Y435+996.798*'BMP P Tracking Table'!$Z435)*-'BMP P Tracking Table'!$AB435)))/(2*(149.919*'BMP P Tracking Table'!$W435+236.676*'BMP P Tracking Table'!$X435+726*'BMP P Tracking Table'!$Y435+996.798*'BMP P Tracking Table'!$Z435))))),"")</f>
        <v/>
      </c>
      <c r="AF435" s="107" t="str" cm="1">
        <f t="array" ref="AF435">IFERROR((VLOOKUP(CONCATENATE('BMP P Tracking Table'!$T435," ",'BMP P Tracking Table'!$AC435),'Performance Curves'!$C$1:$L$45,_xlfn.SINGLE(MATCH('BMP P Tracking Table'!$AE435,'Performance Curves'!$D$1:$L$1,1))+2,FALSE)-VLOOKUP(CONCATENATE('BMP P Tracking Table'!$T435," ",'BMP P Tracking Table'!$AC435),'Performance Curves'!$C$1:$L$45,_xlfn.SINGLE(MATCH('BMP P Tracking Table'!$AE435,'Performance Curves'!$D$1:$L$1,1))+1,FALSE)),"")</f>
        <v/>
      </c>
      <c r="AG435" s="107" t="str">
        <f>IFERROR(('BMP P Tracking Table'!$AE435-INDEX('Performance Curves'!$E$1:$L$1,1,MATCH('BMP P Tracking Table'!$AE435,'Performance Curves'!$E$1:$L$1,1)))/(INDEX('Performance Curves'!$E$1:$L$1,1,MATCH('BMP P Tracking Table'!$AE435,'Performance Curves'!$E$1:$L$1,1)+1)-INDEX('Performance Curves'!$E$1:$L$1,1,MATCH('BMP P Tracking Table'!$AE435,'Performance Curves'!$E$1:$L$1,1))),"")</f>
        <v/>
      </c>
      <c r="AH435" s="106" t="str" cm="1">
        <f t="array" ref="AH435">IFERROR(IF('BMP P Tracking Table'!$AE435=2,VLOOKUP(CONCATENATE('BMP P Tracking Table'!$T435," ",'BMP P Tracking Table'!$AC435),'Performance Curves'!$C$1:$L$45,_xlfn.SINGLE(MATCH('BMP P Tracking Table'!$AE435,'Performance Curves'!$D$1:$L$1,1))+1,FALSE),'BMP P Tracking Table'!$AF435*'BMP P Tracking Table'!$AG435+VLOOKUP(CONCATENATE('BMP P Tracking Table'!$T435," ",'BMP P Tracking Table'!$AC435),'Performance Curves'!$C$1:$L$45,_xlfn.SINGLE(MATCH('BMP P Tracking Table'!$AE435,'Performance Curves'!$D$1:$L$1,1))+1,FALSE)),"")</f>
        <v/>
      </c>
      <c r="AI435" s="107" t="str">
        <f>IFERROR('BMP P Tracking Table'!$AH435*'BMP P Tracking Table'!$AD435,"")</f>
        <v/>
      </c>
      <c r="AJ435" s="65"/>
      <c r="AK435" s="101"/>
      <c r="AL435" s="101"/>
      <c r="AM435" s="64">
        <v>1</v>
      </c>
      <c r="AN435" s="105" t="str">
        <f t="shared" si="13"/>
        <v/>
      </c>
      <c r="AO435" s="101"/>
      <c r="AP435" s="101"/>
      <c r="AQ435" s="101"/>
      <c r="AR435" s="101"/>
      <c r="AS435" s="101"/>
      <c r="AT435" s="101"/>
      <c r="AU435" s="101"/>
      <c r="AV435" s="65"/>
      <c r="AW435" s="102"/>
      <c r="AX435" s="102"/>
      <c r="AY435" s="107" t="str">
        <f>IF('BMP P Tracking Table'!$AK435="Yes",IF('BMP P Tracking Table'!$AL435="No",'BMP P Tracking Table'!$U435*VLOOKUP('BMP P Tracking Table'!$Q435,'Loading Rates'!$B$1:$L$24,4,FALSE)+IF('BMP P Tracking Table'!$V435="By HSG",'BMP P Tracking Table'!$W435*VLOOKUP('BMP P Tracking Table'!$Q435,'Loading Rates'!$B$1:$L$24,6,FALSE)+'BMP P Tracking Table'!$X435*VLOOKUP('BMP P Tracking Table'!$Q435,'Loading Rates'!$B$1:$L$24,7,FALSE)+'BMP P Tracking Table'!$Y435*VLOOKUP('BMP P Tracking Table'!$Q435,'Loading Rates'!$B$1:$L$24,8,FALSE)+'BMP P Tracking Table'!$Z435*VLOOKUP('BMP P Tracking Table'!$Q435,'Loading Rates'!$B$1:$L$24,9,FALSE),'BMP P Tracking Table'!$AA435*VLOOKUP('BMP P Tracking Table'!$Q435,'Loading Rates'!$B$1:$L$24,10,FALSE)),'BMP P Tracking Table'!$AO435*VLOOKUP('BMP P Tracking Table'!$Q435,'Loading Rates'!$B$1:$L$24,4,FALSE)+IF('BMP P Tracking Table'!$AP435="By HSG",'BMP P Tracking Table'!$AQ435*VLOOKUP('BMP P Tracking Table'!$Q435,'Loading Rates'!$B$1:$L$24,6,FALSE)+'BMP P Tracking Table'!$AR435*VLOOKUP('BMP P Tracking Table'!$Q435,'Loading Rates'!$B$1:$L$24,7,FALSE)+'BMP P Tracking Table'!$AS435*VLOOKUP('BMP P Tracking Table'!$Q435,'Loading Rates'!$B$1:$L$24,8,FALSE)+'BMP P Tracking Table'!$AT435*VLOOKUP('BMP P Tracking Table'!$Q435,'Loading Rates'!$B$1:$L$24,9,FALSE),'BMP P Tracking Table'!$AU435*VLOOKUP('BMP P Tracking Table'!$Q435,'Loading Rates'!$B$1:$L$24,10,FALSE))),"")</f>
        <v/>
      </c>
      <c r="AZ435" s="107" t="str">
        <f>IFERROR(IF('BMP P Tracking Table'!$AL435="Yes",MIN(2,IF('BMP P Tracking Table'!$AP435="Total Pervious",(-(3630*'BMP P Tracking Table'!$AO435+20.691*'BMP P Tracking Table'!$AU435)+SQRT((3630*'BMP P Tracking Table'!$AO435+20.691*'BMP P Tracking Table'!$AU435)^2-(4*(996.798*'BMP P Tracking Table'!$AU435)*-'BMP P Tracking Table'!$AW435)))/(2*(996.798*'BMP P Tracking Table'!$AU435)),IF(SUM('BMP P Tracking Table'!$AQ435:$AT435)=0,'BMP P Tracking Table'!$AU435/(-3630*'BMP P Tracking Table'!$AO435),(-(3630*'BMP P Tracking Table'!$AO435+20.691*'BMP P Tracking Table'!$AT435-216.711*'BMP P Tracking Table'!$AS435-83.853*'BMP P Tracking Table'!$AR435-42.834*'BMP P Tracking Table'!$AQ435)+SQRT((3630*'BMP P Tracking Table'!$AO435+20.691*'BMP P Tracking Table'!$AT435-216.711*'BMP P Tracking Table'!$AS435-83.853*'BMP P Tracking Table'!$AR435-42.834*'BMP P Tracking Table'!$AQ435)^2-(4*(149.919*'BMP P Tracking Table'!$AQ435+236.676*'BMP P Tracking Table'!$AR435+726*'BMP P Tracking Table'!$AS435+996.798*'BMP P Tracking Table'!$AT435)*-'BMP P Tracking Table'!$AW435)))/(2*(149.919*'BMP P Tracking Table'!$AQ435+236.676*'BMP P Tracking Table'!$AR435+726*'BMP P Tracking Table'!$AS435+996.798*'BMP P Tracking Table'!$AT435))))),MIN(2,IF('BMP P Tracking Table'!$AP435="Total Pervious",(-(3630*'BMP P Tracking Table'!$U435+20.691*'BMP P Tracking Table'!$AA435)+SQRT((3630*'BMP P Tracking Table'!$U435+20.691*'BMP P Tracking Table'!$AA435)^2-(4*(996.798*'BMP P Tracking Table'!$AA435)*-'BMP P Tracking Table'!$AW435)))/(2*(996.798*'BMP P Tracking Table'!$AA435)),IF(SUM('BMP P Tracking Table'!$W435:$Z435)=0,'BMP P Tracking Table'!$AW435/(-3630*'BMP P Tracking Table'!$U435),(-(3630*'BMP P Tracking Table'!$U435+20.691*'BMP P Tracking Table'!$Z435-216.711*'BMP P Tracking Table'!$Y435-83.853*'BMP P Tracking Table'!$X435-42.834*'BMP P Tracking Table'!$W435)+SQRT((3630*'BMP P Tracking Table'!$U435+20.691*'BMP P Tracking Table'!$Z435-216.711*'BMP P Tracking Table'!$Y435-83.853*'BMP P Tracking Table'!$X435-42.834*'BMP P Tracking Table'!$W435)^2-(4*(149.919*'BMP P Tracking Table'!$W435+236.676*'BMP P Tracking Table'!$X435+726*'BMP P Tracking Table'!$Y435+996.798*'BMP P Tracking Table'!$Z435)*-'BMP P Tracking Table'!$AW435)))/(2*(149.919*'BMP P Tracking Table'!$W435+236.676*'BMP P Tracking Table'!$X435+726*'BMP P Tracking Table'!$Y435+996.798*'BMP P Tracking Table'!$Z435)))))),"")</f>
        <v/>
      </c>
      <c r="BA435" s="105" t="str" cm="1">
        <f t="array" ref="BA435">IFERROR((VLOOKUP(CONCATENATE('BMP P Tracking Table'!$AV435," ",'BMP P Tracking Table'!$AX435),'Performance Curves'!$C$1:$L$45,_xlfn.SINGLE(MATCH('BMP P Tracking Table'!$AZ435,'Performance Curves'!$D$1:$L$1,1))+2,FALSE)-VLOOKUP(CONCATENATE('BMP P Tracking Table'!$AV435," ",'BMP P Tracking Table'!$AX435),'Performance Curves'!$C$1:$L$45,_xlfn.SINGLE(MATCH('BMP P Tracking Table'!$AZ435,'Performance Curves'!$D$1:$L$1,1))+1,FALSE)),"")</f>
        <v/>
      </c>
      <c r="BB435" s="107" t="str">
        <f>IFERROR(('BMP P Tracking Table'!$AZ435-INDEX('Performance Curves'!$E$1:$L$1,1,MATCH('BMP P Tracking Table'!$AZ435,'Performance Curves'!$E$1:$L$1,1)))/(INDEX('Performance Curves'!$E$1:$L$1,1,MATCH('BMP P Tracking Table'!$AZ435,'Performance Curves'!$E$1:$L$1,1)+1)-INDEX('Performance Curves'!$E$1:$L$1,1,MATCH('BMP P Tracking Table'!$AZ435,'Performance Curves'!$E$1:$L$1,1))),"")</f>
        <v/>
      </c>
      <c r="BC435" s="106" t="str" cm="1">
        <f t="array" ref="BC435">IFERROR(IF('BMP P Tracking Table'!$AZ435=2,VLOOKUP(CONCATENATE('BMP P Tracking Table'!$AV435," ",'BMP P Tracking Table'!$AX435),'Performance Curves'!$C$1:$L$44,_xlfn.SINGLE(MATCH('BMP P Tracking Table'!$AZ435,'Performance Curves'!$D$1:$L$1,1))+1,FALSE),'BMP P Tracking Table'!$BA435*'BMP P Tracking Table'!$BB435+VLOOKUP(CONCATENATE('BMP P Tracking Table'!$AV435," ",'BMP P Tracking Table'!$AX435),'Performance Curves'!$C$1:$L$44,_xlfn.SINGLE(MATCH('BMP P Tracking Table'!$AZ435,'Performance Curves'!$D$1:$L$1,1))+1,FALSE)),"")</f>
        <v/>
      </c>
      <c r="BD435" s="107" t="str">
        <f>IFERROR('BMP P Tracking Table'!$BC435*'BMP P Tracking Table'!$AY435,"")</f>
        <v/>
      </c>
      <c r="BE435" s="101"/>
      <c r="BF435" s="37">
        <f t="shared" si="14"/>
        <v>0</v>
      </c>
    </row>
    <row r="436" spans="1:58" x14ac:dyDescent="0.25">
      <c r="A436" s="65"/>
      <c r="B436" s="65"/>
      <c r="C436" s="65"/>
      <c r="D436" s="65"/>
      <c r="E436" s="97"/>
      <c r="F436" s="97"/>
      <c r="G436" s="65"/>
      <c r="H436" s="65"/>
      <c r="I436" s="65"/>
      <c r="J436" s="98"/>
      <c r="K436" s="65"/>
      <c r="L436" s="65"/>
      <c r="M436" s="65"/>
      <c r="N436" s="65"/>
      <c r="O436" s="65"/>
      <c r="P436" s="65"/>
      <c r="Q436" s="65" t="str">
        <f>IFERROR(VLOOKUP('BMP P Tracking Table'!$P436,Dropdowns!$C$2:$E$15,3,FALSE),"")</f>
        <v/>
      </c>
      <c r="R436" s="65" t="str">
        <f>IFERROR(VLOOKUP('BMP P Tracking Table'!$Q436,Dropdowns!$P$3:$Q$23,2,FALSE),"")</f>
        <v/>
      </c>
      <c r="S436" s="65"/>
      <c r="T436" s="65"/>
      <c r="U436" s="65"/>
      <c r="V436" s="65"/>
      <c r="W436" s="65"/>
      <c r="X436" s="65"/>
      <c r="Y436" s="65"/>
      <c r="Z436" s="65"/>
      <c r="AA436" s="65"/>
      <c r="AB436" s="100"/>
      <c r="AC436" s="65"/>
      <c r="AD436" s="107" t="str">
        <f>IFERROR('BMP P Tracking Table'!$U436*VLOOKUP('BMP P Tracking Table'!$Q436,'Loading Rates'!$B$1:$L$24,4,FALSE)+IF('BMP P Tracking Table'!$V436="By HSG",'BMP P Tracking Table'!$W436*VLOOKUP('BMP P Tracking Table'!$Q436,'Loading Rates'!$B$1:$L$24,6,FALSE)+'BMP P Tracking Table'!$X436*VLOOKUP('BMP P Tracking Table'!$Q436,'Loading Rates'!$B$1:$L$24,7,FALSE)+'BMP P Tracking Table'!$Y436*VLOOKUP('BMP P Tracking Table'!$Q436,'Loading Rates'!$B$1:$L$24,8,FALSE)+'BMP P Tracking Table'!$Z436*VLOOKUP('BMP P Tracking Table'!$Q436,'Loading Rates'!$B$1:$L$24,9,FALSE),'BMP P Tracking Table'!$AA436*VLOOKUP('BMP P Tracking Table'!$Q436,'Loading Rates'!$B$1:$L$24,10,FALSE)),"")</f>
        <v/>
      </c>
      <c r="AE436" s="107" t="str">
        <f>IFERROR(MIN(2,IF('BMP P Tracking Table'!$V436="Total Pervious",(-(3630*'BMP P Tracking Table'!$U436+20.691*'BMP P Tracking Table'!$AA436)+SQRT((3630*'BMP P Tracking Table'!$U436+20.691*'BMP P Tracking Table'!$AA436)^2-(4*(996.798*'BMP P Tracking Table'!$AA436)*-'BMP P Tracking Table'!$AB436)))/(2*(996.798*'BMP P Tracking Table'!$AA436)),IF(SUM('BMP P Tracking Table'!$W436:$Z436)=0,'BMP P Tracking Table'!$AB436/(-3630*'BMP P Tracking Table'!$U436),(-(3630*'BMP P Tracking Table'!$U436+20.691*'BMP P Tracking Table'!$Z436-216.711*'BMP P Tracking Table'!$Y436-83.853*'BMP P Tracking Table'!$X436-42.834*'BMP P Tracking Table'!$W436)+SQRT((3630*'BMP P Tracking Table'!$U436+20.691*'BMP P Tracking Table'!$Z436-216.711*'BMP P Tracking Table'!$Y436-83.853*'BMP P Tracking Table'!$X436-42.834*'BMP P Tracking Table'!$W436)^2-(4*(149.919*'BMP P Tracking Table'!$W436+236.676*'BMP P Tracking Table'!$X436+726*'BMP P Tracking Table'!$Y436+996.798*'BMP P Tracking Table'!$Z436)*-'BMP P Tracking Table'!$AB436)))/(2*(149.919*'BMP P Tracking Table'!$W436+236.676*'BMP P Tracking Table'!$X436+726*'BMP P Tracking Table'!$Y436+996.798*'BMP P Tracking Table'!$Z436))))),"")</f>
        <v/>
      </c>
      <c r="AF436" s="107" t="str" cm="1">
        <f t="array" ref="AF436">IFERROR((VLOOKUP(CONCATENATE('BMP P Tracking Table'!$T436," ",'BMP P Tracking Table'!$AC436),'Performance Curves'!$C$1:$L$45,_xlfn.SINGLE(MATCH('BMP P Tracking Table'!$AE436,'Performance Curves'!$D$1:$L$1,1))+2,FALSE)-VLOOKUP(CONCATENATE('BMP P Tracking Table'!$T436," ",'BMP P Tracking Table'!$AC436),'Performance Curves'!$C$1:$L$45,_xlfn.SINGLE(MATCH('BMP P Tracking Table'!$AE436,'Performance Curves'!$D$1:$L$1,1))+1,FALSE)),"")</f>
        <v/>
      </c>
      <c r="AG436" s="107" t="str">
        <f>IFERROR(('BMP P Tracking Table'!$AE436-INDEX('Performance Curves'!$E$1:$L$1,1,MATCH('BMP P Tracking Table'!$AE436,'Performance Curves'!$E$1:$L$1,1)))/(INDEX('Performance Curves'!$E$1:$L$1,1,MATCH('BMP P Tracking Table'!$AE436,'Performance Curves'!$E$1:$L$1,1)+1)-INDEX('Performance Curves'!$E$1:$L$1,1,MATCH('BMP P Tracking Table'!$AE436,'Performance Curves'!$E$1:$L$1,1))),"")</f>
        <v/>
      </c>
      <c r="AH436" s="106" t="str" cm="1">
        <f t="array" ref="AH436">IFERROR(IF('BMP P Tracking Table'!$AE436=2,VLOOKUP(CONCATENATE('BMP P Tracking Table'!$T436," ",'BMP P Tracking Table'!$AC436),'Performance Curves'!$C$1:$L$45,_xlfn.SINGLE(MATCH('BMP P Tracking Table'!$AE436,'Performance Curves'!$D$1:$L$1,1))+1,FALSE),'BMP P Tracking Table'!$AF436*'BMP P Tracking Table'!$AG436+VLOOKUP(CONCATENATE('BMP P Tracking Table'!$T436," ",'BMP P Tracking Table'!$AC436),'Performance Curves'!$C$1:$L$45,_xlfn.SINGLE(MATCH('BMP P Tracking Table'!$AE436,'Performance Curves'!$D$1:$L$1,1))+1,FALSE)),"")</f>
        <v/>
      </c>
      <c r="AI436" s="107" t="str">
        <f>IFERROR('BMP P Tracking Table'!$AH436*'BMP P Tracking Table'!$AD436,"")</f>
        <v/>
      </c>
      <c r="AJ436" s="65"/>
      <c r="AK436" s="101"/>
      <c r="AL436" s="101"/>
      <c r="AM436" s="64">
        <v>1</v>
      </c>
      <c r="AN436" s="105" t="str">
        <f t="shared" si="13"/>
        <v/>
      </c>
      <c r="AO436" s="101"/>
      <c r="AP436" s="101"/>
      <c r="AQ436" s="101"/>
      <c r="AR436" s="101"/>
      <c r="AS436" s="101"/>
      <c r="AT436" s="101"/>
      <c r="AU436" s="101"/>
      <c r="AV436" s="65"/>
      <c r="AW436" s="102"/>
      <c r="AX436" s="102"/>
      <c r="AY436" s="107" t="str">
        <f>IF('BMP P Tracking Table'!$AK436="Yes",IF('BMP P Tracking Table'!$AL436="No",'BMP P Tracking Table'!$U436*VLOOKUP('BMP P Tracking Table'!$Q436,'Loading Rates'!$B$1:$L$24,4,FALSE)+IF('BMP P Tracking Table'!$V436="By HSG",'BMP P Tracking Table'!$W436*VLOOKUP('BMP P Tracking Table'!$Q436,'Loading Rates'!$B$1:$L$24,6,FALSE)+'BMP P Tracking Table'!$X436*VLOOKUP('BMP P Tracking Table'!$Q436,'Loading Rates'!$B$1:$L$24,7,FALSE)+'BMP P Tracking Table'!$Y436*VLOOKUP('BMP P Tracking Table'!$Q436,'Loading Rates'!$B$1:$L$24,8,FALSE)+'BMP P Tracking Table'!$Z436*VLOOKUP('BMP P Tracking Table'!$Q436,'Loading Rates'!$B$1:$L$24,9,FALSE),'BMP P Tracking Table'!$AA436*VLOOKUP('BMP P Tracking Table'!$Q436,'Loading Rates'!$B$1:$L$24,10,FALSE)),'BMP P Tracking Table'!$AO436*VLOOKUP('BMP P Tracking Table'!$Q436,'Loading Rates'!$B$1:$L$24,4,FALSE)+IF('BMP P Tracking Table'!$AP436="By HSG",'BMP P Tracking Table'!$AQ436*VLOOKUP('BMP P Tracking Table'!$Q436,'Loading Rates'!$B$1:$L$24,6,FALSE)+'BMP P Tracking Table'!$AR436*VLOOKUP('BMP P Tracking Table'!$Q436,'Loading Rates'!$B$1:$L$24,7,FALSE)+'BMP P Tracking Table'!$AS436*VLOOKUP('BMP P Tracking Table'!$Q436,'Loading Rates'!$B$1:$L$24,8,FALSE)+'BMP P Tracking Table'!$AT436*VLOOKUP('BMP P Tracking Table'!$Q436,'Loading Rates'!$B$1:$L$24,9,FALSE),'BMP P Tracking Table'!$AU436*VLOOKUP('BMP P Tracking Table'!$Q436,'Loading Rates'!$B$1:$L$24,10,FALSE))),"")</f>
        <v/>
      </c>
      <c r="AZ436" s="107" t="str">
        <f>IFERROR(IF('BMP P Tracking Table'!$AL436="Yes",MIN(2,IF('BMP P Tracking Table'!$AP436="Total Pervious",(-(3630*'BMP P Tracking Table'!$AO436+20.691*'BMP P Tracking Table'!$AU436)+SQRT((3630*'BMP P Tracking Table'!$AO436+20.691*'BMP P Tracking Table'!$AU436)^2-(4*(996.798*'BMP P Tracking Table'!$AU436)*-'BMP P Tracking Table'!$AW436)))/(2*(996.798*'BMP P Tracking Table'!$AU436)),IF(SUM('BMP P Tracking Table'!$AQ436:$AT436)=0,'BMP P Tracking Table'!$AU436/(-3630*'BMP P Tracking Table'!$AO436),(-(3630*'BMP P Tracking Table'!$AO436+20.691*'BMP P Tracking Table'!$AT436-216.711*'BMP P Tracking Table'!$AS436-83.853*'BMP P Tracking Table'!$AR436-42.834*'BMP P Tracking Table'!$AQ436)+SQRT((3630*'BMP P Tracking Table'!$AO436+20.691*'BMP P Tracking Table'!$AT436-216.711*'BMP P Tracking Table'!$AS436-83.853*'BMP P Tracking Table'!$AR436-42.834*'BMP P Tracking Table'!$AQ436)^2-(4*(149.919*'BMP P Tracking Table'!$AQ436+236.676*'BMP P Tracking Table'!$AR436+726*'BMP P Tracking Table'!$AS436+996.798*'BMP P Tracking Table'!$AT436)*-'BMP P Tracking Table'!$AW436)))/(2*(149.919*'BMP P Tracking Table'!$AQ436+236.676*'BMP P Tracking Table'!$AR436+726*'BMP P Tracking Table'!$AS436+996.798*'BMP P Tracking Table'!$AT436))))),MIN(2,IF('BMP P Tracking Table'!$AP436="Total Pervious",(-(3630*'BMP P Tracking Table'!$U436+20.691*'BMP P Tracking Table'!$AA436)+SQRT((3630*'BMP P Tracking Table'!$U436+20.691*'BMP P Tracking Table'!$AA436)^2-(4*(996.798*'BMP P Tracking Table'!$AA436)*-'BMP P Tracking Table'!$AW436)))/(2*(996.798*'BMP P Tracking Table'!$AA436)),IF(SUM('BMP P Tracking Table'!$W436:$Z436)=0,'BMP P Tracking Table'!$AW436/(-3630*'BMP P Tracking Table'!$U436),(-(3630*'BMP P Tracking Table'!$U436+20.691*'BMP P Tracking Table'!$Z436-216.711*'BMP P Tracking Table'!$Y436-83.853*'BMP P Tracking Table'!$X436-42.834*'BMP P Tracking Table'!$W436)+SQRT((3630*'BMP P Tracking Table'!$U436+20.691*'BMP P Tracking Table'!$Z436-216.711*'BMP P Tracking Table'!$Y436-83.853*'BMP P Tracking Table'!$X436-42.834*'BMP P Tracking Table'!$W436)^2-(4*(149.919*'BMP P Tracking Table'!$W436+236.676*'BMP P Tracking Table'!$X436+726*'BMP P Tracking Table'!$Y436+996.798*'BMP P Tracking Table'!$Z436)*-'BMP P Tracking Table'!$AW436)))/(2*(149.919*'BMP P Tracking Table'!$W436+236.676*'BMP P Tracking Table'!$X436+726*'BMP P Tracking Table'!$Y436+996.798*'BMP P Tracking Table'!$Z436)))))),"")</f>
        <v/>
      </c>
      <c r="BA436" s="105" t="str" cm="1">
        <f t="array" ref="BA436">IFERROR((VLOOKUP(CONCATENATE('BMP P Tracking Table'!$AV436," ",'BMP P Tracking Table'!$AX436),'Performance Curves'!$C$1:$L$45,_xlfn.SINGLE(MATCH('BMP P Tracking Table'!$AZ436,'Performance Curves'!$D$1:$L$1,1))+2,FALSE)-VLOOKUP(CONCATENATE('BMP P Tracking Table'!$AV436," ",'BMP P Tracking Table'!$AX436),'Performance Curves'!$C$1:$L$45,_xlfn.SINGLE(MATCH('BMP P Tracking Table'!$AZ436,'Performance Curves'!$D$1:$L$1,1))+1,FALSE)),"")</f>
        <v/>
      </c>
      <c r="BB436" s="107" t="str">
        <f>IFERROR(('BMP P Tracking Table'!$AZ436-INDEX('Performance Curves'!$E$1:$L$1,1,MATCH('BMP P Tracking Table'!$AZ436,'Performance Curves'!$E$1:$L$1,1)))/(INDEX('Performance Curves'!$E$1:$L$1,1,MATCH('BMP P Tracking Table'!$AZ436,'Performance Curves'!$E$1:$L$1,1)+1)-INDEX('Performance Curves'!$E$1:$L$1,1,MATCH('BMP P Tracking Table'!$AZ436,'Performance Curves'!$E$1:$L$1,1))),"")</f>
        <v/>
      </c>
      <c r="BC436" s="106" t="str" cm="1">
        <f t="array" ref="BC436">IFERROR(IF('BMP P Tracking Table'!$AZ436=2,VLOOKUP(CONCATENATE('BMP P Tracking Table'!$AV436," ",'BMP P Tracking Table'!$AX436),'Performance Curves'!$C$1:$L$44,_xlfn.SINGLE(MATCH('BMP P Tracking Table'!$AZ436,'Performance Curves'!$D$1:$L$1,1))+1,FALSE),'BMP P Tracking Table'!$BA436*'BMP P Tracking Table'!$BB436+VLOOKUP(CONCATENATE('BMP P Tracking Table'!$AV436," ",'BMP P Tracking Table'!$AX436),'Performance Curves'!$C$1:$L$44,_xlfn.SINGLE(MATCH('BMP P Tracking Table'!$AZ436,'Performance Curves'!$D$1:$L$1,1))+1,FALSE)),"")</f>
        <v/>
      </c>
      <c r="BD436" s="107" t="str">
        <f>IFERROR('BMP P Tracking Table'!$BC436*'BMP P Tracking Table'!$AY436,"")</f>
        <v/>
      </c>
      <c r="BE436" s="101"/>
      <c r="BF436" s="37">
        <f t="shared" si="14"/>
        <v>0</v>
      </c>
    </row>
    <row r="437" spans="1:58" x14ac:dyDescent="0.25">
      <c r="A437" s="65"/>
      <c r="B437" s="65"/>
      <c r="C437" s="65"/>
      <c r="D437" s="65"/>
      <c r="E437" s="97"/>
      <c r="F437" s="97"/>
      <c r="G437" s="65"/>
      <c r="H437" s="65"/>
      <c r="I437" s="65"/>
      <c r="J437" s="98"/>
      <c r="K437" s="65"/>
      <c r="L437" s="65"/>
      <c r="M437" s="65"/>
      <c r="N437" s="65"/>
      <c r="O437" s="65"/>
      <c r="P437" s="65"/>
      <c r="Q437" s="65" t="str">
        <f>IFERROR(VLOOKUP('BMP P Tracking Table'!$P437,Dropdowns!$C$2:$E$15,3,FALSE),"")</f>
        <v/>
      </c>
      <c r="R437" s="65" t="str">
        <f>IFERROR(VLOOKUP('BMP P Tracking Table'!$Q437,Dropdowns!$P$3:$Q$23,2,FALSE),"")</f>
        <v/>
      </c>
      <c r="S437" s="65"/>
      <c r="T437" s="65"/>
      <c r="U437" s="65"/>
      <c r="V437" s="65"/>
      <c r="W437" s="65"/>
      <c r="X437" s="65"/>
      <c r="Y437" s="65"/>
      <c r="Z437" s="65"/>
      <c r="AA437" s="65"/>
      <c r="AB437" s="100"/>
      <c r="AC437" s="65"/>
      <c r="AD437" s="107" t="str">
        <f>IFERROR('BMP P Tracking Table'!$U437*VLOOKUP('BMP P Tracking Table'!$Q437,'Loading Rates'!$B$1:$L$24,4,FALSE)+IF('BMP P Tracking Table'!$V437="By HSG",'BMP P Tracking Table'!$W437*VLOOKUP('BMP P Tracking Table'!$Q437,'Loading Rates'!$B$1:$L$24,6,FALSE)+'BMP P Tracking Table'!$X437*VLOOKUP('BMP P Tracking Table'!$Q437,'Loading Rates'!$B$1:$L$24,7,FALSE)+'BMP P Tracking Table'!$Y437*VLOOKUP('BMP P Tracking Table'!$Q437,'Loading Rates'!$B$1:$L$24,8,FALSE)+'BMP P Tracking Table'!$Z437*VLOOKUP('BMP P Tracking Table'!$Q437,'Loading Rates'!$B$1:$L$24,9,FALSE),'BMP P Tracking Table'!$AA437*VLOOKUP('BMP P Tracking Table'!$Q437,'Loading Rates'!$B$1:$L$24,10,FALSE)),"")</f>
        <v/>
      </c>
      <c r="AE437" s="107" t="str">
        <f>IFERROR(MIN(2,IF('BMP P Tracking Table'!$V437="Total Pervious",(-(3630*'BMP P Tracking Table'!$U437+20.691*'BMP P Tracking Table'!$AA437)+SQRT((3630*'BMP P Tracking Table'!$U437+20.691*'BMP P Tracking Table'!$AA437)^2-(4*(996.798*'BMP P Tracking Table'!$AA437)*-'BMP P Tracking Table'!$AB437)))/(2*(996.798*'BMP P Tracking Table'!$AA437)),IF(SUM('BMP P Tracking Table'!$W437:$Z437)=0,'BMP P Tracking Table'!$AB437/(-3630*'BMP P Tracking Table'!$U437),(-(3630*'BMP P Tracking Table'!$U437+20.691*'BMP P Tracking Table'!$Z437-216.711*'BMP P Tracking Table'!$Y437-83.853*'BMP P Tracking Table'!$X437-42.834*'BMP P Tracking Table'!$W437)+SQRT((3630*'BMP P Tracking Table'!$U437+20.691*'BMP P Tracking Table'!$Z437-216.711*'BMP P Tracking Table'!$Y437-83.853*'BMP P Tracking Table'!$X437-42.834*'BMP P Tracking Table'!$W437)^2-(4*(149.919*'BMP P Tracking Table'!$W437+236.676*'BMP P Tracking Table'!$X437+726*'BMP P Tracking Table'!$Y437+996.798*'BMP P Tracking Table'!$Z437)*-'BMP P Tracking Table'!$AB437)))/(2*(149.919*'BMP P Tracking Table'!$W437+236.676*'BMP P Tracking Table'!$X437+726*'BMP P Tracking Table'!$Y437+996.798*'BMP P Tracking Table'!$Z437))))),"")</f>
        <v/>
      </c>
      <c r="AF437" s="107" t="str" cm="1">
        <f t="array" ref="AF437">IFERROR((VLOOKUP(CONCATENATE('BMP P Tracking Table'!$T437," ",'BMP P Tracking Table'!$AC437),'Performance Curves'!$C$1:$L$45,_xlfn.SINGLE(MATCH('BMP P Tracking Table'!$AE437,'Performance Curves'!$D$1:$L$1,1))+2,FALSE)-VLOOKUP(CONCATENATE('BMP P Tracking Table'!$T437," ",'BMP P Tracking Table'!$AC437),'Performance Curves'!$C$1:$L$45,_xlfn.SINGLE(MATCH('BMP P Tracking Table'!$AE437,'Performance Curves'!$D$1:$L$1,1))+1,FALSE)),"")</f>
        <v/>
      </c>
      <c r="AG437" s="107" t="str">
        <f>IFERROR(('BMP P Tracking Table'!$AE437-INDEX('Performance Curves'!$E$1:$L$1,1,MATCH('BMP P Tracking Table'!$AE437,'Performance Curves'!$E$1:$L$1,1)))/(INDEX('Performance Curves'!$E$1:$L$1,1,MATCH('BMP P Tracking Table'!$AE437,'Performance Curves'!$E$1:$L$1,1)+1)-INDEX('Performance Curves'!$E$1:$L$1,1,MATCH('BMP P Tracking Table'!$AE437,'Performance Curves'!$E$1:$L$1,1))),"")</f>
        <v/>
      </c>
      <c r="AH437" s="106" t="str" cm="1">
        <f t="array" ref="AH437">IFERROR(IF('BMP P Tracking Table'!$AE437=2,VLOOKUP(CONCATENATE('BMP P Tracking Table'!$T437," ",'BMP P Tracking Table'!$AC437),'Performance Curves'!$C$1:$L$45,_xlfn.SINGLE(MATCH('BMP P Tracking Table'!$AE437,'Performance Curves'!$D$1:$L$1,1))+1,FALSE),'BMP P Tracking Table'!$AF437*'BMP P Tracking Table'!$AG437+VLOOKUP(CONCATENATE('BMP P Tracking Table'!$T437," ",'BMP P Tracking Table'!$AC437),'Performance Curves'!$C$1:$L$45,_xlfn.SINGLE(MATCH('BMP P Tracking Table'!$AE437,'Performance Curves'!$D$1:$L$1,1))+1,FALSE)),"")</f>
        <v/>
      </c>
      <c r="AI437" s="107" t="str">
        <f>IFERROR('BMP P Tracking Table'!$AH437*'BMP P Tracking Table'!$AD437,"")</f>
        <v/>
      </c>
      <c r="AJ437" s="65"/>
      <c r="AK437" s="101"/>
      <c r="AL437" s="101"/>
      <c r="AM437" s="64">
        <v>1</v>
      </c>
      <c r="AN437" s="105" t="str">
        <f t="shared" si="13"/>
        <v/>
      </c>
      <c r="AO437" s="101"/>
      <c r="AP437" s="101"/>
      <c r="AQ437" s="101"/>
      <c r="AR437" s="101"/>
      <c r="AS437" s="101"/>
      <c r="AT437" s="101"/>
      <c r="AU437" s="101"/>
      <c r="AV437" s="65"/>
      <c r="AW437" s="102"/>
      <c r="AX437" s="102"/>
      <c r="AY437" s="107" t="str">
        <f>IF('BMP P Tracking Table'!$AK437="Yes",IF('BMP P Tracking Table'!$AL437="No",'BMP P Tracking Table'!$U437*VLOOKUP('BMP P Tracking Table'!$Q437,'Loading Rates'!$B$1:$L$24,4,FALSE)+IF('BMP P Tracking Table'!$V437="By HSG",'BMP P Tracking Table'!$W437*VLOOKUP('BMP P Tracking Table'!$Q437,'Loading Rates'!$B$1:$L$24,6,FALSE)+'BMP P Tracking Table'!$X437*VLOOKUP('BMP P Tracking Table'!$Q437,'Loading Rates'!$B$1:$L$24,7,FALSE)+'BMP P Tracking Table'!$Y437*VLOOKUP('BMP P Tracking Table'!$Q437,'Loading Rates'!$B$1:$L$24,8,FALSE)+'BMP P Tracking Table'!$Z437*VLOOKUP('BMP P Tracking Table'!$Q437,'Loading Rates'!$B$1:$L$24,9,FALSE),'BMP P Tracking Table'!$AA437*VLOOKUP('BMP P Tracking Table'!$Q437,'Loading Rates'!$B$1:$L$24,10,FALSE)),'BMP P Tracking Table'!$AO437*VLOOKUP('BMP P Tracking Table'!$Q437,'Loading Rates'!$B$1:$L$24,4,FALSE)+IF('BMP P Tracking Table'!$AP437="By HSG",'BMP P Tracking Table'!$AQ437*VLOOKUP('BMP P Tracking Table'!$Q437,'Loading Rates'!$B$1:$L$24,6,FALSE)+'BMP P Tracking Table'!$AR437*VLOOKUP('BMP P Tracking Table'!$Q437,'Loading Rates'!$B$1:$L$24,7,FALSE)+'BMP P Tracking Table'!$AS437*VLOOKUP('BMP P Tracking Table'!$Q437,'Loading Rates'!$B$1:$L$24,8,FALSE)+'BMP P Tracking Table'!$AT437*VLOOKUP('BMP P Tracking Table'!$Q437,'Loading Rates'!$B$1:$L$24,9,FALSE),'BMP P Tracking Table'!$AU437*VLOOKUP('BMP P Tracking Table'!$Q437,'Loading Rates'!$B$1:$L$24,10,FALSE))),"")</f>
        <v/>
      </c>
      <c r="AZ437" s="107" t="str">
        <f>IFERROR(IF('BMP P Tracking Table'!$AL437="Yes",MIN(2,IF('BMP P Tracking Table'!$AP437="Total Pervious",(-(3630*'BMP P Tracking Table'!$AO437+20.691*'BMP P Tracking Table'!$AU437)+SQRT((3630*'BMP P Tracking Table'!$AO437+20.691*'BMP P Tracking Table'!$AU437)^2-(4*(996.798*'BMP P Tracking Table'!$AU437)*-'BMP P Tracking Table'!$AW437)))/(2*(996.798*'BMP P Tracking Table'!$AU437)),IF(SUM('BMP P Tracking Table'!$AQ437:$AT437)=0,'BMP P Tracking Table'!$AU437/(-3630*'BMP P Tracking Table'!$AO437),(-(3630*'BMP P Tracking Table'!$AO437+20.691*'BMP P Tracking Table'!$AT437-216.711*'BMP P Tracking Table'!$AS437-83.853*'BMP P Tracking Table'!$AR437-42.834*'BMP P Tracking Table'!$AQ437)+SQRT((3630*'BMP P Tracking Table'!$AO437+20.691*'BMP P Tracking Table'!$AT437-216.711*'BMP P Tracking Table'!$AS437-83.853*'BMP P Tracking Table'!$AR437-42.834*'BMP P Tracking Table'!$AQ437)^2-(4*(149.919*'BMP P Tracking Table'!$AQ437+236.676*'BMP P Tracking Table'!$AR437+726*'BMP P Tracking Table'!$AS437+996.798*'BMP P Tracking Table'!$AT437)*-'BMP P Tracking Table'!$AW437)))/(2*(149.919*'BMP P Tracking Table'!$AQ437+236.676*'BMP P Tracking Table'!$AR437+726*'BMP P Tracking Table'!$AS437+996.798*'BMP P Tracking Table'!$AT437))))),MIN(2,IF('BMP P Tracking Table'!$AP437="Total Pervious",(-(3630*'BMP P Tracking Table'!$U437+20.691*'BMP P Tracking Table'!$AA437)+SQRT((3630*'BMP P Tracking Table'!$U437+20.691*'BMP P Tracking Table'!$AA437)^2-(4*(996.798*'BMP P Tracking Table'!$AA437)*-'BMP P Tracking Table'!$AW437)))/(2*(996.798*'BMP P Tracking Table'!$AA437)),IF(SUM('BMP P Tracking Table'!$W437:$Z437)=0,'BMP P Tracking Table'!$AW437/(-3630*'BMP P Tracking Table'!$U437),(-(3630*'BMP P Tracking Table'!$U437+20.691*'BMP P Tracking Table'!$Z437-216.711*'BMP P Tracking Table'!$Y437-83.853*'BMP P Tracking Table'!$X437-42.834*'BMP P Tracking Table'!$W437)+SQRT((3630*'BMP P Tracking Table'!$U437+20.691*'BMP P Tracking Table'!$Z437-216.711*'BMP P Tracking Table'!$Y437-83.853*'BMP P Tracking Table'!$X437-42.834*'BMP P Tracking Table'!$W437)^2-(4*(149.919*'BMP P Tracking Table'!$W437+236.676*'BMP P Tracking Table'!$X437+726*'BMP P Tracking Table'!$Y437+996.798*'BMP P Tracking Table'!$Z437)*-'BMP P Tracking Table'!$AW437)))/(2*(149.919*'BMP P Tracking Table'!$W437+236.676*'BMP P Tracking Table'!$X437+726*'BMP P Tracking Table'!$Y437+996.798*'BMP P Tracking Table'!$Z437)))))),"")</f>
        <v/>
      </c>
      <c r="BA437" s="105" t="str" cm="1">
        <f t="array" ref="BA437">IFERROR((VLOOKUP(CONCATENATE('BMP P Tracking Table'!$AV437," ",'BMP P Tracking Table'!$AX437),'Performance Curves'!$C$1:$L$45,_xlfn.SINGLE(MATCH('BMP P Tracking Table'!$AZ437,'Performance Curves'!$D$1:$L$1,1))+2,FALSE)-VLOOKUP(CONCATENATE('BMP P Tracking Table'!$AV437," ",'BMP P Tracking Table'!$AX437),'Performance Curves'!$C$1:$L$45,_xlfn.SINGLE(MATCH('BMP P Tracking Table'!$AZ437,'Performance Curves'!$D$1:$L$1,1))+1,FALSE)),"")</f>
        <v/>
      </c>
      <c r="BB437" s="107" t="str">
        <f>IFERROR(('BMP P Tracking Table'!$AZ437-INDEX('Performance Curves'!$E$1:$L$1,1,MATCH('BMP P Tracking Table'!$AZ437,'Performance Curves'!$E$1:$L$1,1)))/(INDEX('Performance Curves'!$E$1:$L$1,1,MATCH('BMP P Tracking Table'!$AZ437,'Performance Curves'!$E$1:$L$1,1)+1)-INDEX('Performance Curves'!$E$1:$L$1,1,MATCH('BMP P Tracking Table'!$AZ437,'Performance Curves'!$E$1:$L$1,1))),"")</f>
        <v/>
      </c>
      <c r="BC437" s="106" t="str" cm="1">
        <f t="array" ref="BC437">IFERROR(IF('BMP P Tracking Table'!$AZ437=2,VLOOKUP(CONCATENATE('BMP P Tracking Table'!$AV437," ",'BMP P Tracking Table'!$AX437),'Performance Curves'!$C$1:$L$44,_xlfn.SINGLE(MATCH('BMP P Tracking Table'!$AZ437,'Performance Curves'!$D$1:$L$1,1))+1,FALSE),'BMP P Tracking Table'!$BA437*'BMP P Tracking Table'!$BB437+VLOOKUP(CONCATENATE('BMP P Tracking Table'!$AV437," ",'BMP P Tracking Table'!$AX437),'Performance Curves'!$C$1:$L$44,_xlfn.SINGLE(MATCH('BMP P Tracking Table'!$AZ437,'Performance Curves'!$D$1:$L$1,1))+1,FALSE)),"")</f>
        <v/>
      </c>
      <c r="BD437" s="107" t="str">
        <f>IFERROR('BMP P Tracking Table'!$BC437*'BMP P Tracking Table'!$AY437,"")</f>
        <v/>
      </c>
      <c r="BE437" s="101"/>
      <c r="BF437" s="37">
        <f t="shared" si="14"/>
        <v>0</v>
      </c>
    </row>
    <row r="438" spans="1:58" x14ac:dyDescent="0.25">
      <c r="A438" s="65"/>
      <c r="B438" s="65"/>
      <c r="C438" s="65"/>
      <c r="D438" s="65"/>
      <c r="E438" s="97"/>
      <c r="F438" s="97"/>
      <c r="G438" s="65"/>
      <c r="H438" s="65"/>
      <c r="I438" s="65"/>
      <c r="J438" s="98"/>
      <c r="K438" s="65"/>
      <c r="L438" s="65"/>
      <c r="M438" s="65"/>
      <c r="N438" s="65"/>
      <c r="O438" s="65"/>
      <c r="P438" s="65"/>
      <c r="Q438" s="65" t="str">
        <f>IFERROR(VLOOKUP('BMP P Tracking Table'!$P438,Dropdowns!$C$2:$E$15,3,FALSE),"")</f>
        <v/>
      </c>
      <c r="R438" s="65" t="str">
        <f>IFERROR(VLOOKUP('BMP P Tracking Table'!$Q438,Dropdowns!$P$3:$Q$23,2,FALSE),"")</f>
        <v/>
      </c>
      <c r="S438" s="65"/>
      <c r="T438" s="65"/>
      <c r="U438" s="65"/>
      <c r="V438" s="65"/>
      <c r="W438" s="65"/>
      <c r="X438" s="65"/>
      <c r="Y438" s="65"/>
      <c r="Z438" s="65"/>
      <c r="AA438" s="65"/>
      <c r="AB438" s="100"/>
      <c r="AC438" s="65"/>
      <c r="AD438" s="107" t="str">
        <f>IFERROR('BMP P Tracking Table'!$U438*VLOOKUP('BMP P Tracking Table'!$Q438,'Loading Rates'!$B$1:$L$24,4,FALSE)+IF('BMP P Tracking Table'!$V438="By HSG",'BMP P Tracking Table'!$W438*VLOOKUP('BMP P Tracking Table'!$Q438,'Loading Rates'!$B$1:$L$24,6,FALSE)+'BMP P Tracking Table'!$X438*VLOOKUP('BMP P Tracking Table'!$Q438,'Loading Rates'!$B$1:$L$24,7,FALSE)+'BMP P Tracking Table'!$Y438*VLOOKUP('BMP P Tracking Table'!$Q438,'Loading Rates'!$B$1:$L$24,8,FALSE)+'BMP P Tracking Table'!$Z438*VLOOKUP('BMP P Tracking Table'!$Q438,'Loading Rates'!$B$1:$L$24,9,FALSE),'BMP P Tracking Table'!$AA438*VLOOKUP('BMP P Tracking Table'!$Q438,'Loading Rates'!$B$1:$L$24,10,FALSE)),"")</f>
        <v/>
      </c>
      <c r="AE438" s="107" t="str">
        <f>IFERROR(MIN(2,IF('BMP P Tracking Table'!$V438="Total Pervious",(-(3630*'BMP P Tracking Table'!$U438+20.691*'BMP P Tracking Table'!$AA438)+SQRT((3630*'BMP P Tracking Table'!$U438+20.691*'BMP P Tracking Table'!$AA438)^2-(4*(996.798*'BMP P Tracking Table'!$AA438)*-'BMP P Tracking Table'!$AB438)))/(2*(996.798*'BMP P Tracking Table'!$AA438)),IF(SUM('BMP P Tracking Table'!$W438:$Z438)=0,'BMP P Tracking Table'!$AB438/(-3630*'BMP P Tracking Table'!$U438),(-(3630*'BMP P Tracking Table'!$U438+20.691*'BMP P Tracking Table'!$Z438-216.711*'BMP P Tracking Table'!$Y438-83.853*'BMP P Tracking Table'!$X438-42.834*'BMP P Tracking Table'!$W438)+SQRT((3630*'BMP P Tracking Table'!$U438+20.691*'BMP P Tracking Table'!$Z438-216.711*'BMP P Tracking Table'!$Y438-83.853*'BMP P Tracking Table'!$X438-42.834*'BMP P Tracking Table'!$W438)^2-(4*(149.919*'BMP P Tracking Table'!$W438+236.676*'BMP P Tracking Table'!$X438+726*'BMP P Tracking Table'!$Y438+996.798*'BMP P Tracking Table'!$Z438)*-'BMP P Tracking Table'!$AB438)))/(2*(149.919*'BMP P Tracking Table'!$W438+236.676*'BMP P Tracking Table'!$X438+726*'BMP P Tracking Table'!$Y438+996.798*'BMP P Tracking Table'!$Z438))))),"")</f>
        <v/>
      </c>
      <c r="AF438" s="107" t="str" cm="1">
        <f t="array" ref="AF438">IFERROR((VLOOKUP(CONCATENATE('BMP P Tracking Table'!$T438," ",'BMP P Tracking Table'!$AC438),'Performance Curves'!$C$1:$L$45,_xlfn.SINGLE(MATCH('BMP P Tracking Table'!$AE438,'Performance Curves'!$D$1:$L$1,1))+2,FALSE)-VLOOKUP(CONCATENATE('BMP P Tracking Table'!$T438," ",'BMP P Tracking Table'!$AC438),'Performance Curves'!$C$1:$L$45,_xlfn.SINGLE(MATCH('BMP P Tracking Table'!$AE438,'Performance Curves'!$D$1:$L$1,1))+1,FALSE)),"")</f>
        <v/>
      </c>
      <c r="AG438" s="107" t="str">
        <f>IFERROR(('BMP P Tracking Table'!$AE438-INDEX('Performance Curves'!$E$1:$L$1,1,MATCH('BMP P Tracking Table'!$AE438,'Performance Curves'!$E$1:$L$1,1)))/(INDEX('Performance Curves'!$E$1:$L$1,1,MATCH('BMP P Tracking Table'!$AE438,'Performance Curves'!$E$1:$L$1,1)+1)-INDEX('Performance Curves'!$E$1:$L$1,1,MATCH('BMP P Tracking Table'!$AE438,'Performance Curves'!$E$1:$L$1,1))),"")</f>
        <v/>
      </c>
      <c r="AH438" s="106" t="str" cm="1">
        <f t="array" ref="AH438">IFERROR(IF('BMP P Tracking Table'!$AE438=2,VLOOKUP(CONCATENATE('BMP P Tracking Table'!$T438," ",'BMP P Tracking Table'!$AC438),'Performance Curves'!$C$1:$L$45,_xlfn.SINGLE(MATCH('BMP P Tracking Table'!$AE438,'Performance Curves'!$D$1:$L$1,1))+1,FALSE),'BMP P Tracking Table'!$AF438*'BMP P Tracking Table'!$AG438+VLOOKUP(CONCATENATE('BMP P Tracking Table'!$T438," ",'BMP P Tracking Table'!$AC438),'Performance Curves'!$C$1:$L$45,_xlfn.SINGLE(MATCH('BMP P Tracking Table'!$AE438,'Performance Curves'!$D$1:$L$1,1))+1,FALSE)),"")</f>
        <v/>
      </c>
      <c r="AI438" s="107" t="str">
        <f>IFERROR('BMP P Tracking Table'!$AH438*'BMP P Tracking Table'!$AD438,"")</f>
        <v/>
      </c>
      <c r="AJ438" s="65"/>
      <c r="AK438" s="101"/>
      <c r="AL438" s="101"/>
      <c r="AM438" s="64">
        <v>1</v>
      </c>
      <c r="AN438" s="105" t="str">
        <f t="shared" si="13"/>
        <v/>
      </c>
      <c r="AO438" s="101"/>
      <c r="AP438" s="101"/>
      <c r="AQ438" s="101"/>
      <c r="AR438" s="101"/>
      <c r="AS438" s="101"/>
      <c r="AT438" s="101"/>
      <c r="AU438" s="101"/>
      <c r="AV438" s="65"/>
      <c r="AW438" s="102"/>
      <c r="AX438" s="102"/>
      <c r="AY438" s="107" t="str">
        <f>IF('BMP P Tracking Table'!$AK438="Yes",IF('BMP P Tracking Table'!$AL438="No",'BMP P Tracking Table'!$U438*VLOOKUP('BMP P Tracking Table'!$Q438,'Loading Rates'!$B$1:$L$24,4,FALSE)+IF('BMP P Tracking Table'!$V438="By HSG",'BMP P Tracking Table'!$W438*VLOOKUP('BMP P Tracking Table'!$Q438,'Loading Rates'!$B$1:$L$24,6,FALSE)+'BMP P Tracking Table'!$X438*VLOOKUP('BMP P Tracking Table'!$Q438,'Loading Rates'!$B$1:$L$24,7,FALSE)+'BMP P Tracking Table'!$Y438*VLOOKUP('BMP P Tracking Table'!$Q438,'Loading Rates'!$B$1:$L$24,8,FALSE)+'BMP P Tracking Table'!$Z438*VLOOKUP('BMP P Tracking Table'!$Q438,'Loading Rates'!$B$1:$L$24,9,FALSE),'BMP P Tracking Table'!$AA438*VLOOKUP('BMP P Tracking Table'!$Q438,'Loading Rates'!$B$1:$L$24,10,FALSE)),'BMP P Tracking Table'!$AO438*VLOOKUP('BMP P Tracking Table'!$Q438,'Loading Rates'!$B$1:$L$24,4,FALSE)+IF('BMP P Tracking Table'!$AP438="By HSG",'BMP P Tracking Table'!$AQ438*VLOOKUP('BMP P Tracking Table'!$Q438,'Loading Rates'!$B$1:$L$24,6,FALSE)+'BMP P Tracking Table'!$AR438*VLOOKUP('BMP P Tracking Table'!$Q438,'Loading Rates'!$B$1:$L$24,7,FALSE)+'BMP P Tracking Table'!$AS438*VLOOKUP('BMP P Tracking Table'!$Q438,'Loading Rates'!$B$1:$L$24,8,FALSE)+'BMP P Tracking Table'!$AT438*VLOOKUP('BMP P Tracking Table'!$Q438,'Loading Rates'!$B$1:$L$24,9,FALSE),'BMP P Tracking Table'!$AU438*VLOOKUP('BMP P Tracking Table'!$Q438,'Loading Rates'!$B$1:$L$24,10,FALSE))),"")</f>
        <v/>
      </c>
      <c r="AZ438" s="107" t="str">
        <f>IFERROR(IF('BMP P Tracking Table'!$AL438="Yes",MIN(2,IF('BMP P Tracking Table'!$AP438="Total Pervious",(-(3630*'BMP P Tracking Table'!$AO438+20.691*'BMP P Tracking Table'!$AU438)+SQRT((3630*'BMP P Tracking Table'!$AO438+20.691*'BMP P Tracking Table'!$AU438)^2-(4*(996.798*'BMP P Tracking Table'!$AU438)*-'BMP P Tracking Table'!$AW438)))/(2*(996.798*'BMP P Tracking Table'!$AU438)),IF(SUM('BMP P Tracking Table'!$AQ438:$AT438)=0,'BMP P Tracking Table'!$AU438/(-3630*'BMP P Tracking Table'!$AO438),(-(3630*'BMP P Tracking Table'!$AO438+20.691*'BMP P Tracking Table'!$AT438-216.711*'BMP P Tracking Table'!$AS438-83.853*'BMP P Tracking Table'!$AR438-42.834*'BMP P Tracking Table'!$AQ438)+SQRT((3630*'BMP P Tracking Table'!$AO438+20.691*'BMP P Tracking Table'!$AT438-216.711*'BMP P Tracking Table'!$AS438-83.853*'BMP P Tracking Table'!$AR438-42.834*'BMP P Tracking Table'!$AQ438)^2-(4*(149.919*'BMP P Tracking Table'!$AQ438+236.676*'BMP P Tracking Table'!$AR438+726*'BMP P Tracking Table'!$AS438+996.798*'BMP P Tracking Table'!$AT438)*-'BMP P Tracking Table'!$AW438)))/(2*(149.919*'BMP P Tracking Table'!$AQ438+236.676*'BMP P Tracking Table'!$AR438+726*'BMP P Tracking Table'!$AS438+996.798*'BMP P Tracking Table'!$AT438))))),MIN(2,IF('BMP P Tracking Table'!$AP438="Total Pervious",(-(3630*'BMP P Tracking Table'!$U438+20.691*'BMP P Tracking Table'!$AA438)+SQRT((3630*'BMP P Tracking Table'!$U438+20.691*'BMP P Tracking Table'!$AA438)^2-(4*(996.798*'BMP P Tracking Table'!$AA438)*-'BMP P Tracking Table'!$AW438)))/(2*(996.798*'BMP P Tracking Table'!$AA438)),IF(SUM('BMP P Tracking Table'!$W438:$Z438)=0,'BMP P Tracking Table'!$AW438/(-3630*'BMP P Tracking Table'!$U438),(-(3630*'BMP P Tracking Table'!$U438+20.691*'BMP P Tracking Table'!$Z438-216.711*'BMP P Tracking Table'!$Y438-83.853*'BMP P Tracking Table'!$X438-42.834*'BMP P Tracking Table'!$W438)+SQRT((3630*'BMP P Tracking Table'!$U438+20.691*'BMP P Tracking Table'!$Z438-216.711*'BMP P Tracking Table'!$Y438-83.853*'BMP P Tracking Table'!$X438-42.834*'BMP P Tracking Table'!$W438)^2-(4*(149.919*'BMP P Tracking Table'!$W438+236.676*'BMP P Tracking Table'!$X438+726*'BMP P Tracking Table'!$Y438+996.798*'BMP P Tracking Table'!$Z438)*-'BMP P Tracking Table'!$AW438)))/(2*(149.919*'BMP P Tracking Table'!$W438+236.676*'BMP P Tracking Table'!$X438+726*'BMP P Tracking Table'!$Y438+996.798*'BMP P Tracking Table'!$Z438)))))),"")</f>
        <v/>
      </c>
      <c r="BA438" s="105" t="str" cm="1">
        <f t="array" ref="BA438">IFERROR((VLOOKUP(CONCATENATE('BMP P Tracking Table'!$AV438," ",'BMP P Tracking Table'!$AX438),'Performance Curves'!$C$1:$L$45,_xlfn.SINGLE(MATCH('BMP P Tracking Table'!$AZ438,'Performance Curves'!$D$1:$L$1,1))+2,FALSE)-VLOOKUP(CONCATENATE('BMP P Tracking Table'!$AV438," ",'BMP P Tracking Table'!$AX438),'Performance Curves'!$C$1:$L$45,_xlfn.SINGLE(MATCH('BMP P Tracking Table'!$AZ438,'Performance Curves'!$D$1:$L$1,1))+1,FALSE)),"")</f>
        <v/>
      </c>
      <c r="BB438" s="107" t="str">
        <f>IFERROR(('BMP P Tracking Table'!$AZ438-INDEX('Performance Curves'!$E$1:$L$1,1,MATCH('BMP P Tracking Table'!$AZ438,'Performance Curves'!$E$1:$L$1,1)))/(INDEX('Performance Curves'!$E$1:$L$1,1,MATCH('BMP P Tracking Table'!$AZ438,'Performance Curves'!$E$1:$L$1,1)+1)-INDEX('Performance Curves'!$E$1:$L$1,1,MATCH('BMP P Tracking Table'!$AZ438,'Performance Curves'!$E$1:$L$1,1))),"")</f>
        <v/>
      </c>
      <c r="BC438" s="106" t="str" cm="1">
        <f t="array" ref="BC438">IFERROR(IF('BMP P Tracking Table'!$AZ438=2,VLOOKUP(CONCATENATE('BMP P Tracking Table'!$AV438," ",'BMP P Tracking Table'!$AX438),'Performance Curves'!$C$1:$L$44,_xlfn.SINGLE(MATCH('BMP P Tracking Table'!$AZ438,'Performance Curves'!$D$1:$L$1,1))+1,FALSE),'BMP P Tracking Table'!$BA438*'BMP P Tracking Table'!$BB438+VLOOKUP(CONCATENATE('BMP P Tracking Table'!$AV438," ",'BMP P Tracking Table'!$AX438),'Performance Curves'!$C$1:$L$44,_xlfn.SINGLE(MATCH('BMP P Tracking Table'!$AZ438,'Performance Curves'!$D$1:$L$1,1))+1,FALSE)),"")</f>
        <v/>
      </c>
      <c r="BD438" s="107" t="str">
        <f>IFERROR('BMP P Tracking Table'!$BC438*'BMP P Tracking Table'!$AY438,"")</f>
        <v/>
      </c>
      <c r="BE438" s="95"/>
      <c r="BF438" s="37">
        <f t="shared" si="14"/>
        <v>0</v>
      </c>
    </row>
    <row r="439" spans="1:58" x14ac:dyDescent="0.25">
      <c r="A439" s="65"/>
      <c r="B439" s="65"/>
      <c r="C439" s="65"/>
      <c r="D439" s="65"/>
      <c r="E439" s="97"/>
      <c r="F439" s="97"/>
      <c r="G439" s="65"/>
      <c r="H439" s="65"/>
      <c r="I439" s="65"/>
      <c r="J439" s="98"/>
      <c r="K439" s="65"/>
      <c r="L439" s="65"/>
      <c r="M439" s="65"/>
      <c r="N439" s="65"/>
      <c r="O439" s="65"/>
      <c r="P439" s="65"/>
      <c r="Q439" s="65" t="str">
        <f>IFERROR(VLOOKUP('BMP P Tracking Table'!$P439,Dropdowns!$C$2:$E$15,3,FALSE),"")</f>
        <v/>
      </c>
      <c r="R439" s="65" t="str">
        <f>IFERROR(VLOOKUP('BMP P Tracking Table'!$Q439,Dropdowns!$P$3:$Q$23,2,FALSE),"")</f>
        <v/>
      </c>
      <c r="S439" s="65"/>
      <c r="T439" s="65"/>
      <c r="U439" s="65"/>
      <c r="V439" s="65"/>
      <c r="W439" s="65"/>
      <c r="X439" s="65"/>
      <c r="Y439" s="65"/>
      <c r="Z439" s="65"/>
      <c r="AA439" s="65"/>
      <c r="AB439" s="100"/>
      <c r="AC439" s="65"/>
      <c r="AD439" s="107" t="str">
        <f>IFERROR('BMP P Tracking Table'!$U439*VLOOKUP('BMP P Tracking Table'!$Q439,'Loading Rates'!$B$1:$L$24,4,FALSE)+IF('BMP P Tracking Table'!$V439="By HSG",'BMP P Tracking Table'!$W439*VLOOKUP('BMP P Tracking Table'!$Q439,'Loading Rates'!$B$1:$L$24,6,FALSE)+'BMP P Tracking Table'!$X439*VLOOKUP('BMP P Tracking Table'!$Q439,'Loading Rates'!$B$1:$L$24,7,FALSE)+'BMP P Tracking Table'!$Y439*VLOOKUP('BMP P Tracking Table'!$Q439,'Loading Rates'!$B$1:$L$24,8,FALSE)+'BMP P Tracking Table'!$Z439*VLOOKUP('BMP P Tracking Table'!$Q439,'Loading Rates'!$B$1:$L$24,9,FALSE),'BMP P Tracking Table'!$AA439*VLOOKUP('BMP P Tracking Table'!$Q439,'Loading Rates'!$B$1:$L$24,10,FALSE)),"")</f>
        <v/>
      </c>
      <c r="AE439" s="107" t="str">
        <f>IFERROR(MIN(2,IF('BMP P Tracking Table'!$V439="Total Pervious",(-(3630*'BMP P Tracking Table'!$U439+20.691*'BMP P Tracking Table'!$AA439)+SQRT((3630*'BMP P Tracking Table'!$U439+20.691*'BMP P Tracking Table'!$AA439)^2-(4*(996.798*'BMP P Tracking Table'!$AA439)*-'BMP P Tracking Table'!$AB439)))/(2*(996.798*'BMP P Tracking Table'!$AA439)),IF(SUM('BMP P Tracking Table'!$W439:$Z439)=0,'BMP P Tracking Table'!$AB439/(-3630*'BMP P Tracking Table'!$U439),(-(3630*'BMP P Tracking Table'!$U439+20.691*'BMP P Tracking Table'!$Z439-216.711*'BMP P Tracking Table'!$Y439-83.853*'BMP P Tracking Table'!$X439-42.834*'BMP P Tracking Table'!$W439)+SQRT((3630*'BMP P Tracking Table'!$U439+20.691*'BMP P Tracking Table'!$Z439-216.711*'BMP P Tracking Table'!$Y439-83.853*'BMP P Tracking Table'!$X439-42.834*'BMP P Tracking Table'!$W439)^2-(4*(149.919*'BMP P Tracking Table'!$W439+236.676*'BMP P Tracking Table'!$X439+726*'BMP P Tracking Table'!$Y439+996.798*'BMP P Tracking Table'!$Z439)*-'BMP P Tracking Table'!$AB439)))/(2*(149.919*'BMP P Tracking Table'!$W439+236.676*'BMP P Tracking Table'!$X439+726*'BMP P Tracking Table'!$Y439+996.798*'BMP P Tracking Table'!$Z439))))),"")</f>
        <v/>
      </c>
      <c r="AF439" s="107" t="str" cm="1">
        <f t="array" ref="AF439">IFERROR((VLOOKUP(CONCATENATE('BMP P Tracking Table'!$T439," ",'BMP P Tracking Table'!$AC439),'Performance Curves'!$C$1:$L$45,_xlfn.SINGLE(MATCH('BMP P Tracking Table'!$AE439,'Performance Curves'!$D$1:$L$1,1))+2,FALSE)-VLOOKUP(CONCATENATE('BMP P Tracking Table'!$T439," ",'BMP P Tracking Table'!$AC439),'Performance Curves'!$C$1:$L$45,_xlfn.SINGLE(MATCH('BMP P Tracking Table'!$AE439,'Performance Curves'!$D$1:$L$1,1))+1,FALSE)),"")</f>
        <v/>
      </c>
      <c r="AG439" s="107" t="str">
        <f>IFERROR(('BMP P Tracking Table'!$AE439-INDEX('Performance Curves'!$E$1:$L$1,1,MATCH('BMP P Tracking Table'!$AE439,'Performance Curves'!$E$1:$L$1,1)))/(INDEX('Performance Curves'!$E$1:$L$1,1,MATCH('BMP P Tracking Table'!$AE439,'Performance Curves'!$E$1:$L$1,1)+1)-INDEX('Performance Curves'!$E$1:$L$1,1,MATCH('BMP P Tracking Table'!$AE439,'Performance Curves'!$E$1:$L$1,1))),"")</f>
        <v/>
      </c>
      <c r="AH439" s="106" t="str" cm="1">
        <f t="array" ref="AH439">IFERROR(IF('BMP P Tracking Table'!$AE439=2,VLOOKUP(CONCATENATE('BMP P Tracking Table'!$T439," ",'BMP P Tracking Table'!$AC439),'Performance Curves'!$C$1:$L$45,_xlfn.SINGLE(MATCH('BMP P Tracking Table'!$AE439,'Performance Curves'!$D$1:$L$1,1))+1,FALSE),'BMP P Tracking Table'!$AF439*'BMP P Tracking Table'!$AG439+VLOOKUP(CONCATENATE('BMP P Tracking Table'!$T439," ",'BMP P Tracking Table'!$AC439),'Performance Curves'!$C$1:$L$45,_xlfn.SINGLE(MATCH('BMP P Tracking Table'!$AE439,'Performance Curves'!$D$1:$L$1,1))+1,FALSE)),"")</f>
        <v/>
      </c>
      <c r="AI439" s="107" t="str">
        <f>IFERROR('BMP P Tracking Table'!$AH439*'BMP P Tracking Table'!$AD439,"")</f>
        <v/>
      </c>
      <c r="AJ439" s="65"/>
      <c r="AK439" s="101"/>
      <c r="AL439" s="101"/>
      <c r="AM439" s="64">
        <v>1</v>
      </c>
      <c r="AN439" s="105" t="str">
        <f t="shared" si="13"/>
        <v/>
      </c>
      <c r="AO439" s="101"/>
      <c r="AP439" s="101"/>
      <c r="AQ439" s="101"/>
      <c r="AR439" s="101"/>
      <c r="AS439" s="101"/>
      <c r="AT439" s="101"/>
      <c r="AU439" s="101"/>
      <c r="AV439" s="65"/>
      <c r="AW439" s="102"/>
      <c r="AX439" s="102"/>
      <c r="AY439" s="107" t="str">
        <f>IF('BMP P Tracking Table'!$AK439="Yes",IF('BMP P Tracking Table'!$AL439="No",'BMP P Tracking Table'!$U439*VLOOKUP('BMP P Tracking Table'!$Q439,'Loading Rates'!$B$1:$L$24,4,FALSE)+IF('BMP P Tracking Table'!$V439="By HSG",'BMP P Tracking Table'!$W439*VLOOKUP('BMP P Tracking Table'!$Q439,'Loading Rates'!$B$1:$L$24,6,FALSE)+'BMP P Tracking Table'!$X439*VLOOKUP('BMP P Tracking Table'!$Q439,'Loading Rates'!$B$1:$L$24,7,FALSE)+'BMP P Tracking Table'!$Y439*VLOOKUP('BMP P Tracking Table'!$Q439,'Loading Rates'!$B$1:$L$24,8,FALSE)+'BMP P Tracking Table'!$Z439*VLOOKUP('BMP P Tracking Table'!$Q439,'Loading Rates'!$B$1:$L$24,9,FALSE),'BMP P Tracking Table'!$AA439*VLOOKUP('BMP P Tracking Table'!$Q439,'Loading Rates'!$B$1:$L$24,10,FALSE)),'BMP P Tracking Table'!$AO439*VLOOKUP('BMP P Tracking Table'!$Q439,'Loading Rates'!$B$1:$L$24,4,FALSE)+IF('BMP P Tracking Table'!$AP439="By HSG",'BMP P Tracking Table'!$AQ439*VLOOKUP('BMP P Tracking Table'!$Q439,'Loading Rates'!$B$1:$L$24,6,FALSE)+'BMP P Tracking Table'!$AR439*VLOOKUP('BMP P Tracking Table'!$Q439,'Loading Rates'!$B$1:$L$24,7,FALSE)+'BMP P Tracking Table'!$AS439*VLOOKUP('BMP P Tracking Table'!$Q439,'Loading Rates'!$B$1:$L$24,8,FALSE)+'BMP P Tracking Table'!$AT439*VLOOKUP('BMP P Tracking Table'!$Q439,'Loading Rates'!$B$1:$L$24,9,FALSE),'BMP P Tracking Table'!$AU439*VLOOKUP('BMP P Tracking Table'!$Q439,'Loading Rates'!$B$1:$L$24,10,FALSE))),"")</f>
        <v/>
      </c>
      <c r="AZ439" s="107" t="str">
        <f>IFERROR(IF('BMP P Tracking Table'!$AL439="Yes",MIN(2,IF('BMP P Tracking Table'!$AP439="Total Pervious",(-(3630*'BMP P Tracking Table'!$AO439+20.691*'BMP P Tracking Table'!$AU439)+SQRT((3630*'BMP P Tracking Table'!$AO439+20.691*'BMP P Tracking Table'!$AU439)^2-(4*(996.798*'BMP P Tracking Table'!$AU439)*-'BMP P Tracking Table'!$AW439)))/(2*(996.798*'BMP P Tracking Table'!$AU439)),IF(SUM('BMP P Tracking Table'!$AQ439:$AT439)=0,'BMP P Tracking Table'!$AU439/(-3630*'BMP P Tracking Table'!$AO439),(-(3630*'BMP P Tracking Table'!$AO439+20.691*'BMP P Tracking Table'!$AT439-216.711*'BMP P Tracking Table'!$AS439-83.853*'BMP P Tracking Table'!$AR439-42.834*'BMP P Tracking Table'!$AQ439)+SQRT((3630*'BMP P Tracking Table'!$AO439+20.691*'BMP P Tracking Table'!$AT439-216.711*'BMP P Tracking Table'!$AS439-83.853*'BMP P Tracking Table'!$AR439-42.834*'BMP P Tracking Table'!$AQ439)^2-(4*(149.919*'BMP P Tracking Table'!$AQ439+236.676*'BMP P Tracking Table'!$AR439+726*'BMP P Tracking Table'!$AS439+996.798*'BMP P Tracking Table'!$AT439)*-'BMP P Tracking Table'!$AW439)))/(2*(149.919*'BMP P Tracking Table'!$AQ439+236.676*'BMP P Tracking Table'!$AR439+726*'BMP P Tracking Table'!$AS439+996.798*'BMP P Tracking Table'!$AT439))))),MIN(2,IF('BMP P Tracking Table'!$AP439="Total Pervious",(-(3630*'BMP P Tracking Table'!$U439+20.691*'BMP P Tracking Table'!$AA439)+SQRT((3630*'BMP P Tracking Table'!$U439+20.691*'BMP P Tracking Table'!$AA439)^2-(4*(996.798*'BMP P Tracking Table'!$AA439)*-'BMP P Tracking Table'!$AW439)))/(2*(996.798*'BMP P Tracking Table'!$AA439)),IF(SUM('BMP P Tracking Table'!$W439:$Z439)=0,'BMP P Tracking Table'!$AW439/(-3630*'BMP P Tracking Table'!$U439),(-(3630*'BMP P Tracking Table'!$U439+20.691*'BMP P Tracking Table'!$Z439-216.711*'BMP P Tracking Table'!$Y439-83.853*'BMP P Tracking Table'!$X439-42.834*'BMP P Tracking Table'!$W439)+SQRT((3630*'BMP P Tracking Table'!$U439+20.691*'BMP P Tracking Table'!$Z439-216.711*'BMP P Tracking Table'!$Y439-83.853*'BMP P Tracking Table'!$X439-42.834*'BMP P Tracking Table'!$W439)^2-(4*(149.919*'BMP P Tracking Table'!$W439+236.676*'BMP P Tracking Table'!$X439+726*'BMP P Tracking Table'!$Y439+996.798*'BMP P Tracking Table'!$Z439)*-'BMP P Tracking Table'!$AW439)))/(2*(149.919*'BMP P Tracking Table'!$W439+236.676*'BMP P Tracking Table'!$X439+726*'BMP P Tracking Table'!$Y439+996.798*'BMP P Tracking Table'!$Z439)))))),"")</f>
        <v/>
      </c>
      <c r="BA439" s="105" t="str" cm="1">
        <f t="array" ref="BA439">IFERROR((VLOOKUP(CONCATENATE('BMP P Tracking Table'!$AV439," ",'BMP P Tracking Table'!$AX439),'Performance Curves'!$C$1:$L$45,_xlfn.SINGLE(MATCH('BMP P Tracking Table'!$AZ439,'Performance Curves'!$D$1:$L$1,1))+2,FALSE)-VLOOKUP(CONCATENATE('BMP P Tracking Table'!$AV439," ",'BMP P Tracking Table'!$AX439),'Performance Curves'!$C$1:$L$45,_xlfn.SINGLE(MATCH('BMP P Tracking Table'!$AZ439,'Performance Curves'!$D$1:$L$1,1))+1,FALSE)),"")</f>
        <v/>
      </c>
      <c r="BB439" s="107" t="str">
        <f>IFERROR(('BMP P Tracking Table'!$AZ439-INDEX('Performance Curves'!$E$1:$L$1,1,MATCH('BMP P Tracking Table'!$AZ439,'Performance Curves'!$E$1:$L$1,1)))/(INDEX('Performance Curves'!$E$1:$L$1,1,MATCH('BMP P Tracking Table'!$AZ439,'Performance Curves'!$E$1:$L$1,1)+1)-INDEX('Performance Curves'!$E$1:$L$1,1,MATCH('BMP P Tracking Table'!$AZ439,'Performance Curves'!$E$1:$L$1,1))),"")</f>
        <v/>
      </c>
      <c r="BC439" s="106" t="str" cm="1">
        <f t="array" ref="BC439">IFERROR(IF('BMP P Tracking Table'!$AZ439=2,VLOOKUP(CONCATENATE('BMP P Tracking Table'!$AV439," ",'BMP P Tracking Table'!$AX439),'Performance Curves'!$C$1:$L$44,_xlfn.SINGLE(MATCH('BMP P Tracking Table'!$AZ439,'Performance Curves'!$D$1:$L$1,1))+1,FALSE),'BMP P Tracking Table'!$BA439*'BMP P Tracking Table'!$BB439+VLOOKUP(CONCATENATE('BMP P Tracking Table'!$AV439," ",'BMP P Tracking Table'!$AX439),'Performance Curves'!$C$1:$L$44,_xlfn.SINGLE(MATCH('BMP P Tracking Table'!$AZ439,'Performance Curves'!$D$1:$L$1,1))+1,FALSE)),"")</f>
        <v/>
      </c>
      <c r="BD439" s="107" t="str">
        <f>IFERROR('BMP P Tracking Table'!$BC439*'BMP P Tracking Table'!$AY439,"")</f>
        <v/>
      </c>
      <c r="BE439" s="101"/>
      <c r="BF439" s="37">
        <f t="shared" si="14"/>
        <v>0</v>
      </c>
    </row>
    <row r="440" spans="1:58" x14ac:dyDescent="0.25">
      <c r="A440" s="65"/>
      <c r="B440" s="65"/>
      <c r="C440" s="65"/>
      <c r="D440" s="65"/>
      <c r="E440" s="97"/>
      <c r="F440" s="97"/>
      <c r="G440" s="65"/>
      <c r="H440" s="65"/>
      <c r="I440" s="65"/>
      <c r="J440" s="98"/>
      <c r="K440" s="65"/>
      <c r="L440" s="65"/>
      <c r="M440" s="65"/>
      <c r="N440" s="65"/>
      <c r="O440" s="65"/>
      <c r="P440" s="65"/>
      <c r="Q440" s="65" t="str">
        <f>IFERROR(VLOOKUP('BMP P Tracking Table'!$P440,Dropdowns!$C$2:$E$15,3,FALSE),"")</f>
        <v/>
      </c>
      <c r="R440" s="65" t="str">
        <f>IFERROR(VLOOKUP('BMP P Tracking Table'!$Q440,Dropdowns!$P$3:$Q$23,2,FALSE),"")</f>
        <v/>
      </c>
      <c r="S440" s="65"/>
      <c r="T440" s="65"/>
      <c r="U440" s="65"/>
      <c r="V440" s="65"/>
      <c r="W440" s="65"/>
      <c r="X440" s="65"/>
      <c r="Y440" s="65"/>
      <c r="Z440" s="65"/>
      <c r="AA440" s="65"/>
      <c r="AB440" s="100"/>
      <c r="AC440" s="65"/>
      <c r="AD440" s="107" t="str">
        <f>IFERROR('BMP P Tracking Table'!$U440*VLOOKUP('BMP P Tracking Table'!$Q440,'Loading Rates'!$B$1:$L$24,4,FALSE)+IF('BMP P Tracking Table'!$V440="By HSG",'BMP P Tracking Table'!$W440*VLOOKUP('BMP P Tracking Table'!$Q440,'Loading Rates'!$B$1:$L$24,6,FALSE)+'BMP P Tracking Table'!$X440*VLOOKUP('BMP P Tracking Table'!$Q440,'Loading Rates'!$B$1:$L$24,7,FALSE)+'BMP P Tracking Table'!$Y440*VLOOKUP('BMP P Tracking Table'!$Q440,'Loading Rates'!$B$1:$L$24,8,FALSE)+'BMP P Tracking Table'!$Z440*VLOOKUP('BMP P Tracking Table'!$Q440,'Loading Rates'!$B$1:$L$24,9,FALSE),'BMP P Tracking Table'!$AA440*VLOOKUP('BMP P Tracking Table'!$Q440,'Loading Rates'!$B$1:$L$24,10,FALSE)),"")</f>
        <v/>
      </c>
      <c r="AE440" s="107" t="str">
        <f>IFERROR(MIN(2,IF('BMP P Tracking Table'!$V440="Total Pervious",(-(3630*'BMP P Tracking Table'!$U440+20.691*'BMP P Tracking Table'!$AA440)+SQRT((3630*'BMP P Tracking Table'!$U440+20.691*'BMP P Tracking Table'!$AA440)^2-(4*(996.798*'BMP P Tracking Table'!$AA440)*-'BMP P Tracking Table'!$AB440)))/(2*(996.798*'BMP P Tracking Table'!$AA440)),IF(SUM('BMP P Tracking Table'!$W440:$Z440)=0,'BMP P Tracking Table'!$AB440/(-3630*'BMP P Tracking Table'!$U440),(-(3630*'BMP P Tracking Table'!$U440+20.691*'BMP P Tracking Table'!$Z440-216.711*'BMP P Tracking Table'!$Y440-83.853*'BMP P Tracking Table'!$X440-42.834*'BMP P Tracking Table'!$W440)+SQRT((3630*'BMP P Tracking Table'!$U440+20.691*'BMP P Tracking Table'!$Z440-216.711*'BMP P Tracking Table'!$Y440-83.853*'BMP P Tracking Table'!$X440-42.834*'BMP P Tracking Table'!$W440)^2-(4*(149.919*'BMP P Tracking Table'!$W440+236.676*'BMP P Tracking Table'!$X440+726*'BMP P Tracking Table'!$Y440+996.798*'BMP P Tracking Table'!$Z440)*-'BMP P Tracking Table'!$AB440)))/(2*(149.919*'BMP P Tracking Table'!$W440+236.676*'BMP P Tracking Table'!$X440+726*'BMP P Tracking Table'!$Y440+996.798*'BMP P Tracking Table'!$Z440))))),"")</f>
        <v/>
      </c>
      <c r="AF440" s="107" t="str" cm="1">
        <f t="array" ref="AF440">IFERROR((VLOOKUP(CONCATENATE('BMP P Tracking Table'!$T440," ",'BMP P Tracking Table'!$AC440),'Performance Curves'!$C$1:$L$45,_xlfn.SINGLE(MATCH('BMP P Tracking Table'!$AE440,'Performance Curves'!$D$1:$L$1,1))+2,FALSE)-VLOOKUP(CONCATENATE('BMP P Tracking Table'!$T440," ",'BMP P Tracking Table'!$AC440),'Performance Curves'!$C$1:$L$45,_xlfn.SINGLE(MATCH('BMP P Tracking Table'!$AE440,'Performance Curves'!$D$1:$L$1,1))+1,FALSE)),"")</f>
        <v/>
      </c>
      <c r="AG440" s="107" t="str">
        <f>IFERROR(('BMP P Tracking Table'!$AE440-INDEX('Performance Curves'!$E$1:$L$1,1,MATCH('BMP P Tracking Table'!$AE440,'Performance Curves'!$E$1:$L$1,1)))/(INDEX('Performance Curves'!$E$1:$L$1,1,MATCH('BMP P Tracking Table'!$AE440,'Performance Curves'!$E$1:$L$1,1)+1)-INDEX('Performance Curves'!$E$1:$L$1,1,MATCH('BMP P Tracking Table'!$AE440,'Performance Curves'!$E$1:$L$1,1))),"")</f>
        <v/>
      </c>
      <c r="AH440" s="106" t="str" cm="1">
        <f t="array" ref="AH440">IFERROR(IF('BMP P Tracking Table'!$AE440=2,VLOOKUP(CONCATENATE('BMP P Tracking Table'!$T440," ",'BMP P Tracking Table'!$AC440),'Performance Curves'!$C$1:$L$45,_xlfn.SINGLE(MATCH('BMP P Tracking Table'!$AE440,'Performance Curves'!$D$1:$L$1,1))+1,FALSE),'BMP P Tracking Table'!$AF440*'BMP P Tracking Table'!$AG440+VLOOKUP(CONCATENATE('BMP P Tracking Table'!$T440," ",'BMP P Tracking Table'!$AC440),'Performance Curves'!$C$1:$L$45,_xlfn.SINGLE(MATCH('BMP P Tracking Table'!$AE440,'Performance Curves'!$D$1:$L$1,1))+1,FALSE)),"")</f>
        <v/>
      </c>
      <c r="AI440" s="107" t="str">
        <f>IFERROR('BMP P Tracking Table'!$AH440*'BMP P Tracking Table'!$AD440,"")</f>
        <v/>
      </c>
      <c r="AJ440" s="65"/>
      <c r="AK440" s="101"/>
      <c r="AL440" s="101"/>
      <c r="AM440" s="64">
        <v>1</v>
      </c>
      <c r="AN440" s="105" t="str">
        <f t="shared" si="13"/>
        <v/>
      </c>
      <c r="AO440" s="101"/>
      <c r="AP440" s="101"/>
      <c r="AQ440" s="101"/>
      <c r="AR440" s="101"/>
      <c r="AS440" s="101"/>
      <c r="AT440" s="101"/>
      <c r="AU440" s="101"/>
      <c r="AV440" s="65"/>
      <c r="AW440" s="102"/>
      <c r="AX440" s="102"/>
      <c r="AY440" s="107" t="str">
        <f>IF('BMP P Tracking Table'!$AK440="Yes",IF('BMP P Tracking Table'!$AL440="No",'BMP P Tracking Table'!$U440*VLOOKUP('BMP P Tracking Table'!$Q440,'Loading Rates'!$B$1:$L$24,4,FALSE)+IF('BMP P Tracking Table'!$V440="By HSG",'BMP P Tracking Table'!$W440*VLOOKUP('BMP P Tracking Table'!$Q440,'Loading Rates'!$B$1:$L$24,6,FALSE)+'BMP P Tracking Table'!$X440*VLOOKUP('BMP P Tracking Table'!$Q440,'Loading Rates'!$B$1:$L$24,7,FALSE)+'BMP P Tracking Table'!$Y440*VLOOKUP('BMP P Tracking Table'!$Q440,'Loading Rates'!$B$1:$L$24,8,FALSE)+'BMP P Tracking Table'!$Z440*VLOOKUP('BMP P Tracking Table'!$Q440,'Loading Rates'!$B$1:$L$24,9,FALSE),'BMP P Tracking Table'!$AA440*VLOOKUP('BMP P Tracking Table'!$Q440,'Loading Rates'!$B$1:$L$24,10,FALSE)),'BMP P Tracking Table'!$AO440*VLOOKUP('BMP P Tracking Table'!$Q440,'Loading Rates'!$B$1:$L$24,4,FALSE)+IF('BMP P Tracking Table'!$AP440="By HSG",'BMP P Tracking Table'!$AQ440*VLOOKUP('BMP P Tracking Table'!$Q440,'Loading Rates'!$B$1:$L$24,6,FALSE)+'BMP P Tracking Table'!$AR440*VLOOKUP('BMP P Tracking Table'!$Q440,'Loading Rates'!$B$1:$L$24,7,FALSE)+'BMP P Tracking Table'!$AS440*VLOOKUP('BMP P Tracking Table'!$Q440,'Loading Rates'!$B$1:$L$24,8,FALSE)+'BMP P Tracking Table'!$AT440*VLOOKUP('BMP P Tracking Table'!$Q440,'Loading Rates'!$B$1:$L$24,9,FALSE),'BMP P Tracking Table'!$AU440*VLOOKUP('BMP P Tracking Table'!$Q440,'Loading Rates'!$B$1:$L$24,10,FALSE))),"")</f>
        <v/>
      </c>
      <c r="AZ440" s="107" t="str">
        <f>IFERROR(IF('BMP P Tracking Table'!$AL440="Yes",MIN(2,IF('BMP P Tracking Table'!$AP440="Total Pervious",(-(3630*'BMP P Tracking Table'!$AO440+20.691*'BMP P Tracking Table'!$AU440)+SQRT((3630*'BMP P Tracking Table'!$AO440+20.691*'BMP P Tracking Table'!$AU440)^2-(4*(996.798*'BMP P Tracking Table'!$AU440)*-'BMP P Tracking Table'!$AW440)))/(2*(996.798*'BMP P Tracking Table'!$AU440)),IF(SUM('BMP P Tracking Table'!$AQ440:$AT440)=0,'BMP P Tracking Table'!$AU440/(-3630*'BMP P Tracking Table'!$AO440),(-(3630*'BMP P Tracking Table'!$AO440+20.691*'BMP P Tracking Table'!$AT440-216.711*'BMP P Tracking Table'!$AS440-83.853*'BMP P Tracking Table'!$AR440-42.834*'BMP P Tracking Table'!$AQ440)+SQRT((3630*'BMP P Tracking Table'!$AO440+20.691*'BMP P Tracking Table'!$AT440-216.711*'BMP P Tracking Table'!$AS440-83.853*'BMP P Tracking Table'!$AR440-42.834*'BMP P Tracking Table'!$AQ440)^2-(4*(149.919*'BMP P Tracking Table'!$AQ440+236.676*'BMP P Tracking Table'!$AR440+726*'BMP P Tracking Table'!$AS440+996.798*'BMP P Tracking Table'!$AT440)*-'BMP P Tracking Table'!$AW440)))/(2*(149.919*'BMP P Tracking Table'!$AQ440+236.676*'BMP P Tracking Table'!$AR440+726*'BMP P Tracking Table'!$AS440+996.798*'BMP P Tracking Table'!$AT440))))),MIN(2,IF('BMP P Tracking Table'!$AP440="Total Pervious",(-(3630*'BMP P Tracking Table'!$U440+20.691*'BMP P Tracking Table'!$AA440)+SQRT((3630*'BMP P Tracking Table'!$U440+20.691*'BMP P Tracking Table'!$AA440)^2-(4*(996.798*'BMP P Tracking Table'!$AA440)*-'BMP P Tracking Table'!$AW440)))/(2*(996.798*'BMP P Tracking Table'!$AA440)),IF(SUM('BMP P Tracking Table'!$W440:$Z440)=0,'BMP P Tracking Table'!$AW440/(-3630*'BMP P Tracking Table'!$U440),(-(3630*'BMP P Tracking Table'!$U440+20.691*'BMP P Tracking Table'!$Z440-216.711*'BMP P Tracking Table'!$Y440-83.853*'BMP P Tracking Table'!$X440-42.834*'BMP P Tracking Table'!$W440)+SQRT((3630*'BMP P Tracking Table'!$U440+20.691*'BMP P Tracking Table'!$Z440-216.711*'BMP P Tracking Table'!$Y440-83.853*'BMP P Tracking Table'!$X440-42.834*'BMP P Tracking Table'!$W440)^2-(4*(149.919*'BMP P Tracking Table'!$W440+236.676*'BMP P Tracking Table'!$X440+726*'BMP P Tracking Table'!$Y440+996.798*'BMP P Tracking Table'!$Z440)*-'BMP P Tracking Table'!$AW440)))/(2*(149.919*'BMP P Tracking Table'!$W440+236.676*'BMP P Tracking Table'!$X440+726*'BMP P Tracking Table'!$Y440+996.798*'BMP P Tracking Table'!$Z440)))))),"")</f>
        <v/>
      </c>
      <c r="BA440" s="105" t="str" cm="1">
        <f t="array" ref="BA440">IFERROR((VLOOKUP(CONCATENATE('BMP P Tracking Table'!$AV440," ",'BMP P Tracking Table'!$AX440),'Performance Curves'!$C$1:$L$45,_xlfn.SINGLE(MATCH('BMP P Tracking Table'!$AZ440,'Performance Curves'!$D$1:$L$1,1))+2,FALSE)-VLOOKUP(CONCATENATE('BMP P Tracking Table'!$AV440," ",'BMP P Tracking Table'!$AX440),'Performance Curves'!$C$1:$L$45,_xlfn.SINGLE(MATCH('BMP P Tracking Table'!$AZ440,'Performance Curves'!$D$1:$L$1,1))+1,FALSE)),"")</f>
        <v/>
      </c>
      <c r="BB440" s="107" t="str">
        <f>IFERROR(('BMP P Tracking Table'!$AZ440-INDEX('Performance Curves'!$E$1:$L$1,1,MATCH('BMP P Tracking Table'!$AZ440,'Performance Curves'!$E$1:$L$1,1)))/(INDEX('Performance Curves'!$E$1:$L$1,1,MATCH('BMP P Tracking Table'!$AZ440,'Performance Curves'!$E$1:$L$1,1)+1)-INDEX('Performance Curves'!$E$1:$L$1,1,MATCH('BMP P Tracking Table'!$AZ440,'Performance Curves'!$E$1:$L$1,1))),"")</f>
        <v/>
      </c>
      <c r="BC440" s="106" t="str" cm="1">
        <f t="array" ref="BC440">IFERROR(IF('BMP P Tracking Table'!$AZ440=2,VLOOKUP(CONCATENATE('BMP P Tracking Table'!$AV440," ",'BMP P Tracking Table'!$AX440),'Performance Curves'!$C$1:$L$44,_xlfn.SINGLE(MATCH('BMP P Tracking Table'!$AZ440,'Performance Curves'!$D$1:$L$1,1))+1,FALSE),'BMP P Tracking Table'!$BA440*'BMP P Tracking Table'!$BB440+VLOOKUP(CONCATENATE('BMP P Tracking Table'!$AV440," ",'BMP P Tracking Table'!$AX440),'Performance Curves'!$C$1:$L$44,_xlfn.SINGLE(MATCH('BMP P Tracking Table'!$AZ440,'Performance Curves'!$D$1:$L$1,1))+1,FALSE)),"")</f>
        <v/>
      </c>
      <c r="BD440" s="107" t="str">
        <f>IFERROR('BMP P Tracking Table'!$BC440*'BMP P Tracking Table'!$AY440,"")</f>
        <v/>
      </c>
      <c r="BE440" s="101"/>
      <c r="BF440" s="37">
        <f t="shared" si="14"/>
        <v>0</v>
      </c>
    </row>
    <row r="441" spans="1:58" x14ac:dyDescent="0.25">
      <c r="A441" s="65"/>
      <c r="B441" s="65"/>
      <c r="C441" s="65"/>
      <c r="D441" s="65"/>
      <c r="E441" s="97"/>
      <c r="F441" s="97"/>
      <c r="G441" s="65"/>
      <c r="H441" s="65"/>
      <c r="I441" s="65"/>
      <c r="J441" s="98"/>
      <c r="K441" s="65"/>
      <c r="L441" s="65"/>
      <c r="M441" s="65"/>
      <c r="N441" s="65"/>
      <c r="O441" s="65"/>
      <c r="P441" s="65"/>
      <c r="Q441" s="65" t="str">
        <f>IFERROR(VLOOKUP('BMP P Tracking Table'!$P441,Dropdowns!$C$2:$E$15,3,FALSE),"")</f>
        <v/>
      </c>
      <c r="R441" s="65" t="str">
        <f>IFERROR(VLOOKUP('BMP P Tracking Table'!$Q441,Dropdowns!$P$3:$Q$23,2,FALSE),"")</f>
        <v/>
      </c>
      <c r="S441" s="65"/>
      <c r="T441" s="65"/>
      <c r="U441" s="65"/>
      <c r="V441" s="65"/>
      <c r="W441" s="65"/>
      <c r="X441" s="65"/>
      <c r="Y441" s="65"/>
      <c r="Z441" s="65"/>
      <c r="AA441" s="65"/>
      <c r="AB441" s="100"/>
      <c r="AC441" s="65"/>
      <c r="AD441" s="107" t="str">
        <f>IFERROR('BMP P Tracking Table'!$U441*VLOOKUP('BMP P Tracking Table'!$Q441,'Loading Rates'!$B$1:$L$24,4,FALSE)+IF('BMP P Tracking Table'!$V441="By HSG",'BMP P Tracking Table'!$W441*VLOOKUP('BMP P Tracking Table'!$Q441,'Loading Rates'!$B$1:$L$24,6,FALSE)+'BMP P Tracking Table'!$X441*VLOOKUP('BMP P Tracking Table'!$Q441,'Loading Rates'!$B$1:$L$24,7,FALSE)+'BMP P Tracking Table'!$Y441*VLOOKUP('BMP P Tracking Table'!$Q441,'Loading Rates'!$B$1:$L$24,8,FALSE)+'BMP P Tracking Table'!$Z441*VLOOKUP('BMP P Tracking Table'!$Q441,'Loading Rates'!$B$1:$L$24,9,FALSE),'BMP P Tracking Table'!$AA441*VLOOKUP('BMP P Tracking Table'!$Q441,'Loading Rates'!$B$1:$L$24,10,FALSE)),"")</f>
        <v/>
      </c>
      <c r="AE441" s="107" t="str">
        <f>IFERROR(MIN(2,IF('BMP P Tracking Table'!$V441="Total Pervious",(-(3630*'BMP P Tracking Table'!$U441+20.691*'BMP P Tracking Table'!$AA441)+SQRT((3630*'BMP P Tracking Table'!$U441+20.691*'BMP P Tracking Table'!$AA441)^2-(4*(996.798*'BMP P Tracking Table'!$AA441)*-'BMP P Tracking Table'!$AB441)))/(2*(996.798*'BMP P Tracking Table'!$AA441)),IF(SUM('BMP P Tracking Table'!$W441:$Z441)=0,'BMP P Tracking Table'!$AB441/(-3630*'BMP P Tracking Table'!$U441),(-(3630*'BMP P Tracking Table'!$U441+20.691*'BMP P Tracking Table'!$Z441-216.711*'BMP P Tracking Table'!$Y441-83.853*'BMP P Tracking Table'!$X441-42.834*'BMP P Tracking Table'!$W441)+SQRT((3630*'BMP P Tracking Table'!$U441+20.691*'BMP P Tracking Table'!$Z441-216.711*'BMP P Tracking Table'!$Y441-83.853*'BMP P Tracking Table'!$X441-42.834*'BMP P Tracking Table'!$W441)^2-(4*(149.919*'BMP P Tracking Table'!$W441+236.676*'BMP P Tracking Table'!$X441+726*'BMP P Tracking Table'!$Y441+996.798*'BMP P Tracking Table'!$Z441)*-'BMP P Tracking Table'!$AB441)))/(2*(149.919*'BMP P Tracking Table'!$W441+236.676*'BMP P Tracking Table'!$X441+726*'BMP P Tracking Table'!$Y441+996.798*'BMP P Tracking Table'!$Z441))))),"")</f>
        <v/>
      </c>
      <c r="AF441" s="107" t="str" cm="1">
        <f t="array" ref="AF441">IFERROR((VLOOKUP(CONCATENATE('BMP P Tracking Table'!$T441," ",'BMP P Tracking Table'!$AC441),'Performance Curves'!$C$1:$L$45,_xlfn.SINGLE(MATCH('BMP P Tracking Table'!$AE441,'Performance Curves'!$D$1:$L$1,1))+2,FALSE)-VLOOKUP(CONCATENATE('BMP P Tracking Table'!$T441," ",'BMP P Tracking Table'!$AC441),'Performance Curves'!$C$1:$L$45,_xlfn.SINGLE(MATCH('BMP P Tracking Table'!$AE441,'Performance Curves'!$D$1:$L$1,1))+1,FALSE)),"")</f>
        <v/>
      </c>
      <c r="AG441" s="107" t="str">
        <f>IFERROR(('BMP P Tracking Table'!$AE441-INDEX('Performance Curves'!$E$1:$L$1,1,MATCH('BMP P Tracking Table'!$AE441,'Performance Curves'!$E$1:$L$1,1)))/(INDEX('Performance Curves'!$E$1:$L$1,1,MATCH('BMP P Tracking Table'!$AE441,'Performance Curves'!$E$1:$L$1,1)+1)-INDEX('Performance Curves'!$E$1:$L$1,1,MATCH('BMP P Tracking Table'!$AE441,'Performance Curves'!$E$1:$L$1,1))),"")</f>
        <v/>
      </c>
      <c r="AH441" s="106" t="str" cm="1">
        <f t="array" ref="AH441">IFERROR(IF('BMP P Tracking Table'!$AE441=2,VLOOKUP(CONCATENATE('BMP P Tracking Table'!$T441," ",'BMP P Tracking Table'!$AC441),'Performance Curves'!$C$1:$L$45,_xlfn.SINGLE(MATCH('BMP P Tracking Table'!$AE441,'Performance Curves'!$D$1:$L$1,1))+1,FALSE),'BMP P Tracking Table'!$AF441*'BMP P Tracking Table'!$AG441+VLOOKUP(CONCATENATE('BMP P Tracking Table'!$T441," ",'BMP P Tracking Table'!$AC441),'Performance Curves'!$C$1:$L$45,_xlfn.SINGLE(MATCH('BMP P Tracking Table'!$AE441,'Performance Curves'!$D$1:$L$1,1))+1,FALSE)),"")</f>
        <v/>
      </c>
      <c r="AI441" s="107" t="str">
        <f>IFERROR('BMP P Tracking Table'!$AH441*'BMP P Tracking Table'!$AD441,"")</f>
        <v/>
      </c>
      <c r="AJ441" s="65"/>
      <c r="AK441" s="101"/>
      <c r="AL441" s="101"/>
      <c r="AM441" s="64">
        <v>1</v>
      </c>
      <c r="AN441" s="105" t="str">
        <f t="shared" si="13"/>
        <v/>
      </c>
      <c r="AO441" s="101"/>
      <c r="AP441" s="101"/>
      <c r="AQ441" s="101"/>
      <c r="AR441" s="101"/>
      <c r="AS441" s="101"/>
      <c r="AT441" s="101"/>
      <c r="AU441" s="101"/>
      <c r="AV441" s="65"/>
      <c r="AW441" s="102"/>
      <c r="AX441" s="102"/>
      <c r="AY441" s="107" t="str">
        <f>IF('BMP P Tracking Table'!$AK441="Yes",IF('BMP P Tracking Table'!$AL441="No",'BMP P Tracking Table'!$U441*VLOOKUP('BMP P Tracking Table'!$Q441,'Loading Rates'!$B$1:$L$24,4,FALSE)+IF('BMP P Tracking Table'!$V441="By HSG",'BMP P Tracking Table'!$W441*VLOOKUP('BMP P Tracking Table'!$Q441,'Loading Rates'!$B$1:$L$24,6,FALSE)+'BMP P Tracking Table'!$X441*VLOOKUP('BMP P Tracking Table'!$Q441,'Loading Rates'!$B$1:$L$24,7,FALSE)+'BMP P Tracking Table'!$Y441*VLOOKUP('BMP P Tracking Table'!$Q441,'Loading Rates'!$B$1:$L$24,8,FALSE)+'BMP P Tracking Table'!$Z441*VLOOKUP('BMP P Tracking Table'!$Q441,'Loading Rates'!$B$1:$L$24,9,FALSE),'BMP P Tracking Table'!$AA441*VLOOKUP('BMP P Tracking Table'!$Q441,'Loading Rates'!$B$1:$L$24,10,FALSE)),'BMP P Tracking Table'!$AO441*VLOOKUP('BMP P Tracking Table'!$Q441,'Loading Rates'!$B$1:$L$24,4,FALSE)+IF('BMP P Tracking Table'!$AP441="By HSG",'BMP P Tracking Table'!$AQ441*VLOOKUP('BMP P Tracking Table'!$Q441,'Loading Rates'!$B$1:$L$24,6,FALSE)+'BMP P Tracking Table'!$AR441*VLOOKUP('BMP P Tracking Table'!$Q441,'Loading Rates'!$B$1:$L$24,7,FALSE)+'BMP P Tracking Table'!$AS441*VLOOKUP('BMP P Tracking Table'!$Q441,'Loading Rates'!$B$1:$L$24,8,FALSE)+'BMP P Tracking Table'!$AT441*VLOOKUP('BMP P Tracking Table'!$Q441,'Loading Rates'!$B$1:$L$24,9,FALSE),'BMP P Tracking Table'!$AU441*VLOOKUP('BMP P Tracking Table'!$Q441,'Loading Rates'!$B$1:$L$24,10,FALSE))),"")</f>
        <v/>
      </c>
      <c r="AZ441" s="107" t="str">
        <f>IFERROR(IF('BMP P Tracking Table'!$AL441="Yes",MIN(2,IF('BMP P Tracking Table'!$AP441="Total Pervious",(-(3630*'BMP P Tracking Table'!$AO441+20.691*'BMP P Tracking Table'!$AU441)+SQRT((3630*'BMP P Tracking Table'!$AO441+20.691*'BMP P Tracking Table'!$AU441)^2-(4*(996.798*'BMP P Tracking Table'!$AU441)*-'BMP P Tracking Table'!$AW441)))/(2*(996.798*'BMP P Tracking Table'!$AU441)),IF(SUM('BMP P Tracking Table'!$AQ441:$AT441)=0,'BMP P Tracking Table'!$AU441/(-3630*'BMP P Tracking Table'!$AO441),(-(3630*'BMP P Tracking Table'!$AO441+20.691*'BMP P Tracking Table'!$AT441-216.711*'BMP P Tracking Table'!$AS441-83.853*'BMP P Tracking Table'!$AR441-42.834*'BMP P Tracking Table'!$AQ441)+SQRT((3630*'BMP P Tracking Table'!$AO441+20.691*'BMP P Tracking Table'!$AT441-216.711*'BMP P Tracking Table'!$AS441-83.853*'BMP P Tracking Table'!$AR441-42.834*'BMP P Tracking Table'!$AQ441)^2-(4*(149.919*'BMP P Tracking Table'!$AQ441+236.676*'BMP P Tracking Table'!$AR441+726*'BMP P Tracking Table'!$AS441+996.798*'BMP P Tracking Table'!$AT441)*-'BMP P Tracking Table'!$AW441)))/(2*(149.919*'BMP P Tracking Table'!$AQ441+236.676*'BMP P Tracking Table'!$AR441+726*'BMP P Tracking Table'!$AS441+996.798*'BMP P Tracking Table'!$AT441))))),MIN(2,IF('BMP P Tracking Table'!$AP441="Total Pervious",(-(3630*'BMP P Tracking Table'!$U441+20.691*'BMP P Tracking Table'!$AA441)+SQRT((3630*'BMP P Tracking Table'!$U441+20.691*'BMP P Tracking Table'!$AA441)^2-(4*(996.798*'BMP P Tracking Table'!$AA441)*-'BMP P Tracking Table'!$AW441)))/(2*(996.798*'BMP P Tracking Table'!$AA441)),IF(SUM('BMP P Tracking Table'!$W441:$Z441)=0,'BMP P Tracking Table'!$AW441/(-3630*'BMP P Tracking Table'!$U441),(-(3630*'BMP P Tracking Table'!$U441+20.691*'BMP P Tracking Table'!$Z441-216.711*'BMP P Tracking Table'!$Y441-83.853*'BMP P Tracking Table'!$X441-42.834*'BMP P Tracking Table'!$W441)+SQRT((3630*'BMP P Tracking Table'!$U441+20.691*'BMP P Tracking Table'!$Z441-216.711*'BMP P Tracking Table'!$Y441-83.853*'BMP P Tracking Table'!$X441-42.834*'BMP P Tracking Table'!$W441)^2-(4*(149.919*'BMP P Tracking Table'!$W441+236.676*'BMP P Tracking Table'!$X441+726*'BMP P Tracking Table'!$Y441+996.798*'BMP P Tracking Table'!$Z441)*-'BMP P Tracking Table'!$AW441)))/(2*(149.919*'BMP P Tracking Table'!$W441+236.676*'BMP P Tracking Table'!$X441+726*'BMP P Tracking Table'!$Y441+996.798*'BMP P Tracking Table'!$Z441)))))),"")</f>
        <v/>
      </c>
      <c r="BA441" s="105" t="str" cm="1">
        <f t="array" ref="BA441">IFERROR((VLOOKUP(CONCATENATE('BMP P Tracking Table'!$AV441," ",'BMP P Tracking Table'!$AX441),'Performance Curves'!$C$1:$L$45,_xlfn.SINGLE(MATCH('BMP P Tracking Table'!$AZ441,'Performance Curves'!$D$1:$L$1,1))+2,FALSE)-VLOOKUP(CONCATENATE('BMP P Tracking Table'!$AV441," ",'BMP P Tracking Table'!$AX441),'Performance Curves'!$C$1:$L$45,_xlfn.SINGLE(MATCH('BMP P Tracking Table'!$AZ441,'Performance Curves'!$D$1:$L$1,1))+1,FALSE)),"")</f>
        <v/>
      </c>
      <c r="BB441" s="107" t="str">
        <f>IFERROR(('BMP P Tracking Table'!$AZ441-INDEX('Performance Curves'!$E$1:$L$1,1,MATCH('BMP P Tracking Table'!$AZ441,'Performance Curves'!$E$1:$L$1,1)))/(INDEX('Performance Curves'!$E$1:$L$1,1,MATCH('BMP P Tracking Table'!$AZ441,'Performance Curves'!$E$1:$L$1,1)+1)-INDEX('Performance Curves'!$E$1:$L$1,1,MATCH('BMP P Tracking Table'!$AZ441,'Performance Curves'!$E$1:$L$1,1))),"")</f>
        <v/>
      </c>
      <c r="BC441" s="106" t="str" cm="1">
        <f t="array" ref="BC441">IFERROR(IF('BMP P Tracking Table'!$AZ441=2,VLOOKUP(CONCATENATE('BMP P Tracking Table'!$AV441," ",'BMP P Tracking Table'!$AX441),'Performance Curves'!$C$1:$L$44,_xlfn.SINGLE(MATCH('BMP P Tracking Table'!$AZ441,'Performance Curves'!$D$1:$L$1,1))+1,FALSE),'BMP P Tracking Table'!$BA441*'BMP P Tracking Table'!$BB441+VLOOKUP(CONCATENATE('BMP P Tracking Table'!$AV441," ",'BMP P Tracking Table'!$AX441),'Performance Curves'!$C$1:$L$44,_xlfn.SINGLE(MATCH('BMP P Tracking Table'!$AZ441,'Performance Curves'!$D$1:$L$1,1))+1,FALSE)),"")</f>
        <v/>
      </c>
      <c r="BD441" s="107" t="str">
        <f>IFERROR('BMP P Tracking Table'!$BC441*'BMP P Tracking Table'!$AY441,"")</f>
        <v/>
      </c>
      <c r="BE441" s="101"/>
      <c r="BF441" s="37">
        <f t="shared" si="14"/>
        <v>0</v>
      </c>
    </row>
    <row r="442" spans="1:58" x14ac:dyDescent="0.25">
      <c r="A442" s="65"/>
      <c r="B442" s="65"/>
      <c r="C442" s="65"/>
      <c r="D442" s="65"/>
      <c r="E442" s="97"/>
      <c r="F442" s="97"/>
      <c r="G442" s="65"/>
      <c r="H442" s="65"/>
      <c r="I442" s="65"/>
      <c r="J442" s="98"/>
      <c r="K442" s="65"/>
      <c r="L442" s="65"/>
      <c r="M442" s="65"/>
      <c r="N442" s="65"/>
      <c r="O442" s="65"/>
      <c r="P442" s="65"/>
      <c r="Q442" s="65" t="str">
        <f>IFERROR(VLOOKUP('BMP P Tracking Table'!$P442,Dropdowns!$C$2:$E$15,3,FALSE),"")</f>
        <v/>
      </c>
      <c r="R442" s="65" t="str">
        <f>IFERROR(VLOOKUP('BMP P Tracking Table'!$Q442,Dropdowns!$P$3:$Q$23,2,FALSE),"")</f>
        <v/>
      </c>
      <c r="S442" s="65"/>
      <c r="T442" s="65"/>
      <c r="U442" s="65"/>
      <c r="V442" s="65"/>
      <c r="W442" s="65"/>
      <c r="X442" s="65"/>
      <c r="Y442" s="65"/>
      <c r="Z442" s="65"/>
      <c r="AA442" s="65"/>
      <c r="AB442" s="100"/>
      <c r="AC442" s="65"/>
      <c r="AD442" s="107" t="str">
        <f>IFERROR('BMP P Tracking Table'!$U442*VLOOKUP('BMP P Tracking Table'!$Q442,'Loading Rates'!$B$1:$L$24,4,FALSE)+IF('BMP P Tracking Table'!$V442="By HSG",'BMP P Tracking Table'!$W442*VLOOKUP('BMP P Tracking Table'!$Q442,'Loading Rates'!$B$1:$L$24,6,FALSE)+'BMP P Tracking Table'!$X442*VLOOKUP('BMP P Tracking Table'!$Q442,'Loading Rates'!$B$1:$L$24,7,FALSE)+'BMP P Tracking Table'!$Y442*VLOOKUP('BMP P Tracking Table'!$Q442,'Loading Rates'!$B$1:$L$24,8,FALSE)+'BMP P Tracking Table'!$Z442*VLOOKUP('BMP P Tracking Table'!$Q442,'Loading Rates'!$B$1:$L$24,9,FALSE),'BMP P Tracking Table'!$AA442*VLOOKUP('BMP P Tracking Table'!$Q442,'Loading Rates'!$B$1:$L$24,10,FALSE)),"")</f>
        <v/>
      </c>
      <c r="AE442" s="107" t="str">
        <f>IFERROR(MIN(2,IF('BMP P Tracking Table'!$V442="Total Pervious",(-(3630*'BMP P Tracking Table'!$U442+20.691*'BMP P Tracking Table'!$AA442)+SQRT((3630*'BMP P Tracking Table'!$U442+20.691*'BMP P Tracking Table'!$AA442)^2-(4*(996.798*'BMP P Tracking Table'!$AA442)*-'BMP P Tracking Table'!$AB442)))/(2*(996.798*'BMP P Tracking Table'!$AA442)),IF(SUM('BMP P Tracking Table'!$W442:$Z442)=0,'BMP P Tracking Table'!$AB442/(-3630*'BMP P Tracking Table'!$U442),(-(3630*'BMP P Tracking Table'!$U442+20.691*'BMP P Tracking Table'!$Z442-216.711*'BMP P Tracking Table'!$Y442-83.853*'BMP P Tracking Table'!$X442-42.834*'BMP P Tracking Table'!$W442)+SQRT((3630*'BMP P Tracking Table'!$U442+20.691*'BMP P Tracking Table'!$Z442-216.711*'BMP P Tracking Table'!$Y442-83.853*'BMP P Tracking Table'!$X442-42.834*'BMP P Tracking Table'!$W442)^2-(4*(149.919*'BMP P Tracking Table'!$W442+236.676*'BMP P Tracking Table'!$X442+726*'BMP P Tracking Table'!$Y442+996.798*'BMP P Tracking Table'!$Z442)*-'BMP P Tracking Table'!$AB442)))/(2*(149.919*'BMP P Tracking Table'!$W442+236.676*'BMP P Tracking Table'!$X442+726*'BMP P Tracking Table'!$Y442+996.798*'BMP P Tracking Table'!$Z442))))),"")</f>
        <v/>
      </c>
      <c r="AF442" s="107" t="str" cm="1">
        <f t="array" ref="AF442">IFERROR((VLOOKUP(CONCATENATE('BMP P Tracking Table'!$T442," ",'BMP P Tracking Table'!$AC442),'Performance Curves'!$C$1:$L$45,_xlfn.SINGLE(MATCH('BMP P Tracking Table'!$AE442,'Performance Curves'!$D$1:$L$1,1))+2,FALSE)-VLOOKUP(CONCATENATE('BMP P Tracking Table'!$T442," ",'BMP P Tracking Table'!$AC442),'Performance Curves'!$C$1:$L$45,_xlfn.SINGLE(MATCH('BMP P Tracking Table'!$AE442,'Performance Curves'!$D$1:$L$1,1))+1,FALSE)),"")</f>
        <v/>
      </c>
      <c r="AG442" s="107" t="str">
        <f>IFERROR(('BMP P Tracking Table'!$AE442-INDEX('Performance Curves'!$E$1:$L$1,1,MATCH('BMP P Tracking Table'!$AE442,'Performance Curves'!$E$1:$L$1,1)))/(INDEX('Performance Curves'!$E$1:$L$1,1,MATCH('BMP P Tracking Table'!$AE442,'Performance Curves'!$E$1:$L$1,1)+1)-INDEX('Performance Curves'!$E$1:$L$1,1,MATCH('BMP P Tracking Table'!$AE442,'Performance Curves'!$E$1:$L$1,1))),"")</f>
        <v/>
      </c>
      <c r="AH442" s="106" t="str" cm="1">
        <f t="array" ref="AH442">IFERROR(IF('BMP P Tracking Table'!$AE442=2,VLOOKUP(CONCATENATE('BMP P Tracking Table'!$T442," ",'BMP P Tracking Table'!$AC442),'Performance Curves'!$C$1:$L$45,_xlfn.SINGLE(MATCH('BMP P Tracking Table'!$AE442,'Performance Curves'!$D$1:$L$1,1))+1,FALSE),'BMP P Tracking Table'!$AF442*'BMP P Tracking Table'!$AG442+VLOOKUP(CONCATENATE('BMP P Tracking Table'!$T442," ",'BMP P Tracking Table'!$AC442),'Performance Curves'!$C$1:$L$45,_xlfn.SINGLE(MATCH('BMP P Tracking Table'!$AE442,'Performance Curves'!$D$1:$L$1,1))+1,FALSE)),"")</f>
        <v/>
      </c>
      <c r="AI442" s="107" t="str">
        <f>IFERROR('BMP P Tracking Table'!$AH442*'BMP P Tracking Table'!$AD442,"")</f>
        <v/>
      </c>
      <c r="AJ442" s="65"/>
      <c r="AK442" s="101"/>
      <c r="AL442" s="101"/>
      <c r="AM442" s="64">
        <v>1</v>
      </c>
      <c r="AN442" s="105" t="str">
        <f t="shared" si="13"/>
        <v/>
      </c>
      <c r="AO442" s="101"/>
      <c r="AP442" s="101"/>
      <c r="AQ442" s="101"/>
      <c r="AR442" s="101"/>
      <c r="AS442" s="101"/>
      <c r="AT442" s="101"/>
      <c r="AU442" s="101"/>
      <c r="AV442" s="65"/>
      <c r="AW442" s="102"/>
      <c r="AX442" s="102"/>
      <c r="AY442" s="107" t="str">
        <f>IF('BMP P Tracking Table'!$AK442="Yes",IF('BMP P Tracking Table'!$AL442="No",'BMP P Tracking Table'!$U442*VLOOKUP('BMP P Tracking Table'!$Q442,'Loading Rates'!$B$1:$L$24,4,FALSE)+IF('BMP P Tracking Table'!$V442="By HSG",'BMP P Tracking Table'!$W442*VLOOKUP('BMP P Tracking Table'!$Q442,'Loading Rates'!$B$1:$L$24,6,FALSE)+'BMP P Tracking Table'!$X442*VLOOKUP('BMP P Tracking Table'!$Q442,'Loading Rates'!$B$1:$L$24,7,FALSE)+'BMP P Tracking Table'!$Y442*VLOOKUP('BMP P Tracking Table'!$Q442,'Loading Rates'!$B$1:$L$24,8,FALSE)+'BMP P Tracking Table'!$Z442*VLOOKUP('BMP P Tracking Table'!$Q442,'Loading Rates'!$B$1:$L$24,9,FALSE),'BMP P Tracking Table'!$AA442*VLOOKUP('BMP P Tracking Table'!$Q442,'Loading Rates'!$B$1:$L$24,10,FALSE)),'BMP P Tracking Table'!$AO442*VLOOKUP('BMP P Tracking Table'!$Q442,'Loading Rates'!$B$1:$L$24,4,FALSE)+IF('BMP P Tracking Table'!$AP442="By HSG",'BMP P Tracking Table'!$AQ442*VLOOKUP('BMP P Tracking Table'!$Q442,'Loading Rates'!$B$1:$L$24,6,FALSE)+'BMP P Tracking Table'!$AR442*VLOOKUP('BMP P Tracking Table'!$Q442,'Loading Rates'!$B$1:$L$24,7,FALSE)+'BMP P Tracking Table'!$AS442*VLOOKUP('BMP P Tracking Table'!$Q442,'Loading Rates'!$B$1:$L$24,8,FALSE)+'BMP P Tracking Table'!$AT442*VLOOKUP('BMP P Tracking Table'!$Q442,'Loading Rates'!$B$1:$L$24,9,FALSE),'BMP P Tracking Table'!$AU442*VLOOKUP('BMP P Tracking Table'!$Q442,'Loading Rates'!$B$1:$L$24,10,FALSE))),"")</f>
        <v/>
      </c>
      <c r="AZ442" s="107" t="str">
        <f>IFERROR(IF('BMP P Tracking Table'!$AL442="Yes",MIN(2,IF('BMP P Tracking Table'!$AP442="Total Pervious",(-(3630*'BMP P Tracking Table'!$AO442+20.691*'BMP P Tracking Table'!$AU442)+SQRT((3630*'BMP P Tracking Table'!$AO442+20.691*'BMP P Tracking Table'!$AU442)^2-(4*(996.798*'BMP P Tracking Table'!$AU442)*-'BMP P Tracking Table'!$AW442)))/(2*(996.798*'BMP P Tracking Table'!$AU442)),IF(SUM('BMP P Tracking Table'!$AQ442:$AT442)=0,'BMP P Tracking Table'!$AU442/(-3630*'BMP P Tracking Table'!$AO442),(-(3630*'BMP P Tracking Table'!$AO442+20.691*'BMP P Tracking Table'!$AT442-216.711*'BMP P Tracking Table'!$AS442-83.853*'BMP P Tracking Table'!$AR442-42.834*'BMP P Tracking Table'!$AQ442)+SQRT((3630*'BMP P Tracking Table'!$AO442+20.691*'BMP P Tracking Table'!$AT442-216.711*'BMP P Tracking Table'!$AS442-83.853*'BMP P Tracking Table'!$AR442-42.834*'BMP P Tracking Table'!$AQ442)^2-(4*(149.919*'BMP P Tracking Table'!$AQ442+236.676*'BMP P Tracking Table'!$AR442+726*'BMP P Tracking Table'!$AS442+996.798*'BMP P Tracking Table'!$AT442)*-'BMP P Tracking Table'!$AW442)))/(2*(149.919*'BMP P Tracking Table'!$AQ442+236.676*'BMP P Tracking Table'!$AR442+726*'BMP P Tracking Table'!$AS442+996.798*'BMP P Tracking Table'!$AT442))))),MIN(2,IF('BMP P Tracking Table'!$AP442="Total Pervious",(-(3630*'BMP P Tracking Table'!$U442+20.691*'BMP P Tracking Table'!$AA442)+SQRT((3630*'BMP P Tracking Table'!$U442+20.691*'BMP P Tracking Table'!$AA442)^2-(4*(996.798*'BMP P Tracking Table'!$AA442)*-'BMP P Tracking Table'!$AW442)))/(2*(996.798*'BMP P Tracking Table'!$AA442)),IF(SUM('BMP P Tracking Table'!$W442:$Z442)=0,'BMP P Tracking Table'!$AW442/(-3630*'BMP P Tracking Table'!$U442),(-(3630*'BMP P Tracking Table'!$U442+20.691*'BMP P Tracking Table'!$Z442-216.711*'BMP P Tracking Table'!$Y442-83.853*'BMP P Tracking Table'!$X442-42.834*'BMP P Tracking Table'!$W442)+SQRT((3630*'BMP P Tracking Table'!$U442+20.691*'BMP P Tracking Table'!$Z442-216.711*'BMP P Tracking Table'!$Y442-83.853*'BMP P Tracking Table'!$X442-42.834*'BMP P Tracking Table'!$W442)^2-(4*(149.919*'BMP P Tracking Table'!$W442+236.676*'BMP P Tracking Table'!$X442+726*'BMP P Tracking Table'!$Y442+996.798*'BMP P Tracking Table'!$Z442)*-'BMP P Tracking Table'!$AW442)))/(2*(149.919*'BMP P Tracking Table'!$W442+236.676*'BMP P Tracking Table'!$X442+726*'BMP P Tracking Table'!$Y442+996.798*'BMP P Tracking Table'!$Z442)))))),"")</f>
        <v/>
      </c>
      <c r="BA442" s="105" t="str" cm="1">
        <f t="array" ref="BA442">IFERROR((VLOOKUP(CONCATENATE('BMP P Tracking Table'!$AV442," ",'BMP P Tracking Table'!$AX442),'Performance Curves'!$C$1:$L$45,_xlfn.SINGLE(MATCH('BMP P Tracking Table'!$AZ442,'Performance Curves'!$D$1:$L$1,1))+2,FALSE)-VLOOKUP(CONCATENATE('BMP P Tracking Table'!$AV442," ",'BMP P Tracking Table'!$AX442),'Performance Curves'!$C$1:$L$45,_xlfn.SINGLE(MATCH('BMP P Tracking Table'!$AZ442,'Performance Curves'!$D$1:$L$1,1))+1,FALSE)),"")</f>
        <v/>
      </c>
      <c r="BB442" s="107" t="str">
        <f>IFERROR(('BMP P Tracking Table'!$AZ442-INDEX('Performance Curves'!$E$1:$L$1,1,MATCH('BMP P Tracking Table'!$AZ442,'Performance Curves'!$E$1:$L$1,1)))/(INDEX('Performance Curves'!$E$1:$L$1,1,MATCH('BMP P Tracking Table'!$AZ442,'Performance Curves'!$E$1:$L$1,1)+1)-INDEX('Performance Curves'!$E$1:$L$1,1,MATCH('BMP P Tracking Table'!$AZ442,'Performance Curves'!$E$1:$L$1,1))),"")</f>
        <v/>
      </c>
      <c r="BC442" s="106" t="str" cm="1">
        <f t="array" ref="BC442">IFERROR(IF('BMP P Tracking Table'!$AZ442=2,VLOOKUP(CONCATENATE('BMP P Tracking Table'!$AV442," ",'BMP P Tracking Table'!$AX442),'Performance Curves'!$C$1:$L$44,_xlfn.SINGLE(MATCH('BMP P Tracking Table'!$AZ442,'Performance Curves'!$D$1:$L$1,1))+1,FALSE),'BMP P Tracking Table'!$BA442*'BMP P Tracking Table'!$BB442+VLOOKUP(CONCATENATE('BMP P Tracking Table'!$AV442," ",'BMP P Tracking Table'!$AX442),'Performance Curves'!$C$1:$L$44,_xlfn.SINGLE(MATCH('BMP P Tracking Table'!$AZ442,'Performance Curves'!$D$1:$L$1,1))+1,FALSE)),"")</f>
        <v/>
      </c>
      <c r="BD442" s="107" t="str">
        <f>IFERROR('BMP P Tracking Table'!$BC442*'BMP P Tracking Table'!$AY442,"")</f>
        <v/>
      </c>
      <c r="BE442" s="101"/>
      <c r="BF442" s="37">
        <f t="shared" si="14"/>
        <v>0</v>
      </c>
    </row>
    <row r="443" spans="1:58" x14ac:dyDescent="0.25">
      <c r="A443" s="65"/>
      <c r="B443" s="65"/>
      <c r="C443" s="65"/>
      <c r="D443" s="65"/>
      <c r="E443" s="97"/>
      <c r="F443" s="97"/>
      <c r="G443" s="65"/>
      <c r="H443" s="65"/>
      <c r="I443" s="65"/>
      <c r="J443" s="98"/>
      <c r="K443" s="65"/>
      <c r="L443" s="65"/>
      <c r="M443" s="65"/>
      <c r="N443" s="65"/>
      <c r="O443" s="65"/>
      <c r="P443" s="65"/>
      <c r="Q443" s="65" t="str">
        <f>IFERROR(VLOOKUP('BMP P Tracking Table'!$P443,Dropdowns!$C$2:$E$15,3,FALSE),"")</f>
        <v/>
      </c>
      <c r="R443" s="65" t="str">
        <f>IFERROR(VLOOKUP('BMP P Tracking Table'!$Q443,Dropdowns!$P$3:$Q$23,2,FALSE),"")</f>
        <v/>
      </c>
      <c r="S443" s="65"/>
      <c r="T443" s="65"/>
      <c r="U443" s="65"/>
      <c r="V443" s="65"/>
      <c r="W443" s="65"/>
      <c r="X443" s="65"/>
      <c r="Y443" s="65"/>
      <c r="Z443" s="65"/>
      <c r="AA443" s="65"/>
      <c r="AB443" s="100"/>
      <c r="AC443" s="65"/>
      <c r="AD443" s="107" t="str">
        <f>IFERROR('BMP P Tracking Table'!$U443*VLOOKUP('BMP P Tracking Table'!$Q443,'Loading Rates'!$B$1:$L$24,4,FALSE)+IF('BMP P Tracking Table'!$V443="By HSG",'BMP P Tracking Table'!$W443*VLOOKUP('BMP P Tracking Table'!$Q443,'Loading Rates'!$B$1:$L$24,6,FALSE)+'BMP P Tracking Table'!$X443*VLOOKUP('BMP P Tracking Table'!$Q443,'Loading Rates'!$B$1:$L$24,7,FALSE)+'BMP P Tracking Table'!$Y443*VLOOKUP('BMP P Tracking Table'!$Q443,'Loading Rates'!$B$1:$L$24,8,FALSE)+'BMP P Tracking Table'!$Z443*VLOOKUP('BMP P Tracking Table'!$Q443,'Loading Rates'!$B$1:$L$24,9,FALSE),'BMP P Tracking Table'!$AA443*VLOOKUP('BMP P Tracking Table'!$Q443,'Loading Rates'!$B$1:$L$24,10,FALSE)),"")</f>
        <v/>
      </c>
      <c r="AE443" s="107" t="str">
        <f>IFERROR(MIN(2,IF('BMP P Tracking Table'!$V443="Total Pervious",(-(3630*'BMP P Tracking Table'!$U443+20.691*'BMP P Tracking Table'!$AA443)+SQRT((3630*'BMP P Tracking Table'!$U443+20.691*'BMP P Tracking Table'!$AA443)^2-(4*(996.798*'BMP P Tracking Table'!$AA443)*-'BMP P Tracking Table'!$AB443)))/(2*(996.798*'BMP P Tracking Table'!$AA443)),IF(SUM('BMP P Tracking Table'!$W443:$Z443)=0,'BMP P Tracking Table'!$AB443/(-3630*'BMP P Tracking Table'!$U443),(-(3630*'BMP P Tracking Table'!$U443+20.691*'BMP P Tracking Table'!$Z443-216.711*'BMP P Tracking Table'!$Y443-83.853*'BMP P Tracking Table'!$X443-42.834*'BMP P Tracking Table'!$W443)+SQRT((3630*'BMP P Tracking Table'!$U443+20.691*'BMP P Tracking Table'!$Z443-216.711*'BMP P Tracking Table'!$Y443-83.853*'BMP P Tracking Table'!$X443-42.834*'BMP P Tracking Table'!$W443)^2-(4*(149.919*'BMP P Tracking Table'!$W443+236.676*'BMP P Tracking Table'!$X443+726*'BMP P Tracking Table'!$Y443+996.798*'BMP P Tracking Table'!$Z443)*-'BMP P Tracking Table'!$AB443)))/(2*(149.919*'BMP P Tracking Table'!$W443+236.676*'BMP P Tracking Table'!$X443+726*'BMP P Tracking Table'!$Y443+996.798*'BMP P Tracking Table'!$Z443))))),"")</f>
        <v/>
      </c>
      <c r="AF443" s="107" t="str" cm="1">
        <f t="array" ref="AF443">IFERROR((VLOOKUP(CONCATENATE('BMP P Tracking Table'!$T443," ",'BMP P Tracking Table'!$AC443),'Performance Curves'!$C$1:$L$45,_xlfn.SINGLE(MATCH('BMP P Tracking Table'!$AE443,'Performance Curves'!$D$1:$L$1,1))+2,FALSE)-VLOOKUP(CONCATENATE('BMP P Tracking Table'!$T443," ",'BMP P Tracking Table'!$AC443),'Performance Curves'!$C$1:$L$45,_xlfn.SINGLE(MATCH('BMP P Tracking Table'!$AE443,'Performance Curves'!$D$1:$L$1,1))+1,FALSE)),"")</f>
        <v/>
      </c>
      <c r="AG443" s="107" t="str">
        <f>IFERROR(('BMP P Tracking Table'!$AE443-INDEX('Performance Curves'!$E$1:$L$1,1,MATCH('BMP P Tracking Table'!$AE443,'Performance Curves'!$E$1:$L$1,1)))/(INDEX('Performance Curves'!$E$1:$L$1,1,MATCH('BMP P Tracking Table'!$AE443,'Performance Curves'!$E$1:$L$1,1)+1)-INDEX('Performance Curves'!$E$1:$L$1,1,MATCH('BMP P Tracking Table'!$AE443,'Performance Curves'!$E$1:$L$1,1))),"")</f>
        <v/>
      </c>
      <c r="AH443" s="106" t="str" cm="1">
        <f t="array" ref="AH443">IFERROR(IF('BMP P Tracking Table'!$AE443=2,VLOOKUP(CONCATENATE('BMP P Tracking Table'!$T443," ",'BMP P Tracking Table'!$AC443),'Performance Curves'!$C$1:$L$45,_xlfn.SINGLE(MATCH('BMP P Tracking Table'!$AE443,'Performance Curves'!$D$1:$L$1,1))+1,FALSE),'BMP P Tracking Table'!$AF443*'BMP P Tracking Table'!$AG443+VLOOKUP(CONCATENATE('BMP P Tracking Table'!$T443," ",'BMP P Tracking Table'!$AC443),'Performance Curves'!$C$1:$L$45,_xlfn.SINGLE(MATCH('BMP P Tracking Table'!$AE443,'Performance Curves'!$D$1:$L$1,1))+1,FALSE)),"")</f>
        <v/>
      </c>
      <c r="AI443" s="107" t="str">
        <f>IFERROR('BMP P Tracking Table'!$AH443*'BMP P Tracking Table'!$AD443,"")</f>
        <v/>
      </c>
      <c r="AJ443" s="65"/>
      <c r="AK443" s="101"/>
      <c r="AL443" s="101"/>
      <c r="AM443" s="64">
        <v>1</v>
      </c>
      <c r="AN443" s="105" t="str">
        <f t="shared" si="13"/>
        <v/>
      </c>
      <c r="AO443" s="101"/>
      <c r="AP443" s="101"/>
      <c r="AQ443" s="101"/>
      <c r="AR443" s="101"/>
      <c r="AS443" s="101"/>
      <c r="AT443" s="101"/>
      <c r="AU443" s="101"/>
      <c r="AV443" s="65"/>
      <c r="AW443" s="102"/>
      <c r="AX443" s="102"/>
      <c r="AY443" s="107" t="str">
        <f>IF('BMP P Tracking Table'!$AK443="Yes",IF('BMP P Tracking Table'!$AL443="No",'BMP P Tracking Table'!$U443*VLOOKUP('BMP P Tracking Table'!$Q443,'Loading Rates'!$B$1:$L$24,4,FALSE)+IF('BMP P Tracking Table'!$V443="By HSG",'BMP P Tracking Table'!$W443*VLOOKUP('BMP P Tracking Table'!$Q443,'Loading Rates'!$B$1:$L$24,6,FALSE)+'BMP P Tracking Table'!$X443*VLOOKUP('BMP P Tracking Table'!$Q443,'Loading Rates'!$B$1:$L$24,7,FALSE)+'BMP P Tracking Table'!$Y443*VLOOKUP('BMP P Tracking Table'!$Q443,'Loading Rates'!$B$1:$L$24,8,FALSE)+'BMP P Tracking Table'!$Z443*VLOOKUP('BMP P Tracking Table'!$Q443,'Loading Rates'!$B$1:$L$24,9,FALSE),'BMP P Tracking Table'!$AA443*VLOOKUP('BMP P Tracking Table'!$Q443,'Loading Rates'!$B$1:$L$24,10,FALSE)),'BMP P Tracking Table'!$AO443*VLOOKUP('BMP P Tracking Table'!$Q443,'Loading Rates'!$B$1:$L$24,4,FALSE)+IF('BMP P Tracking Table'!$AP443="By HSG",'BMP P Tracking Table'!$AQ443*VLOOKUP('BMP P Tracking Table'!$Q443,'Loading Rates'!$B$1:$L$24,6,FALSE)+'BMP P Tracking Table'!$AR443*VLOOKUP('BMP P Tracking Table'!$Q443,'Loading Rates'!$B$1:$L$24,7,FALSE)+'BMP P Tracking Table'!$AS443*VLOOKUP('BMP P Tracking Table'!$Q443,'Loading Rates'!$B$1:$L$24,8,FALSE)+'BMP P Tracking Table'!$AT443*VLOOKUP('BMP P Tracking Table'!$Q443,'Loading Rates'!$B$1:$L$24,9,FALSE),'BMP P Tracking Table'!$AU443*VLOOKUP('BMP P Tracking Table'!$Q443,'Loading Rates'!$B$1:$L$24,10,FALSE))),"")</f>
        <v/>
      </c>
      <c r="AZ443" s="107" t="str">
        <f>IFERROR(IF('BMP P Tracking Table'!$AL443="Yes",MIN(2,IF('BMP P Tracking Table'!$AP443="Total Pervious",(-(3630*'BMP P Tracking Table'!$AO443+20.691*'BMP P Tracking Table'!$AU443)+SQRT((3630*'BMP P Tracking Table'!$AO443+20.691*'BMP P Tracking Table'!$AU443)^2-(4*(996.798*'BMP P Tracking Table'!$AU443)*-'BMP P Tracking Table'!$AW443)))/(2*(996.798*'BMP P Tracking Table'!$AU443)),IF(SUM('BMP P Tracking Table'!$AQ443:$AT443)=0,'BMP P Tracking Table'!$AU443/(-3630*'BMP P Tracking Table'!$AO443),(-(3630*'BMP P Tracking Table'!$AO443+20.691*'BMP P Tracking Table'!$AT443-216.711*'BMP P Tracking Table'!$AS443-83.853*'BMP P Tracking Table'!$AR443-42.834*'BMP P Tracking Table'!$AQ443)+SQRT((3630*'BMP P Tracking Table'!$AO443+20.691*'BMP P Tracking Table'!$AT443-216.711*'BMP P Tracking Table'!$AS443-83.853*'BMP P Tracking Table'!$AR443-42.834*'BMP P Tracking Table'!$AQ443)^2-(4*(149.919*'BMP P Tracking Table'!$AQ443+236.676*'BMP P Tracking Table'!$AR443+726*'BMP P Tracking Table'!$AS443+996.798*'BMP P Tracking Table'!$AT443)*-'BMP P Tracking Table'!$AW443)))/(2*(149.919*'BMP P Tracking Table'!$AQ443+236.676*'BMP P Tracking Table'!$AR443+726*'BMP P Tracking Table'!$AS443+996.798*'BMP P Tracking Table'!$AT443))))),MIN(2,IF('BMP P Tracking Table'!$AP443="Total Pervious",(-(3630*'BMP P Tracking Table'!$U443+20.691*'BMP P Tracking Table'!$AA443)+SQRT((3630*'BMP P Tracking Table'!$U443+20.691*'BMP P Tracking Table'!$AA443)^2-(4*(996.798*'BMP P Tracking Table'!$AA443)*-'BMP P Tracking Table'!$AW443)))/(2*(996.798*'BMP P Tracking Table'!$AA443)),IF(SUM('BMP P Tracking Table'!$W443:$Z443)=0,'BMP P Tracking Table'!$AW443/(-3630*'BMP P Tracking Table'!$U443),(-(3630*'BMP P Tracking Table'!$U443+20.691*'BMP P Tracking Table'!$Z443-216.711*'BMP P Tracking Table'!$Y443-83.853*'BMP P Tracking Table'!$X443-42.834*'BMP P Tracking Table'!$W443)+SQRT((3630*'BMP P Tracking Table'!$U443+20.691*'BMP P Tracking Table'!$Z443-216.711*'BMP P Tracking Table'!$Y443-83.853*'BMP P Tracking Table'!$X443-42.834*'BMP P Tracking Table'!$W443)^2-(4*(149.919*'BMP P Tracking Table'!$W443+236.676*'BMP P Tracking Table'!$X443+726*'BMP P Tracking Table'!$Y443+996.798*'BMP P Tracking Table'!$Z443)*-'BMP P Tracking Table'!$AW443)))/(2*(149.919*'BMP P Tracking Table'!$W443+236.676*'BMP P Tracking Table'!$X443+726*'BMP P Tracking Table'!$Y443+996.798*'BMP P Tracking Table'!$Z443)))))),"")</f>
        <v/>
      </c>
      <c r="BA443" s="105" t="str" cm="1">
        <f t="array" ref="BA443">IFERROR((VLOOKUP(CONCATENATE('BMP P Tracking Table'!$AV443," ",'BMP P Tracking Table'!$AX443),'Performance Curves'!$C$1:$L$45,_xlfn.SINGLE(MATCH('BMP P Tracking Table'!$AZ443,'Performance Curves'!$D$1:$L$1,1))+2,FALSE)-VLOOKUP(CONCATENATE('BMP P Tracking Table'!$AV443," ",'BMP P Tracking Table'!$AX443),'Performance Curves'!$C$1:$L$45,_xlfn.SINGLE(MATCH('BMP P Tracking Table'!$AZ443,'Performance Curves'!$D$1:$L$1,1))+1,FALSE)),"")</f>
        <v/>
      </c>
      <c r="BB443" s="107" t="str">
        <f>IFERROR(('BMP P Tracking Table'!$AZ443-INDEX('Performance Curves'!$E$1:$L$1,1,MATCH('BMP P Tracking Table'!$AZ443,'Performance Curves'!$E$1:$L$1,1)))/(INDEX('Performance Curves'!$E$1:$L$1,1,MATCH('BMP P Tracking Table'!$AZ443,'Performance Curves'!$E$1:$L$1,1)+1)-INDEX('Performance Curves'!$E$1:$L$1,1,MATCH('BMP P Tracking Table'!$AZ443,'Performance Curves'!$E$1:$L$1,1))),"")</f>
        <v/>
      </c>
      <c r="BC443" s="106" t="str" cm="1">
        <f t="array" ref="BC443">IFERROR(IF('BMP P Tracking Table'!$AZ443=2,VLOOKUP(CONCATENATE('BMP P Tracking Table'!$AV443," ",'BMP P Tracking Table'!$AX443),'Performance Curves'!$C$1:$L$44,_xlfn.SINGLE(MATCH('BMP P Tracking Table'!$AZ443,'Performance Curves'!$D$1:$L$1,1))+1,FALSE),'BMP P Tracking Table'!$BA443*'BMP P Tracking Table'!$BB443+VLOOKUP(CONCATENATE('BMP P Tracking Table'!$AV443," ",'BMP P Tracking Table'!$AX443),'Performance Curves'!$C$1:$L$44,_xlfn.SINGLE(MATCH('BMP P Tracking Table'!$AZ443,'Performance Curves'!$D$1:$L$1,1))+1,FALSE)),"")</f>
        <v/>
      </c>
      <c r="BD443" s="107" t="str">
        <f>IFERROR('BMP P Tracking Table'!$BC443*'BMP P Tracking Table'!$AY443,"")</f>
        <v/>
      </c>
      <c r="BE443" s="101"/>
      <c r="BF443" s="37">
        <f t="shared" si="14"/>
        <v>0</v>
      </c>
    </row>
    <row r="444" spans="1:58" x14ac:dyDescent="0.25">
      <c r="A444" s="65"/>
      <c r="B444" s="65"/>
      <c r="C444" s="65"/>
      <c r="D444" s="65"/>
      <c r="E444" s="97"/>
      <c r="F444" s="97"/>
      <c r="G444" s="65"/>
      <c r="H444" s="65"/>
      <c r="I444" s="65"/>
      <c r="J444" s="98"/>
      <c r="K444" s="65"/>
      <c r="L444" s="65"/>
      <c r="M444" s="65"/>
      <c r="N444" s="65"/>
      <c r="O444" s="65"/>
      <c r="P444" s="65"/>
      <c r="Q444" s="65" t="str">
        <f>IFERROR(VLOOKUP('BMP P Tracking Table'!$P444,Dropdowns!$C$2:$E$15,3,FALSE),"")</f>
        <v/>
      </c>
      <c r="R444" s="65" t="str">
        <f>IFERROR(VLOOKUP('BMP P Tracking Table'!$Q444,Dropdowns!$P$3:$Q$23,2,FALSE),"")</f>
        <v/>
      </c>
      <c r="S444" s="65"/>
      <c r="T444" s="65"/>
      <c r="U444" s="65"/>
      <c r="V444" s="65"/>
      <c r="W444" s="65"/>
      <c r="X444" s="65"/>
      <c r="Y444" s="65"/>
      <c r="Z444" s="65"/>
      <c r="AA444" s="65"/>
      <c r="AB444" s="100"/>
      <c r="AC444" s="65"/>
      <c r="AD444" s="107" t="str">
        <f>IFERROR('BMP P Tracking Table'!$U444*VLOOKUP('BMP P Tracking Table'!$Q444,'Loading Rates'!$B$1:$L$24,4,FALSE)+IF('BMP P Tracking Table'!$V444="By HSG",'BMP P Tracking Table'!$W444*VLOOKUP('BMP P Tracking Table'!$Q444,'Loading Rates'!$B$1:$L$24,6,FALSE)+'BMP P Tracking Table'!$X444*VLOOKUP('BMP P Tracking Table'!$Q444,'Loading Rates'!$B$1:$L$24,7,FALSE)+'BMP P Tracking Table'!$Y444*VLOOKUP('BMP P Tracking Table'!$Q444,'Loading Rates'!$B$1:$L$24,8,FALSE)+'BMP P Tracking Table'!$Z444*VLOOKUP('BMP P Tracking Table'!$Q444,'Loading Rates'!$B$1:$L$24,9,FALSE),'BMP P Tracking Table'!$AA444*VLOOKUP('BMP P Tracking Table'!$Q444,'Loading Rates'!$B$1:$L$24,10,FALSE)),"")</f>
        <v/>
      </c>
      <c r="AE444" s="107" t="str">
        <f>IFERROR(MIN(2,IF('BMP P Tracking Table'!$V444="Total Pervious",(-(3630*'BMP P Tracking Table'!$U444+20.691*'BMP P Tracking Table'!$AA444)+SQRT((3630*'BMP P Tracking Table'!$U444+20.691*'BMP P Tracking Table'!$AA444)^2-(4*(996.798*'BMP P Tracking Table'!$AA444)*-'BMP P Tracking Table'!$AB444)))/(2*(996.798*'BMP P Tracking Table'!$AA444)),IF(SUM('BMP P Tracking Table'!$W444:$Z444)=0,'BMP P Tracking Table'!$AB444/(-3630*'BMP P Tracking Table'!$U444),(-(3630*'BMP P Tracking Table'!$U444+20.691*'BMP P Tracking Table'!$Z444-216.711*'BMP P Tracking Table'!$Y444-83.853*'BMP P Tracking Table'!$X444-42.834*'BMP P Tracking Table'!$W444)+SQRT((3630*'BMP P Tracking Table'!$U444+20.691*'BMP P Tracking Table'!$Z444-216.711*'BMP P Tracking Table'!$Y444-83.853*'BMP P Tracking Table'!$X444-42.834*'BMP P Tracking Table'!$W444)^2-(4*(149.919*'BMP P Tracking Table'!$W444+236.676*'BMP P Tracking Table'!$X444+726*'BMP P Tracking Table'!$Y444+996.798*'BMP P Tracking Table'!$Z444)*-'BMP P Tracking Table'!$AB444)))/(2*(149.919*'BMP P Tracking Table'!$W444+236.676*'BMP P Tracking Table'!$X444+726*'BMP P Tracking Table'!$Y444+996.798*'BMP P Tracking Table'!$Z444))))),"")</f>
        <v/>
      </c>
      <c r="AF444" s="107" t="str" cm="1">
        <f t="array" ref="AF444">IFERROR((VLOOKUP(CONCATENATE('BMP P Tracking Table'!$T444," ",'BMP P Tracking Table'!$AC444),'Performance Curves'!$C$1:$L$45,_xlfn.SINGLE(MATCH('BMP P Tracking Table'!$AE444,'Performance Curves'!$D$1:$L$1,1))+2,FALSE)-VLOOKUP(CONCATENATE('BMP P Tracking Table'!$T444," ",'BMP P Tracking Table'!$AC444),'Performance Curves'!$C$1:$L$45,_xlfn.SINGLE(MATCH('BMP P Tracking Table'!$AE444,'Performance Curves'!$D$1:$L$1,1))+1,FALSE)),"")</f>
        <v/>
      </c>
      <c r="AG444" s="107" t="str">
        <f>IFERROR(('BMP P Tracking Table'!$AE444-INDEX('Performance Curves'!$E$1:$L$1,1,MATCH('BMP P Tracking Table'!$AE444,'Performance Curves'!$E$1:$L$1,1)))/(INDEX('Performance Curves'!$E$1:$L$1,1,MATCH('BMP P Tracking Table'!$AE444,'Performance Curves'!$E$1:$L$1,1)+1)-INDEX('Performance Curves'!$E$1:$L$1,1,MATCH('BMP P Tracking Table'!$AE444,'Performance Curves'!$E$1:$L$1,1))),"")</f>
        <v/>
      </c>
      <c r="AH444" s="106" t="str" cm="1">
        <f t="array" ref="AH444">IFERROR(IF('BMP P Tracking Table'!$AE444=2,VLOOKUP(CONCATENATE('BMP P Tracking Table'!$T444," ",'BMP P Tracking Table'!$AC444),'Performance Curves'!$C$1:$L$45,_xlfn.SINGLE(MATCH('BMP P Tracking Table'!$AE444,'Performance Curves'!$D$1:$L$1,1))+1,FALSE),'BMP P Tracking Table'!$AF444*'BMP P Tracking Table'!$AG444+VLOOKUP(CONCATENATE('BMP P Tracking Table'!$T444," ",'BMP P Tracking Table'!$AC444),'Performance Curves'!$C$1:$L$45,_xlfn.SINGLE(MATCH('BMP P Tracking Table'!$AE444,'Performance Curves'!$D$1:$L$1,1))+1,FALSE)),"")</f>
        <v/>
      </c>
      <c r="AI444" s="107" t="str">
        <f>IFERROR('BMP P Tracking Table'!$AH444*'BMP P Tracking Table'!$AD444,"")</f>
        <v/>
      </c>
      <c r="AJ444" s="65"/>
      <c r="AK444" s="101"/>
      <c r="AL444" s="101"/>
      <c r="AM444" s="64">
        <v>1</v>
      </c>
      <c r="AN444" s="105" t="str">
        <f t="shared" si="13"/>
        <v/>
      </c>
      <c r="AO444" s="101"/>
      <c r="AP444" s="101"/>
      <c r="AQ444" s="101"/>
      <c r="AR444" s="101"/>
      <c r="AS444" s="101"/>
      <c r="AT444" s="101"/>
      <c r="AU444" s="101"/>
      <c r="AV444" s="65"/>
      <c r="AW444" s="102"/>
      <c r="AX444" s="102"/>
      <c r="AY444" s="107" t="str">
        <f>IF('BMP P Tracking Table'!$AK444="Yes",IF('BMP P Tracking Table'!$AL444="No",'BMP P Tracking Table'!$U444*VLOOKUP('BMP P Tracking Table'!$Q444,'Loading Rates'!$B$1:$L$24,4,FALSE)+IF('BMP P Tracking Table'!$V444="By HSG",'BMP P Tracking Table'!$W444*VLOOKUP('BMP P Tracking Table'!$Q444,'Loading Rates'!$B$1:$L$24,6,FALSE)+'BMP P Tracking Table'!$X444*VLOOKUP('BMP P Tracking Table'!$Q444,'Loading Rates'!$B$1:$L$24,7,FALSE)+'BMP P Tracking Table'!$Y444*VLOOKUP('BMP P Tracking Table'!$Q444,'Loading Rates'!$B$1:$L$24,8,FALSE)+'BMP P Tracking Table'!$Z444*VLOOKUP('BMP P Tracking Table'!$Q444,'Loading Rates'!$B$1:$L$24,9,FALSE),'BMP P Tracking Table'!$AA444*VLOOKUP('BMP P Tracking Table'!$Q444,'Loading Rates'!$B$1:$L$24,10,FALSE)),'BMP P Tracking Table'!$AO444*VLOOKUP('BMP P Tracking Table'!$Q444,'Loading Rates'!$B$1:$L$24,4,FALSE)+IF('BMP P Tracking Table'!$AP444="By HSG",'BMP P Tracking Table'!$AQ444*VLOOKUP('BMP P Tracking Table'!$Q444,'Loading Rates'!$B$1:$L$24,6,FALSE)+'BMP P Tracking Table'!$AR444*VLOOKUP('BMP P Tracking Table'!$Q444,'Loading Rates'!$B$1:$L$24,7,FALSE)+'BMP P Tracking Table'!$AS444*VLOOKUP('BMP P Tracking Table'!$Q444,'Loading Rates'!$B$1:$L$24,8,FALSE)+'BMP P Tracking Table'!$AT444*VLOOKUP('BMP P Tracking Table'!$Q444,'Loading Rates'!$B$1:$L$24,9,FALSE),'BMP P Tracking Table'!$AU444*VLOOKUP('BMP P Tracking Table'!$Q444,'Loading Rates'!$B$1:$L$24,10,FALSE))),"")</f>
        <v/>
      </c>
      <c r="AZ444" s="107" t="str">
        <f>IFERROR(IF('BMP P Tracking Table'!$AL444="Yes",MIN(2,IF('BMP P Tracking Table'!$AP444="Total Pervious",(-(3630*'BMP P Tracking Table'!$AO444+20.691*'BMP P Tracking Table'!$AU444)+SQRT((3630*'BMP P Tracking Table'!$AO444+20.691*'BMP P Tracking Table'!$AU444)^2-(4*(996.798*'BMP P Tracking Table'!$AU444)*-'BMP P Tracking Table'!$AW444)))/(2*(996.798*'BMP P Tracking Table'!$AU444)),IF(SUM('BMP P Tracking Table'!$AQ444:$AT444)=0,'BMP P Tracking Table'!$AU444/(-3630*'BMP P Tracking Table'!$AO444),(-(3630*'BMP P Tracking Table'!$AO444+20.691*'BMP P Tracking Table'!$AT444-216.711*'BMP P Tracking Table'!$AS444-83.853*'BMP P Tracking Table'!$AR444-42.834*'BMP P Tracking Table'!$AQ444)+SQRT((3630*'BMP P Tracking Table'!$AO444+20.691*'BMP P Tracking Table'!$AT444-216.711*'BMP P Tracking Table'!$AS444-83.853*'BMP P Tracking Table'!$AR444-42.834*'BMP P Tracking Table'!$AQ444)^2-(4*(149.919*'BMP P Tracking Table'!$AQ444+236.676*'BMP P Tracking Table'!$AR444+726*'BMP P Tracking Table'!$AS444+996.798*'BMP P Tracking Table'!$AT444)*-'BMP P Tracking Table'!$AW444)))/(2*(149.919*'BMP P Tracking Table'!$AQ444+236.676*'BMP P Tracking Table'!$AR444+726*'BMP P Tracking Table'!$AS444+996.798*'BMP P Tracking Table'!$AT444))))),MIN(2,IF('BMP P Tracking Table'!$AP444="Total Pervious",(-(3630*'BMP P Tracking Table'!$U444+20.691*'BMP P Tracking Table'!$AA444)+SQRT((3630*'BMP P Tracking Table'!$U444+20.691*'BMP P Tracking Table'!$AA444)^2-(4*(996.798*'BMP P Tracking Table'!$AA444)*-'BMP P Tracking Table'!$AW444)))/(2*(996.798*'BMP P Tracking Table'!$AA444)),IF(SUM('BMP P Tracking Table'!$W444:$Z444)=0,'BMP P Tracking Table'!$AW444/(-3630*'BMP P Tracking Table'!$U444),(-(3630*'BMP P Tracking Table'!$U444+20.691*'BMP P Tracking Table'!$Z444-216.711*'BMP P Tracking Table'!$Y444-83.853*'BMP P Tracking Table'!$X444-42.834*'BMP P Tracking Table'!$W444)+SQRT((3630*'BMP P Tracking Table'!$U444+20.691*'BMP P Tracking Table'!$Z444-216.711*'BMP P Tracking Table'!$Y444-83.853*'BMP P Tracking Table'!$X444-42.834*'BMP P Tracking Table'!$W444)^2-(4*(149.919*'BMP P Tracking Table'!$W444+236.676*'BMP P Tracking Table'!$X444+726*'BMP P Tracking Table'!$Y444+996.798*'BMP P Tracking Table'!$Z444)*-'BMP P Tracking Table'!$AW444)))/(2*(149.919*'BMP P Tracking Table'!$W444+236.676*'BMP P Tracking Table'!$X444+726*'BMP P Tracking Table'!$Y444+996.798*'BMP P Tracking Table'!$Z444)))))),"")</f>
        <v/>
      </c>
      <c r="BA444" s="105" t="str" cm="1">
        <f t="array" ref="BA444">IFERROR((VLOOKUP(CONCATENATE('BMP P Tracking Table'!$AV444," ",'BMP P Tracking Table'!$AX444),'Performance Curves'!$C$1:$L$45,_xlfn.SINGLE(MATCH('BMP P Tracking Table'!$AZ444,'Performance Curves'!$D$1:$L$1,1))+2,FALSE)-VLOOKUP(CONCATENATE('BMP P Tracking Table'!$AV444," ",'BMP P Tracking Table'!$AX444),'Performance Curves'!$C$1:$L$45,_xlfn.SINGLE(MATCH('BMP P Tracking Table'!$AZ444,'Performance Curves'!$D$1:$L$1,1))+1,FALSE)),"")</f>
        <v/>
      </c>
      <c r="BB444" s="107" t="str">
        <f>IFERROR(('BMP P Tracking Table'!$AZ444-INDEX('Performance Curves'!$E$1:$L$1,1,MATCH('BMP P Tracking Table'!$AZ444,'Performance Curves'!$E$1:$L$1,1)))/(INDEX('Performance Curves'!$E$1:$L$1,1,MATCH('BMP P Tracking Table'!$AZ444,'Performance Curves'!$E$1:$L$1,1)+1)-INDEX('Performance Curves'!$E$1:$L$1,1,MATCH('BMP P Tracking Table'!$AZ444,'Performance Curves'!$E$1:$L$1,1))),"")</f>
        <v/>
      </c>
      <c r="BC444" s="106" t="str" cm="1">
        <f t="array" ref="BC444">IFERROR(IF('BMP P Tracking Table'!$AZ444=2,VLOOKUP(CONCATENATE('BMP P Tracking Table'!$AV444," ",'BMP P Tracking Table'!$AX444),'Performance Curves'!$C$1:$L$44,_xlfn.SINGLE(MATCH('BMP P Tracking Table'!$AZ444,'Performance Curves'!$D$1:$L$1,1))+1,FALSE),'BMP P Tracking Table'!$BA444*'BMP P Tracking Table'!$BB444+VLOOKUP(CONCATENATE('BMP P Tracking Table'!$AV444," ",'BMP P Tracking Table'!$AX444),'Performance Curves'!$C$1:$L$44,_xlfn.SINGLE(MATCH('BMP P Tracking Table'!$AZ444,'Performance Curves'!$D$1:$L$1,1))+1,FALSE)),"")</f>
        <v/>
      </c>
      <c r="BD444" s="107" t="str">
        <f>IFERROR('BMP P Tracking Table'!$BC444*'BMP P Tracking Table'!$AY444,"")</f>
        <v/>
      </c>
      <c r="BE444" s="101"/>
      <c r="BF444" s="37">
        <f t="shared" si="14"/>
        <v>0</v>
      </c>
    </row>
    <row r="445" spans="1:58" x14ac:dyDescent="0.25">
      <c r="A445" s="65"/>
      <c r="B445" s="65"/>
      <c r="C445" s="65"/>
      <c r="D445" s="65"/>
      <c r="E445" s="97"/>
      <c r="F445" s="97"/>
      <c r="G445" s="65"/>
      <c r="H445" s="65"/>
      <c r="I445" s="65"/>
      <c r="J445" s="98"/>
      <c r="K445" s="65"/>
      <c r="L445" s="65"/>
      <c r="M445" s="65"/>
      <c r="N445" s="65"/>
      <c r="O445" s="65"/>
      <c r="P445" s="65"/>
      <c r="Q445" s="65" t="str">
        <f>IFERROR(VLOOKUP('BMP P Tracking Table'!$P445,Dropdowns!$C$2:$E$15,3,FALSE),"")</f>
        <v/>
      </c>
      <c r="R445" s="65" t="str">
        <f>IFERROR(VLOOKUP('BMP P Tracking Table'!$Q445,Dropdowns!$P$3:$Q$23,2,FALSE),"")</f>
        <v/>
      </c>
      <c r="S445" s="65"/>
      <c r="T445" s="65"/>
      <c r="U445" s="65"/>
      <c r="V445" s="65"/>
      <c r="W445" s="65"/>
      <c r="X445" s="65"/>
      <c r="Y445" s="65"/>
      <c r="Z445" s="65"/>
      <c r="AA445" s="65"/>
      <c r="AB445" s="100"/>
      <c r="AC445" s="65"/>
      <c r="AD445" s="107" t="str">
        <f>IFERROR('BMP P Tracking Table'!$U445*VLOOKUP('BMP P Tracking Table'!$Q445,'Loading Rates'!$B$1:$L$24,4,FALSE)+IF('BMP P Tracking Table'!$V445="By HSG",'BMP P Tracking Table'!$W445*VLOOKUP('BMP P Tracking Table'!$Q445,'Loading Rates'!$B$1:$L$24,6,FALSE)+'BMP P Tracking Table'!$X445*VLOOKUP('BMP P Tracking Table'!$Q445,'Loading Rates'!$B$1:$L$24,7,FALSE)+'BMP P Tracking Table'!$Y445*VLOOKUP('BMP P Tracking Table'!$Q445,'Loading Rates'!$B$1:$L$24,8,FALSE)+'BMP P Tracking Table'!$Z445*VLOOKUP('BMP P Tracking Table'!$Q445,'Loading Rates'!$B$1:$L$24,9,FALSE),'BMP P Tracking Table'!$AA445*VLOOKUP('BMP P Tracking Table'!$Q445,'Loading Rates'!$B$1:$L$24,10,FALSE)),"")</f>
        <v/>
      </c>
      <c r="AE445" s="107" t="str">
        <f>IFERROR(MIN(2,IF('BMP P Tracking Table'!$V445="Total Pervious",(-(3630*'BMP P Tracking Table'!$U445+20.691*'BMP P Tracking Table'!$AA445)+SQRT((3630*'BMP P Tracking Table'!$U445+20.691*'BMP P Tracking Table'!$AA445)^2-(4*(996.798*'BMP P Tracking Table'!$AA445)*-'BMP P Tracking Table'!$AB445)))/(2*(996.798*'BMP P Tracking Table'!$AA445)),IF(SUM('BMP P Tracking Table'!$W445:$Z445)=0,'BMP P Tracking Table'!$AB445/(-3630*'BMP P Tracking Table'!$U445),(-(3630*'BMP P Tracking Table'!$U445+20.691*'BMP P Tracking Table'!$Z445-216.711*'BMP P Tracking Table'!$Y445-83.853*'BMP P Tracking Table'!$X445-42.834*'BMP P Tracking Table'!$W445)+SQRT((3630*'BMP P Tracking Table'!$U445+20.691*'BMP P Tracking Table'!$Z445-216.711*'BMP P Tracking Table'!$Y445-83.853*'BMP P Tracking Table'!$X445-42.834*'BMP P Tracking Table'!$W445)^2-(4*(149.919*'BMP P Tracking Table'!$W445+236.676*'BMP P Tracking Table'!$X445+726*'BMP P Tracking Table'!$Y445+996.798*'BMP P Tracking Table'!$Z445)*-'BMP P Tracking Table'!$AB445)))/(2*(149.919*'BMP P Tracking Table'!$W445+236.676*'BMP P Tracking Table'!$X445+726*'BMP P Tracking Table'!$Y445+996.798*'BMP P Tracking Table'!$Z445))))),"")</f>
        <v/>
      </c>
      <c r="AF445" s="107" t="str" cm="1">
        <f t="array" ref="AF445">IFERROR((VLOOKUP(CONCATENATE('BMP P Tracking Table'!$T445," ",'BMP P Tracking Table'!$AC445),'Performance Curves'!$C$1:$L$45,_xlfn.SINGLE(MATCH('BMP P Tracking Table'!$AE445,'Performance Curves'!$D$1:$L$1,1))+2,FALSE)-VLOOKUP(CONCATENATE('BMP P Tracking Table'!$T445," ",'BMP P Tracking Table'!$AC445),'Performance Curves'!$C$1:$L$45,_xlfn.SINGLE(MATCH('BMP P Tracking Table'!$AE445,'Performance Curves'!$D$1:$L$1,1))+1,FALSE)),"")</f>
        <v/>
      </c>
      <c r="AG445" s="107" t="str">
        <f>IFERROR(('BMP P Tracking Table'!$AE445-INDEX('Performance Curves'!$E$1:$L$1,1,MATCH('BMP P Tracking Table'!$AE445,'Performance Curves'!$E$1:$L$1,1)))/(INDEX('Performance Curves'!$E$1:$L$1,1,MATCH('BMP P Tracking Table'!$AE445,'Performance Curves'!$E$1:$L$1,1)+1)-INDEX('Performance Curves'!$E$1:$L$1,1,MATCH('BMP P Tracking Table'!$AE445,'Performance Curves'!$E$1:$L$1,1))),"")</f>
        <v/>
      </c>
      <c r="AH445" s="106" t="str" cm="1">
        <f t="array" ref="AH445">IFERROR(IF('BMP P Tracking Table'!$AE445=2,VLOOKUP(CONCATENATE('BMP P Tracking Table'!$T445," ",'BMP P Tracking Table'!$AC445),'Performance Curves'!$C$1:$L$45,_xlfn.SINGLE(MATCH('BMP P Tracking Table'!$AE445,'Performance Curves'!$D$1:$L$1,1))+1,FALSE),'BMP P Tracking Table'!$AF445*'BMP P Tracking Table'!$AG445+VLOOKUP(CONCATENATE('BMP P Tracking Table'!$T445," ",'BMP P Tracking Table'!$AC445),'Performance Curves'!$C$1:$L$45,_xlfn.SINGLE(MATCH('BMP P Tracking Table'!$AE445,'Performance Curves'!$D$1:$L$1,1))+1,FALSE)),"")</f>
        <v/>
      </c>
      <c r="AI445" s="107" t="str">
        <f>IFERROR('BMP P Tracking Table'!$AH445*'BMP P Tracking Table'!$AD445,"")</f>
        <v/>
      </c>
      <c r="AJ445" s="65"/>
      <c r="AK445" s="101"/>
      <c r="AL445" s="101"/>
      <c r="AM445" s="64">
        <v>1</v>
      </c>
      <c r="AN445" s="105" t="str">
        <f t="shared" si="13"/>
        <v/>
      </c>
      <c r="AO445" s="101"/>
      <c r="AP445" s="101"/>
      <c r="AQ445" s="101"/>
      <c r="AR445" s="101"/>
      <c r="AS445" s="101"/>
      <c r="AT445" s="101"/>
      <c r="AU445" s="101"/>
      <c r="AV445" s="65"/>
      <c r="AW445" s="102"/>
      <c r="AX445" s="102"/>
      <c r="AY445" s="107" t="str">
        <f>IF('BMP P Tracking Table'!$AK445="Yes",IF('BMP P Tracking Table'!$AL445="No",'BMP P Tracking Table'!$U445*VLOOKUP('BMP P Tracking Table'!$Q445,'Loading Rates'!$B$1:$L$24,4,FALSE)+IF('BMP P Tracking Table'!$V445="By HSG",'BMP P Tracking Table'!$W445*VLOOKUP('BMP P Tracking Table'!$Q445,'Loading Rates'!$B$1:$L$24,6,FALSE)+'BMP P Tracking Table'!$X445*VLOOKUP('BMP P Tracking Table'!$Q445,'Loading Rates'!$B$1:$L$24,7,FALSE)+'BMP P Tracking Table'!$Y445*VLOOKUP('BMP P Tracking Table'!$Q445,'Loading Rates'!$B$1:$L$24,8,FALSE)+'BMP P Tracking Table'!$Z445*VLOOKUP('BMP P Tracking Table'!$Q445,'Loading Rates'!$B$1:$L$24,9,FALSE),'BMP P Tracking Table'!$AA445*VLOOKUP('BMP P Tracking Table'!$Q445,'Loading Rates'!$B$1:$L$24,10,FALSE)),'BMP P Tracking Table'!$AO445*VLOOKUP('BMP P Tracking Table'!$Q445,'Loading Rates'!$B$1:$L$24,4,FALSE)+IF('BMP P Tracking Table'!$AP445="By HSG",'BMP P Tracking Table'!$AQ445*VLOOKUP('BMP P Tracking Table'!$Q445,'Loading Rates'!$B$1:$L$24,6,FALSE)+'BMP P Tracking Table'!$AR445*VLOOKUP('BMP P Tracking Table'!$Q445,'Loading Rates'!$B$1:$L$24,7,FALSE)+'BMP P Tracking Table'!$AS445*VLOOKUP('BMP P Tracking Table'!$Q445,'Loading Rates'!$B$1:$L$24,8,FALSE)+'BMP P Tracking Table'!$AT445*VLOOKUP('BMP P Tracking Table'!$Q445,'Loading Rates'!$B$1:$L$24,9,FALSE),'BMP P Tracking Table'!$AU445*VLOOKUP('BMP P Tracking Table'!$Q445,'Loading Rates'!$B$1:$L$24,10,FALSE))),"")</f>
        <v/>
      </c>
      <c r="AZ445" s="107" t="str">
        <f>IFERROR(IF('BMP P Tracking Table'!$AL445="Yes",MIN(2,IF('BMP P Tracking Table'!$AP445="Total Pervious",(-(3630*'BMP P Tracking Table'!$AO445+20.691*'BMP P Tracking Table'!$AU445)+SQRT((3630*'BMP P Tracking Table'!$AO445+20.691*'BMP P Tracking Table'!$AU445)^2-(4*(996.798*'BMP P Tracking Table'!$AU445)*-'BMP P Tracking Table'!$AW445)))/(2*(996.798*'BMP P Tracking Table'!$AU445)),IF(SUM('BMP P Tracking Table'!$AQ445:$AT445)=0,'BMP P Tracking Table'!$AU445/(-3630*'BMP P Tracking Table'!$AO445),(-(3630*'BMP P Tracking Table'!$AO445+20.691*'BMP P Tracking Table'!$AT445-216.711*'BMP P Tracking Table'!$AS445-83.853*'BMP P Tracking Table'!$AR445-42.834*'BMP P Tracking Table'!$AQ445)+SQRT((3630*'BMP P Tracking Table'!$AO445+20.691*'BMP P Tracking Table'!$AT445-216.711*'BMP P Tracking Table'!$AS445-83.853*'BMP P Tracking Table'!$AR445-42.834*'BMP P Tracking Table'!$AQ445)^2-(4*(149.919*'BMP P Tracking Table'!$AQ445+236.676*'BMP P Tracking Table'!$AR445+726*'BMP P Tracking Table'!$AS445+996.798*'BMP P Tracking Table'!$AT445)*-'BMP P Tracking Table'!$AW445)))/(2*(149.919*'BMP P Tracking Table'!$AQ445+236.676*'BMP P Tracking Table'!$AR445+726*'BMP P Tracking Table'!$AS445+996.798*'BMP P Tracking Table'!$AT445))))),MIN(2,IF('BMP P Tracking Table'!$AP445="Total Pervious",(-(3630*'BMP P Tracking Table'!$U445+20.691*'BMP P Tracking Table'!$AA445)+SQRT((3630*'BMP P Tracking Table'!$U445+20.691*'BMP P Tracking Table'!$AA445)^2-(4*(996.798*'BMP P Tracking Table'!$AA445)*-'BMP P Tracking Table'!$AW445)))/(2*(996.798*'BMP P Tracking Table'!$AA445)),IF(SUM('BMP P Tracking Table'!$W445:$Z445)=0,'BMP P Tracking Table'!$AW445/(-3630*'BMP P Tracking Table'!$U445),(-(3630*'BMP P Tracking Table'!$U445+20.691*'BMP P Tracking Table'!$Z445-216.711*'BMP P Tracking Table'!$Y445-83.853*'BMP P Tracking Table'!$X445-42.834*'BMP P Tracking Table'!$W445)+SQRT((3630*'BMP P Tracking Table'!$U445+20.691*'BMP P Tracking Table'!$Z445-216.711*'BMP P Tracking Table'!$Y445-83.853*'BMP P Tracking Table'!$X445-42.834*'BMP P Tracking Table'!$W445)^2-(4*(149.919*'BMP P Tracking Table'!$W445+236.676*'BMP P Tracking Table'!$X445+726*'BMP P Tracking Table'!$Y445+996.798*'BMP P Tracking Table'!$Z445)*-'BMP P Tracking Table'!$AW445)))/(2*(149.919*'BMP P Tracking Table'!$W445+236.676*'BMP P Tracking Table'!$X445+726*'BMP P Tracking Table'!$Y445+996.798*'BMP P Tracking Table'!$Z445)))))),"")</f>
        <v/>
      </c>
      <c r="BA445" s="105" t="str" cm="1">
        <f t="array" ref="BA445">IFERROR((VLOOKUP(CONCATENATE('BMP P Tracking Table'!$AV445," ",'BMP P Tracking Table'!$AX445),'Performance Curves'!$C$1:$L$45,_xlfn.SINGLE(MATCH('BMP P Tracking Table'!$AZ445,'Performance Curves'!$D$1:$L$1,1))+2,FALSE)-VLOOKUP(CONCATENATE('BMP P Tracking Table'!$AV445," ",'BMP P Tracking Table'!$AX445),'Performance Curves'!$C$1:$L$45,_xlfn.SINGLE(MATCH('BMP P Tracking Table'!$AZ445,'Performance Curves'!$D$1:$L$1,1))+1,FALSE)),"")</f>
        <v/>
      </c>
      <c r="BB445" s="107" t="str">
        <f>IFERROR(('BMP P Tracking Table'!$AZ445-INDEX('Performance Curves'!$E$1:$L$1,1,MATCH('BMP P Tracking Table'!$AZ445,'Performance Curves'!$E$1:$L$1,1)))/(INDEX('Performance Curves'!$E$1:$L$1,1,MATCH('BMP P Tracking Table'!$AZ445,'Performance Curves'!$E$1:$L$1,1)+1)-INDEX('Performance Curves'!$E$1:$L$1,1,MATCH('BMP P Tracking Table'!$AZ445,'Performance Curves'!$E$1:$L$1,1))),"")</f>
        <v/>
      </c>
      <c r="BC445" s="106" t="str" cm="1">
        <f t="array" ref="BC445">IFERROR(IF('BMP P Tracking Table'!$AZ445=2,VLOOKUP(CONCATENATE('BMP P Tracking Table'!$AV445," ",'BMP P Tracking Table'!$AX445),'Performance Curves'!$C$1:$L$44,_xlfn.SINGLE(MATCH('BMP P Tracking Table'!$AZ445,'Performance Curves'!$D$1:$L$1,1))+1,FALSE),'BMP P Tracking Table'!$BA445*'BMP P Tracking Table'!$BB445+VLOOKUP(CONCATENATE('BMP P Tracking Table'!$AV445," ",'BMP P Tracking Table'!$AX445),'Performance Curves'!$C$1:$L$44,_xlfn.SINGLE(MATCH('BMP P Tracking Table'!$AZ445,'Performance Curves'!$D$1:$L$1,1))+1,FALSE)),"")</f>
        <v/>
      </c>
      <c r="BD445" s="107" t="str">
        <f>IFERROR('BMP P Tracking Table'!$BC445*'BMP P Tracking Table'!$AY445,"")</f>
        <v/>
      </c>
      <c r="BE445" s="101"/>
      <c r="BF445" s="37">
        <f t="shared" si="14"/>
        <v>0</v>
      </c>
    </row>
    <row r="446" spans="1:58" x14ac:dyDescent="0.25">
      <c r="A446" s="65"/>
      <c r="B446" s="65"/>
      <c r="C446" s="65"/>
      <c r="D446" s="65"/>
      <c r="E446" s="97"/>
      <c r="F446" s="97"/>
      <c r="G446" s="65"/>
      <c r="H446" s="65"/>
      <c r="I446" s="65"/>
      <c r="J446" s="98"/>
      <c r="K446" s="65"/>
      <c r="L446" s="65"/>
      <c r="M446" s="65"/>
      <c r="N446" s="65"/>
      <c r="O446" s="65"/>
      <c r="P446" s="65"/>
      <c r="Q446" s="65" t="str">
        <f>IFERROR(VLOOKUP('BMP P Tracking Table'!$P446,Dropdowns!$C$2:$E$15,3,FALSE),"")</f>
        <v/>
      </c>
      <c r="R446" s="65" t="str">
        <f>IFERROR(VLOOKUP('BMP P Tracking Table'!$Q446,Dropdowns!$P$3:$Q$23,2,FALSE),"")</f>
        <v/>
      </c>
      <c r="S446" s="65"/>
      <c r="T446" s="65"/>
      <c r="U446" s="65"/>
      <c r="V446" s="65"/>
      <c r="W446" s="65"/>
      <c r="X446" s="65"/>
      <c r="Y446" s="65"/>
      <c r="Z446" s="65"/>
      <c r="AA446" s="65"/>
      <c r="AB446" s="100"/>
      <c r="AC446" s="65"/>
      <c r="AD446" s="107" t="str">
        <f>IFERROR('BMP P Tracking Table'!$U446*VLOOKUP('BMP P Tracking Table'!$Q446,'Loading Rates'!$B$1:$L$24,4,FALSE)+IF('BMP P Tracking Table'!$V446="By HSG",'BMP P Tracking Table'!$W446*VLOOKUP('BMP P Tracking Table'!$Q446,'Loading Rates'!$B$1:$L$24,6,FALSE)+'BMP P Tracking Table'!$X446*VLOOKUP('BMP P Tracking Table'!$Q446,'Loading Rates'!$B$1:$L$24,7,FALSE)+'BMP P Tracking Table'!$Y446*VLOOKUP('BMP P Tracking Table'!$Q446,'Loading Rates'!$B$1:$L$24,8,FALSE)+'BMP P Tracking Table'!$Z446*VLOOKUP('BMP P Tracking Table'!$Q446,'Loading Rates'!$B$1:$L$24,9,FALSE),'BMP P Tracking Table'!$AA446*VLOOKUP('BMP P Tracking Table'!$Q446,'Loading Rates'!$B$1:$L$24,10,FALSE)),"")</f>
        <v/>
      </c>
      <c r="AE446" s="107" t="str">
        <f>IFERROR(MIN(2,IF('BMP P Tracking Table'!$V446="Total Pervious",(-(3630*'BMP P Tracking Table'!$U446+20.691*'BMP P Tracking Table'!$AA446)+SQRT((3630*'BMP P Tracking Table'!$U446+20.691*'BMP P Tracking Table'!$AA446)^2-(4*(996.798*'BMP P Tracking Table'!$AA446)*-'BMP P Tracking Table'!$AB446)))/(2*(996.798*'BMP P Tracking Table'!$AA446)),IF(SUM('BMP P Tracking Table'!$W446:$Z446)=0,'BMP P Tracking Table'!$AB446/(-3630*'BMP P Tracking Table'!$U446),(-(3630*'BMP P Tracking Table'!$U446+20.691*'BMP P Tracking Table'!$Z446-216.711*'BMP P Tracking Table'!$Y446-83.853*'BMP P Tracking Table'!$X446-42.834*'BMP P Tracking Table'!$W446)+SQRT((3630*'BMP P Tracking Table'!$U446+20.691*'BMP P Tracking Table'!$Z446-216.711*'BMP P Tracking Table'!$Y446-83.853*'BMP P Tracking Table'!$X446-42.834*'BMP P Tracking Table'!$W446)^2-(4*(149.919*'BMP P Tracking Table'!$W446+236.676*'BMP P Tracking Table'!$X446+726*'BMP P Tracking Table'!$Y446+996.798*'BMP P Tracking Table'!$Z446)*-'BMP P Tracking Table'!$AB446)))/(2*(149.919*'BMP P Tracking Table'!$W446+236.676*'BMP P Tracking Table'!$X446+726*'BMP P Tracking Table'!$Y446+996.798*'BMP P Tracking Table'!$Z446))))),"")</f>
        <v/>
      </c>
      <c r="AF446" s="107" t="str" cm="1">
        <f t="array" ref="AF446">IFERROR((VLOOKUP(CONCATENATE('BMP P Tracking Table'!$T446," ",'BMP P Tracking Table'!$AC446),'Performance Curves'!$C$1:$L$45,_xlfn.SINGLE(MATCH('BMP P Tracking Table'!$AE446,'Performance Curves'!$D$1:$L$1,1))+2,FALSE)-VLOOKUP(CONCATENATE('BMP P Tracking Table'!$T446," ",'BMP P Tracking Table'!$AC446),'Performance Curves'!$C$1:$L$45,_xlfn.SINGLE(MATCH('BMP P Tracking Table'!$AE446,'Performance Curves'!$D$1:$L$1,1))+1,FALSE)),"")</f>
        <v/>
      </c>
      <c r="AG446" s="107" t="str">
        <f>IFERROR(('BMP P Tracking Table'!$AE446-INDEX('Performance Curves'!$E$1:$L$1,1,MATCH('BMP P Tracking Table'!$AE446,'Performance Curves'!$E$1:$L$1,1)))/(INDEX('Performance Curves'!$E$1:$L$1,1,MATCH('BMP P Tracking Table'!$AE446,'Performance Curves'!$E$1:$L$1,1)+1)-INDEX('Performance Curves'!$E$1:$L$1,1,MATCH('BMP P Tracking Table'!$AE446,'Performance Curves'!$E$1:$L$1,1))),"")</f>
        <v/>
      </c>
      <c r="AH446" s="106" t="str" cm="1">
        <f t="array" ref="AH446">IFERROR(IF('BMP P Tracking Table'!$AE446=2,VLOOKUP(CONCATENATE('BMP P Tracking Table'!$T446," ",'BMP P Tracking Table'!$AC446),'Performance Curves'!$C$1:$L$45,_xlfn.SINGLE(MATCH('BMP P Tracking Table'!$AE446,'Performance Curves'!$D$1:$L$1,1))+1,FALSE),'BMP P Tracking Table'!$AF446*'BMP P Tracking Table'!$AG446+VLOOKUP(CONCATENATE('BMP P Tracking Table'!$T446," ",'BMP P Tracking Table'!$AC446),'Performance Curves'!$C$1:$L$45,_xlfn.SINGLE(MATCH('BMP P Tracking Table'!$AE446,'Performance Curves'!$D$1:$L$1,1))+1,FALSE)),"")</f>
        <v/>
      </c>
      <c r="AI446" s="107" t="str">
        <f>IFERROR('BMP P Tracking Table'!$AH446*'BMP P Tracking Table'!$AD446,"")</f>
        <v/>
      </c>
      <c r="AJ446" s="65"/>
      <c r="AK446" s="101"/>
      <c r="AL446" s="101"/>
      <c r="AM446" s="64">
        <v>1</v>
      </c>
      <c r="AN446" s="105" t="str">
        <f t="shared" si="13"/>
        <v/>
      </c>
      <c r="AO446" s="101"/>
      <c r="AP446" s="101"/>
      <c r="AQ446" s="101"/>
      <c r="AR446" s="101"/>
      <c r="AS446" s="101"/>
      <c r="AT446" s="101"/>
      <c r="AU446" s="101"/>
      <c r="AV446" s="65"/>
      <c r="AW446" s="102"/>
      <c r="AX446" s="102"/>
      <c r="AY446" s="107" t="str">
        <f>IF('BMP P Tracking Table'!$AK446="Yes",IF('BMP P Tracking Table'!$AL446="No",'BMP P Tracking Table'!$U446*VLOOKUP('BMP P Tracking Table'!$Q446,'Loading Rates'!$B$1:$L$24,4,FALSE)+IF('BMP P Tracking Table'!$V446="By HSG",'BMP P Tracking Table'!$W446*VLOOKUP('BMP P Tracking Table'!$Q446,'Loading Rates'!$B$1:$L$24,6,FALSE)+'BMP P Tracking Table'!$X446*VLOOKUP('BMP P Tracking Table'!$Q446,'Loading Rates'!$B$1:$L$24,7,FALSE)+'BMP P Tracking Table'!$Y446*VLOOKUP('BMP P Tracking Table'!$Q446,'Loading Rates'!$B$1:$L$24,8,FALSE)+'BMP P Tracking Table'!$Z446*VLOOKUP('BMP P Tracking Table'!$Q446,'Loading Rates'!$B$1:$L$24,9,FALSE),'BMP P Tracking Table'!$AA446*VLOOKUP('BMP P Tracking Table'!$Q446,'Loading Rates'!$B$1:$L$24,10,FALSE)),'BMP P Tracking Table'!$AO446*VLOOKUP('BMP P Tracking Table'!$Q446,'Loading Rates'!$B$1:$L$24,4,FALSE)+IF('BMP P Tracking Table'!$AP446="By HSG",'BMP P Tracking Table'!$AQ446*VLOOKUP('BMP P Tracking Table'!$Q446,'Loading Rates'!$B$1:$L$24,6,FALSE)+'BMP P Tracking Table'!$AR446*VLOOKUP('BMP P Tracking Table'!$Q446,'Loading Rates'!$B$1:$L$24,7,FALSE)+'BMP P Tracking Table'!$AS446*VLOOKUP('BMP P Tracking Table'!$Q446,'Loading Rates'!$B$1:$L$24,8,FALSE)+'BMP P Tracking Table'!$AT446*VLOOKUP('BMP P Tracking Table'!$Q446,'Loading Rates'!$B$1:$L$24,9,FALSE),'BMP P Tracking Table'!$AU446*VLOOKUP('BMP P Tracking Table'!$Q446,'Loading Rates'!$B$1:$L$24,10,FALSE))),"")</f>
        <v/>
      </c>
      <c r="AZ446" s="107" t="str">
        <f>IFERROR(IF('BMP P Tracking Table'!$AL446="Yes",MIN(2,IF('BMP P Tracking Table'!$AP446="Total Pervious",(-(3630*'BMP P Tracking Table'!$AO446+20.691*'BMP P Tracking Table'!$AU446)+SQRT((3630*'BMP P Tracking Table'!$AO446+20.691*'BMP P Tracking Table'!$AU446)^2-(4*(996.798*'BMP P Tracking Table'!$AU446)*-'BMP P Tracking Table'!$AW446)))/(2*(996.798*'BMP P Tracking Table'!$AU446)),IF(SUM('BMP P Tracking Table'!$AQ446:$AT446)=0,'BMP P Tracking Table'!$AU446/(-3630*'BMP P Tracking Table'!$AO446),(-(3630*'BMP P Tracking Table'!$AO446+20.691*'BMP P Tracking Table'!$AT446-216.711*'BMP P Tracking Table'!$AS446-83.853*'BMP P Tracking Table'!$AR446-42.834*'BMP P Tracking Table'!$AQ446)+SQRT((3630*'BMP P Tracking Table'!$AO446+20.691*'BMP P Tracking Table'!$AT446-216.711*'BMP P Tracking Table'!$AS446-83.853*'BMP P Tracking Table'!$AR446-42.834*'BMP P Tracking Table'!$AQ446)^2-(4*(149.919*'BMP P Tracking Table'!$AQ446+236.676*'BMP P Tracking Table'!$AR446+726*'BMP P Tracking Table'!$AS446+996.798*'BMP P Tracking Table'!$AT446)*-'BMP P Tracking Table'!$AW446)))/(2*(149.919*'BMP P Tracking Table'!$AQ446+236.676*'BMP P Tracking Table'!$AR446+726*'BMP P Tracking Table'!$AS446+996.798*'BMP P Tracking Table'!$AT446))))),MIN(2,IF('BMP P Tracking Table'!$AP446="Total Pervious",(-(3630*'BMP P Tracking Table'!$U446+20.691*'BMP P Tracking Table'!$AA446)+SQRT((3630*'BMP P Tracking Table'!$U446+20.691*'BMP P Tracking Table'!$AA446)^2-(4*(996.798*'BMP P Tracking Table'!$AA446)*-'BMP P Tracking Table'!$AW446)))/(2*(996.798*'BMP P Tracking Table'!$AA446)),IF(SUM('BMP P Tracking Table'!$W446:$Z446)=0,'BMP P Tracking Table'!$AW446/(-3630*'BMP P Tracking Table'!$U446),(-(3630*'BMP P Tracking Table'!$U446+20.691*'BMP P Tracking Table'!$Z446-216.711*'BMP P Tracking Table'!$Y446-83.853*'BMP P Tracking Table'!$X446-42.834*'BMP P Tracking Table'!$W446)+SQRT((3630*'BMP P Tracking Table'!$U446+20.691*'BMP P Tracking Table'!$Z446-216.711*'BMP P Tracking Table'!$Y446-83.853*'BMP P Tracking Table'!$X446-42.834*'BMP P Tracking Table'!$W446)^2-(4*(149.919*'BMP P Tracking Table'!$W446+236.676*'BMP P Tracking Table'!$X446+726*'BMP P Tracking Table'!$Y446+996.798*'BMP P Tracking Table'!$Z446)*-'BMP P Tracking Table'!$AW446)))/(2*(149.919*'BMP P Tracking Table'!$W446+236.676*'BMP P Tracking Table'!$X446+726*'BMP P Tracking Table'!$Y446+996.798*'BMP P Tracking Table'!$Z446)))))),"")</f>
        <v/>
      </c>
      <c r="BA446" s="105" t="str" cm="1">
        <f t="array" ref="BA446">IFERROR((VLOOKUP(CONCATENATE('BMP P Tracking Table'!$AV446," ",'BMP P Tracking Table'!$AX446),'Performance Curves'!$C$1:$L$45,_xlfn.SINGLE(MATCH('BMP P Tracking Table'!$AZ446,'Performance Curves'!$D$1:$L$1,1))+2,FALSE)-VLOOKUP(CONCATENATE('BMP P Tracking Table'!$AV446," ",'BMP P Tracking Table'!$AX446),'Performance Curves'!$C$1:$L$45,_xlfn.SINGLE(MATCH('BMP P Tracking Table'!$AZ446,'Performance Curves'!$D$1:$L$1,1))+1,FALSE)),"")</f>
        <v/>
      </c>
      <c r="BB446" s="107" t="str">
        <f>IFERROR(('BMP P Tracking Table'!$AZ446-INDEX('Performance Curves'!$E$1:$L$1,1,MATCH('BMP P Tracking Table'!$AZ446,'Performance Curves'!$E$1:$L$1,1)))/(INDEX('Performance Curves'!$E$1:$L$1,1,MATCH('BMP P Tracking Table'!$AZ446,'Performance Curves'!$E$1:$L$1,1)+1)-INDEX('Performance Curves'!$E$1:$L$1,1,MATCH('BMP P Tracking Table'!$AZ446,'Performance Curves'!$E$1:$L$1,1))),"")</f>
        <v/>
      </c>
      <c r="BC446" s="106" t="str" cm="1">
        <f t="array" ref="BC446">IFERROR(IF('BMP P Tracking Table'!$AZ446=2,VLOOKUP(CONCATENATE('BMP P Tracking Table'!$AV446," ",'BMP P Tracking Table'!$AX446),'Performance Curves'!$C$1:$L$44,_xlfn.SINGLE(MATCH('BMP P Tracking Table'!$AZ446,'Performance Curves'!$D$1:$L$1,1))+1,FALSE),'BMP P Tracking Table'!$BA446*'BMP P Tracking Table'!$BB446+VLOOKUP(CONCATENATE('BMP P Tracking Table'!$AV446," ",'BMP P Tracking Table'!$AX446),'Performance Curves'!$C$1:$L$44,_xlfn.SINGLE(MATCH('BMP P Tracking Table'!$AZ446,'Performance Curves'!$D$1:$L$1,1))+1,FALSE)),"")</f>
        <v/>
      </c>
      <c r="BD446" s="107" t="str">
        <f>IFERROR('BMP P Tracking Table'!$BC446*'BMP P Tracking Table'!$AY446,"")</f>
        <v/>
      </c>
      <c r="BE446" s="101"/>
      <c r="BF446" s="37">
        <f t="shared" si="14"/>
        <v>0</v>
      </c>
    </row>
    <row r="447" spans="1:58" x14ac:dyDescent="0.25">
      <c r="A447" s="65"/>
      <c r="B447" s="65"/>
      <c r="C447" s="65"/>
      <c r="D447" s="65"/>
      <c r="E447" s="97"/>
      <c r="F447" s="97"/>
      <c r="G447" s="65"/>
      <c r="H447" s="65"/>
      <c r="I447" s="65"/>
      <c r="J447" s="98"/>
      <c r="K447" s="65"/>
      <c r="L447" s="65"/>
      <c r="M447" s="65"/>
      <c r="N447" s="65"/>
      <c r="O447" s="65"/>
      <c r="P447" s="65"/>
      <c r="Q447" s="65" t="str">
        <f>IFERROR(VLOOKUP('BMP P Tracking Table'!$P447,Dropdowns!$C$2:$E$15,3,FALSE),"")</f>
        <v/>
      </c>
      <c r="R447" s="65" t="str">
        <f>IFERROR(VLOOKUP('BMP P Tracking Table'!$Q447,Dropdowns!$P$3:$Q$23,2,FALSE),"")</f>
        <v/>
      </c>
      <c r="S447" s="65"/>
      <c r="T447" s="65"/>
      <c r="U447" s="65"/>
      <c r="V447" s="65"/>
      <c r="W447" s="65"/>
      <c r="X447" s="65"/>
      <c r="Y447" s="65"/>
      <c r="Z447" s="65"/>
      <c r="AA447" s="65"/>
      <c r="AB447" s="100"/>
      <c r="AC447" s="65"/>
      <c r="AD447" s="107" t="str">
        <f>IFERROR('BMP P Tracking Table'!$U447*VLOOKUP('BMP P Tracking Table'!$Q447,'Loading Rates'!$B$1:$L$24,4,FALSE)+IF('BMP P Tracking Table'!$V447="By HSG",'BMP P Tracking Table'!$W447*VLOOKUP('BMP P Tracking Table'!$Q447,'Loading Rates'!$B$1:$L$24,6,FALSE)+'BMP P Tracking Table'!$X447*VLOOKUP('BMP P Tracking Table'!$Q447,'Loading Rates'!$B$1:$L$24,7,FALSE)+'BMP P Tracking Table'!$Y447*VLOOKUP('BMP P Tracking Table'!$Q447,'Loading Rates'!$B$1:$L$24,8,FALSE)+'BMP P Tracking Table'!$Z447*VLOOKUP('BMP P Tracking Table'!$Q447,'Loading Rates'!$B$1:$L$24,9,FALSE),'BMP P Tracking Table'!$AA447*VLOOKUP('BMP P Tracking Table'!$Q447,'Loading Rates'!$B$1:$L$24,10,FALSE)),"")</f>
        <v/>
      </c>
      <c r="AE447" s="107" t="str">
        <f>IFERROR(MIN(2,IF('BMP P Tracking Table'!$V447="Total Pervious",(-(3630*'BMP P Tracking Table'!$U447+20.691*'BMP P Tracking Table'!$AA447)+SQRT((3630*'BMP P Tracking Table'!$U447+20.691*'BMP P Tracking Table'!$AA447)^2-(4*(996.798*'BMP P Tracking Table'!$AA447)*-'BMP P Tracking Table'!$AB447)))/(2*(996.798*'BMP P Tracking Table'!$AA447)),IF(SUM('BMP P Tracking Table'!$W447:$Z447)=0,'BMP P Tracking Table'!$AB447/(-3630*'BMP P Tracking Table'!$U447),(-(3630*'BMP P Tracking Table'!$U447+20.691*'BMP P Tracking Table'!$Z447-216.711*'BMP P Tracking Table'!$Y447-83.853*'BMP P Tracking Table'!$X447-42.834*'BMP P Tracking Table'!$W447)+SQRT((3630*'BMP P Tracking Table'!$U447+20.691*'BMP P Tracking Table'!$Z447-216.711*'BMP P Tracking Table'!$Y447-83.853*'BMP P Tracking Table'!$X447-42.834*'BMP P Tracking Table'!$W447)^2-(4*(149.919*'BMP P Tracking Table'!$W447+236.676*'BMP P Tracking Table'!$X447+726*'BMP P Tracking Table'!$Y447+996.798*'BMP P Tracking Table'!$Z447)*-'BMP P Tracking Table'!$AB447)))/(2*(149.919*'BMP P Tracking Table'!$W447+236.676*'BMP P Tracking Table'!$X447+726*'BMP P Tracking Table'!$Y447+996.798*'BMP P Tracking Table'!$Z447))))),"")</f>
        <v/>
      </c>
      <c r="AF447" s="107" t="str" cm="1">
        <f t="array" ref="AF447">IFERROR((VLOOKUP(CONCATENATE('BMP P Tracking Table'!$T447," ",'BMP P Tracking Table'!$AC447),'Performance Curves'!$C$1:$L$45,_xlfn.SINGLE(MATCH('BMP P Tracking Table'!$AE447,'Performance Curves'!$D$1:$L$1,1))+2,FALSE)-VLOOKUP(CONCATENATE('BMP P Tracking Table'!$T447," ",'BMP P Tracking Table'!$AC447),'Performance Curves'!$C$1:$L$45,_xlfn.SINGLE(MATCH('BMP P Tracking Table'!$AE447,'Performance Curves'!$D$1:$L$1,1))+1,FALSE)),"")</f>
        <v/>
      </c>
      <c r="AG447" s="107" t="str">
        <f>IFERROR(('BMP P Tracking Table'!$AE447-INDEX('Performance Curves'!$E$1:$L$1,1,MATCH('BMP P Tracking Table'!$AE447,'Performance Curves'!$E$1:$L$1,1)))/(INDEX('Performance Curves'!$E$1:$L$1,1,MATCH('BMP P Tracking Table'!$AE447,'Performance Curves'!$E$1:$L$1,1)+1)-INDEX('Performance Curves'!$E$1:$L$1,1,MATCH('BMP P Tracking Table'!$AE447,'Performance Curves'!$E$1:$L$1,1))),"")</f>
        <v/>
      </c>
      <c r="AH447" s="106" t="str" cm="1">
        <f t="array" ref="AH447">IFERROR(IF('BMP P Tracking Table'!$AE447=2,VLOOKUP(CONCATENATE('BMP P Tracking Table'!$T447," ",'BMP P Tracking Table'!$AC447),'Performance Curves'!$C$1:$L$45,_xlfn.SINGLE(MATCH('BMP P Tracking Table'!$AE447,'Performance Curves'!$D$1:$L$1,1))+1,FALSE),'BMP P Tracking Table'!$AF447*'BMP P Tracking Table'!$AG447+VLOOKUP(CONCATENATE('BMP P Tracking Table'!$T447," ",'BMP P Tracking Table'!$AC447),'Performance Curves'!$C$1:$L$45,_xlfn.SINGLE(MATCH('BMP P Tracking Table'!$AE447,'Performance Curves'!$D$1:$L$1,1))+1,FALSE)),"")</f>
        <v/>
      </c>
      <c r="AI447" s="107" t="str">
        <f>IFERROR('BMP P Tracking Table'!$AH447*'BMP P Tracking Table'!$AD447,"")</f>
        <v/>
      </c>
      <c r="AJ447" s="65"/>
      <c r="AK447" s="101"/>
      <c r="AL447" s="101"/>
      <c r="AM447" s="64">
        <v>1</v>
      </c>
      <c r="AN447" s="105" t="str">
        <f t="shared" si="13"/>
        <v/>
      </c>
      <c r="AO447" s="101"/>
      <c r="AP447" s="101"/>
      <c r="AQ447" s="101"/>
      <c r="AR447" s="101"/>
      <c r="AS447" s="101"/>
      <c r="AT447" s="101"/>
      <c r="AU447" s="101"/>
      <c r="AV447" s="65"/>
      <c r="AW447" s="102"/>
      <c r="AX447" s="102"/>
      <c r="AY447" s="107" t="str">
        <f>IF('BMP P Tracking Table'!$AK447="Yes",IF('BMP P Tracking Table'!$AL447="No",'BMP P Tracking Table'!$U447*VLOOKUP('BMP P Tracking Table'!$Q447,'Loading Rates'!$B$1:$L$24,4,FALSE)+IF('BMP P Tracking Table'!$V447="By HSG",'BMP P Tracking Table'!$W447*VLOOKUP('BMP P Tracking Table'!$Q447,'Loading Rates'!$B$1:$L$24,6,FALSE)+'BMP P Tracking Table'!$X447*VLOOKUP('BMP P Tracking Table'!$Q447,'Loading Rates'!$B$1:$L$24,7,FALSE)+'BMP P Tracking Table'!$Y447*VLOOKUP('BMP P Tracking Table'!$Q447,'Loading Rates'!$B$1:$L$24,8,FALSE)+'BMP P Tracking Table'!$Z447*VLOOKUP('BMP P Tracking Table'!$Q447,'Loading Rates'!$B$1:$L$24,9,FALSE),'BMP P Tracking Table'!$AA447*VLOOKUP('BMP P Tracking Table'!$Q447,'Loading Rates'!$B$1:$L$24,10,FALSE)),'BMP P Tracking Table'!$AO447*VLOOKUP('BMP P Tracking Table'!$Q447,'Loading Rates'!$B$1:$L$24,4,FALSE)+IF('BMP P Tracking Table'!$AP447="By HSG",'BMP P Tracking Table'!$AQ447*VLOOKUP('BMP P Tracking Table'!$Q447,'Loading Rates'!$B$1:$L$24,6,FALSE)+'BMP P Tracking Table'!$AR447*VLOOKUP('BMP P Tracking Table'!$Q447,'Loading Rates'!$B$1:$L$24,7,FALSE)+'BMP P Tracking Table'!$AS447*VLOOKUP('BMP P Tracking Table'!$Q447,'Loading Rates'!$B$1:$L$24,8,FALSE)+'BMP P Tracking Table'!$AT447*VLOOKUP('BMP P Tracking Table'!$Q447,'Loading Rates'!$B$1:$L$24,9,FALSE),'BMP P Tracking Table'!$AU447*VLOOKUP('BMP P Tracking Table'!$Q447,'Loading Rates'!$B$1:$L$24,10,FALSE))),"")</f>
        <v/>
      </c>
      <c r="AZ447" s="107" t="str">
        <f>IFERROR(IF('BMP P Tracking Table'!$AL447="Yes",MIN(2,IF('BMP P Tracking Table'!$AP447="Total Pervious",(-(3630*'BMP P Tracking Table'!$AO447+20.691*'BMP P Tracking Table'!$AU447)+SQRT((3630*'BMP P Tracking Table'!$AO447+20.691*'BMP P Tracking Table'!$AU447)^2-(4*(996.798*'BMP P Tracking Table'!$AU447)*-'BMP P Tracking Table'!$AW447)))/(2*(996.798*'BMP P Tracking Table'!$AU447)),IF(SUM('BMP P Tracking Table'!$AQ447:$AT447)=0,'BMP P Tracking Table'!$AU447/(-3630*'BMP P Tracking Table'!$AO447),(-(3630*'BMP P Tracking Table'!$AO447+20.691*'BMP P Tracking Table'!$AT447-216.711*'BMP P Tracking Table'!$AS447-83.853*'BMP P Tracking Table'!$AR447-42.834*'BMP P Tracking Table'!$AQ447)+SQRT((3630*'BMP P Tracking Table'!$AO447+20.691*'BMP P Tracking Table'!$AT447-216.711*'BMP P Tracking Table'!$AS447-83.853*'BMP P Tracking Table'!$AR447-42.834*'BMP P Tracking Table'!$AQ447)^2-(4*(149.919*'BMP P Tracking Table'!$AQ447+236.676*'BMP P Tracking Table'!$AR447+726*'BMP P Tracking Table'!$AS447+996.798*'BMP P Tracking Table'!$AT447)*-'BMP P Tracking Table'!$AW447)))/(2*(149.919*'BMP P Tracking Table'!$AQ447+236.676*'BMP P Tracking Table'!$AR447+726*'BMP P Tracking Table'!$AS447+996.798*'BMP P Tracking Table'!$AT447))))),MIN(2,IF('BMP P Tracking Table'!$AP447="Total Pervious",(-(3630*'BMP P Tracking Table'!$U447+20.691*'BMP P Tracking Table'!$AA447)+SQRT((3630*'BMP P Tracking Table'!$U447+20.691*'BMP P Tracking Table'!$AA447)^2-(4*(996.798*'BMP P Tracking Table'!$AA447)*-'BMP P Tracking Table'!$AW447)))/(2*(996.798*'BMP P Tracking Table'!$AA447)),IF(SUM('BMP P Tracking Table'!$W447:$Z447)=0,'BMP P Tracking Table'!$AW447/(-3630*'BMP P Tracking Table'!$U447),(-(3630*'BMP P Tracking Table'!$U447+20.691*'BMP P Tracking Table'!$Z447-216.711*'BMP P Tracking Table'!$Y447-83.853*'BMP P Tracking Table'!$X447-42.834*'BMP P Tracking Table'!$W447)+SQRT((3630*'BMP P Tracking Table'!$U447+20.691*'BMP P Tracking Table'!$Z447-216.711*'BMP P Tracking Table'!$Y447-83.853*'BMP P Tracking Table'!$X447-42.834*'BMP P Tracking Table'!$W447)^2-(4*(149.919*'BMP P Tracking Table'!$W447+236.676*'BMP P Tracking Table'!$X447+726*'BMP P Tracking Table'!$Y447+996.798*'BMP P Tracking Table'!$Z447)*-'BMP P Tracking Table'!$AW447)))/(2*(149.919*'BMP P Tracking Table'!$W447+236.676*'BMP P Tracking Table'!$X447+726*'BMP P Tracking Table'!$Y447+996.798*'BMP P Tracking Table'!$Z447)))))),"")</f>
        <v/>
      </c>
      <c r="BA447" s="105" t="str" cm="1">
        <f t="array" ref="BA447">IFERROR((VLOOKUP(CONCATENATE('BMP P Tracking Table'!$AV447," ",'BMP P Tracking Table'!$AX447),'Performance Curves'!$C$1:$L$45,_xlfn.SINGLE(MATCH('BMP P Tracking Table'!$AZ447,'Performance Curves'!$D$1:$L$1,1))+2,FALSE)-VLOOKUP(CONCATENATE('BMP P Tracking Table'!$AV447," ",'BMP P Tracking Table'!$AX447),'Performance Curves'!$C$1:$L$45,_xlfn.SINGLE(MATCH('BMP P Tracking Table'!$AZ447,'Performance Curves'!$D$1:$L$1,1))+1,FALSE)),"")</f>
        <v/>
      </c>
      <c r="BB447" s="107" t="str">
        <f>IFERROR(('BMP P Tracking Table'!$AZ447-INDEX('Performance Curves'!$E$1:$L$1,1,MATCH('BMP P Tracking Table'!$AZ447,'Performance Curves'!$E$1:$L$1,1)))/(INDEX('Performance Curves'!$E$1:$L$1,1,MATCH('BMP P Tracking Table'!$AZ447,'Performance Curves'!$E$1:$L$1,1)+1)-INDEX('Performance Curves'!$E$1:$L$1,1,MATCH('BMP P Tracking Table'!$AZ447,'Performance Curves'!$E$1:$L$1,1))),"")</f>
        <v/>
      </c>
      <c r="BC447" s="106" t="str" cm="1">
        <f t="array" ref="BC447">IFERROR(IF('BMP P Tracking Table'!$AZ447=2,VLOOKUP(CONCATENATE('BMP P Tracking Table'!$AV447," ",'BMP P Tracking Table'!$AX447),'Performance Curves'!$C$1:$L$44,_xlfn.SINGLE(MATCH('BMP P Tracking Table'!$AZ447,'Performance Curves'!$D$1:$L$1,1))+1,FALSE),'BMP P Tracking Table'!$BA447*'BMP P Tracking Table'!$BB447+VLOOKUP(CONCATENATE('BMP P Tracking Table'!$AV447," ",'BMP P Tracking Table'!$AX447),'Performance Curves'!$C$1:$L$44,_xlfn.SINGLE(MATCH('BMP P Tracking Table'!$AZ447,'Performance Curves'!$D$1:$L$1,1))+1,FALSE)),"")</f>
        <v/>
      </c>
      <c r="BD447" s="107" t="str">
        <f>IFERROR('BMP P Tracking Table'!$BC447*'BMP P Tracking Table'!$AY447,"")</f>
        <v/>
      </c>
      <c r="BE447" s="101"/>
      <c r="BF447" s="37">
        <f t="shared" si="14"/>
        <v>0</v>
      </c>
    </row>
    <row r="448" spans="1:58" x14ac:dyDescent="0.25">
      <c r="A448" s="65"/>
      <c r="B448" s="65"/>
      <c r="C448" s="65"/>
      <c r="D448" s="65"/>
      <c r="E448" s="97"/>
      <c r="F448" s="97"/>
      <c r="G448" s="65"/>
      <c r="H448" s="65"/>
      <c r="I448" s="65"/>
      <c r="J448" s="98"/>
      <c r="K448" s="65"/>
      <c r="L448" s="65"/>
      <c r="M448" s="65"/>
      <c r="N448" s="65"/>
      <c r="O448" s="65"/>
      <c r="P448" s="65"/>
      <c r="Q448" s="65" t="str">
        <f>IFERROR(VLOOKUP('BMP P Tracking Table'!$P448,Dropdowns!$C$2:$E$15,3,FALSE),"")</f>
        <v/>
      </c>
      <c r="R448" s="65" t="str">
        <f>IFERROR(VLOOKUP('BMP P Tracking Table'!$Q448,Dropdowns!$P$3:$Q$23,2,FALSE),"")</f>
        <v/>
      </c>
      <c r="S448" s="65"/>
      <c r="T448" s="65"/>
      <c r="U448" s="65"/>
      <c r="V448" s="65"/>
      <c r="W448" s="65"/>
      <c r="X448" s="65"/>
      <c r="Y448" s="65"/>
      <c r="Z448" s="65"/>
      <c r="AA448" s="65"/>
      <c r="AB448" s="100"/>
      <c r="AC448" s="65"/>
      <c r="AD448" s="107" t="str">
        <f>IFERROR('BMP P Tracking Table'!$U448*VLOOKUP('BMP P Tracking Table'!$Q448,'Loading Rates'!$B$1:$L$24,4,FALSE)+IF('BMP P Tracking Table'!$V448="By HSG",'BMP P Tracking Table'!$W448*VLOOKUP('BMP P Tracking Table'!$Q448,'Loading Rates'!$B$1:$L$24,6,FALSE)+'BMP P Tracking Table'!$X448*VLOOKUP('BMP P Tracking Table'!$Q448,'Loading Rates'!$B$1:$L$24,7,FALSE)+'BMP P Tracking Table'!$Y448*VLOOKUP('BMP P Tracking Table'!$Q448,'Loading Rates'!$B$1:$L$24,8,FALSE)+'BMP P Tracking Table'!$Z448*VLOOKUP('BMP P Tracking Table'!$Q448,'Loading Rates'!$B$1:$L$24,9,FALSE),'BMP P Tracking Table'!$AA448*VLOOKUP('BMP P Tracking Table'!$Q448,'Loading Rates'!$B$1:$L$24,10,FALSE)),"")</f>
        <v/>
      </c>
      <c r="AE448" s="107" t="str">
        <f>IFERROR(MIN(2,IF('BMP P Tracking Table'!$V448="Total Pervious",(-(3630*'BMP P Tracking Table'!$U448+20.691*'BMP P Tracking Table'!$AA448)+SQRT((3630*'BMP P Tracking Table'!$U448+20.691*'BMP P Tracking Table'!$AA448)^2-(4*(996.798*'BMP P Tracking Table'!$AA448)*-'BMP P Tracking Table'!$AB448)))/(2*(996.798*'BMP P Tracking Table'!$AA448)),IF(SUM('BMP P Tracking Table'!$W448:$Z448)=0,'BMP P Tracking Table'!$AB448/(-3630*'BMP P Tracking Table'!$U448),(-(3630*'BMP P Tracking Table'!$U448+20.691*'BMP P Tracking Table'!$Z448-216.711*'BMP P Tracking Table'!$Y448-83.853*'BMP P Tracking Table'!$X448-42.834*'BMP P Tracking Table'!$W448)+SQRT((3630*'BMP P Tracking Table'!$U448+20.691*'BMP P Tracking Table'!$Z448-216.711*'BMP P Tracking Table'!$Y448-83.853*'BMP P Tracking Table'!$X448-42.834*'BMP P Tracking Table'!$W448)^2-(4*(149.919*'BMP P Tracking Table'!$W448+236.676*'BMP P Tracking Table'!$X448+726*'BMP P Tracking Table'!$Y448+996.798*'BMP P Tracking Table'!$Z448)*-'BMP P Tracking Table'!$AB448)))/(2*(149.919*'BMP P Tracking Table'!$W448+236.676*'BMP P Tracking Table'!$X448+726*'BMP P Tracking Table'!$Y448+996.798*'BMP P Tracking Table'!$Z448))))),"")</f>
        <v/>
      </c>
      <c r="AF448" s="107" t="str" cm="1">
        <f t="array" ref="AF448">IFERROR((VLOOKUP(CONCATENATE('BMP P Tracking Table'!$T448," ",'BMP P Tracking Table'!$AC448),'Performance Curves'!$C$1:$L$45,_xlfn.SINGLE(MATCH('BMP P Tracking Table'!$AE448,'Performance Curves'!$D$1:$L$1,1))+2,FALSE)-VLOOKUP(CONCATENATE('BMP P Tracking Table'!$T448," ",'BMP P Tracking Table'!$AC448),'Performance Curves'!$C$1:$L$45,_xlfn.SINGLE(MATCH('BMP P Tracking Table'!$AE448,'Performance Curves'!$D$1:$L$1,1))+1,FALSE)),"")</f>
        <v/>
      </c>
      <c r="AG448" s="107" t="str">
        <f>IFERROR(('BMP P Tracking Table'!$AE448-INDEX('Performance Curves'!$E$1:$L$1,1,MATCH('BMP P Tracking Table'!$AE448,'Performance Curves'!$E$1:$L$1,1)))/(INDEX('Performance Curves'!$E$1:$L$1,1,MATCH('BMP P Tracking Table'!$AE448,'Performance Curves'!$E$1:$L$1,1)+1)-INDEX('Performance Curves'!$E$1:$L$1,1,MATCH('BMP P Tracking Table'!$AE448,'Performance Curves'!$E$1:$L$1,1))),"")</f>
        <v/>
      </c>
      <c r="AH448" s="106" t="str" cm="1">
        <f t="array" ref="AH448">IFERROR(IF('BMP P Tracking Table'!$AE448=2,VLOOKUP(CONCATENATE('BMP P Tracking Table'!$T448," ",'BMP P Tracking Table'!$AC448),'Performance Curves'!$C$1:$L$45,_xlfn.SINGLE(MATCH('BMP P Tracking Table'!$AE448,'Performance Curves'!$D$1:$L$1,1))+1,FALSE),'BMP P Tracking Table'!$AF448*'BMP P Tracking Table'!$AG448+VLOOKUP(CONCATENATE('BMP P Tracking Table'!$T448," ",'BMP P Tracking Table'!$AC448),'Performance Curves'!$C$1:$L$45,_xlfn.SINGLE(MATCH('BMP P Tracking Table'!$AE448,'Performance Curves'!$D$1:$L$1,1))+1,FALSE)),"")</f>
        <v/>
      </c>
      <c r="AI448" s="107" t="str">
        <f>IFERROR('BMP P Tracking Table'!$AH448*'BMP P Tracking Table'!$AD448,"")</f>
        <v/>
      </c>
      <c r="AJ448" s="65"/>
      <c r="AK448" s="101"/>
      <c r="AL448" s="101"/>
      <c r="AM448" s="64">
        <v>1</v>
      </c>
      <c r="AN448" s="105" t="str">
        <f t="shared" si="13"/>
        <v/>
      </c>
      <c r="AO448" s="101"/>
      <c r="AP448" s="101"/>
      <c r="AQ448" s="101"/>
      <c r="AR448" s="101"/>
      <c r="AS448" s="101"/>
      <c r="AT448" s="101"/>
      <c r="AU448" s="101"/>
      <c r="AV448" s="65"/>
      <c r="AW448" s="102"/>
      <c r="AX448" s="102"/>
      <c r="AY448" s="107" t="str">
        <f>IF('BMP P Tracking Table'!$AK448="Yes",IF('BMP P Tracking Table'!$AL448="No",'BMP P Tracking Table'!$U448*VLOOKUP('BMP P Tracking Table'!$Q448,'Loading Rates'!$B$1:$L$24,4,FALSE)+IF('BMP P Tracking Table'!$V448="By HSG",'BMP P Tracking Table'!$W448*VLOOKUP('BMP P Tracking Table'!$Q448,'Loading Rates'!$B$1:$L$24,6,FALSE)+'BMP P Tracking Table'!$X448*VLOOKUP('BMP P Tracking Table'!$Q448,'Loading Rates'!$B$1:$L$24,7,FALSE)+'BMP P Tracking Table'!$Y448*VLOOKUP('BMP P Tracking Table'!$Q448,'Loading Rates'!$B$1:$L$24,8,FALSE)+'BMP P Tracking Table'!$Z448*VLOOKUP('BMP P Tracking Table'!$Q448,'Loading Rates'!$B$1:$L$24,9,FALSE),'BMP P Tracking Table'!$AA448*VLOOKUP('BMP P Tracking Table'!$Q448,'Loading Rates'!$B$1:$L$24,10,FALSE)),'BMP P Tracking Table'!$AO448*VLOOKUP('BMP P Tracking Table'!$Q448,'Loading Rates'!$B$1:$L$24,4,FALSE)+IF('BMP P Tracking Table'!$AP448="By HSG",'BMP P Tracking Table'!$AQ448*VLOOKUP('BMP P Tracking Table'!$Q448,'Loading Rates'!$B$1:$L$24,6,FALSE)+'BMP P Tracking Table'!$AR448*VLOOKUP('BMP P Tracking Table'!$Q448,'Loading Rates'!$B$1:$L$24,7,FALSE)+'BMP P Tracking Table'!$AS448*VLOOKUP('BMP P Tracking Table'!$Q448,'Loading Rates'!$B$1:$L$24,8,FALSE)+'BMP P Tracking Table'!$AT448*VLOOKUP('BMP P Tracking Table'!$Q448,'Loading Rates'!$B$1:$L$24,9,FALSE),'BMP P Tracking Table'!$AU448*VLOOKUP('BMP P Tracking Table'!$Q448,'Loading Rates'!$B$1:$L$24,10,FALSE))),"")</f>
        <v/>
      </c>
      <c r="AZ448" s="107" t="str">
        <f>IFERROR(IF('BMP P Tracking Table'!$AL448="Yes",MIN(2,IF('BMP P Tracking Table'!$AP448="Total Pervious",(-(3630*'BMP P Tracking Table'!$AO448+20.691*'BMP P Tracking Table'!$AU448)+SQRT((3630*'BMP P Tracking Table'!$AO448+20.691*'BMP P Tracking Table'!$AU448)^2-(4*(996.798*'BMP P Tracking Table'!$AU448)*-'BMP P Tracking Table'!$AW448)))/(2*(996.798*'BMP P Tracking Table'!$AU448)),IF(SUM('BMP P Tracking Table'!$AQ448:$AT448)=0,'BMP P Tracking Table'!$AU448/(-3630*'BMP P Tracking Table'!$AO448),(-(3630*'BMP P Tracking Table'!$AO448+20.691*'BMP P Tracking Table'!$AT448-216.711*'BMP P Tracking Table'!$AS448-83.853*'BMP P Tracking Table'!$AR448-42.834*'BMP P Tracking Table'!$AQ448)+SQRT((3630*'BMP P Tracking Table'!$AO448+20.691*'BMP P Tracking Table'!$AT448-216.711*'BMP P Tracking Table'!$AS448-83.853*'BMP P Tracking Table'!$AR448-42.834*'BMP P Tracking Table'!$AQ448)^2-(4*(149.919*'BMP P Tracking Table'!$AQ448+236.676*'BMP P Tracking Table'!$AR448+726*'BMP P Tracking Table'!$AS448+996.798*'BMP P Tracking Table'!$AT448)*-'BMP P Tracking Table'!$AW448)))/(2*(149.919*'BMP P Tracking Table'!$AQ448+236.676*'BMP P Tracking Table'!$AR448+726*'BMP P Tracking Table'!$AS448+996.798*'BMP P Tracking Table'!$AT448))))),MIN(2,IF('BMP P Tracking Table'!$AP448="Total Pervious",(-(3630*'BMP P Tracking Table'!$U448+20.691*'BMP P Tracking Table'!$AA448)+SQRT((3630*'BMP P Tracking Table'!$U448+20.691*'BMP P Tracking Table'!$AA448)^2-(4*(996.798*'BMP P Tracking Table'!$AA448)*-'BMP P Tracking Table'!$AW448)))/(2*(996.798*'BMP P Tracking Table'!$AA448)),IF(SUM('BMP P Tracking Table'!$W448:$Z448)=0,'BMP P Tracking Table'!$AW448/(-3630*'BMP P Tracking Table'!$U448),(-(3630*'BMP P Tracking Table'!$U448+20.691*'BMP P Tracking Table'!$Z448-216.711*'BMP P Tracking Table'!$Y448-83.853*'BMP P Tracking Table'!$X448-42.834*'BMP P Tracking Table'!$W448)+SQRT((3630*'BMP P Tracking Table'!$U448+20.691*'BMP P Tracking Table'!$Z448-216.711*'BMP P Tracking Table'!$Y448-83.853*'BMP P Tracking Table'!$X448-42.834*'BMP P Tracking Table'!$W448)^2-(4*(149.919*'BMP P Tracking Table'!$W448+236.676*'BMP P Tracking Table'!$X448+726*'BMP P Tracking Table'!$Y448+996.798*'BMP P Tracking Table'!$Z448)*-'BMP P Tracking Table'!$AW448)))/(2*(149.919*'BMP P Tracking Table'!$W448+236.676*'BMP P Tracking Table'!$X448+726*'BMP P Tracking Table'!$Y448+996.798*'BMP P Tracking Table'!$Z448)))))),"")</f>
        <v/>
      </c>
      <c r="BA448" s="105" t="str" cm="1">
        <f t="array" ref="BA448">IFERROR((VLOOKUP(CONCATENATE('BMP P Tracking Table'!$AV448," ",'BMP P Tracking Table'!$AX448),'Performance Curves'!$C$1:$L$45,_xlfn.SINGLE(MATCH('BMP P Tracking Table'!$AZ448,'Performance Curves'!$D$1:$L$1,1))+2,FALSE)-VLOOKUP(CONCATENATE('BMP P Tracking Table'!$AV448," ",'BMP P Tracking Table'!$AX448),'Performance Curves'!$C$1:$L$45,_xlfn.SINGLE(MATCH('BMP P Tracking Table'!$AZ448,'Performance Curves'!$D$1:$L$1,1))+1,FALSE)),"")</f>
        <v/>
      </c>
      <c r="BB448" s="107" t="str">
        <f>IFERROR(('BMP P Tracking Table'!$AZ448-INDEX('Performance Curves'!$E$1:$L$1,1,MATCH('BMP P Tracking Table'!$AZ448,'Performance Curves'!$E$1:$L$1,1)))/(INDEX('Performance Curves'!$E$1:$L$1,1,MATCH('BMP P Tracking Table'!$AZ448,'Performance Curves'!$E$1:$L$1,1)+1)-INDEX('Performance Curves'!$E$1:$L$1,1,MATCH('BMP P Tracking Table'!$AZ448,'Performance Curves'!$E$1:$L$1,1))),"")</f>
        <v/>
      </c>
      <c r="BC448" s="106" t="str" cm="1">
        <f t="array" ref="BC448">IFERROR(IF('BMP P Tracking Table'!$AZ448=2,VLOOKUP(CONCATENATE('BMP P Tracking Table'!$AV448," ",'BMP P Tracking Table'!$AX448),'Performance Curves'!$C$1:$L$44,_xlfn.SINGLE(MATCH('BMP P Tracking Table'!$AZ448,'Performance Curves'!$D$1:$L$1,1))+1,FALSE),'BMP P Tracking Table'!$BA448*'BMP P Tracking Table'!$BB448+VLOOKUP(CONCATENATE('BMP P Tracking Table'!$AV448," ",'BMP P Tracking Table'!$AX448),'Performance Curves'!$C$1:$L$44,_xlfn.SINGLE(MATCH('BMP P Tracking Table'!$AZ448,'Performance Curves'!$D$1:$L$1,1))+1,FALSE)),"")</f>
        <v/>
      </c>
      <c r="BD448" s="107" t="str">
        <f>IFERROR('BMP P Tracking Table'!$BC448*'BMP P Tracking Table'!$AY448,"")</f>
        <v/>
      </c>
      <c r="BE448" s="101"/>
      <c r="BF448" s="37">
        <f t="shared" si="14"/>
        <v>0</v>
      </c>
    </row>
    <row r="449" spans="1:58" x14ac:dyDescent="0.25">
      <c r="A449" s="65"/>
      <c r="B449" s="65"/>
      <c r="C449" s="65"/>
      <c r="D449" s="65"/>
      <c r="E449" s="97"/>
      <c r="F449" s="97"/>
      <c r="G449" s="65"/>
      <c r="H449" s="65"/>
      <c r="I449" s="65"/>
      <c r="J449" s="98"/>
      <c r="K449" s="65"/>
      <c r="L449" s="65"/>
      <c r="M449" s="65"/>
      <c r="N449" s="65"/>
      <c r="O449" s="65"/>
      <c r="P449" s="65"/>
      <c r="Q449" s="65" t="str">
        <f>IFERROR(VLOOKUP('BMP P Tracking Table'!$P449,Dropdowns!$C$2:$E$15,3,FALSE),"")</f>
        <v/>
      </c>
      <c r="R449" s="65" t="str">
        <f>IFERROR(VLOOKUP('BMP P Tracking Table'!$Q449,Dropdowns!$P$3:$Q$23,2,FALSE),"")</f>
        <v/>
      </c>
      <c r="S449" s="65"/>
      <c r="T449" s="65"/>
      <c r="U449" s="65"/>
      <c r="V449" s="65"/>
      <c r="W449" s="65"/>
      <c r="X449" s="65"/>
      <c r="Y449" s="65"/>
      <c r="Z449" s="65"/>
      <c r="AA449" s="65"/>
      <c r="AB449" s="100"/>
      <c r="AC449" s="65"/>
      <c r="AD449" s="107" t="str">
        <f>IFERROR('BMP P Tracking Table'!$U449*VLOOKUP('BMP P Tracking Table'!$Q449,'Loading Rates'!$B$1:$L$24,4,FALSE)+IF('BMP P Tracking Table'!$V449="By HSG",'BMP P Tracking Table'!$W449*VLOOKUP('BMP P Tracking Table'!$Q449,'Loading Rates'!$B$1:$L$24,6,FALSE)+'BMP P Tracking Table'!$X449*VLOOKUP('BMP P Tracking Table'!$Q449,'Loading Rates'!$B$1:$L$24,7,FALSE)+'BMP P Tracking Table'!$Y449*VLOOKUP('BMP P Tracking Table'!$Q449,'Loading Rates'!$B$1:$L$24,8,FALSE)+'BMP P Tracking Table'!$Z449*VLOOKUP('BMP P Tracking Table'!$Q449,'Loading Rates'!$B$1:$L$24,9,FALSE),'BMP P Tracking Table'!$AA449*VLOOKUP('BMP P Tracking Table'!$Q449,'Loading Rates'!$B$1:$L$24,10,FALSE)),"")</f>
        <v/>
      </c>
      <c r="AE449" s="107" t="str">
        <f>IFERROR(MIN(2,IF('BMP P Tracking Table'!$V449="Total Pervious",(-(3630*'BMP P Tracking Table'!$U449+20.691*'BMP P Tracking Table'!$AA449)+SQRT((3630*'BMP P Tracking Table'!$U449+20.691*'BMP P Tracking Table'!$AA449)^2-(4*(996.798*'BMP P Tracking Table'!$AA449)*-'BMP P Tracking Table'!$AB449)))/(2*(996.798*'BMP P Tracking Table'!$AA449)),IF(SUM('BMP P Tracking Table'!$W449:$Z449)=0,'BMP P Tracking Table'!$AB449/(-3630*'BMP P Tracking Table'!$U449),(-(3630*'BMP P Tracking Table'!$U449+20.691*'BMP P Tracking Table'!$Z449-216.711*'BMP P Tracking Table'!$Y449-83.853*'BMP P Tracking Table'!$X449-42.834*'BMP P Tracking Table'!$W449)+SQRT((3630*'BMP P Tracking Table'!$U449+20.691*'BMP P Tracking Table'!$Z449-216.711*'BMP P Tracking Table'!$Y449-83.853*'BMP P Tracking Table'!$X449-42.834*'BMP P Tracking Table'!$W449)^2-(4*(149.919*'BMP P Tracking Table'!$W449+236.676*'BMP P Tracking Table'!$X449+726*'BMP P Tracking Table'!$Y449+996.798*'BMP P Tracking Table'!$Z449)*-'BMP P Tracking Table'!$AB449)))/(2*(149.919*'BMP P Tracking Table'!$W449+236.676*'BMP P Tracking Table'!$X449+726*'BMP P Tracking Table'!$Y449+996.798*'BMP P Tracking Table'!$Z449))))),"")</f>
        <v/>
      </c>
      <c r="AF449" s="107" t="str" cm="1">
        <f t="array" ref="AF449">IFERROR((VLOOKUP(CONCATENATE('BMP P Tracking Table'!$T449," ",'BMP P Tracking Table'!$AC449),'Performance Curves'!$C$1:$L$45,_xlfn.SINGLE(MATCH('BMP P Tracking Table'!$AE449,'Performance Curves'!$D$1:$L$1,1))+2,FALSE)-VLOOKUP(CONCATENATE('BMP P Tracking Table'!$T449," ",'BMP P Tracking Table'!$AC449),'Performance Curves'!$C$1:$L$45,_xlfn.SINGLE(MATCH('BMP P Tracking Table'!$AE449,'Performance Curves'!$D$1:$L$1,1))+1,FALSE)),"")</f>
        <v/>
      </c>
      <c r="AG449" s="107" t="str">
        <f>IFERROR(('BMP P Tracking Table'!$AE449-INDEX('Performance Curves'!$E$1:$L$1,1,MATCH('BMP P Tracking Table'!$AE449,'Performance Curves'!$E$1:$L$1,1)))/(INDEX('Performance Curves'!$E$1:$L$1,1,MATCH('BMP P Tracking Table'!$AE449,'Performance Curves'!$E$1:$L$1,1)+1)-INDEX('Performance Curves'!$E$1:$L$1,1,MATCH('BMP P Tracking Table'!$AE449,'Performance Curves'!$E$1:$L$1,1))),"")</f>
        <v/>
      </c>
      <c r="AH449" s="106" t="str" cm="1">
        <f t="array" ref="AH449">IFERROR(IF('BMP P Tracking Table'!$AE449=2,VLOOKUP(CONCATENATE('BMP P Tracking Table'!$T449," ",'BMP P Tracking Table'!$AC449),'Performance Curves'!$C$1:$L$45,_xlfn.SINGLE(MATCH('BMP P Tracking Table'!$AE449,'Performance Curves'!$D$1:$L$1,1))+1,FALSE),'BMP P Tracking Table'!$AF449*'BMP P Tracking Table'!$AG449+VLOOKUP(CONCATENATE('BMP P Tracking Table'!$T449," ",'BMP P Tracking Table'!$AC449),'Performance Curves'!$C$1:$L$45,_xlfn.SINGLE(MATCH('BMP P Tracking Table'!$AE449,'Performance Curves'!$D$1:$L$1,1))+1,FALSE)),"")</f>
        <v/>
      </c>
      <c r="AI449" s="107" t="str">
        <f>IFERROR('BMP P Tracking Table'!$AH449*'BMP P Tracking Table'!$AD449,"")</f>
        <v/>
      </c>
      <c r="AJ449" s="65"/>
      <c r="AK449" s="101"/>
      <c r="AL449" s="101"/>
      <c r="AM449" s="64">
        <v>1</v>
      </c>
      <c r="AN449" s="105" t="str">
        <f t="shared" si="13"/>
        <v/>
      </c>
      <c r="AO449" s="101"/>
      <c r="AP449" s="101"/>
      <c r="AQ449" s="101"/>
      <c r="AR449" s="101"/>
      <c r="AS449" s="101"/>
      <c r="AT449" s="101"/>
      <c r="AU449" s="101"/>
      <c r="AV449" s="65"/>
      <c r="AW449" s="102"/>
      <c r="AX449" s="102"/>
      <c r="AY449" s="107" t="str">
        <f>IF('BMP P Tracking Table'!$AK449="Yes",IF('BMP P Tracking Table'!$AL449="No",'BMP P Tracking Table'!$U449*VLOOKUP('BMP P Tracking Table'!$Q449,'Loading Rates'!$B$1:$L$24,4,FALSE)+IF('BMP P Tracking Table'!$V449="By HSG",'BMP P Tracking Table'!$W449*VLOOKUP('BMP P Tracking Table'!$Q449,'Loading Rates'!$B$1:$L$24,6,FALSE)+'BMP P Tracking Table'!$X449*VLOOKUP('BMP P Tracking Table'!$Q449,'Loading Rates'!$B$1:$L$24,7,FALSE)+'BMP P Tracking Table'!$Y449*VLOOKUP('BMP P Tracking Table'!$Q449,'Loading Rates'!$B$1:$L$24,8,FALSE)+'BMP P Tracking Table'!$Z449*VLOOKUP('BMP P Tracking Table'!$Q449,'Loading Rates'!$B$1:$L$24,9,FALSE),'BMP P Tracking Table'!$AA449*VLOOKUP('BMP P Tracking Table'!$Q449,'Loading Rates'!$B$1:$L$24,10,FALSE)),'BMP P Tracking Table'!$AO449*VLOOKUP('BMP P Tracking Table'!$Q449,'Loading Rates'!$B$1:$L$24,4,FALSE)+IF('BMP P Tracking Table'!$AP449="By HSG",'BMP P Tracking Table'!$AQ449*VLOOKUP('BMP P Tracking Table'!$Q449,'Loading Rates'!$B$1:$L$24,6,FALSE)+'BMP P Tracking Table'!$AR449*VLOOKUP('BMP P Tracking Table'!$Q449,'Loading Rates'!$B$1:$L$24,7,FALSE)+'BMP P Tracking Table'!$AS449*VLOOKUP('BMP P Tracking Table'!$Q449,'Loading Rates'!$B$1:$L$24,8,FALSE)+'BMP P Tracking Table'!$AT449*VLOOKUP('BMP P Tracking Table'!$Q449,'Loading Rates'!$B$1:$L$24,9,FALSE),'BMP P Tracking Table'!$AU449*VLOOKUP('BMP P Tracking Table'!$Q449,'Loading Rates'!$B$1:$L$24,10,FALSE))),"")</f>
        <v/>
      </c>
      <c r="AZ449" s="107" t="str">
        <f>IFERROR(IF('BMP P Tracking Table'!$AL449="Yes",MIN(2,IF('BMP P Tracking Table'!$AP449="Total Pervious",(-(3630*'BMP P Tracking Table'!$AO449+20.691*'BMP P Tracking Table'!$AU449)+SQRT((3630*'BMP P Tracking Table'!$AO449+20.691*'BMP P Tracking Table'!$AU449)^2-(4*(996.798*'BMP P Tracking Table'!$AU449)*-'BMP P Tracking Table'!$AW449)))/(2*(996.798*'BMP P Tracking Table'!$AU449)),IF(SUM('BMP P Tracking Table'!$AQ449:$AT449)=0,'BMP P Tracking Table'!$AU449/(-3630*'BMP P Tracking Table'!$AO449),(-(3630*'BMP P Tracking Table'!$AO449+20.691*'BMP P Tracking Table'!$AT449-216.711*'BMP P Tracking Table'!$AS449-83.853*'BMP P Tracking Table'!$AR449-42.834*'BMP P Tracking Table'!$AQ449)+SQRT((3630*'BMP P Tracking Table'!$AO449+20.691*'BMP P Tracking Table'!$AT449-216.711*'BMP P Tracking Table'!$AS449-83.853*'BMP P Tracking Table'!$AR449-42.834*'BMP P Tracking Table'!$AQ449)^2-(4*(149.919*'BMP P Tracking Table'!$AQ449+236.676*'BMP P Tracking Table'!$AR449+726*'BMP P Tracking Table'!$AS449+996.798*'BMP P Tracking Table'!$AT449)*-'BMP P Tracking Table'!$AW449)))/(2*(149.919*'BMP P Tracking Table'!$AQ449+236.676*'BMP P Tracking Table'!$AR449+726*'BMP P Tracking Table'!$AS449+996.798*'BMP P Tracking Table'!$AT449))))),MIN(2,IF('BMP P Tracking Table'!$AP449="Total Pervious",(-(3630*'BMP P Tracking Table'!$U449+20.691*'BMP P Tracking Table'!$AA449)+SQRT((3630*'BMP P Tracking Table'!$U449+20.691*'BMP P Tracking Table'!$AA449)^2-(4*(996.798*'BMP P Tracking Table'!$AA449)*-'BMP P Tracking Table'!$AW449)))/(2*(996.798*'BMP P Tracking Table'!$AA449)),IF(SUM('BMP P Tracking Table'!$W449:$Z449)=0,'BMP P Tracking Table'!$AW449/(-3630*'BMP P Tracking Table'!$U449),(-(3630*'BMP P Tracking Table'!$U449+20.691*'BMP P Tracking Table'!$Z449-216.711*'BMP P Tracking Table'!$Y449-83.853*'BMP P Tracking Table'!$X449-42.834*'BMP P Tracking Table'!$W449)+SQRT((3630*'BMP P Tracking Table'!$U449+20.691*'BMP P Tracking Table'!$Z449-216.711*'BMP P Tracking Table'!$Y449-83.853*'BMP P Tracking Table'!$X449-42.834*'BMP P Tracking Table'!$W449)^2-(4*(149.919*'BMP P Tracking Table'!$W449+236.676*'BMP P Tracking Table'!$X449+726*'BMP P Tracking Table'!$Y449+996.798*'BMP P Tracking Table'!$Z449)*-'BMP P Tracking Table'!$AW449)))/(2*(149.919*'BMP P Tracking Table'!$W449+236.676*'BMP P Tracking Table'!$X449+726*'BMP P Tracking Table'!$Y449+996.798*'BMP P Tracking Table'!$Z449)))))),"")</f>
        <v/>
      </c>
      <c r="BA449" s="105" t="str" cm="1">
        <f t="array" ref="BA449">IFERROR((VLOOKUP(CONCATENATE('BMP P Tracking Table'!$AV449," ",'BMP P Tracking Table'!$AX449),'Performance Curves'!$C$1:$L$45,_xlfn.SINGLE(MATCH('BMP P Tracking Table'!$AZ449,'Performance Curves'!$D$1:$L$1,1))+2,FALSE)-VLOOKUP(CONCATENATE('BMP P Tracking Table'!$AV449," ",'BMP P Tracking Table'!$AX449),'Performance Curves'!$C$1:$L$45,_xlfn.SINGLE(MATCH('BMP P Tracking Table'!$AZ449,'Performance Curves'!$D$1:$L$1,1))+1,FALSE)),"")</f>
        <v/>
      </c>
      <c r="BB449" s="107" t="str">
        <f>IFERROR(('BMP P Tracking Table'!$AZ449-INDEX('Performance Curves'!$E$1:$L$1,1,MATCH('BMP P Tracking Table'!$AZ449,'Performance Curves'!$E$1:$L$1,1)))/(INDEX('Performance Curves'!$E$1:$L$1,1,MATCH('BMP P Tracking Table'!$AZ449,'Performance Curves'!$E$1:$L$1,1)+1)-INDEX('Performance Curves'!$E$1:$L$1,1,MATCH('BMP P Tracking Table'!$AZ449,'Performance Curves'!$E$1:$L$1,1))),"")</f>
        <v/>
      </c>
      <c r="BC449" s="106" t="str" cm="1">
        <f t="array" ref="BC449">IFERROR(IF('BMP P Tracking Table'!$AZ449=2,VLOOKUP(CONCATENATE('BMP P Tracking Table'!$AV449," ",'BMP P Tracking Table'!$AX449),'Performance Curves'!$C$1:$L$44,_xlfn.SINGLE(MATCH('BMP P Tracking Table'!$AZ449,'Performance Curves'!$D$1:$L$1,1))+1,FALSE),'BMP P Tracking Table'!$BA449*'BMP P Tracking Table'!$BB449+VLOOKUP(CONCATENATE('BMP P Tracking Table'!$AV449," ",'BMP P Tracking Table'!$AX449),'Performance Curves'!$C$1:$L$44,_xlfn.SINGLE(MATCH('BMP P Tracking Table'!$AZ449,'Performance Curves'!$D$1:$L$1,1))+1,FALSE)),"")</f>
        <v/>
      </c>
      <c r="BD449" s="107" t="str">
        <f>IFERROR('BMP P Tracking Table'!$BC449*'BMP P Tracking Table'!$AY449,"")</f>
        <v/>
      </c>
      <c r="BE449" s="101"/>
      <c r="BF449" s="37">
        <f t="shared" si="14"/>
        <v>0</v>
      </c>
    </row>
    <row r="450" spans="1:58" x14ac:dyDescent="0.25">
      <c r="A450" s="65"/>
      <c r="B450" s="65"/>
      <c r="C450" s="65"/>
      <c r="D450" s="65"/>
      <c r="E450" s="97"/>
      <c r="F450" s="97"/>
      <c r="G450" s="65"/>
      <c r="H450" s="65"/>
      <c r="I450" s="65"/>
      <c r="J450" s="98"/>
      <c r="K450" s="65"/>
      <c r="L450" s="65"/>
      <c r="M450" s="65"/>
      <c r="N450" s="65"/>
      <c r="O450" s="65"/>
      <c r="P450" s="65"/>
      <c r="Q450" s="65" t="str">
        <f>IFERROR(VLOOKUP('BMP P Tracking Table'!$P450,Dropdowns!$C$2:$E$15,3,FALSE),"")</f>
        <v/>
      </c>
      <c r="R450" s="65" t="str">
        <f>IFERROR(VLOOKUP('BMP P Tracking Table'!$Q450,Dropdowns!$P$3:$Q$23,2,FALSE),"")</f>
        <v/>
      </c>
      <c r="S450" s="65"/>
      <c r="T450" s="65"/>
      <c r="U450" s="65"/>
      <c r="V450" s="65"/>
      <c r="W450" s="65"/>
      <c r="X450" s="65"/>
      <c r="Y450" s="65"/>
      <c r="Z450" s="65"/>
      <c r="AA450" s="65"/>
      <c r="AB450" s="100"/>
      <c r="AC450" s="65"/>
      <c r="AD450" s="107" t="str">
        <f>IFERROR('BMP P Tracking Table'!$U450*VLOOKUP('BMP P Tracking Table'!$Q450,'Loading Rates'!$B$1:$L$24,4,FALSE)+IF('BMP P Tracking Table'!$V450="By HSG",'BMP P Tracking Table'!$W450*VLOOKUP('BMP P Tracking Table'!$Q450,'Loading Rates'!$B$1:$L$24,6,FALSE)+'BMP P Tracking Table'!$X450*VLOOKUP('BMP P Tracking Table'!$Q450,'Loading Rates'!$B$1:$L$24,7,FALSE)+'BMP P Tracking Table'!$Y450*VLOOKUP('BMP P Tracking Table'!$Q450,'Loading Rates'!$B$1:$L$24,8,FALSE)+'BMP P Tracking Table'!$Z450*VLOOKUP('BMP P Tracking Table'!$Q450,'Loading Rates'!$B$1:$L$24,9,FALSE),'BMP P Tracking Table'!$AA450*VLOOKUP('BMP P Tracking Table'!$Q450,'Loading Rates'!$B$1:$L$24,10,FALSE)),"")</f>
        <v/>
      </c>
      <c r="AE450" s="107" t="str">
        <f>IFERROR(MIN(2,IF('BMP P Tracking Table'!$V450="Total Pervious",(-(3630*'BMP P Tracking Table'!$U450+20.691*'BMP P Tracking Table'!$AA450)+SQRT((3630*'BMP P Tracking Table'!$U450+20.691*'BMP P Tracking Table'!$AA450)^2-(4*(996.798*'BMP P Tracking Table'!$AA450)*-'BMP P Tracking Table'!$AB450)))/(2*(996.798*'BMP P Tracking Table'!$AA450)),IF(SUM('BMP P Tracking Table'!$W450:$Z450)=0,'BMP P Tracking Table'!$AB450/(-3630*'BMP P Tracking Table'!$U450),(-(3630*'BMP P Tracking Table'!$U450+20.691*'BMP P Tracking Table'!$Z450-216.711*'BMP P Tracking Table'!$Y450-83.853*'BMP P Tracking Table'!$X450-42.834*'BMP P Tracking Table'!$W450)+SQRT((3630*'BMP P Tracking Table'!$U450+20.691*'BMP P Tracking Table'!$Z450-216.711*'BMP P Tracking Table'!$Y450-83.853*'BMP P Tracking Table'!$X450-42.834*'BMP P Tracking Table'!$W450)^2-(4*(149.919*'BMP P Tracking Table'!$W450+236.676*'BMP P Tracking Table'!$X450+726*'BMP P Tracking Table'!$Y450+996.798*'BMP P Tracking Table'!$Z450)*-'BMP P Tracking Table'!$AB450)))/(2*(149.919*'BMP P Tracking Table'!$W450+236.676*'BMP P Tracking Table'!$X450+726*'BMP P Tracking Table'!$Y450+996.798*'BMP P Tracking Table'!$Z450))))),"")</f>
        <v/>
      </c>
      <c r="AF450" s="107" t="str" cm="1">
        <f t="array" ref="AF450">IFERROR((VLOOKUP(CONCATENATE('BMP P Tracking Table'!$T450," ",'BMP P Tracking Table'!$AC450),'Performance Curves'!$C$1:$L$45,_xlfn.SINGLE(MATCH('BMP P Tracking Table'!$AE450,'Performance Curves'!$D$1:$L$1,1))+2,FALSE)-VLOOKUP(CONCATENATE('BMP P Tracking Table'!$T450," ",'BMP P Tracking Table'!$AC450),'Performance Curves'!$C$1:$L$45,_xlfn.SINGLE(MATCH('BMP P Tracking Table'!$AE450,'Performance Curves'!$D$1:$L$1,1))+1,FALSE)),"")</f>
        <v/>
      </c>
      <c r="AG450" s="107" t="str">
        <f>IFERROR(('BMP P Tracking Table'!$AE450-INDEX('Performance Curves'!$E$1:$L$1,1,MATCH('BMP P Tracking Table'!$AE450,'Performance Curves'!$E$1:$L$1,1)))/(INDEX('Performance Curves'!$E$1:$L$1,1,MATCH('BMP P Tracking Table'!$AE450,'Performance Curves'!$E$1:$L$1,1)+1)-INDEX('Performance Curves'!$E$1:$L$1,1,MATCH('BMP P Tracking Table'!$AE450,'Performance Curves'!$E$1:$L$1,1))),"")</f>
        <v/>
      </c>
      <c r="AH450" s="106" t="str" cm="1">
        <f t="array" ref="AH450">IFERROR(IF('BMP P Tracking Table'!$AE450=2,VLOOKUP(CONCATENATE('BMP P Tracking Table'!$T450," ",'BMP P Tracking Table'!$AC450),'Performance Curves'!$C$1:$L$45,_xlfn.SINGLE(MATCH('BMP P Tracking Table'!$AE450,'Performance Curves'!$D$1:$L$1,1))+1,FALSE),'BMP P Tracking Table'!$AF450*'BMP P Tracking Table'!$AG450+VLOOKUP(CONCATENATE('BMP P Tracking Table'!$T450," ",'BMP P Tracking Table'!$AC450),'Performance Curves'!$C$1:$L$45,_xlfn.SINGLE(MATCH('BMP P Tracking Table'!$AE450,'Performance Curves'!$D$1:$L$1,1))+1,FALSE)),"")</f>
        <v/>
      </c>
      <c r="AI450" s="107" t="str">
        <f>IFERROR('BMP P Tracking Table'!$AH450*'BMP P Tracking Table'!$AD450,"")</f>
        <v/>
      </c>
      <c r="AJ450" s="65"/>
      <c r="AK450" s="101"/>
      <c r="AL450" s="101"/>
      <c r="AM450" s="64">
        <v>1</v>
      </c>
      <c r="AN450" s="105" t="str">
        <f t="shared" si="13"/>
        <v/>
      </c>
      <c r="AO450" s="101"/>
      <c r="AP450" s="101"/>
      <c r="AQ450" s="101"/>
      <c r="AR450" s="101"/>
      <c r="AS450" s="101"/>
      <c r="AT450" s="101"/>
      <c r="AU450" s="101"/>
      <c r="AV450" s="65"/>
      <c r="AW450" s="102"/>
      <c r="AX450" s="102"/>
      <c r="AY450" s="107" t="str">
        <f>IF('BMP P Tracking Table'!$AK450="Yes",IF('BMP P Tracking Table'!$AL450="No",'BMP P Tracking Table'!$U450*VLOOKUP('BMP P Tracking Table'!$Q450,'Loading Rates'!$B$1:$L$24,4,FALSE)+IF('BMP P Tracking Table'!$V450="By HSG",'BMP P Tracking Table'!$W450*VLOOKUP('BMP P Tracking Table'!$Q450,'Loading Rates'!$B$1:$L$24,6,FALSE)+'BMP P Tracking Table'!$X450*VLOOKUP('BMP P Tracking Table'!$Q450,'Loading Rates'!$B$1:$L$24,7,FALSE)+'BMP P Tracking Table'!$Y450*VLOOKUP('BMP P Tracking Table'!$Q450,'Loading Rates'!$B$1:$L$24,8,FALSE)+'BMP P Tracking Table'!$Z450*VLOOKUP('BMP P Tracking Table'!$Q450,'Loading Rates'!$B$1:$L$24,9,FALSE),'BMP P Tracking Table'!$AA450*VLOOKUP('BMP P Tracking Table'!$Q450,'Loading Rates'!$B$1:$L$24,10,FALSE)),'BMP P Tracking Table'!$AO450*VLOOKUP('BMP P Tracking Table'!$Q450,'Loading Rates'!$B$1:$L$24,4,FALSE)+IF('BMP P Tracking Table'!$AP450="By HSG",'BMP P Tracking Table'!$AQ450*VLOOKUP('BMP P Tracking Table'!$Q450,'Loading Rates'!$B$1:$L$24,6,FALSE)+'BMP P Tracking Table'!$AR450*VLOOKUP('BMP P Tracking Table'!$Q450,'Loading Rates'!$B$1:$L$24,7,FALSE)+'BMP P Tracking Table'!$AS450*VLOOKUP('BMP P Tracking Table'!$Q450,'Loading Rates'!$B$1:$L$24,8,FALSE)+'BMP P Tracking Table'!$AT450*VLOOKUP('BMP P Tracking Table'!$Q450,'Loading Rates'!$B$1:$L$24,9,FALSE),'BMP P Tracking Table'!$AU450*VLOOKUP('BMP P Tracking Table'!$Q450,'Loading Rates'!$B$1:$L$24,10,FALSE))),"")</f>
        <v/>
      </c>
      <c r="AZ450" s="107" t="str">
        <f>IFERROR(IF('BMP P Tracking Table'!$AL450="Yes",MIN(2,IF('BMP P Tracking Table'!$AP450="Total Pervious",(-(3630*'BMP P Tracking Table'!$AO450+20.691*'BMP P Tracking Table'!$AU450)+SQRT((3630*'BMP P Tracking Table'!$AO450+20.691*'BMP P Tracking Table'!$AU450)^2-(4*(996.798*'BMP P Tracking Table'!$AU450)*-'BMP P Tracking Table'!$AW450)))/(2*(996.798*'BMP P Tracking Table'!$AU450)),IF(SUM('BMP P Tracking Table'!$AQ450:$AT450)=0,'BMP P Tracking Table'!$AU450/(-3630*'BMP P Tracking Table'!$AO450),(-(3630*'BMP P Tracking Table'!$AO450+20.691*'BMP P Tracking Table'!$AT450-216.711*'BMP P Tracking Table'!$AS450-83.853*'BMP P Tracking Table'!$AR450-42.834*'BMP P Tracking Table'!$AQ450)+SQRT((3630*'BMP P Tracking Table'!$AO450+20.691*'BMP P Tracking Table'!$AT450-216.711*'BMP P Tracking Table'!$AS450-83.853*'BMP P Tracking Table'!$AR450-42.834*'BMP P Tracking Table'!$AQ450)^2-(4*(149.919*'BMP P Tracking Table'!$AQ450+236.676*'BMP P Tracking Table'!$AR450+726*'BMP P Tracking Table'!$AS450+996.798*'BMP P Tracking Table'!$AT450)*-'BMP P Tracking Table'!$AW450)))/(2*(149.919*'BMP P Tracking Table'!$AQ450+236.676*'BMP P Tracking Table'!$AR450+726*'BMP P Tracking Table'!$AS450+996.798*'BMP P Tracking Table'!$AT450))))),MIN(2,IF('BMP P Tracking Table'!$AP450="Total Pervious",(-(3630*'BMP P Tracking Table'!$U450+20.691*'BMP P Tracking Table'!$AA450)+SQRT((3630*'BMP P Tracking Table'!$U450+20.691*'BMP P Tracking Table'!$AA450)^2-(4*(996.798*'BMP P Tracking Table'!$AA450)*-'BMP P Tracking Table'!$AW450)))/(2*(996.798*'BMP P Tracking Table'!$AA450)),IF(SUM('BMP P Tracking Table'!$W450:$Z450)=0,'BMP P Tracking Table'!$AW450/(-3630*'BMP P Tracking Table'!$U450),(-(3630*'BMP P Tracking Table'!$U450+20.691*'BMP P Tracking Table'!$Z450-216.711*'BMP P Tracking Table'!$Y450-83.853*'BMP P Tracking Table'!$X450-42.834*'BMP P Tracking Table'!$W450)+SQRT((3630*'BMP P Tracking Table'!$U450+20.691*'BMP P Tracking Table'!$Z450-216.711*'BMP P Tracking Table'!$Y450-83.853*'BMP P Tracking Table'!$X450-42.834*'BMP P Tracking Table'!$W450)^2-(4*(149.919*'BMP P Tracking Table'!$W450+236.676*'BMP P Tracking Table'!$X450+726*'BMP P Tracking Table'!$Y450+996.798*'BMP P Tracking Table'!$Z450)*-'BMP P Tracking Table'!$AW450)))/(2*(149.919*'BMP P Tracking Table'!$W450+236.676*'BMP P Tracking Table'!$X450+726*'BMP P Tracking Table'!$Y450+996.798*'BMP P Tracking Table'!$Z450)))))),"")</f>
        <v/>
      </c>
      <c r="BA450" s="105" t="str" cm="1">
        <f t="array" ref="BA450">IFERROR((VLOOKUP(CONCATENATE('BMP P Tracking Table'!$AV450," ",'BMP P Tracking Table'!$AX450),'Performance Curves'!$C$1:$L$45,_xlfn.SINGLE(MATCH('BMP P Tracking Table'!$AZ450,'Performance Curves'!$D$1:$L$1,1))+2,FALSE)-VLOOKUP(CONCATENATE('BMP P Tracking Table'!$AV450," ",'BMP P Tracking Table'!$AX450),'Performance Curves'!$C$1:$L$45,_xlfn.SINGLE(MATCH('BMP P Tracking Table'!$AZ450,'Performance Curves'!$D$1:$L$1,1))+1,FALSE)),"")</f>
        <v/>
      </c>
      <c r="BB450" s="107" t="str">
        <f>IFERROR(('BMP P Tracking Table'!$AZ450-INDEX('Performance Curves'!$E$1:$L$1,1,MATCH('BMP P Tracking Table'!$AZ450,'Performance Curves'!$E$1:$L$1,1)))/(INDEX('Performance Curves'!$E$1:$L$1,1,MATCH('BMP P Tracking Table'!$AZ450,'Performance Curves'!$E$1:$L$1,1)+1)-INDEX('Performance Curves'!$E$1:$L$1,1,MATCH('BMP P Tracking Table'!$AZ450,'Performance Curves'!$E$1:$L$1,1))),"")</f>
        <v/>
      </c>
      <c r="BC450" s="106" t="str" cm="1">
        <f t="array" ref="BC450">IFERROR(IF('BMP P Tracking Table'!$AZ450=2,VLOOKUP(CONCATENATE('BMP P Tracking Table'!$AV450," ",'BMP P Tracking Table'!$AX450),'Performance Curves'!$C$1:$L$44,_xlfn.SINGLE(MATCH('BMP P Tracking Table'!$AZ450,'Performance Curves'!$D$1:$L$1,1))+1,FALSE),'BMP P Tracking Table'!$BA450*'BMP P Tracking Table'!$BB450+VLOOKUP(CONCATENATE('BMP P Tracking Table'!$AV450," ",'BMP P Tracking Table'!$AX450),'Performance Curves'!$C$1:$L$44,_xlfn.SINGLE(MATCH('BMP P Tracking Table'!$AZ450,'Performance Curves'!$D$1:$L$1,1))+1,FALSE)),"")</f>
        <v/>
      </c>
      <c r="BD450" s="107" t="str">
        <f>IFERROR('BMP P Tracking Table'!$BC450*'BMP P Tracking Table'!$AY450,"")</f>
        <v/>
      </c>
      <c r="BE450" s="101"/>
      <c r="BF450" s="37">
        <f t="shared" si="14"/>
        <v>0</v>
      </c>
    </row>
    <row r="451" spans="1:58" x14ac:dyDescent="0.25">
      <c r="A451" s="65"/>
      <c r="B451" s="65"/>
      <c r="C451" s="65"/>
      <c r="D451" s="65"/>
      <c r="E451" s="97"/>
      <c r="F451" s="97"/>
      <c r="G451" s="65"/>
      <c r="H451" s="65"/>
      <c r="I451" s="65"/>
      <c r="J451" s="98"/>
      <c r="K451" s="65"/>
      <c r="L451" s="65"/>
      <c r="M451" s="65"/>
      <c r="N451" s="65"/>
      <c r="O451" s="65"/>
      <c r="P451" s="65"/>
      <c r="Q451" s="65" t="str">
        <f>IFERROR(VLOOKUP('BMP P Tracking Table'!$P451,Dropdowns!$C$2:$E$15,3,FALSE),"")</f>
        <v/>
      </c>
      <c r="R451" s="65" t="str">
        <f>IFERROR(VLOOKUP('BMP P Tracking Table'!$Q451,Dropdowns!$P$3:$Q$23,2,FALSE),"")</f>
        <v/>
      </c>
      <c r="S451" s="65"/>
      <c r="T451" s="65"/>
      <c r="U451" s="65"/>
      <c r="V451" s="65"/>
      <c r="W451" s="65"/>
      <c r="X451" s="65"/>
      <c r="Y451" s="65"/>
      <c r="Z451" s="65"/>
      <c r="AA451" s="65"/>
      <c r="AB451" s="100"/>
      <c r="AC451" s="65"/>
      <c r="AD451" s="107" t="str">
        <f>IFERROR('BMP P Tracking Table'!$U451*VLOOKUP('BMP P Tracking Table'!$Q451,'Loading Rates'!$B$1:$L$24,4,FALSE)+IF('BMP P Tracking Table'!$V451="By HSG",'BMP P Tracking Table'!$W451*VLOOKUP('BMP P Tracking Table'!$Q451,'Loading Rates'!$B$1:$L$24,6,FALSE)+'BMP P Tracking Table'!$X451*VLOOKUP('BMP P Tracking Table'!$Q451,'Loading Rates'!$B$1:$L$24,7,FALSE)+'BMP P Tracking Table'!$Y451*VLOOKUP('BMP P Tracking Table'!$Q451,'Loading Rates'!$B$1:$L$24,8,FALSE)+'BMP P Tracking Table'!$Z451*VLOOKUP('BMP P Tracking Table'!$Q451,'Loading Rates'!$B$1:$L$24,9,FALSE),'BMP P Tracking Table'!$AA451*VLOOKUP('BMP P Tracking Table'!$Q451,'Loading Rates'!$B$1:$L$24,10,FALSE)),"")</f>
        <v/>
      </c>
      <c r="AE451" s="107" t="str">
        <f>IFERROR(MIN(2,IF('BMP P Tracking Table'!$V451="Total Pervious",(-(3630*'BMP P Tracking Table'!$U451+20.691*'BMP P Tracking Table'!$AA451)+SQRT((3630*'BMP P Tracking Table'!$U451+20.691*'BMP P Tracking Table'!$AA451)^2-(4*(996.798*'BMP P Tracking Table'!$AA451)*-'BMP P Tracking Table'!$AB451)))/(2*(996.798*'BMP P Tracking Table'!$AA451)),IF(SUM('BMP P Tracking Table'!$W451:$Z451)=0,'BMP P Tracking Table'!$AB451/(-3630*'BMP P Tracking Table'!$U451),(-(3630*'BMP P Tracking Table'!$U451+20.691*'BMP P Tracking Table'!$Z451-216.711*'BMP P Tracking Table'!$Y451-83.853*'BMP P Tracking Table'!$X451-42.834*'BMP P Tracking Table'!$W451)+SQRT((3630*'BMP P Tracking Table'!$U451+20.691*'BMP P Tracking Table'!$Z451-216.711*'BMP P Tracking Table'!$Y451-83.853*'BMP P Tracking Table'!$X451-42.834*'BMP P Tracking Table'!$W451)^2-(4*(149.919*'BMP P Tracking Table'!$W451+236.676*'BMP P Tracking Table'!$X451+726*'BMP P Tracking Table'!$Y451+996.798*'BMP P Tracking Table'!$Z451)*-'BMP P Tracking Table'!$AB451)))/(2*(149.919*'BMP P Tracking Table'!$W451+236.676*'BMP P Tracking Table'!$X451+726*'BMP P Tracking Table'!$Y451+996.798*'BMP P Tracking Table'!$Z451))))),"")</f>
        <v/>
      </c>
      <c r="AF451" s="107" t="str" cm="1">
        <f t="array" ref="AF451">IFERROR((VLOOKUP(CONCATENATE('BMP P Tracking Table'!$T451," ",'BMP P Tracking Table'!$AC451),'Performance Curves'!$C$1:$L$45,_xlfn.SINGLE(MATCH('BMP P Tracking Table'!$AE451,'Performance Curves'!$D$1:$L$1,1))+2,FALSE)-VLOOKUP(CONCATENATE('BMP P Tracking Table'!$T451," ",'BMP P Tracking Table'!$AC451),'Performance Curves'!$C$1:$L$45,_xlfn.SINGLE(MATCH('BMP P Tracking Table'!$AE451,'Performance Curves'!$D$1:$L$1,1))+1,FALSE)),"")</f>
        <v/>
      </c>
      <c r="AG451" s="107" t="str">
        <f>IFERROR(('BMP P Tracking Table'!$AE451-INDEX('Performance Curves'!$E$1:$L$1,1,MATCH('BMP P Tracking Table'!$AE451,'Performance Curves'!$E$1:$L$1,1)))/(INDEX('Performance Curves'!$E$1:$L$1,1,MATCH('BMP P Tracking Table'!$AE451,'Performance Curves'!$E$1:$L$1,1)+1)-INDEX('Performance Curves'!$E$1:$L$1,1,MATCH('BMP P Tracking Table'!$AE451,'Performance Curves'!$E$1:$L$1,1))),"")</f>
        <v/>
      </c>
      <c r="AH451" s="106" t="str" cm="1">
        <f t="array" ref="AH451">IFERROR(IF('BMP P Tracking Table'!$AE451=2,VLOOKUP(CONCATENATE('BMP P Tracking Table'!$T451," ",'BMP P Tracking Table'!$AC451),'Performance Curves'!$C$1:$L$45,_xlfn.SINGLE(MATCH('BMP P Tracking Table'!$AE451,'Performance Curves'!$D$1:$L$1,1))+1,FALSE),'BMP P Tracking Table'!$AF451*'BMP P Tracking Table'!$AG451+VLOOKUP(CONCATENATE('BMP P Tracking Table'!$T451," ",'BMP P Tracking Table'!$AC451),'Performance Curves'!$C$1:$L$45,_xlfn.SINGLE(MATCH('BMP P Tracking Table'!$AE451,'Performance Curves'!$D$1:$L$1,1))+1,FALSE)),"")</f>
        <v/>
      </c>
      <c r="AI451" s="107" t="str">
        <f>IFERROR('BMP P Tracking Table'!$AH451*'BMP P Tracking Table'!$AD451,"")</f>
        <v/>
      </c>
      <c r="AJ451" s="65"/>
      <c r="AK451" s="101"/>
      <c r="AL451" s="101"/>
      <c r="AM451" s="64">
        <v>1</v>
      </c>
      <c r="AN451" s="105" t="str">
        <f t="shared" si="13"/>
        <v/>
      </c>
      <c r="AO451" s="101"/>
      <c r="AP451" s="101"/>
      <c r="AQ451" s="101"/>
      <c r="AR451" s="101"/>
      <c r="AS451" s="101"/>
      <c r="AT451" s="101"/>
      <c r="AU451" s="101"/>
      <c r="AV451" s="65"/>
      <c r="AW451" s="102"/>
      <c r="AX451" s="102"/>
      <c r="AY451" s="107" t="str">
        <f>IF('BMP P Tracking Table'!$AK451="Yes",IF('BMP P Tracking Table'!$AL451="No",'BMP P Tracking Table'!$U451*VLOOKUP('BMP P Tracking Table'!$Q451,'Loading Rates'!$B$1:$L$24,4,FALSE)+IF('BMP P Tracking Table'!$V451="By HSG",'BMP P Tracking Table'!$W451*VLOOKUP('BMP P Tracking Table'!$Q451,'Loading Rates'!$B$1:$L$24,6,FALSE)+'BMP P Tracking Table'!$X451*VLOOKUP('BMP P Tracking Table'!$Q451,'Loading Rates'!$B$1:$L$24,7,FALSE)+'BMP P Tracking Table'!$Y451*VLOOKUP('BMP P Tracking Table'!$Q451,'Loading Rates'!$B$1:$L$24,8,FALSE)+'BMP P Tracking Table'!$Z451*VLOOKUP('BMP P Tracking Table'!$Q451,'Loading Rates'!$B$1:$L$24,9,FALSE),'BMP P Tracking Table'!$AA451*VLOOKUP('BMP P Tracking Table'!$Q451,'Loading Rates'!$B$1:$L$24,10,FALSE)),'BMP P Tracking Table'!$AO451*VLOOKUP('BMP P Tracking Table'!$Q451,'Loading Rates'!$B$1:$L$24,4,FALSE)+IF('BMP P Tracking Table'!$AP451="By HSG",'BMP P Tracking Table'!$AQ451*VLOOKUP('BMP P Tracking Table'!$Q451,'Loading Rates'!$B$1:$L$24,6,FALSE)+'BMP P Tracking Table'!$AR451*VLOOKUP('BMP P Tracking Table'!$Q451,'Loading Rates'!$B$1:$L$24,7,FALSE)+'BMP P Tracking Table'!$AS451*VLOOKUP('BMP P Tracking Table'!$Q451,'Loading Rates'!$B$1:$L$24,8,FALSE)+'BMP P Tracking Table'!$AT451*VLOOKUP('BMP P Tracking Table'!$Q451,'Loading Rates'!$B$1:$L$24,9,FALSE),'BMP P Tracking Table'!$AU451*VLOOKUP('BMP P Tracking Table'!$Q451,'Loading Rates'!$B$1:$L$24,10,FALSE))),"")</f>
        <v/>
      </c>
      <c r="AZ451" s="107" t="str">
        <f>IFERROR(IF('BMP P Tracking Table'!$AL451="Yes",MIN(2,IF('BMP P Tracking Table'!$AP451="Total Pervious",(-(3630*'BMP P Tracking Table'!$AO451+20.691*'BMP P Tracking Table'!$AU451)+SQRT((3630*'BMP P Tracking Table'!$AO451+20.691*'BMP P Tracking Table'!$AU451)^2-(4*(996.798*'BMP P Tracking Table'!$AU451)*-'BMP P Tracking Table'!$AW451)))/(2*(996.798*'BMP P Tracking Table'!$AU451)),IF(SUM('BMP P Tracking Table'!$AQ451:$AT451)=0,'BMP P Tracking Table'!$AU451/(-3630*'BMP P Tracking Table'!$AO451),(-(3630*'BMP P Tracking Table'!$AO451+20.691*'BMP P Tracking Table'!$AT451-216.711*'BMP P Tracking Table'!$AS451-83.853*'BMP P Tracking Table'!$AR451-42.834*'BMP P Tracking Table'!$AQ451)+SQRT((3630*'BMP P Tracking Table'!$AO451+20.691*'BMP P Tracking Table'!$AT451-216.711*'BMP P Tracking Table'!$AS451-83.853*'BMP P Tracking Table'!$AR451-42.834*'BMP P Tracking Table'!$AQ451)^2-(4*(149.919*'BMP P Tracking Table'!$AQ451+236.676*'BMP P Tracking Table'!$AR451+726*'BMP P Tracking Table'!$AS451+996.798*'BMP P Tracking Table'!$AT451)*-'BMP P Tracking Table'!$AW451)))/(2*(149.919*'BMP P Tracking Table'!$AQ451+236.676*'BMP P Tracking Table'!$AR451+726*'BMP P Tracking Table'!$AS451+996.798*'BMP P Tracking Table'!$AT451))))),MIN(2,IF('BMP P Tracking Table'!$AP451="Total Pervious",(-(3630*'BMP P Tracking Table'!$U451+20.691*'BMP P Tracking Table'!$AA451)+SQRT((3630*'BMP P Tracking Table'!$U451+20.691*'BMP P Tracking Table'!$AA451)^2-(4*(996.798*'BMP P Tracking Table'!$AA451)*-'BMP P Tracking Table'!$AW451)))/(2*(996.798*'BMP P Tracking Table'!$AA451)),IF(SUM('BMP P Tracking Table'!$W451:$Z451)=0,'BMP P Tracking Table'!$AW451/(-3630*'BMP P Tracking Table'!$U451),(-(3630*'BMP P Tracking Table'!$U451+20.691*'BMP P Tracking Table'!$Z451-216.711*'BMP P Tracking Table'!$Y451-83.853*'BMP P Tracking Table'!$X451-42.834*'BMP P Tracking Table'!$W451)+SQRT((3630*'BMP P Tracking Table'!$U451+20.691*'BMP P Tracking Table'!$Z451-216.711*'BMP P Tracking Table'!$Y451-83.853*'BMP P Tracking Table'!$X451-42.834*'BMP P Tracking Table'!$W451)^2-(4*(149.919*'BMP P Tracking Table'!$W451+236.676*'BMP P Tracking Table'!$X451+726*'BMP P Tracking Table'!$Y451+996.798*'BMP P Tracking Table'!$Z451)*-'BMP P Tracking Table'!$AW451)))/(2*(149.919*'BMP P Tracking Table'!$W451+236.676*'BMP P Tracking Table'!$X451+726*'BMP P Tracking Table'!$Y451+996.798*'BMP P Tracking Table'!$Z451)))))),"")</f>
        <v/>
      </c>
      <c r="BA451" s="105" t="str" cm="1">
        <f t="array" ref="BA451">IFERROR((VLOOKUP(CONCATENATE('BMP P Tracking Table'!$AV451," ",'BMP P Tracking Table'!$AX451),'Performance Curves'!$C$1:$L$45,_xlfn.SINGLE(MATCH('BMP P Tracking Table'!$AZ451,'Performance Curves'!$D$1:$L$1,1))+2,FALSE)-VLOOKUP(CONCATENATE('BMP P Tracking Table'!$AV451," ",'BMP P Tracking Table'!$AX451),'Performance Curves'!$C$1:$L$45,_xlfn.SINGLE(MATCH('BMP P Tracking Table'!$AZ451,'Performance Curves'!$D$1:$L$1,1))+1,FALSE)),"")</f>
        <v/>
      </c>
      <c r="BB451" s="107" t="str">
        <f>IFERROR(('BMP P Tracking Table'!$AZ451-INDEX('Performance Curves'!$E$1:$L$1,1,MATCH('BMP P Tracking Table'!$AZ451,'Performance Curves'!$E$1:$L$1,1)))/(INDEX('Performance Curves'!$E$1:$L$1,1,MATCH('BMP P Tracking Table'!$AZ451,'Performance Curves'!$E$1:$L$1,1)+1)-INDEX('Performance Curves'!$E$1:$L$1,1,MATCH('BMP P Tracking Table'!$AZ451,'Performance Curves'!$E$1:$L$1,1))),"")</f>
        <v/>
      </c>
      <c r="BC451" s="106" t="str" cm="1">
        <f t="array" ref="BC451">IFERROR(IF('BMP P Tracking Table'!$AZ451=2,VLOOKUP(CONCATENATE('BMP P Tracking Table'!$AV451," ",'BMP P Tracking Table'!$AX451),'Performance Curves'!$C$1:$L$44,_xlfn.SINGLE(MATCH('BMP P Tracking Table'!$AZ451,'Performance Curves'!$D$1:$L$1,1))+1,FALSE),'BMP P Tracking Table'!$BA451*'BMP P Tracking Table'!$BB451+VLOOKUP(CONCATENATE('BMP P Tracking Table'!$AV451," ",'BMP P Tracking Table'!$AX451),'Performance Curves'!$C$1:$L$44,_xlfn.SINGLE(MATCH('BMP P Tracking Table'!$AZ451,'Performance Curves'!$D$1:$L$1,1))+1,FALSE)),"")</f>
        <v/>
      </c>
      <c r="BD451" s="107" t="str">
        <f>IFERROR('BMP P Tracking Table'!$BC451*'BMP P Tracking Table'!$AY451,"")</f>
        <v/>
      </c>
      <c r="BE451" s="101"/>
      <c r="BF451" s="37">
        <f t="shared" si="14"/>
        <v>0</v>
      </c>
    </row>
    <row r="452" spans="1:58" x14ac:dyDescent="0.25">
      <c r="A452" s="65"/>
      <c r="B452" s="65"/>
      <c r="C452" s="65"/>
      <c r="D452" s="65"/>
      <c r="E452" s="97"/>
      <c r="F452" s="97"/>
      <c r="G452" s="65"/>
      <c r="H452" s="65"/>
      <c r="I452" s="65"/>
      <c r="J452" s="98"/>
      <c r="K452" s="65"/>
      <c r="L452" s="65"/>
      <c r="M452" s="65"/>
      <c r="N452" s="65"/>
      <c r="O452" s="65"/>
      <c r="P452" s="65"/>
      <c r="Q452" s="65" t="str">
        <f>IFERROR(VLOOKUP('BMP P Tracking Table'!$P452,Dropdowns!$C$2:$E$15,3,FALSE),"")</f>
        <v/>
      </c>
      <c r="R452" s="65" t="str">
        <f>IFERROR(VLOOKUP('BMP P Tracking Table'!$Q452,Dropdowns!$P$3:$Q$23,2,FALSE),"")</f>
        <v/>
      </c>
      <c r="S452" s="65"/>
      <c r="T452" s="65"/>
      <c r="U452" s="65"/>
      <c r="V452" s="65"/>
      <c r="W452" s="65"/>
      <c r="X452" s="65"/>
      <c r="Y452" s="65"/>
      <c r="Z452" s="65"/>
      <c r="AA452" s="65"/>
      <c r="AB452" s="100"/>
      <c r="AC452" s="65"/>
      <c r="AD452" s="107" t="str">
        <f>IFERROR('BMP P Tracking Table'!$U452*VLOOKUP('BMP P Tracking Table'!$Q452,'Loading Rates'!$B$1:$L$24,4,FALSE)+IF('BMP P Tracking Table'!$V452="By HSG",'BMP P Tracking Table'!$W452*VLOOKUP('BMP P Tracking Table'!$Q452,'Loading Rates'!$B$1:$L$24,6,FALSE)+'BMP P Tracking Table'!$X452*VLOOKUP('BMP P Tracking Table'!$Q452,'Loading Rates'!$B$1:$L$24,7,FALSE)+'BMP P Tracking Table'!$Y452*VLOOKUP('BMP P Tracking Table'!$Q452,'Loading Rates'!$B$1:$L$24,8,FALSE)+'BMP P Tracking Table'!$Z452*VLOOKUP('BMP P Tracking Table'!$Q452,'Loading Rates'!$B$1:$L$24,9,FALSE),'BMP P Tracking Table'!$AA452*VLOOKUP('BMP P Tracking Table'!$Q452,'Loading Rates'!$B$1:$L$24,10,FALSE)),"")</f>
        <v/>
      </c>
      <c r="AE452" s="107" t="str">
        <f>IFERROR(MIN(2,IF('BMP P Tracking Table'!$V452="Total Pervious",(-(3630*'BMP P Tracking Table'!$U452+20.691*'BMP P Tracking Table'!$AA452)+SQRT((3630*'BMP P Tracking Table'!$U452+20.691*'BMP P Tracking Table'!$AA452)^2-(4*(996.798*'BMP P Tracking Table'!$AA452)*-'BMP P Tracking Table'!$AB452)))/(2*(996.798*'BMP P Tracking Table'!$AA452)),IF(SUM('BMP P Tracking Table'!$W452:$Z452)=0,'BMP P Tracking Table'!$AB452/(-3630*'BMP P Tracking Table'!$U452),(-(3630*'BMP P Tracking Table'!$U452+20.691*'BMP P Tracking Table'!$Z452-216.711*'BMP P Tracking Table'!$Y452-83.853*'BMP P Tracking Table'!$X452-42.834*'BMP P Tracking Table'!$W452)+SQRT((3630*'BMP P Tracking Table'!$U452+20.691*'BMP P Tracking Table'!$Z452-216.711*'BMP P Tracking Table'!$Y452-83.853*'BMP P Tracking Table'!$X452-42.834*'BMP P Tracking Table'!$W452)^2-(4*(149.919*'BMP P Tracking Table'!$W452+236.676*'BMP P Tracking Table'!$X452+726*'BMP P Tracking Table'!$Y452+996.798*'BMP P Tracking Table'!$Z452)*-'BMP P Tracking Table'!$AB452)))/(2*(149.919*'BMP P Tracking Table'!$W452+236.676*'BMP P Tracking Table'!$X452+726*'BMP P Tracking Table'!$Y452+996.798*'BMP P Tracking Table'!$Z452))))),"")</f>
        <v/>
      </c>
      <c r="AF452" s="107" t="str" cm="1">
        <f t="array" ref="AF452">IFERROR((VLOOKUP(CONCATENATE('BMP P Tracking Table'!$T452," ",'BMP P Tracking Table'!$AC452),'Performance Curves'!$C$1:$L$45,_xlfn.SINGLE(MATCH('BMP P Tracking Table'!$AE452,'Performance Curves'!$D$1:$L$1,1))+2,FALSE)-VLOOKUP(CONCATENATE('BMP P Tracking Table'!$T452," ",'BMP P Tracking Table'!$AC452),'Performance Curves'!$C$1:$L$45,_xlfn.SINGLE(MATCH('BMP P Tracking Table'!$AE452,'Performance Curves'!$D$1:$L$1,1))+1,FALSE)),"")</f>
        <v/>
      </c>
      <c r="AG452" s="107" t="str">
        <f>IFERROR(('BMP P Tracking Table'!$AE452-INDEX('Performance Curves'!$E$1:$L$1,1,MATCH('BMP P Tracking Table'!$AE452,'Performance Curves'!$E$1:$L$1,1)))/(INDEX('Performance Curves'!$E$1:$L$1,1,MATCH('BMP P Tracking Table'!$AE452,'Performance Curves'!$E$1:$L$1,1)+1)-INDEX('Performance Curves'!$E$1:$L$1,1,MATCH('BMP P Tracking Table'!$AE452,'Performance Curves'!$E$1:$L$1,1))),"")</f>
        <v/>
      </c>
      <c r="AH452" s="106" t="str" cm="1">
        <f t="array" ref="AH452">IFERROR(IF('BMP P Tracking Table'!$AE452=2,VLOOKUP(CONCATENATE('BMP P Tracking Table'!$T452," ",'BMP P Tracking Table'!$AC452),'Performance Curves'!$C$1:$L$45,_xlfn.SINGLE(MATCH('BMP P Tracking Table'!$AE452,'Performance Curves'!$D$1:$L$1,1))+1,FALSE),'BMP P Tracking Table'!$AF452*'BMP P Tracking Table'!$AG452+VLOOKUP(CONCATENATE('BMP P Tracking Table'!$T452," ",'BMP P Tracking Table'!$AC452),'Performance Curves'!$C$1:$L$45,_xlfn.SINGLE(MATCH('BMP P Tracking Table'!$AE452,'Performance Curves'!$D$1:$L$1,1))+1,FALSE)),"")</f>
        <v/>
      </c>
      <c r="AI452" s="107" t="str">
        <f>IFERROR('BMP P Tracking Table'!$AH452*'BMP P Tracking Table'!$AD452,"")</f>
        <v/>
      </c>
      <c r="AJ452" s="65"/>
      <c r="AK452" s="101"/>
      <c r="AL452" s="101"/>
      <c r="AM452" s="64">
        <v>1</v>
      </c>
      <c r="AN452" s="105" t="str">
        <f t="shared" ref="AN452:AN500" si="15">IF(AK452="Yes",IF(BF452&gt;0,IF(ISBLANK(AJ452),AI452,AJ452)-IF(ISBLANK(BE452),BD452,BE452),"Enter Info --&gt;"),IF(ISBLANK(AJ452),AI452,AJ452))</f>
        <v/>
      </c>
      <c r="AO452" s="101"/>
      <c r="AP452" s="101"/>
      <c r="AQ452" s="101"/>
      <c r="AR452" s="101"/>
      <c r="AS452" s="101"/>
      <c r="AT452" s="101"/>
      <c r="AU452" s="101"/>
      <c r="AV452" s="65"/>
      <c r="AW452" s="102"/>
      <c r="AX452" s="102"/>
      <c r="AY452" s="107" t="str">
        <f>IF('BMP P Tracking Table'!$AK452="Yes",IF('BMP P Tracking Table'!$AL452="No",'BMP P Tracking Table'!$U452*VLOOKUP('BMP P Tracking Table'!$Q452,'Loading Rates'!$B$1:$L$24,4,FALSE)+IF('BMP P Tracking Table'!$V452="By HSG",'BMP P Tracking Table'!$W452*VLOOKUP('BMP P Tracking Table'!$Q452,'Loading Rates'!$B$1:$L$24,6,FALSE)+'BMP P Tracking Table'!$X452*VLOOKUP('BMP P Tracking Table'!$Q452,'Loading Rates'!$B$1:$L$24,7,FALSE)+'BMP P Tracking Table'!$Y452*VLOOKUP('BMP P Tracking Table'!$Q452,'Loading Rates'!$B$1:$L$24,8,FALSE)+'BMP P Tracking Table'!$Z452*VLOOKUP('BMP P Tracking Table'!$Q452,'Loading Rates'!$B$1:$L$24,9,FALSE),'BMP P Tracking Table'!$AA452*VLOOKUP('BMP P Tracking Table'!$Q452,'Loading Rates'!$B$1:$L$24,10,FALSE)),'BMP P Tracking Table'!$AO452*VLOOKUP('BMP P Tracking Table'!$Q452,'Loading Rates'!$B$1:$L$24,4,FALSE)+IF('BMP P Tracking Table'!$AP452="By HSG",'BMP P Tracking Table'!$AQ452*VLOOKUP('BMP P Tracking Table'!$Q452,'Loading Rates'!$B$1:$L$24,6,FALSE)+'BMP P Tracking Table'!$AR452*VLOOKUP('BMP P Tracking Table'!$Q452,'Loading Rates'!$B$1:$L$24,7,FALSE)+'BMP P Tracking Table'!$AS452*VLOOKUP('BMP P Tracking Table'!$Q452,'Loading Rates'!$B$1:$L$24,8,FALSE)+'BMP P Tracking Table'!$AT452*VLOOKUP('BMP P Tracking Table'!$Q452,'Loading Rates'!$B$1:$L$24,9,FALSE),'BMP P Tracking Table'!$AU452*VLOOKUP('BMP P Tracking Table'!$Q452,'Loading Rates'!$B$1:$L$24,10,FALSE))),"")</f>
        <v/>
      </c>
      <c r="AZ452" s="107" t="str">
        <f>IFERROR(IF('BMP P Tracking Table'!$AL452="Yes",MIN(2,IF('BMP P Tracking Table'!$AP452="Total Pervious",(-(3630*'BMP P Tracking Table'!$AO452+20.691*'BMP P Tracking Table'!$AU452)+SQRT((3630*'BMP P Tracking Table'!$AO452+20.691*'BMP P Tracking Table'!$AU452)^2-(4*(996.798*'BMP P Tracking Table'!$AU452)*-'BMP P Tracking Table'!$AW452)))/(2*(996.798*'BMP P Tracking Table'!$AU452)),IF(SUM('BMP P Tracking Table'!$AQ452:$AT452)=0,'BMP P Tracking Table'!$AU452/(-3630*'BMP P Tracking Table'!$AO452),(-(3630*'BMP P Tracking Table'!$AO452+20.691*'BMP P Tracking Table'!$AT452-216.711*'BMP P Tracking Table'!$AS452-83.853*'BMP P Tracking Table'!$AR452-42.834*'BMP P Tracking Table'!$AQ452)+SQRT((3630*'BMP P Tracking Table'!$AO452+20.691*'BMP P Tracking Table'!$AT452-216.711*'BMP P Tracking Table'!$AS452-83.853*'BMP P Tracking Table'!$AR452-42.834*'BMP P Tracking Table'!$AQ452)^2-(4*(149.919*'BMP P Tracking Table'!$AQ452+236.676*'BMP P Tracking Table'!$AR452+726*'BMP P Tracking Table'!$AS452+996.798*'BMP P Tracking Table'!$AT452)*-'BMP P Tracking Table'!$AW452)))/(2*(149.919*'BMP P Tracking Table'!$AQ452+236.676*'BMP P Tracking Table'!$AR452+726*'BMP P Tracking Table'!$AS452+996.798*'BMP P Tracking Table'!$AT452))))),MIN(2,IF('BMP P Tracking Table'!$AP452="Total Pervious",(-(3630*'BMP P Tracking Table'!$U452+20.691*'BMP P Tracking Table'!$AA452)+SQRT((3630*'BMP P Tracking Table'!$U452+20.691*'BMP P Tracking Table'!$AA452)^2-(4*(996.798*'BMP P Tracking Table'!$AA452)*-'BMP P Tracking Table'!$AW452)))/(2*(996.798*'BMP P Tracking Table'!$AA452)),IF(SUM('BMP P Tracking Table'!$W452:$Z452)=0,'BMP P Tracking Table'!$AW452/(-3630*'BMP P Tracking Table'!$U452),(-(3630*'BMP P Tracking Table'!$U452+20.691*'BMP P Tracking Table'!$Z452-216.711*'BMP P Tracking Table'!$Y452-83.853*'BMP P Tracking Table'!$X452-42.834*'BMP P Tracking Table'!$W452)+SQRT((3630*'BMP P Tracking Table'!$U452+20.691*'BMP P Tracking Table'!$Z452-216.711*'BMP P Tracking Table'!$Y452-83.853*'BMP P Tracking Table'!$X452-42.834*'BMP P Tracking Table'!$W452)^2-(4*(149.919*'BMP P Tracking Table'!$W452+236.676*'BMP P Tracking Table'!$X452+726*'BMP P Tracking Table'!$Y452+996.798*'BMP P Tracking Table'!$Z452)*-'BMP P Tracking Table'!$AW452)))/(2*(149.919*'BMP P Tracking Table'!$W452+236.676*'BMP P Tracking Table'!$X452+726*'BMP P Tracking Table'!$Y452+996.798*'BMP P Tracking Table'!$Z452)))))),"")</f>
        <v/>
      </c>
      <c r="BA452" s="105" t="str" cm="1">
        <f t="array" ref="BA452">IFERROR((VLOOKUP(CONCATENATE('BMP P Tracking Table'!$AV452," ",'BMP P Tracking Table'!$AX452),'Performance Curves'!$C$1:$L$45,_xlfn.SINGLE(MATCH('BMP P Tracking Table'!$AZ452,'Performance Curves'!$D$1:$L$1,1))+2,FALSE)-VLOOKUP(CONCATENATE('BMP P Tracking Table'!$AV452," ",'BMP P Tracking Table'!$AX452),'Performance Curves'!$C$1:$L$45,_xlfn.SINGLE(MATCH('BMP P Tracking Table'!$AZ452,'Performance Curves'!$D$1:$L$1,1))+1,FALSE)),"")</f>
        <v/>
      </c>
      <c r="BB452" s="107" t="str">
        <f>IFERROR(('BMP P Tracking Table'!$AZ452-INDEX('Performance Curves'!$E$1:$L$1,1,MATCH('BMP P Tracking Table'!$AZ452,'Performance Curves'!$E$1:$L$1,1)))/(INDEX('Performance Curves'!$E$1:$L$1,1,MATCH('BMP P Tracking Table'!$AZ452,'Performance Curves'!$E$1:$L$1,1)+1)-INDEX('Performance Curves'!$E$1:$L$1,1,MATCH('BMP P Tracking Table'!$AZ452,'Performance Curves'!$E$1:$L$1,1))),"")</f>
        <v/>
      </c>
      <c r="BC452" s="106" t="str" cm="1">
        <f t="array" ref="BC452">IFERROR(IF('BMP P Tracking Table'!$AZ452=2,VLOOKUP(CONCATENATE('BMP P Tracking Table'!$AV452," ",'BMP P Tracking Table'!$AX452),'Performance Curves'!$C$1:$L$44,_xlfn.SINGLE(MATCH('BMP P Tracking Table'!$AZ452,'Performance Curves'!$D$1:$L$1,1))+1,FALSE),'BMP P Tracking Table'!$BA452*'BMP P Tracking Table'!$BB452+VLOOKUP(CONCATENATE('BMP P Tracking Table'!$AV452," ",'BMP P Tracking Table'!$AX452),'Performance Curves'!$C$1:$L$44,_xlfn.SINGLE(MATCH('BMP P Tracking Table'!$AZ452,'Performance Curves'!$D$1:$L$1,1))+1,FALSE)),"")</f>
        <v/>
      </c>
      <c r="BD452" s="107" t="str">
        <f>IFERROR('BMP P Tracking Table'!$BC452*'BMP P Tracking Table'!$AY452,"")</f>
        <v/>
      </c>
      <c r="BE452" s="101"/>
      <c r="BF452" s="37">
        <f t="shared" si="14"/>
        <v>0</v>
      </c>
    </row>
    <row r="453" spans="1:58" x14ac:dyDescent="0.25">
      <c r="A453" s="65"/>
      <c r="B453" s="65"/>
      <c r="C453" s="65"/>
      <c r="D453" s="65"/>
      <c r="E453" s="97"/>
      <c r="F453" s="97"/>
      <c r="G453" s="65"/>
      <c r="H453" s="65"/>
      <c r="I453" s="65"/>
      <c r="J453" s="98"/>
      <c r="K453" s="65"/>
      <c r="L453" s="65"/>
      <c r="M453" s="65"/>
      <c r="N453" s="65"/>
      <c r="O453" s="65"/>
      <c r="P453" s="65"/>
      <c r="Q453" s="65" t="str">
        <f>IFERROR(VLOOKUP('BMP P Tracking Table'!$P453,Dropdowns!$C$2:$E$15,3,FALSE),"")</f>
        <v/>
      </c>
      <c r="R453" s="65" t="str">
        <f>IFERROR(VLOOKUP('BMP P Tracking Table'!$Q453,Dropdowns!$P$3:$Q$23,2,FALSE),"")</f>
        <v/>
      </c>
      <c r="S453" s="65"/>
      <c r="T453" s="65"/>
      <c r="U453" s="65"/>
      <c r="V453" s="65"/>
      <c r="W453" s="65"/>
      <c r="X453" s="65"/>
      <c r="Y453" s="65"/>
      <c r="Z453" s="65"/>
      <c r="AA453" s="65"/>
      <c r="AB453" s="100"/>
      <c r="AC453" s="65"/>
      <c r="AD453" s="107" t="str">
        <f>IFERROR('BMP P Tracking Table'!$U453*VLOOKUP('BMP P Tracking Table'!$Q453,'Loading Rates'!$B$1:$L$24,4,FALSE)+IF('BMP P Tracking Table'!$V453="By HSG",'BMP P Tracking Table'!$W453*VLOOKUP('BMP P Tracking Table'!$Q453,'Loading Rates'!$B$1:$L$24,6,FALSE)+'BMP P Tracking Table'!$X453*VLOOKUP('BMP P Tracking Table'!$Q453,'Loading Rates'!$B$1:$L$24,7,FALSE)+'BMP P Tracking Table'!$Y453*VLOOKUP('BMP P Tracking Table'!$Q453,'Loading Rates'!$B$1:$L$24,8,FALSE)+'BMP P Tracking Table'!$Z453*VLOOKUP('BMP P Tracking Table'!$Q453,'Loading Rates'!$B$1:$L$24,9,FALSE),'BMP P Tracking Table'!$AA453*VLOOKUP('BMP P Tracking Table'!$Q453,'Loading Rates'!$B$1:$L$24,10,FALSE)),"")</f>
        <v/>
      </c>
      <c r="AE453" s="107" t="str">
        <f>IFERROR(MIN(2,IF('BMP P Tracking Table'!$V453="Total Pervious",(-(3630*'BMP P Tracking Table'!$U453+20.691*'BMP P Tracking Table'!$AA453)+SQRT((3630*'BMP P Tracking Table'!$U453+20.691*'BMP P Tracking Table'!$AA453)^2-(4*(996.798*'BMP P Tracking Table'!$AA453)*-'BMP P Tracking Table'!$AB453)))/(2*(996.798*'BMP P Tracking Table'!$AA453)),IF(SUM('BMP P Tracking Table'!$W453:$Z453)=0,'BMP P Tracking Table'!$AB453/(-3630*'BMP P Tracking Table'!$U453),(-(3630*'BMP P Tracking Table'!$U453+20.691*'BMP P Tracking Table'!$Z453-216.711*'BMP P Tracking Table'!$Y453-83.853*'BMP P Tracking Table'!$X453-42.834*'BMP P Tracking Table'!$W453)+SQRT((3630*'BMP P Tracking Table'!$U453+20.691*'BMP P Tracking Table'!$Z453-216.711*'BMP P Tracking Table'!$Y453-83.853*'BMP P Tracking Table'!$X453-42.834*'BMP P Tracking Table'!$W453)^2-(4*(149.919*'BMP P Tracking Table'!$W453+236.676*'BMP P Tracking Table'!$X453+726*'BMP P Tracking Table'!$Y453+996.798*'BMP P Tracking Table'!$Z453)*-'BMP P Tracking Table'!$AB453)))/(2*(149.919*'BMP P Tracking Table'!$W453+236.676*'BMP P Tracking Table'!$X453+726*'BMP P Tracking Table'!$Y453+996.798*'BMP P Tracking Table'!$Z453))))),"")</f>
        <v/>
      </c>
      <c r="AF453" s="107" t="str" cm="1">
        <f t="array" ref="AF453">IFERROR((VLOOKUP(CONCATENATE('BMP P Tracking Table'!$T453," ",'BMP P Tracking Table'!$AC453),'Performance Curves'!$C$1:$L$45,_xlfn.SINGLE(MATCH('BMP P Tracking Table'!$AE453,'Performance Curves'!$D$1:$L$1,1))+2,FALSE)-VLOOKUP(CONCATENATE('BMP P Tracking Table'!$T453," ",'BMP P Tracking Table'!$AC453),'Performance Curves'!$C$1:$L$45,_xlfn.SINGLE(MATCH('BMP P Tracking Table'!$AE453,'Performance Curves'!$D$1:$L$1,1))+1,FALSE)),"")</f>
        <v/>
      </c>
      <c r="AG453" s="107" t="str">
        <f>IFERROR(('BMP P Tracking Table'!$AE453-INDEX('Performance Curves'!$E$1:$L$1,1,MATCH('BMP P Tracking Table'!$AE453,'Performance Curves'!$E$1:$L$1,1)))/(INDEX('Performance Curves'!$E$1:$L$1,1,MATCH('BMP P Tracking Table'!$AE453,'Performance Curves'!$E$1:$L$1,1)+1)-INDEX('Performance Curves'!$E$1:$L$1,1,MATCH('BMP P Tracking Table'!$AE453,'Performance Curves'!$E$1:$L$1,1))),"")</f>
        <v/>
      </c>
      <c r="AH453" s="106" t="str" cm="1">
        <f t="array" ref="AH453">IFERROR(IF('BMP P Tracking Table'!$AE453=2,VLOOKUP(CONCATENATE('BMP P Tracking Table'!$T453," ",'BMP P Tracking Table'!$AC453),'Performance Curves'!$C$1:$L$45,_xlfn.SINGLE(MATCH('BMP P Tracking Table'!$AE453,'Performance Curves'!$D$1:$L$1,1))+1,FALSE),'BMP P Tracking Table'!$AF453*'BMP P Tracking Table'!$AG453+VLOOKUP(CONCATENATE('BMP P Tracking Table'!$T453," ",'BMP P Tracking Table'!$AC453),'Performance Curves'!$C$1:$L$45,_xlfn.SINGLE(MATCH('BMP P Tracking Table'!$AE453,'Performance Curves'!$D$1:$L$1,1))+1,FALSE)),"")</f>
        <v/>
      </c>
      <c r="AI453" s="107" t="str">
        <f>IFERROR('BMP P Tracking Table'!$AH453*'BMP P Tracking Table'!$AD453,"")</f>
        <v/>
      </c>
      <c r="AJ453" s="65"/>
      <c r="AK453" s="101"/>
      <c r="AL453" s="101"/>
      <c r="AM453" s="64">
        <v>1</v>
      </c>
      <c r="AN453" s="105" t="str">
        <f t="shared" si="15"/>
        <v/>
      </c>
      <c r="AO453" s="101"/>
      <c r="AP453" s="101"/>
      <c r="AQ453" s="101"/>
      <c r="AR453" s="101"/>
      <c r="AS453" s="101"/>
      <c r="AT453" s="101"/>
      <c r="AU453" s="101"/>
      <c r="AV453" s="65"/>
      <c r="AW453" s="102"/>
      <c r="AX453" s="102"/>
      <c r="AY453" s="107" t="str">
        <f>IF('BMP P Tracking Table'!$AK453="Yes",IF('BMP P Tracking Table'!$AL453="No",'BMP P Tracking Table'!$U453*VLOOKUP('BMP P Tracking Table'!$Q453,'Loading Rates'!$B$1:$L$24,4,FALSE)+IF('BMP P Tracking Table'!$V453="By HSG",'BMP P Tracking Table'!$W453*VLOOKUP('BMP P Tracking Table'!$Q453,'Loading Rates'!$B$1:$L$24,6,FALSE)+'BMP P Tracking Table'!$X453*VLOOKUP('BMP P Tracking Table'!$Q453,'Loading Rates'!$B$1:$L$24,7,FALSE)+'BMP P Tracking Table'!$Y453*VLOOKUP('BMP P Tracking Table'!$Q453,'Loading Rates'!$B$1:$L$24,8,FALSE)+'BMP P Tracking Table'!$Z453*VLOOKUP('BMP P Tracking Table'!$Q453,'Loading Rates'!$B$1:$L$24,9,FALSE),'BMP P Tracking Table'!$AA453*VLOOKUP('BMP P Tracking Table'!$Q453,'Loading Rates'!$B$1:$L$24,10,FALSE)),'BMP P Tracking Table'!$AO453*VLOOKUP('BMP P Tracking Table'!$Q453,'Loading Rates'!$B$1:$L$24,4,FALSE)+IF('BMP P Tracking Table'!$AP453="By HSG",'BMP P Tracking Table'!$AQ453*VLOOKUP('BMP P Tracking Table'!$Q453,'Loading Rates'!$B$1:$L$24,6,FALSE)+'BMP P Tracking Table'!$AR453*VLOOKUP('BMP P Tracking Table'!$Q453,'Loading Rates'!$B$1:$L$24,7,FALSE)+'BMP P Tracking Table'!$AS453*VLOOKUP('BMP P Tracking Table'!$Q453,'Loading Rates'!$B$1:$L$24,8,FALSE)+'BMP P Tracking Table'!$AT453*VLOOKUP('BMP P Tracking Table'!$Q453,'Loading Rates'!$B$1:$L$24,9,FALSE),'BMP P Tracking Table'!$AU453*VLOOKUP('BMP P Tracking Table'!$Q453,'Loading Rates'!$B$1:$L$24,10,FALSE))),"")</f>
        <v/>
      </c>
      <c r="AZ453" s="107" t="str">
        <f>IFERROR(IF('BMP P Tracking Table'!$AL453="Yes",MIN(2,IF('BMP P Tracking Table'!$AP453="Total Pervious",(-(3630*'BMP P Tracking Table'!$AO453+20.691*'BMP P Tracking Table'!$AU453)+SQRT((3630*'BMP P Tracking Table'!$AO453+20.691*'BMP P Tracking Table'!$AU453)^2-(4*(996.798*'BMP P Tracking Table'!$AU453)*-'BMP P Tracking Table'!$AW453)))/(2*(996.798*'BMP P Tracking Table'!$AU453)),IF(SUM('BMP P Tracking Table'!$AQ453:$AT453)=0,'BMP P Tracking Table'!$AU453/(-3630*'BMP P Tracking Table'!$AO453),(-(3630*'BMP P Tracking Table'!$AO453+20.691*'BMP P Tracking Table'!$AT453-216.711*'BMP P Tracking Table'!$AS453-83.853*'BMP P Tracking Table'!$AR453-42.834*'BMP P Tracking Table'!$AQ453)+SQRT((3630*'BMP P Tracking Table'!$AO453+20.691*'BMP P Tracking Table'!$AT453-216.711*'BMP P Tracking Table'!$AS453-83.853*'BMP P Tracking Table'!$AR453-42.834*'BMP P Tracking Table'!$AQ453)^2-(4*(149.919*'BMP P Tracking Table'!$AQ453+236.676*'BMP P Tracking Table'!$AR453+726*'BMP P Tracking Table'!$AS453+996.798*'BMP P Tracking Table'!$AT453)*-'BMP P Tracking Table'!$AW453)))/(2*(149.919*'BMP P Tracking Table'!$AQ453+236.676*'BMP P Tracking Table'!$AR453+726*'BMP P Tracking Table'!$AS453+996.798*'BMP P Tracking Table'!$AT453))))),MIN(2,IF('BMP P Tracking Table'!$AP453="Total Pervious",(-(3630*'BMP P Tracking Table'!$U453+20.691*'BMP P Tracking Table'!$AA453)+SQRT((3630*'BMP P Tracking Table'!$U453+20.691*'BMP P Tracking Table'!$AA453)^2-(4*(996.798*'BMP P Tracking Table'!$AA453)*-'BMP P Tracking Table'!$AW453)))/(2*(996.798*'BMP P Tracking Table'!$AA453)),IF(SUM('BMP P Tracking Table'!$W453:$Z453)=0,'BMP P Tracking Table'!$AW453/(-3630*'BMP P Tracking Table'!$U453),(-(3630*'BMP P Tracking Table'!$U453+20.691*'BMP P Tracking Table'!$Z453-216.711*'BMP P Tracking Table'!$Y453-83.853*'BMP P Tracking Table'!$X453-42.834*'BMP P Tracking Table'!$W453)+SQRT((3630*'BMP P Tracking Table'!$U453+20.691*'BMP P Tracking Table'!$Z453-216.711*'BMP P Tracking Table'!$Y453-83.853*'BMP P Tracking Table'!$X453-42.834*'BMP P Tracking Table'!$W453)^2-(4*(149.919*'BMP P Tracking Table'!$W453+236.676*'BMP P Tracking Table'!$X453+726*'BMP P Tracking Table'!$Y453+996.798*'BMP P Tracking Table'!$Z453)*-'BMP P Tracking Table'!$AW453)))/(2*(149.919*'BMP P Tracking Table'!$W453+236.676*'BMP P Tracking Table'!$X453+726*'BMP P Tracking Table'!$Y453+996.798*'BMP P Tracking Table'!$Z453)))))),"")</f>
        <v/>
      </c>
      <c r="BA453" s="105" t="str" cm="1">
        <f t="array" ref="BA453">IFERROR((VLOOKUP(CONCATENATE('BMP P Tracking Table'!$AV453," ",'BMP P Tracking Table'!$AX453),'Performance Curves'!$C$1:$L$45,_xlfn.SINGLE(MATCH('BMP P Tracking Table'!$AZ453,'Performance Curves'!$D$1:$L$1,1))+2,FALSE)-VLOOKUP(CONCATENATE('BMP P Tracking Table'!$AV453," ",'BMP P Tracking Table'!$AX453),'Performance Curves'!$C$1:$L$45,_xlfn.SINGLE(MATCH('BMP P Tracking Table'!$AZ453,'Performance Curves'!$D$1:$L$1,1))+1,FALSE)),"")</f>
        <v/>
      </c>
      <c r="BB453" s="107" t="str">
        <f>IFERROR(('BMP P Tracking Table'!$AZ453-INDEX('Performance Curves'!$E$1:$L$1,1,MATCH('BMP P Tracking Table'!$AZ453,'Performance Curves'!$E$1:$L$1,1)))/(INDEX('Performance Curves'!$E$1:$L$1,1,MATCH('BMP P Tracking Table'!$AZ453,'Performance Curves'!$E$1:$L$1,1)+1)-INDEX('Performance Curves'!$E$1:$L$1,1,MATCH('BMP P Tracking Table'!$AZ453,'Performance Curves'!$E$1:$L$1,1))),"")</f>
        <v/>
      </c>
      <c r="BC453" s="106" t="str" cm="1">
        <f t="array" ref="BC453">IFERROR(IF('BMP P Tracking Table'!$AZ453=2,VLOOKUP(CONCATENATE('BMP P Tracking Table'!$AV453," ",'BMP P Tracking Table'!$AX453),'Performance Curves'!$C$1:$L$44,_xlfn.SINGLE(MATCH('BMP P Tracking Table'!$AZ453,'Performance Curves'!$D$1:$L$1,1))+1,FALSE),'BMP P Tracking Table'!$BA453*'BMP P Tracking Table'!$BB453+VLOOKUP(CONCATENATE('BMP P Tracking Table'!$AV453," ",'BMP P Tracking Table'!$AX453),'Performance Curves'!$C$1:$L$44,_xlfn.SINGLE(MATCH('BMP P Tracking Table'!$AZ453,'Performance Curves'!$D$1:$L$1,1))+1,FALSE)),"")</f>
        <v/>
      </c>
      <c r="BD453" s="107" t="str">
        <f>IFERROR('BMP P Tracking Table'!$BC453*'BMP P Tracking Table'!$AY453,"")</f>
        <v/>
      </c>
      <c r="BE453" s="95"/>
      <c r="BF453" s="37">
        <f t="shared" ref="BF453:BF500" si="16">IFERROR(BD453+BE453,0)</f>
        <v>0</v>
      </c>
    </row>
    <row r="454" spans="1:58" x14ac:dyDescent="0.25">
      <c r="A454" s="65"/>
      <c r="B454" s="65"/>
      <c r="C454" s="65"/>
      <c r="D454" s="65"/>
      <c r="E454" s="97"/>
      <c r="F454" s="97"/>
      <c r="G454" s="65"/>
      <c r="H454" s="65"/>
      <c r="I454" s="65"/>
      <c r="J454" s="98"/>
      <c r="K454" s="65"/>
      <c r="L454" s="65"/>
      <c r="M454" s="65"/>
      <c r="N454" s="65"/>
      <c r="O454" s="65"/>
      <c r="P454" s="65"/>
      <c r="Q454" s="65" t="str">
        <f>IFERROR(VLOOKUP('BMP P Tracking Table'!$P454,Dropdowns!$C$2:$E$15,3,FALSE),"")</f>
        <v/>
      </c>
      <c r="R454" s="65" t="str">
        <f>IFERROR(VLOOKUP('BMP P Tracking Table'!$Q454,Dropdowns!$P$3:$Q$23,2,FALSE),"")</f>
        <v/>
      </c>
      <c r="S454" s="65"/>
      <c r="T454" s="65"/>
      <c r="U454" s="65"/>
      <c r="V454" s="65"/>
      <c r="W454" s="65"/>
      <c r="X454" s="65"/>
      <c r="Y454" s="65"/>
      <c r="Z454" s="65"/>
      <c r="AA454" s="65"/>
      <c r="AB454" s="100"/>
      <c r="AC454" s="65"/>
      <c r="AD454" s="107" t="str">
        <f>IFERROR('BMP P Tracking Table'!$U454*VLOOKUP('BMP P Tracking Table'!$Q454,'Loading Rates'!$B$1:$L$24,4,FALSE)+IF('BMP P Tracking Table'!$V454="By HSG",'BMP P Tracking Table'!$W454*VLOOKUP('BMP P Tracking Table'!$Q454,'Loading Rates'!$B$1:$L$24,6,FALSE)+'BMP P Tracking Table'!$X454*VLOOKUP('BMP P Tracking Table'!$Q454,'Loading Rates'!$B$1:$L$24,7,FALSE)+'BMP P Tracking Table'!$Y454*VLOOKUP('BMP P Tracking Table'!$Q454,'Loading Rates'!$B$1:$L$24,8,FALSE)+'BMP P Tracking Table'!$Z454*VLOOKUP('BMP P Tracking Table'!$Q454,'Loading Rates'!$B$1:$L$24,9,FALSE),'BMP P Tracking Table'!$AA454*VLOOKUP('BMP P Tracking Table'!$Q454,'Loading Rates'!$B$1:$L$24,10,FALSE)),"")</f>
        <v/>
      </c>
      <c r="AE454" s="107" t="str">
        <f>IFERROR(MIN(2,IF('BMP P Tracking Table'!$V454="Total Pervious",(-(3630*'BMP P Tracking Table'!$U454+20.691*'BMP P Tracking Table'!$AA454)+SQRT((3630*'BMP P Tracking Table'!$U454+20.691*'BMP P Tracking Table'!$AA454)^2-(4*(996.798*'BMP P Tracking Table'!$AA454)*-'BMP P Tracking Table'!$AB454)))/(2*(996.798*'BMP P Tracking Table'!$AA454)),IF(SUM('BMP P Tracking Table'!$W454:$Z454)=0,'BMP P Tracking Table'!$AB454/(-3630*'BMP P Tracking Table'!$U454),(-(3630*'BMP P Tracking Table'!$U454+20.691*'BMP P Tracking Table'!$Z454-216.711*'BMP P Tracking Table'!$Y454-83.853*'BMP P Tracking Table'!$X454-42.834*'BMP P Tracking Table'!$W454)+SQRT((3630*'BMP P Tracking Table'!$U454+20.691*'BMP P Tracking Table'!$Z454-216.711*'BMP P Tracking Table'!$Y454-83.853*'BMP P Tracking Table'!$X454-42.834*'BMP P Tracking Table'!$W454)^2-(4*(149.919*'BMP P Tracking Table'!$W454+236.676*'BMP P Tracking Table'!$X454+726*'BMP P Tracking Table'!$Y454+996.798*'BMP P Tracking Table'!$Z454)*-'BMP P Tracking Table'!$AB454)))/(2*(149.919*'BMP P Tracking Table'!$W454+236.676*'BMP P Tracking Table'!$X454+726*'BMP P Tracking Table'!$Y454+996.798*'BMP P Tracking Table'!$Z454))))),"")</f>
        <v/>
      </c>
      <c r="AF454" s="107" t="str" cm="1">
        <f t="array" ref="AF454">IFERROR((VLOOKUP(CONCATENATE('BMP P Tracking Table'!$T454," ",'BMP P Tracking Table'!$AC454),'Performance Curves'!$C$1:$L$45,_xlfn.SINGLE(MATCH('BMP P Tracking Table'!$AE454,'Performance Curves'!$D$1:$L$1,1))+2,FALSE)-VLOOKUP(CONCATENATE('BMP P Tracking Table'!$T454," ",'BMP P Tracking Table'!$AC454),'Performance Curves'!$C$1:$L$45,_xlfn.SINGLE(MATCH('BMP P Tracking Table'!$AE454,'Performance Curves'!$D$1:$L$1,1))+1,FALSE)),"")</f>
        <v/>
      </c>
      <c r="AG454" s="107" t="str">
        <f>IFERROR(('BMP P Tracking Table'!$AE454-INDEX('Performance Curves'!$E$1:$L$1,1,MATCH('BMP P Tracking Table'!$AE454,'Performance Curves'!$E$1:$L$1,1)))/(INDEX('Performance Curves'!$E$1:$L$1,1,MATCH('BMP P Tracking Table'!$AE454,'Performance Curves'!$E$1:$L$1,1)+1)-INDEX('Performance Curves'!$E$1:$L$1,1,MATCH('BMP P Tracking Table'!$AE454,'Performance Curves'!$E$1:$L$1,1))),"")</f>
        <v/>
      </c>
      <c r="AH454" s="106" t="str" cm="1">
        <f t="array" ref="AH454">IFERROR(IF('BMP P Tracking Table'!$AE454=2,VLOOKUP(CONCATENATE('BMP P Tracking Table'!$T454," ",'BMP P Tracking Table'!$AC454),'Performance Curves'!$C$1:$L$45,_xlfn.SINGLE(MATCH('BMP P Tracking Table'!$AE454,'Performance Curves'!$D$1:$L$1,1))+1,FALSE),'BMP P Tracking Table'!$AF454*'BMP P Tracking Table'!$AG454+VLOOKUP(CONCATENATE('BMP P Tracking Table'!$T454," ",'BMP P Tracking Table'!$AC454),'Performance Curves'!$C$1:$L$45,_xlfn.SINGLE(MATCH('BMP P Tracking Table'!$AE454,'Performance Curves'!$D$1:$L$1,1))+1,FALSE)),"")</f>
        <v/>
      </c>
      <c r="AI454" s="107" t="str">
        <f>IFERROR('BMP P Tracking Table'!$AH454*'BMP P Tracking Table'!$AD454,"")</f>
        <v/>
      </c>
      <c r="AJ454" s="65"/>
      <c r="AK454" s="101"/>
      <c r="AL454" s="101"/>
      <c r="AM454" s="64">
        <v>1</v>
      </c>
      <c r="AN454" s="105" t="str">
        <f t="shared" si="15"/>
        <v/>
      </c>
      <c r="AO454" s="101"/>
      <c r="AP454" s="101"/>
      <c r="AQ454" s="101"/>
      <c r="AR454" s="101"/>
      <c r="AS454" s="101"/>
      <c r="AT454" s="101"/>
      <c r="AU454" s="101"/>
      <c r="AV454" s="65"/>
      <c r="AW454" s="102"/>
      <c r="AX454" s="102"/>
      <c r="AY454" s="107" t="str">
        <f>IF('BMP P Tracking Table'!$AK454="Yes",IF('BMP P Tracking Table'!$AL454="No",'BMP P Tracking Table'!$U454*VLOOKUP('BMP P Tracking Table'!$Q454,'Loading Rates'!$B$1:$L$24,4,FALSE)+IF('BMP P Tracking Table'!$V454="By HSG",'BMP P Tracking Table'!$W454*VLOOKUP('BMP P Tracking Table'!$Q454,'Loading Rates'!$B$1:$L$24,6,FALSE)+'BMP P Tracking Table'!$X454*VLOOKUP('BMP P Tracking Table'!$Q454,'Loading Rates'!$B$1:$L$24,7,FALSE)+'BMP P Tracking Table'!$Y454*VLOOKUP('BMP P Tracking Table'!$Q454,'Loading Rates'!$B$1:$L$24,8,FALSE)+'BMP P Tracking Table'!$Z454*VLOOKUP('BMP P Tracking Table'!$Q454,'Loading Rates'!$B$1:$L$24,9,FALSE),'BMP P Tracking Table'!$AA454*VLOOKUP('BMP P Tracking Table'!$Q454,'Loading Rates'!$B$1:$L$24,10,FALSE)),'BMP P Tracking Table'!$AO454*VLOOKUP('BMP P Tracking Table'!$Q454,'Loading Rates'!$B$1:$L$24,4,FALSE)+IF('BMP P Tracking Table'!$AP454="By HSG",'BMP P Tracking Table'!$AQ454*VLOOKUP('BMP P Tracking Table'!$Q454,'Loading Rates'!$B$1:$L$24,6,FALSE)+'BMP P Tracking Table'!$AR454*VLOOKUP('BMP P Tracking Table'!$Q454,'Loading Rates'!$B$1:$L$24,7,FALSE)+'BMP P Tracking Table'!$AS454*VLOOKUP('BMP P Tracking Table'!$Q454,'Loading Rates'!$B$1:$L$24,8,FALSE)+'BMP P Tracking Table'!$AT454*VLOOKUP('BMP P Tracking Table'!$Q454,'Loading Rates'!$B$1:$L$24,9,FALSE),'BMP P Tracking Table'!$AU454*VLOOKUP('BMP P Tracking Table'!$Q454,'Loading Rates'!$B$1:$L$24,10,FALSE))),"")</f>
        <v/>
      </c>
      <c r="AZ454" s="107" t="str">
        <f>IFERROR(IF('BMP P Tracking Table'!$AL454="Yes",MIN(2,IF('BMP P Tracking Table'!$AP454="Total Pervious",(-(3630*'BMP P Tracking Table'!$AO454+20.691*'BMP P Tracking Table'!$AU454)+SQRT((3630*'BMP P Tracking Table'!$AO454+20.691*'BMP P Tracking Table'!$AU454)^2-(4*(996.798*'BMP P Tracking Table'!$AU454)*-'BMP P Tracking Table'!$AW454)))/(2*(996.798*'BMP P Tracking Table'!$AU454)),IF(SUM('BMP P Tracking Table'!$AQ454:$AT454)=0,'BMP P Tracking Table'!$AU454/(-3630*'BMP P Tracking Table'!$AO454),(-(3630*'BMP P Tracking Table'!$AO454+20.691*'BMP P Tracking Table'!$AT454-216.711*'BMP P Tracking Table'!$AS454-83.853*'BMP P Tracking Table'!$AR454-42.834*'BMP P Tracking Table'!$AQ454)+SQRT((3630*'BMP P Tracking Table'!$AO454+20.691*'BMP P Tracking Table'!$AT454-216.711*'BMP P Tracking Table'!$AS454-83.853*'BMP P Tracking Table'!$AR454-42.834*'BMP P Tracking Table'!$AQ454)^2-(4*(149.919*'BMP P Tracking Table'!$AQ454+236.676*'BMP P Tracking Table'!$AR454+726*'BMP P Tracking Table'!$AS454+996.798*'BMP P Tracking Table'!$AT454)*-'BMP P Tracking Table'!$AW454)))/(2*(149.919*'BMP P Tracking Table'!$AQ454+236.676*'BMP P Tracking Table'!$AR454+726*'BMP P Tracking Table'!$AS454+996.798*'BMP P Tracking Table'!$AT454))))),MIN(2,IF('BMP P Tracking Table'!$AP454="Total Pervious",(-(3630*'BMP P Tracking Table'!$U454+20.691*'BMP P Tracking Table'!$AA454)+SQRT((3630*'BMP P Tracking Table'!$U454+20.691*'BMP P Tracking Table'!$AA454)^2-(4*(996.798*'BMP P Tracking Table'!$AA454)*-'BMP P Tracking Table'!$AW454)))/(2*(996.798*'BMP P Tracking Table'!$AA454)),IF(SUM('BMP P Tracking Table'!$W454:$Z454)=0,'BMP P Tracking Table'!$AW454/(-3630*'BMP P Tracking Table'!$U454),(-(3630*'BMP P Tracking Table'!$U454+20.691*'BMP P Tracking Table'!$Z454-216.711*'BMP P Tracking Table'!$Y454-83.853*'BMP P Tracking Table'!$X454-42.834*'BMP P Tracking Table'!$W454)+SQRT((3630*'BMP P Tracking Table'!$U454+20.691*'BMP P Tracking Table'!$Z454-216.711*'BMP P Tracking Table'!$Y454-83.853*'BMP P Tracking Table'!$X454-42.834*'BMP P Tracking Table'!$W454)^2-(4*(149.919*'BMP P Tracking Table'!$W454+236.676*'BMP P Tracking Table'!$X454+726*'BMP P Tracking Table'!$Y454+996.798*'BMP P Tracking Table'!$Z454)*-'BMP P Tracking Table'!$AW454)))/(2*(149.919*'BMP P Tracking Table'!$W454+236.676*'BMP P Tracking Table'!$X454+726*'BMP P Tracking Table'!$Y454+996.798*'BMP P Tracking Table'!$Z454)))))),"")</f>
        <v/>
      </c>
      <c r="BA454" s="105" t="str" cm="1">
        <f t="array" ref="BA454">IFERROR((VLOOKUP(CONCATENATE('BMP P Tracking Table'!$AV454," ",'BMP P Tracking Table'!$AX454),'Performance Curves'!$C$1:$L$45,_xlfn.SINGLE(MATCH('BMP P Tracking Table'!$AZ454,'Performance Curves'!$D$1:$L$1,1))+2,FALSE)-VLOOKUP(CONCATENATE('BMP P Tracking Table'!$AV454," ",'BMP P Tracking Table'!$AX454),'Performance Curves'!$C$1:$L$45,_xlfn.SINGLE(MATCH('BMP P Tracking Table'!$AZ454,'Performance Curves'!$D$1:$L$1,1))+1,FALSE)),"")</f>
        <v/>
      </c>
      <c r="BB454" s="107" t="str">
        <f>IFERROR(('BMP P Tracking Table'!$AZ454-INDEX('Performance Curves'!$E$1:$L$1,1,MATCH('BMP P Tracking Table'!$AZ454,'Performance Curves'!$E$1:$L$1,1)))/(INDEX('Performance Curves'!$E$1:$L$1,1,MATCH('BMP P Tracking Table'!$AZ454,'Performance Curves'!$E$1:$L$1,1)+1)-INDEX('Performance Curves'!$E$1:$L$1,1,MATCH('BMP P Tracking Table'!$AZ454,'Performance Curves'!$E$1:$L$1,1))),"")</f>
        <v/>
      </c>
      <c r="BC454" s="106" t="str" cm="1">
        <f t="array" ref="BC454">IFERROR(IF('BMP P Tracking Table'!$AZ454=2,VLOOKUP(CONCATENATE('BMP P Tracking Table'!$AV454," ",'BMP P Tracking Table'!$AX454),'Performance Curves'!$C$1:$L$44,_xlfn.SINGLE(MATCH('BMP P Tracking Table'!$AZ454,'Performance Curves'!$D$1:$L$1,1))+1,FALSE),'BMP P Tracking Table'!$BA454*'BMP P Tracking Table'!$BB454+VLOOKUP(CONCATENATE('BMP P Tracking Table'!$AV454," ",'BMP P Tracking Table'!$AX454),'Performance Curves'!$C$1:$L$44,_xlfn.SINGLE(MATCH('BMP P Tracking Table'!$AZ454,'Performance Curves'!$D$1:$L$1,1))+1,FALSE)),"")</f>
        <v/>
      </c>
      <c r="BD454" s="107" t="str">
        <f>IFERROR('BMP P Tracking Table'!$BC454*'BMP P Tracking Table'!$AY454,"")</f>
        <v/>
      </c>
      <c r="BE454" s="101"/>
      <c r="BF454" s="37">
        <f t="shared" si="16"/>
        <v>0</v>
      </c>
    </row>
    <row r="455" spans="1:58" x14ac:dyDescent="0.25">
      <c r="A455" s="65"/>
      <c r="B455" s="65"/>
      <c r="C455" s="65"/>
      <c r="D455" s="65"/>
      <c r="E455" s="97"/>
      <c r="F455" s="97"/>
      <c r="G455" s="65"/>
      <c r="H455" s="65"/>
      <c r="I455" s="65"/>
      <c r="J455" s="98"/>
      <c r="K455" s="65"/>
      <c r="L455" s="65"/>
      <c r="M455" s="65"/>
      <c r="N455" s="65"/>
      <c r="O455" s="65"/>
      <c r="P455" s="65"/>
      <c r="Q455" s="65" t="str">
        <f>IFERROR(VLOOKUP('BMP P Tracking Table'!$P455,Dropdowns!$C$2:$E$15,3,FALSE),"")</f>
        <v/>
      </c>
      <c r="R455" s="65" t="str">
        <f>IFERROR(VLOOKUP('BMP P Tracking Table'!$Q455,Dropdowns!$P$3:$Q$23,2,FALSE),"")</f>
        <v/>
      </c>
      <c r="S455" s="65"/>
      <c r="T455" s="65"/>
      <c r="U455" s="65"/>
      <c r="V455" s="65"/>
      <c r="W455" s="65"/>
      <c r="X455" s="65"/>
      <c r="Y455" s="65"/>
      <c r="Z455" s="65"/>
      <c r="AA455" s="65"/>
      <c r="AB455" s="100"/>
      <c r="AC455" s="65"/>
      <c r="AD455" s="107" t="str">
        <f>IFERROR('BMP P Tracking Table'!$U455*VLOOKUP('BMP P Tracking Table'!$Q455,'Loading Rates'!$B$1:$L$24,4,FALSE)+IF('BMP P Tracking Table'!$V455="By HSG",'BMP P Tracking Table'!$W455*VLOOKUP('BMP P Tracking Table'!$Q455,'Loading Rates'!$B$1:$L$24,6,FALSE)+'BMP P Tracking Table'!$X455*VLOOKUP('BMP P Tracking Table'!$Q455,'Loading Rates'!$B$1:$L$24,7,FALSE)+'BMP P Tracking Table'!$Y455*VLOOKUP('BMP P Tracking Table'!$Q455,'Loading Rates'!$B$1:$L$24,8,FALSE)+'BMP P Tracking Table'!$Z455*VLOOKUP('BMP P Tracking Table'!$Q455,'Loading Rates'!$B$1:$L$24,9,FALSE),'BMP P Tracking Table'!$AA455*VLOOKUP('BMP P Tracking Table'!$Q455,'Loading Rates'!$B$1:$L$24,10,FALSE)),"")</f>
        <v/>
      </c>
      <c r="AE455" s="107" t="str">
        <f>IFERROR(MIN(2,IF('BMP P Tracking Table'!$V455="Total Pervious",(-(3630*'BMP P Tracking Table'!$U455+20.691*'BMP P Tracking Table'!$AA455)+SQRT((3630*'BMP P Tracking Table'!$U455+20.691*'BMP P Tracking Table'!$AA455)^2-(4*(996.798*'BMP P Tracking Table'!$AA455)*-'BMP P Tracking Table'!$AB455)))/(2*(996.798*'BMP P Tracking Table'!$AA455)),IF(SUM('BMP P Tracking Table'!$W455:$Z455)=0,'BMP P Tracking Table'!$AB455/(-3630*'BMP P Tracking Table'!$U455),(-(3630*'BMP P Tracking Table'!$U455+20.691*'BMP P Tracking Table'!$Z455-216.711*'BMP P Tracking Table'!$Y455-83.853*'BMP P Tracking Table'!$X455-42.834*'BMP P Tracking Table'!$W455)+SQRT((3630*'BMP P Tracking Table'!$U455+20.691*'BMP P Tracking Table'!$Z455-216.711*'BMP P Tracking Table'!$Y455-83.853*'BMP P Tracking Table'!$X455-42.834*'BMP P Tracking Table'!$W455)^2-(4*(149.919*'BMP P Tracking Table'!$W455+236.676*'BMP P Tracking Table'!$X455+726*'BMP P Tracking Table'!$Y455+996.798*'BMP P Tracking Table'!$Z455)*-'BMP P Tracking Table'!$AB455)))/(2*(149.919*'BMP P Tracking Table'!$W455+236.676*'BMP P Tracking Table'!$X455+726*'BMP P Tracking Table'!$Y455+996.798*'BMP P Tracking Table'!$Z455))))),"")</f>
        <v/>
      </c>
      <c r="AF455" s="107" t="str" cm="1">
        <f t="array" ref="AF455">IFERROR((VLOOKUP(CONCATENATE('BMP P Tracking Table'!$T455," ",'BMP P Tracking Table'!$AC455),'Performance Curves'!$C$1:$L$45,_xlfn.SINGLE(MATCH('BMP P Tracking Table'!$AE455,'Performance Curves'!$D$1:$L$1,1))+2,FALSE)-VLOOKUP(CONCATENATE('BMP P Tracking Table'!$T455," ",'BMP P Tracking Table'!$AC455),'Performance Curves'!$C$1:$L$45,_xlfn.SINGLE(MATCH('BMP P Tracking Table'!$AE455,'Performance Curves'!$D$1:$L$1,1))+1,FALSE)),"")</f>
        <v/>
      </c>
      <c r="AG455" s="107" t="str">
        <f>IFERROR(('BMP P Tracking Table'!$AE455-INDEX('Performance Curves'!$E$1:$L$1,1,MATCH('BMP P Tracking Table'!$AE455,'Performance Curves'!$E$1:$L$1,1)))/(INDEX('Performance Curves'!$E$1:$L$1,1,MATCH('BMP P Tracking Table'!$AE455,'Performance Curves'!$E$1:$L$1,1)+1)-INDEX('Performance Curves'!$E$1:$L$1,1,MATCH('BMP P Tracking Table'!$AE455,'Performance Curves'!$E$1:$L$1,1))),"")</f>
        <v/>
      </c>
      <c r="AH455" s="106" t="str" cm="1">
        <f t="array" ref="AH455">IFERROR(IF('BMP P Tracking Table'!$AE455=2,VLOOKUP(CONCATENATE('BMP P Tracking Table'!$T455," ",'BMP P Tracking Table'!$AC455),'Performance Curves'!$C$1:$L$45,_xlfn.SINGLE(MATCH('BMP P Tracking Table'!$AE455,'Performance Curves'!$D$1:$L$1,1))+1,FALSE),'BMP P Tracking Table'!$AF455*'BMP P Tracking Table'!$AG455+VLOOKUP(CONCATENATE('BMP P Tracking Table'!$T455," ",'BMP P Tracking Table'!$AC455),'Performance Curves'!$C$1:$L$45,_xlfn.SINGLE(MATCH('BMP P Tracking Table'!$AE455,'Performance Curves'!$D$1:$L$1,1))+1,FALSE)),"")</f>
        <v/>
      </c>
      <c r="AI455" s="107" t="str">
        <f>IFERROR('BMP P Tracking Table'!$AH455*'BMP P Tracking Table'!$AD455,"")</f>
        <v/>
      </c>
      <c r="AJ455" s="65"/>
      <c r="AK455" s="101"/>
      <c r="AL455" s="101"/>
      <c r="AM455" s="64">
        <v>1</v>
      </c>
      <c r="AN455" s="105" t="str">
        <f t="shared" si="15"/>
        <v/>
      </c>
      <c r="AO455" s="101"/>
      <c r="AP455" s="101"/>
      <c r="AQ455" s="101"/>
      <c r="AR455" s="101"/>
      <c r="AS455" s="101"/>
      <c r="AT455" s="101"/>
      <c r="AU455" s="101"/>
      <c r="AV455" s="65"/>
      <c r="AW455" s="102"/>
      <c r="AX455" s="102"/>
      <c r="AY455" s="107" t="str">
        <f>IF('BMP P Tracking Table'!$AK455="Yes",IF('BMP P Tracking Table'!$AL455="No",'BMP P Tracking Table'!$U455*VLOOKUP('BMP P Tracking Table'!$Q455,'Loading Rates'!$B$1:$L$24,4,FALSE)+IF('BMP P Tracking Table'!$V455="By HSG",'BMP P Tracking Table'!$W455*VLOOKUP('BMP P Tracking Table'!$Q455,'Loading Rates'!$B$1:$L$24,6,FALSE)+'BMP P Tracking Table'!$X455*VLOOKUP('BMP P Tracking Table'!$Q455,'Loading Rates'!$B$1:$L$24,7,FALSE)+'BMP P Tracking Table'!$Y455*VLOOKUP('BMP P Tracking Table'!$Q455,'Loading Rates'!$B$1:$L$24,8,FALSE)+'BMP P Tracking Table'!$Z455*VLOOKUP('BMP P Tracking Table'!$Q455,'Loading Rates'!$B$1:$L$24,9,FALSE),'BMP P Tracking Table'!$AA455*VLOOKUP('BMP P Tracking Table'!$Q455,'Loading Rates'!$B$1:$L$24,10,FALSE)),'BMP P Tracking Table'!$AO455*VLOOKUP('BMP P Tracking Table'!$Q455,'Loading Rates'!$B$1:$L$24,4,FALSE)+IF('BMP P Tracking Table'!$AP455="By HSG",'BMP P Tracking Table'!$AQ455*VLOOKUP('BMP P Tracking Table'!$Q455,'Loading Rates'!$B$1:$L$24,6,FALSE)+'BMP P Tracking Table'!$AR455*VLOOKUP('BMP P Tracking Table'!$Q455,'Loading Rates'!$B$1:$L$24,7,FALSE)+'BMP P Tracking Table'!$AS455*VLOOKUP('BMP P Tracking Table'!$Q455,'Loading Rates'!$B$1:$L$24,8,FALSE)+'BMP P Tracking Table'!$AT455*VLOOKUP('BMP P Tracking Table'!$Q455,'Loading Rates'!$B$1:$L$24,9,FALSE),'BMP P Tracking Table'!$AU455*VLOOKUP('BMP P Tracking Table'!$Q455,'Loading Rates'!$B$1:$L$24,10,FALSE))),"")</f>
        <v/>
      </c>
      <c r="AZ455" s="107" t="str">
        <f>IFERROR(IF('BMP P Tracking Table'!$AL455="Yes",MIN(2,IF('BMP P Tracking Table'!$AP455="Total Pervious",(-(3630*'BMP P Tracking Table'!$AO455+20.691*'BMP P Tracking Table'!$AU455)+SQRT((3630*'BMP P Tracking Table'!$AO455+20.691*'BMP P Tracking Table'!$AU455)^2-(4*(996.798*'BMP P Tracking Table'!$AU455)*-'BMP P Tracking Table'!$AW455)))/(2*(996.798*'BMP P Tracking Table'!$AU455)),IF(SUM('BMP P Tracking Table'!$AQ455:$AT455)=0,'BMP P Tracking Table'!$AU455/(-3630*'BMP P Tracking Table'!$AO455),(-(3630*'BMP P Tracking Table'!$AO455+20.691*'BMP P Tracking Table'!$AT455-216.711*'BMP P Tracking Table'!$AS455-83.853*'BMP P Tracking Table'!$AR455-42.834*'BMP P Tracking Table'!$AQ455)+SQRT((3630*'BMP P Tracking Table'!$AO455+20.691*'BMP P Tracking Table'!$AT455-216.711*'BMP P Tracking Table'!$AS455-83.853*'BMP P Tracking Table'!$AR455-42.834*'BMP P Tracking Table'!$AQ455)^2-(4*(149.919*'BMP P Tracking Table'!$AQ455+236.676*'BMP P Tracking Table'!$AR455+726*'BMP P Tracking Table'!$AS455+996.798*'BMP P Tracking Table'!$AT455)*-'BMP P Tracking Table'!$AW455)))/(2*(149.919*'BMP P Tracking Table'!$AQ455+236.676*'BMP P Tracking Table'!$AR455+726*'BMP P Tracking Table'!$AS455+996.798*'BMP P Tracking Table'!$AT455))))),MIN(2,IF('BMP P Tracking Table'!$AP455="Total Pervious",(-(3630*'BMP P Tracking Table'!$U455+20.691*'BMP P Tracking Table'!$AA455)+SQRT((3630*'BMP P Tracking Table'!$U455+20.691*'BMP P Tracking Table'!$AA455)^2-(4*(996.798*'BMP P Tracking Table'!$AA455)*-'BMP P Tracking Table'!$AW455)))/(2*(996.798*'BMP P Tracking Table'!$AA455)),IF(SUM('BMP P Tracking Table'!$W455:$Z455)=0,'BMP P Tracking Table'!$AW455/(-3630*'BMP P Tracking Table'!$U455),(-(3630*'BMP P Tracking Table'!$U455+20.691*'BMP P Tracking Table'!$Z455-216.711*'BMP P Tracking Table'!$Y455-83.853*'BMP P Tracking Table'!$X455-42.834*'BMP P Tracking Table'!$W455)+SQRT((3630*'BMP P Tracking Table'!$U455+20.691*'BMP P Tracking Table'!$Z455-216.711*'BMP P Tracking Table'!$Y455-83.853*'BMP P Tracking Table'!$X455-42.834*'BMP P Tracking Table'!$W455)^2-(4*(149.919*'BMP P Tracking Table'!$W455+236.676*'BMP P Tracking Table'!$X455+726*'BMP P Tracking Table'!$Y455+996.798*'BMP P Tracking Table'!$Z455)*-'BMP P Tracking Table'!$AW455)))/(2*(149.919*'BMP P Tracking Table'!$W455+236.676*'BMP P Tracking Table'!$X455+726*'BMP P Tracking Table'!$Y455+996.798*'BMP P Tracking Table'!$Z455)))))),"")</f>
        <v/>
      </c>
      <c r="BA455" s="105" t="str" cm="1">
        <f t="array" ref="BA455">IFERROR((VLOOKUP(CONCATENATE('BMP P Tracking Table'!$AV455," ",'BMP P Tracking Table'!$AX455),'Performance Curves'!$C$1:$L$45,_xlfn.SINGLE(MATCH('BMP P Tracking Table'!$AZ455,'Performance Curves'!$D$1:$L$1,1))+2,FALSE)-VLOOKUP(CONCATENATE('BMP P Tracking Table'!$AV455," ",'BMP P Tracking Table'!$AX455),'Performance Curves'!$C$1:$L$45,_xlfn.SINGLE(MATCH('BMP P Tracking Table'!$AZ455,'Performance Curves'!$D$1:$L$1,1))+1,FALSE)),"")</f>
        <v/>
      </c>
      <c r="BB455" s="107" t="str">
        <f>IFERROR(('BMP P Tracking Table'!$AZ455-INDEX('Performance Curves'!$E$1:$L$1,1,MATCH('BMP P Tracking Table'!$AZ455,'Performance Curves'!$E$1:$L$1,1)))/(INDEX('Performance Curves'!$E$1:$L$1,1,MATCH('BMP P Tracking Table'!$AZ455,'Performance Curves'!$E$1:$L$1,1)+1)-INDEX('Performance Curves'!$E$1:$L$1,1,MATCH('BMP P Tracking Table'!$AZ455,'Performance Curves'!$E$1:$L$1,1))),"")</f>
        <v/>
      </c>
      <c r="BC455" s="106" t="str" cm="1">
        <f t="array" ref="BC455">IFERROR(IF('BMP P Tracking Table'!$AZ455=2,VLOOKUP(CONCATENATE('BMP P Tracking Table'!$AV455," ",'BMP P Tracking Table'!$AX455),'Performance Curves'!$C$1:$L$44,_xlfn.SINGLE(MATCH('BMP P Tracking Table'!$AZ455,'Performance Curves'!$D$1:$L$1,1))+1,FALSE),'BMP P Tracking Table'!$BA455*'BMP P Tracking Table'!$BB455+VLOOKUP(CONCATENATE('BMP P Tracking Table'!$AV455," ",'BMP P Tracking Table'!$AX455),'Performance Curves'!$C$1:$L$44,_xlfn.SINGLE(MATCH('BMP P Tracking Table'!$AZ455,'Performance Curves'!$D$1:$L$1,1))+1,FALSE)),"")</f>
        <v/>
      </c>
      <c r="BD455" s="107" t="str">
        <f>IFERROR('BMP P Tracking Table'!$BC455*'BMP P Tracking Table'!$AY455,"")</f>
        <v/>
      </c>
      <c r="BE455" s="101"/>
      <c r="BF455" s="37">
        <f t="shared" si="16"/>
        <v>0</v>
      </c>
    </row>
    <row r="456" spans="1:58" x14ac:dyDescent="0.25">
      <c r="A456" s="65"/>
      <c r="B456" s="65"/>
      <c r="C456" s="65"/>
      <c r="D456" s="65"/>
      <c r="E456" s="97"/>
      <c r="F456" s="97"/>
      <c r="G456" s="65"/>
      <c r="H456" s="65"/>
      <c r="I456" s="65"/>
      <c r="J456" s="98"/>
      <c r="K456" s="65"/>
      <c r="L456" s="65"/>
      <c r="M456" s="65"/>
      <c r="N456" s="65"/>
      <c r="O456" s="65"/>
      <c r="P456" s="65"/>
      <c r="Q456" s="65" t="str">
        <f>IFERROR(VLOOKUP('BMP P Tracking Table'!$P456,Dropdowns!$C$2:$E$15,3,FALSE),"")</f>
        <v/>
      </c>
      <c r="R456" s="65" t="str">
        <f>IFERROR(VLOOKUP('BMP P Tracking Table'!$Q456,Dropdowns!$P$3:$Q$23,2,FALSE),"")</f>
        <v/>
      </c>
      <c r="S456" s="65"/>
      <c r="T456" s="65"/>
      <c r="U456" s="65"/>
      <c r="V456" s="65"/>
      <c r="W456" s="65"/>
      <c r="X456" s="65"/>
      <c r="Y456" s="65"/>
      <c r="Z456" s="65"/>
      <c r="AA456" s="65"/>
      <c r="AB456" s="100"/>
      <c r="AC456" s="65"/>
      <c r="AD456" s="107" t="str">
        <f>IFERROR('BMP P Tracking Table'!$U456*VLOOKUP('BMP P Tracking Table'!$Q456,'Loading Rates'!$B$1:$L$24,4,FALSE)+IF('BMP P Tracking Table'!$V456="By HSG",'BMP P Tracking Table'!$W456*VLOOKUP('BMP P Tracking Table'!$Q456,'Loading Rates'!$B$1:$L$24,6,FALSE)+'BMP P Tracking Table'!$X456*VLOOKUP('BMP P Tracking Table'!$Q456,'Loading Rates'!$B$1:$L$24,7,FALSE)+'BMP P Tracking Table'!$Y456*VLOOKUP('BMP P Tracking Table'!$Q456,'Loading Rates'!$B$1:$L$24,8,FALSE)+'BMP P Tracking Table'!$Z456*VLOOKUP('BMP P Tracking Table'!$Q456,'Loading Rates'!$B$1:$L$24,9,FALSE),'BMP P Tracking Table'!$AA456*VLOOKUP('BMP P Tracking Table'!$Q456,'Loading Rates'!$B$1:$L$24,10,FALSE)),"")</f>
        <v/>
      </c>
      <c r="AE456" s="107" t="str">
        <f>IFERROR(MIN(2,IF('BMP P Tracking Table'!$V456="Total Pervious",(-(3630*'BMP P Tracking Table'!$U456+20.691*'BMP P Tracking Table'!$AA456)+SQRT((3630*'BMP P Tracking Table'!$U456+20.691*'BMP P Tracking Table'!$AA456)^2-(4*(996.798*'BMP P Tracking Table'!$AA456)*-'BMP P Tracking Table'!$AB456)))/(2*(996.798*'BMP P Tracking Table'!$AA456)),IF(SUM('BMP P Tracking Table'!$W456:$Z456)=0,'BMP P Tracking Table'!$AB456/(-3630*'BMP P Tracking Table'!$U456),(-(3630*'BMP P Tracking Table'!$U456+20.691*'BMP P Tracking Table'!$Z456-216.711*'BMP P Tracking Table'!$Y456-83.853*'BMP P Tracking Table'!$X456-42.834*'BMP P Tracking Table'!$W456)+SQRT((3630*'BMP P Tracking Table'!$U456+20.691*'BMP P Tracking Table'!$Z456-216.711*'BMP P Tracking Table'!$Y456-83.853*'BMP P Tracking Table'!$X456-42.834*'BMP P Tracking Table'!$W456)^2-(4*(149.919*'BMP P Tracking Table'!$W456+236.676*'BMP P Tracking Table'!$X456+726*'BMP P Tracking Table'!$Y456+996.798*'BMP P Tracking Table'!$Z456)*-'BMP P Tracking Table'!$AB456)))/(2*(149.919*'BMP P Tracking Table'!$W456+236.676*'BMP P Tracking Table'!$X456+726*'BMP P Tracking Table'!$Y456+996.798*'BMP P Tracking Table'!$Z456))))),"")</f>
        <v/>
      </c>
      <c r="AF456" s="107" t="str" cm="1">
        <f t="array" ref="AF456">IFERROR((VLOOKUP(CONCATENATE('BMP P Tracking Table'!$T456," ",'BMP P Tracking Table'!$AC456),'Performance Curves'!$C$1:$L$45,_xlfn.SINGLE(MATCH('BMP P Tracking Table'!$AE456,'Performance Curves'!$D$1:$L$1,1))+2,FALSE)-VLOOKUP(CONCATENATE('BMP P Tracking Table'!$T456," ",'BMP P Tracking Table'!$AC456),'Performance Curves'!$C$1:$L$45,_xlfn.SINGLE(MATCH('BMP P Tracking Table'!$AE456,'Performance Curves'!$D$1:$L$1,1))+1,FALSE)),"")</f>
        <v/>
      </c>
      <c r="AG456" s="107" t="str">
        <f>IFERROR(('BMP P Tracking Table'!$AE456-INDEX('Performance Curves'!$E$1:$L$1,1,MATCH('BMP P Tracking Table'!$AE456,'Performance Curves'!$E$1:$L$1,1)))/(INDEX('Performance Curves'!$E$1:$L$1,1,MATCH('BMP P Tracking Table'!$AE456,'Performance Curves'!$E$1:$L$1,1)+1)-INDEX('Performance Curves'!$E$1:$L$1,1,MATCH('BMP P Tracking Table'!$AE456,'Performance Curves'!$E$1:$L$1,1))),"")</f>
        <v/>
      </c>
      <c r="AH456" s="106" t="str" cm="1">
        <f t="array" ref="AH456">IFERROR(IF('BMP P Tracking Table'!$AE456=2,VLOOKUP(CONCATENATE('BMP P Tracking Table'!$T456," ",'BMP P Tracking Table'!$AC456),'Performance Curves'!$C$1:$L$45,_xlfn.SINGLE(MATCH('BMP P Tracking Table'!$AE456,'Performance Curves'!$D$1:$L$1,1))+1,FALSE),'BMP P Tracking Table'!$AF456*'BMP P Tracking Table'!$AG456+VLOOKUP(CONCATENATE('BMP P Tracking Table'!$T456," ",'BMP P Tracking Table'!$AC456),'Performance Curves'!$C$1:$L$45,_xlfn.SINGLE(MATCH('BMP P Tracking Table'!$AE456,'Performance Curves'!$D$1:$L$1,1))+1,FALSE)),"")</f>
        <v/>
      </c>
      <c r="AI456" s="107" t="str">
        <f>IFERROR('BMP P Tracking Table'!$AH456*'BMP P Tracking Table'!$AD456,"")</f>
        <v/>
      </c>
      <c r="AJ456" s="65"/>
      <c r="AK456" s="101"/>
      <c r="AL456" s="101"/>
      <c r="AM456" s="64">
        <v>1</v>
      </c>
      <c r="AN456" s="105" t="str">
        <f t="shared" si="15"/>
        <v/>
      </c>
      <c r="AO456" s="101"/>
      <c r="AP456" s="101"/>
      <c r="AQ456" s="101"/>
      <c r="AR456" s="101"/>
      <c r="AS456" s="101"/>
      <c r="AT456" s="101"/>
      <c r="AU456" s="101"/>
      <c r="AV456" s="65"/>
      <c r="AW456" s="102"/>
      <c r="AX456" s="102"/>
      <c r="AY456" s="107" t="str">
        <f>IF('BMP P Tracking Table'!$AK456="Yes",IF('BMP P Tracking Table'!$AL456="No",'BMP P Tracking Table'!$U456*VLOOKUP('BMP P Tracking Table'!$Q456,'Loading Rates'!$B$1:$L$24,4,FALSE)+IF('BMP P Tracking Table'!$V456="By HSG",'BMP P Tracking Table'!$W456*VLOOKUP('BMP P Tracking Table'!$Q456,'Loading Rates'!$B$1:$L$24,6,FALSE)+'BMP P Tracking Table'!$X456*VLOOKUP('BMP P Tracking Table'!$Q456,'Loading Rates'!$B$1:$L$24,7,FALSE)+'BMP P Tracking Table'!$Y456*VLOOKUP('BMP P Tracking Table'!$Q456,'Loading Rates'!$B$1:$L$24,8,FALSE)+'BMP P Tracking Table'!$Z456*VLOOKUP('BMP P Tracking Table'!$Q456,'Loading Rates'!$B$1:$L$24,9,FALSE),'BMP P Tracking Table'!$AA456*VLOOKUP('BMP P Tracking Table'!$Q456,'Loading Rates'!$B$1:$L$24,10,FALSE)),'BMP P Tracking Table'!$AO456*VLOOKUP('BMP P Tracking Table'!$Q456,'Loading Rates'!$B$1:$L$24,4,FALSE)+IF('BMP P Tracking Table'!$AP456="By HSG",'BMP P Tracking Table'!$AQ456*VLOOKUP('BMP P Tracking Table'!$Q456,'Loading Rates'!$B$1:$L$24,6,FALSE)+'BMP P Tracking Table'!$AR456*VLOOKUP('BMP P Tracking Table'!$Q456,'Loading Rates'!$B$1:$L$24,7,FALSE)+'BMP P Tracking Table'!$AS456*VLOOKUP('BMP P Tracking Table'!$Q456,'Loading Rates'!$B$1:$L$24,8,FALSE)+'BMP P Tracking Table'!$AT456*VLOOKUP('BMP P Tracking Table'!$Q456,'Loading Rates'!$B$1:$L$24,9,FALSE),'BMP P Tracking Table'!$AU456*VLOOKUP('BMP P Tracking Table'!$Q456,'Loading Rates'!$B$1:$L$24,10,FALSE))),"")</f>
        <v/>
      </c>
      <c r="AZ456" s="107" t="str">
        <f>IFERROR(IF('BMP P Tracking Table'!$AL456="Yes",MIN(2,IF('BMP P Tracking Table'!$AP456="Total Pervious",(-(3630*'BMP P Tracking Table'!$AO456+20.691*'BMP P Tracking Table'!$AU456)+SQRT((3630*'BMP P Tracking Table'!$AO456+20.691*'BMP P Tracking Table'!$AU456)^2-(4*(996.798*'BMP P Tracking Table'!$AU456)*-'BMP P Tracking Table'!$AW456)))/(2*(996.798*'BMP P Tracking Table'!$AU456)),IF(SUM('BMP P Tracking Table'!$AQ456:$AT456)=0,'BMP P Tracking Table'!$AU456/(-3630*'BMP P Tracking Table'!$AO456),(-(3630*'BMP P Tracking Table'!$AO456+20.691*'BMP P Tracking Table'!$AT456-216.711*'BMP P Tracking Table'!$AS456-83.853*'BMP P Tracking Table'!$AR456-42.834*'BMP P Tracking Table'!$AQ456)+SQRT((3630*'BMP P Tracking Table'!$AO456+20.691*'BMP P Tracking Table'!$AT456-216.711*'BMP P Tracking Table'!$AS456-83.853*'BMP P Tracking Table'!$AR456-42.834*'BMP P Tracking Table'!$AQ456)^2-(4*(149.919*'BMP P Tracking Table'!$AQ456+236.676*'BMP P Tracking Table'!$AR456+726*'BMP P Tracking Table'!$AS456+996.798*'BMP P Tracking Table'!$AT456)*-'BMP P Tracking Table'!$AW456)))/(2*(149.919*'BMP P Tracking Table'!$AQ456+236.676*'BMP P Tracking Table'!$AR456+726*'BMP P Tracking Table'!$AS456+996.798*'BMP P Tracking Table'!$AT456))))),MIN(2,IF('BMP P Tracking Table'!$AP456="Total Pervious",(-(3630*'BMP P Tracking Table'!$U456+20.691*'BMP P Tracking Table'!$AA456)+SQRT((3630*'BMP P Tracking Table'!$U456+20.691*'BMP P Tracking Table'!$AA456)^2-(4*(996.798*'BMP P Tracking Table'!$AA456)*-'BMP P Tracking Table'!$AW456)))/(2*(996.798*'BMP P Tracking Table'!$AA456)),IF(SUM('BMP P Tracking Table'!$W456:$Z456)=0,'BMP P Tracking Table'!$AW456/(-3630*'BMP P Tracking Table'!$U456),(-(3630*'BMP P Tracking Table'!$U456+20.691*'BMP P Tracking Table'!$Z456-216.711*'BMP P Tracking Table'!$Y456-83.853*'BMP P Tracking Table'!$X456-42.834*'BMP P Tracking Table'!$W456)+SQRT((3630*'BMP P Tracking Table'!$U456+20.691*'BMP P Tracking Table'!$Z456-216.711*'BMP P Tracking Table'!$Y456-83.853*'BMP P Tracking Table'!$X456-42.834*'BMP P Tracking Table'!$W456)^2-(4*(149.919*'BMP P Tracking Table'!$W456+236.676*'BMP P Tracking Table'!$X456+726*'BMP P Tracking Table'!$Y456+996.798*'BMP P Tracking Table'!$Z456)*-'BMP P Tracking Table'!$AW456)))/(2*(149.919*'BMP P Tracking Table'!$W456+236.676*'BMP P Tracking Table'!$X456+726*'BMP P Tracking Table'!$Y456+996.798*'BMP P Tracking Table'!$Z456)))))),"")</f>
        <v/>
      </c>
      <c r="BA456" s="105" t="str" cm="1">
        <f t="array" ref="BA456">IFERROR((VLOOKUP(CONCATENATE('BMP P Tracking Table'!$AV456," ",'BMP P Tracking Table'!$AX456),'Performance Curves'!$C$1:$L$45,_xlfn.SINGLE(MATCH('BMP P Tracking Table'!$AZ456,'Performance Curves'!$D$1:$L$1,1))+2,FALSE)-VLOOKUP(CONCATENATE('BMP P Tracking Table'!$AV456," ",'BMP P Tracking Table'!$AX456),'Performance Curves'!$C$1:$L$45,_xlfn.SINGLE(MATCH('BMP P Tracking Table'!$AZ456,'Performance Curves'!$D$1:$L$1,1))+1,FALSE)),"")</f>
        <v/>
      </c>
      <c r="BB456" s="107" t="str">
        <f>IFERROR(('BMP P Tracking Table'!$AZ456-INDEX('Performance Curves'!$E$1:$L$1,1,MATCH('BMP P Tracking Table'!$AZ456,'Performance Curves'!$E$1:$L$1,1)))/(INDEX('Performance Curves'!$E$1:$L$1,1,MATCH('BMP P Tracking Table'!$AZ456,'Performance Curves'!$E$1:$L$1,1)+1)-INDEX('Performance Curves'!$E$1:$L$1,1,MATCH('BMP P Tracking Table'!$AZ456,'Performance Curves'!$E$1:$L$1,1))),"")</f>
        <v/>
      </c>
      <c r="BC456" s="106" t="str" cm="1">
        <f t="array" ref="BC456">IFERROR(IF('BMP P Tracking Table'!$AZ456=2,VLOOKUP(CONCATENATE('BMP P Tracking Table'!$AV456," ",'BMP P Tracking Table'!$AX456),'Performance Curves'!$C$1:$L$44,_xlfn.SINGLE(MATCH('BMP P Tracking Table'!$AZ456,'Performance Curves'!$D$1:$L$1,1))+1,FALSE),'BMP P Tracking Table'!$BA456*'BMP P Tracking Table'!$BB456+VLOOKUP(CONCATENATE('BMP P Tracking Table'!$AV456," ",'BMP P Tracking Table'!$AX456),'Performance Curves'!$C$1:$L$44,_xlfn.SINGLE(MATCH('BMP P Tracking Table'!$AZ456,'Performance Curves'!$D$1:$L$1,1))+1,FALSE)),"")</f>
        <v/>
      </c>
      <c r="BD456" s="107" t="str">
        <f>IFERROR('BMP P Tracking Table'!$BC456*'BMP P Tracking Table'!$AY456,"")</f>
        <v/>
      </c>
      <c r="BE456" s="101"/>
      <c r="BF456" s="37">
        <f t="shared" si="16"/>
        <v>0</v>
      </c>
    </row>
    <row r="457" spans="1:58" x14ac:dyDescent="0.25">
      <c r="A457" s="65"/>
      <c r="B457" s="65"/>
      <c r="C457" s="65"/>
      <c r="D457" s="65"/>
      <c r="E457" s="97"/>
      <c r="F457" s="97"/>
      <c r="G457" s="65"/>
      <c r="H457" s="65"/>
      <c r="I457" s="65"/>
      <c r="J457" s="98"/>
      <c r="K457" s="65"/>
      <c r="L457" s="65"/>
      <c r="M457" s="65"/>
      <c r="N457" s="65"/>
      <c r="O457" s="65"/>
      <c r="P457" s="65"/>
      <c r="Q457" s="65" t="str">
        <f>IFERROR(VLOOKUP('BMP P Tracking Table'!$P457,Dropdowns!$C$2:$E$15,3,FALSE),"")</f>
        <v/>
      </c>
      <c r="R457" s="65" t="str">
        <f>IFERROR(VLOOKUP('BMP P Tracking Table'!$Q457,Dropdowns!$P$3:$Q$23,2,FALSE),"")</f>
        <v/>
      </c>
      <c r="S457" s="65"/>
      <c r="T457" s="65"/>
      <c r="U457" s="65"/>
      <c r="V457" s="65"/>
      <c r="W457" s="65"/>
      <c r="X457" s="65"/>
      <c r="Y457" s="65"/>
      <c r="Z457" s="65"/>
      <c r="AA457" s="65"/>
      <c r="AB457" s="100"/>
      <c r="AC457" s="65"/>
      <c r="AD457" s="107" t="str">
        <f>IFERROR('BMP P Tracking Table'!$U457*VLOOKUP('BMP P Tracking Table'!$Q457,'Loading Rates'!$B$1:$L$24,4,FALSE)+IF('BMP P Tracking Table'!$V457="By HSG",'BMP P Tracking Table'!$W457*VLOOKUP('BMP P Tracking Table'!$Q457,'Loading Rates'!$B$1:$L$24,6,FALSE)+'BMP P Tracking Table'!$X457*VLOOKUP('BMP P Tracking Table'!$Q457,'Loading Rates'!$B$1:$L$24,7,FALSE)+'BMP P Tracking Table'!$Y457*VLOOKUP('BMP P Tracking Table'!$Q457,'Loading Rates'!$B$1:$L$24,8,FALSE)+'BMP P Tracking Table'!$Z457*VLOOKUP('BMP P Tracking Table'!$Q457,'Loading Rates'!$B$1:$L$24,9,FALSE),'BMP P Tracking Table'!$AA457*VLOOKUP('BMP P Tracking Table'!$Q457,'Loading Rates'!$B$1:$L$24,10,FALSE)),"")</f>
        <v/>
      </c>
      <c r="AE457" s="107" t="str">
        <f>IFERROR(MIN(2,IF('BMP P Tracking Table'!$V457="Total Pervious",(-(3630*'BMP P Tracking Table'!$U457+20.691*'BMP P Tracking Table'!$AA457)+SQRT((3630*'BMP P Tracking Table'!$U457+20.691*'BMP P Tracking Table'!$AA457)^2-(4*(996.798*'BMP P Tracking Table'!$AA457)*-'BMP P Tracking Table'!$AB457)))/(2*(996.798*'BMP P Tracking Table'!$AA457)),IF(SUM('BMP P Tracking Table'!$W457:$Z457)=0,'BMP P Tracking Table'!$AB457/(-3630*'BMP P Tracking Table'!$U457),(-(3630*'BMP P Tracking Table'!$U457+20.691*'BMP P Tracking Table'!$Z457-216.711*'BMP P Tracking Table'!$Y457-83.853*'BMP P Tracking Table'!$X457-42.834*'BMP P Tracking Table'!$W457)+SQRT((3630*'BMP P Tracking Table'!$U457+20.691*'BMP P Tracking Table'!$Z457-216.711*'BMP P Tracking Table'!$Y457-83.853*'BMP P Tracking Table'!$X457-42.834*'BMP P Tracking Table'!$W457)^2-(4*(149.919*'BMP P Tracking Table'!$W457+236.676*'BMP P Tracking Table'!$X457+726*'BMP P Tracking Table'!$Y457+996.798*'BMP P Tracking Table'!$Z457)*-'BMP P Tracking Table'!$AB457)))/(2*(149.919*'BMP P Tracking Table'!$W457+236.676*'BMP P Tracking Table'!$X457+726*'BMP P Tracking Table'!$Y457+996.798*'BMP P Tracking Table'!$Z457))))),"")</f>
        <v/>
      </c>
      <c r="AF457" s="107" t="str" cm="1">
        <f t="array" ref="AF457">IFERROR((VLOOKUP(CONCATENATE('BMP P Tracking Table'!$T457," ",'BMP P Tracking Table'!$AC457),'Performance Curves'!$C$1:$L$45,_xlfn.SINGLE(MATCH('BMP P Tracking Table'!$AE457,'Performance Curves'!$D$1:$L$1,1))+2,FALSE)-VLOOKUP(CONCATENATE('BMP P Tracking Table'!$T457," ",'BMP P Tracking Table'!$AC457),'Performance Curves'!$C$1:$L$45,_xlfn.SINGLE(MATCH('BMP P Tracking Table'!$AE457,'Performance Curves'!$D$1:$L$1,1))+1,FALSE)),"")</f>
        <v/>
      </c>
      <c r="AG457" s="107" t="str">
        <f>IFERROR(('BMP P Tracking Table'!$AE457-INDEX('Performance Curves'!$E$1:$L$1,1,MATCH('BMP P Tracking Table'!$AE457,'Performance Curves'!$E$1:$L$1,1)))/(INDEX('Performance Curves'!$E$1:$L$1,1,MATCH('BMP P Tracking Table'!$AE457,'Performance Curves'!$E$1:$L$1,1)+1)-INDEX('Performance Curves'!$E$1:$L$1,1,MATCH('BMP P Tracking Table'!$AE457,'Performance Curves'!$E$1:$L$1,1))),"")</f>
        <v/>
      </c>
      <c r="AH457" s="106" t="str" cm="1">
        <f t="array" ref="AH457">IFERROR(IF('BMP P Tracking Table'!$AE457=2,VLOOKUP(CONCATENATE('BMP P Tracking Table'!$T457," ",'BMP P Tracking Table'!$AC457),'Performance Curves'!$C$1:$L$45,_xlfn.SINGLE(MATCH('BMP P Tracking Table'!$AE457,'Performance Curves'!$D$1:$L$1,1))+1,FALSE),'BMP P Tracking Table'!$AF457*'BMP P Tracking Table'!$AG457+VLOOKUP(CONCATENATE('BMP P Tracking Table'!$T457," ",'BMP P Tracking Table'!$AC457),'Performance Curves'!$C$1:$L$45,_xlfn.SINGLE(MATCH('BMP P Tracking Table'!$AE457,'Performance Curves'!$D$1:$L$1,1))+1,FALSE)),"")</f>
        <v/>
      </c>
      <c r="AI457" s="107" t="str">
        <f>IFERROR('BMP P Tracking Table'!$AH457*'BMP P Tracking Table'!$AD457,"")</f>
        <v/>
      </c>
      <c r="AJ457" s="65"/>
      <c r="AK457" s="101"/>
      <c r="AL457" s="101"/>
      <c r="AM457" s="64">
        <v>1</v>
      </c>
      <c r="AN457" s="105" t="str">
        <f t="shared" si="15"/>
        <v/>
      </c>
      <c r="AO457" s="101"/>
      <c r="AP457" s="101"/>
      <c r="AQ457" s="101"/>
      <c r="AR457" s="101"/>
      <c r="AS457" s="101"/>
      <c r="AT457" s="101"/>
      <c r="AU457" s="101"/>
      <c r="AV457" s="65"/>
      <c r="AW457" s="102"/>
      <c r="AX457" s="102"/>
      <c r="AY457" s="107" t="str">
        <f>IF('BMP P Tracking Table'!$AK457="Yes",IF('BMP P Tracking Table'!$AL457="No",'BMP P Tracking Table'!$U457*VLOOKUP('BMP P Tracking Table'!$Q457,'Loading Rates'!$B$1:$L$24,4,FALSE)+IF('BMP P Tracking Table'!$V457="By HSG",'BMP P Tracking Table'!$W457*VLOOKUP('BMP P Tracking Table'!$Q457,'Loading Rates'!$B$1:$L$24,6,FALSE)+'BMP P Tracking Table'!$X457*VLOOKUP('BMP P Tracking Table'!$Q457,'Loading Rates'!$B$1:$L$24,7,FALSE)+'BMP P Tracking Table'!$Y457*VLOOKUP('BMP P Tracking Table'!$Q457,'Loading Rates'!$B$1:$L$24,8,FALSE)+'BMP P Tracking Table'!$Z457*VLOOKUP('BMP P Tracking Table'!$Q457,'Loading Rates'!$B$1:$L$24,9,FALSE),'BMP P Tracking Table'!$AA457*VLOOKUP('BMP P Tracking Table'!$Q457,'Loading Rates'!$B$1:$L$24,10,FALSE)),'BMP P Tracking Table'!$AO457*VLOOKUP('BMP P Tracking Table'!$Q457,'Loading Rates'!$B$1:$L$24,4,FALSE)+IF('BMP P Tracking Table'!$AP457="By HSG",'BMP P Tracking Table'!$AQ457*VLOOKUP('BMP P Tracking Table'!$Q457,'Loading Rates'!$B$1:$L$24,6,FALSE)+'BMP P Tracking Table'!$AR457*VLOOKUP('BMP P Tracking Table'!$Q457,'Loading Rates'!$B$1:$L$24,7,FALSE)+'BMP P Tracking Table'!$AS457*VLOOKUP('BMP P Tracking Table'!$Q457,'Loading Rates'!$B$1:$L$24,8,FALSE)+'BMP P Tracking Table'!$AT457*VLOOKUP('BMP P Tracking Table'!$Q457,'Loading Rates'!$B$1:$L$24,9,FALSE),'BMP P Tracking Table'!$AU457*VLOOKUP('BMP P Tracking Table'!$Q457,'Loading Rates'!$B$1:$L$24,10,FALSE))),"")</f>
        <v/>
      </c>
      <c r="AZ457" s="107" t="str">
        <f>IFERROR(IF('BMP P Tracking Table'!$AL457="Yes",MIN(2,IF('BMP P Tracking Table'!$AP457="Total Pervious",(-(3630*'BMP P Tracking Table'!$AO457+20.691*'BMP P Tracking Table'!$AU457)+SQRT((3630*'BMP P Tracking Table'!$AO457+20.691*'BMP P Tracking Table'!$AU457)^2-(4*(996.798*'BMP P Tracking Table'!$AU457)*-'BMP P Tracking Table'!$AW457)))/(2*(996.798*'BMP P Tracking Table'!$AU457)),IF(SUM('BMP P Tracking Table'!$AQ457:$AT457)=0,'BMP P Tracking Table'!$AU457/(-3630*'BMP P Tracking Table'!$AO457),(-(3630*'BMP P Tracking Table'!$AO457+20.691*'BMP P Tracking Table'!$AT457-216.711*'BMP P Tracking Table'!$AS457-83.853*'BMP P Tracking Table'!$AR457-42.834*'BMP P Tracking Table'!$AQ457)+SQRT((3630*'BMP P Tracking Table'!$AO457+20.691*'BMP P Tracking Table'!$AT457-216.711*'BMP P Tracking Table'!$AS457-83.853*'BMP P Tracking Table'!$AR457-42.834*'BMP P Tracking Table'!$AQ457)^2-(4*(149.919*'BMP P Tracking Table'!$AQ457+236.676*'BMP P Tracking Table'!$AR457+726*'BMP P Tracking Table'!$AS457+996.798*'BMP P Tracking Table'!$AT457)*-'BMP P Tracking Table'!$AW457)))/(2*(149.919*'BMP P Tracking Table'!$AQ457+236.676*'BMP P Tracking Table'!$AR457+726*'BMP P Tracking Table'!$AS457+996.798*'BMP P Tracking Table'!$AT457))))),MIN(2,IF('BMP P Tracking Table'!$AP457="Total Pervious",(-(3630*'BMP P Tracking Table'!$U457+20.691*'BMP P Tracking Table'!$AA457)+SQRT((3630*'BMP P Tracking Table'!$U457+20.691*'BMP P Tracking Table'!$AA457)^2-(4*(996.798*'BMP P Tracking Table'!$AA457)*-'BMP P Tracking Table'!$AW457)))/(2*(996.798*'BMP P Tracking Table'!$AA457)),IF(SUM('BMP P Tracking Table'!$W457:$Z457)=0,'BMP P Tracking Table'!$AW457/(-3630*'BMP P Tracking Table'!$U457),(-(3630*'BMP P Tracking Table'!$U457+20.691*'BMP P Tracking Table'!$Z457-216.711*'BMP P Tracking Table'!$Y457-83.853*'BMP P Tracking Table'!$X457-42.834*'BMP P Tracking Table'!$W457)+SQRT((3630*'BMP P Tracking Table'!$U457+20.691*'BMP P Tracking Table'!$Z457-216.711*'BMP P Tracking Table'!$Y457-83.853*'BMP P Tracking Table'!$X457-42.834*'BMP P Tracking Table'!$W457)^2-(4*(149.919*'BMP P Tracking Table'!$W457+236.676*'BMP P Tracking Table'!$X457+726*'BMP P Tracking Table'!$Y457+996.798*'BMP P Tracking Table'!$Z457)*-'BMP P Tracking Table'!$AW457)))/(2*(149.919*'BMP P Tracking Table'!$W457+236.676*'BMP P Tracking Table'!$X457+726*'BMP P Tracking Table'!$Y457+996.798*'BMP P Tracking Table'!$Z457)))))),"")</f>
        <v/>
      </c>
      <c r="BA457" s="105" t="str" cm="1">
        <f t="array" ref="BA457">IFERROR((VLOOKUP(CONCATENATE('BMP P Tracking Table'!$AV457," ",'BMP P Tracking Table'!$AX457),'Performance Curves'!$C$1:$L$45,_xlfn.SINGLE(MATCH('BMP P Tracking Table'!$AZ457,'Performance Curves'!$D$1:$L$1,1))+2,FALSE)-VLOOKUP(CONCATENATE('BMP P Tracking Table'!$AV457," ",'BMP P Tracking Table'!$AX457),'Performance Curves'!$C$1:$L$45,_xlfn.SINGLE(MATCH('BMP P Tracking Table'!$AZ457,'Performance Curves'!$D$1:$L$1,1))+1,FALSE)),"")</f>
        <v/>
      </c>
      <c r="BB457" s="107" t="str">
        <f>IFERROR(('BMP P Tracking Table'!$AZ457-INDEX('Performance Curves'!$E$1:$L$1,1,MATCH('BMP P Tracking Table'!$AZ457,'Performance Curves'!$E$1:$L$1,1)))/(INDEX('Performance Curves'!$E$1:$L$1,1,MATCH('BMP P Tracking Table'!$AZ457,'Performance Curves'!$E$1:$L$1,1)+1)-INDEX('Performance Curves'!$E$1:$L$1,1,MATCH('BMP P Tracking Table'!$AZ457,'Performance Curves'!$E$1:$L$1,1))),"")</f>
        <v/>
      </c>
      <c r="BC457" s="106" t="str" cm="1">
        <f t="array" ref="BC457">IFERROR(IF('BMP P Tracking Table'!$AZ457=2,VLOOKUP(CONCATENATE('BMP P Tracking Table'!$AV457," ",'BMP P Tracking Table'!$AX457),'Performance Curves'!$C$1:$L$44,_xlfn.SINGLE(MATCH('BMP P Tracking Table'!$AZ457,'Performance Curves'!$D$1:$L$1,1))+1,FALSE),'BMP P Tracking Table'!$BA457*'BMP P Tracking Table'!$BB457+VLOOKUP(CONCATENATE('BMP P Tracking Table'!$AV457," ",'BMP P Tracking Table'!$AX457),'Performance Curves'!$C$1:$L$44,_xlfn.SINGLE(MATCH('BMP P Tracking Table'!$AZ457,'Performance Curves'!$D$1:$L$1,1))+1,FALSE)),"")</f>
        <v/>
      </c>
      <c r="BD457" s="107" t="str">
        <f>IFERROR('BMP P Tracking Table'!$BC457*'BMP P Tracking Table'!$AY457,"")</f>
        <v/>
      </c>
      <c r="BE457" s="101"/>
      <c r="BF457" s="37">
        <f t="shared" si="16"/>
        <v>0</v>
      </c>
    </row>
    <row r="458" spans="1:58" x14ac:dyDescent="0.25">
      <c r="A458" s="65"/>
      <c r="B458" s="65"/>
      <c r="C458" s="65"/>
      <c r="D458" s="65"/>
      <c r="E458" s="97"/>
      <c r="F458" s="97"/>
      <c r="G458" s="65"/>
      <c r="H458" s="65"/>
      <c r="I458" s="65"/>
      <c r="J458" s="98"/>
      <c r="K458" s="65"/>
      <c r="L458" s="65"/>
      <c r="M458" s="65"/>
      <c r="N458" s="65"/>
      <c r="O458" s="65"/>
      <c r="P458" s="65"/>
      <c r="Q458" s="65" t="str">
        <f>IFERROR(VLOOKUP('BMP P Tracking Table'!$P458,Dropdowns!$C$2:$E$15,3,FALSE),"")</f>
        <v/>
      </c>
      <c r="R458" s="65" t="str">
        <f>IFERROR(VLOOKUP('BMP P Tracking Table'!$Q458,Dropdowns!$P$3:$Q$23,2,FALSE),"")</f>
        <v/>
      </c>
      <c r="S458" s="65"/>
      <c r="T458" s="65"/>
      <c r="U458" s="65"/>
      <c r="V458" s="65"/>
      <c r="W458" s="65"/>
      <c r="X458" s="65"/>
      <c r="Y458" s="65"/>
      <c r="Z458" s="65"/>
      <c r="AA458" s="65"/>
      <c r="AB458" s="100"/>
      <c r="AC458" s="65"/>
      <c r="AD458" s="107" t="str">
        <f>IFERROR('BMP P Tracking Table'!$U458*VLOOKUP('BMP P Tracking Table'!$Q458,'Loading Rates'!$B$1:$L$24,4,FALSE)+IF('BMP P Tracking Table'!$V458="By HSG",'BMP P Tracking Table'!$W458*VLOOKUP('BMP P Tracking Table'!$Q458,'Loading Rates'!$B$1:$L$24,6,FALSE)+'BMP P Tracking Table'!$X458*VLOOKUP('BMP P Tracking Table'!$Q458,'Loading Rates'!$B$1:$L$24,7,FALSE)+'BMP P Tracking Table'!$Y458*VLOOKUP('BMP P Tracking Table'!$Q458,'Loading Rates'!$B$1:$L$24,8,FALSE)+'BMP P Tracking Table'!$Z458*VLOOKUP('BMP P Tracking Table'!$Q458,'Loading Rates'!$B$1:$L$24,9,FALSE),'BMP P Tracking Table'!$AA458*VLOOKUP('BMP P Tracking Table'!$Q458,'Loading Rates'!$B$1:$L$24,10,FALSE)),"")</f>
        <v/>
      </c>
      <c r="AE458" s="107" t="str">
        <f>IFERROR(MIN(2,IF('BMP P Tracking Table'!$V458="Total Pervious",(-(3630*'BMP P Tracking Table'!$U458+20.691*'BMP P Tracking Table'!$AA458)+SQRT((3630*'BMP P Tracking Table'!$U458+20.691*'BMP P Tracking Table'!$AA458)^2-(4*(996.798*'BMP P Tracking Table'!$AA458)*-'BMP P Tracking Table'!$AB458)))/(2*(996.798*'BMP P Tracking Table'!$AA458)),IF(SUM('BMP P Tracking Table'!$W458:$Z458)=0,'BMP P Tracking Table'!$AB458/(-3630*'BMP P Tracking Table'!$U458),(-(3630*'BMP P Tracking Table'!$U458+20.691*'BMP P Tracking Table'!$Z458-216.711*'BMP P Tracking Table'!$Y458-83.853*'BMP P Tracking Table'!$X458-42.834*'BMP P Tracking Table'!$W458)+SQRT((3630*'BMP P Tracking Table'!$U458+20.691*'BMP P Tracking Table'!$Z458-216.711*'BMP P Tracking Table'!$Y458-83.853*'BMP P Tracking Table'!$X458-42.834*'BMP P Tracking Table'!$W458)^2-(4*(149.919*'BMP P Tracking Table'!$W458+236.676*'BMP P Tracking Table'!$X458+726*'BMP P Tracking Table'!$Y458+996.798*'BMP P Tracking Table'!$Z458)*-'BMP P Tracking Table'!$AB458)))/(2*(149.919*'BMP P Tracking Table'!$W458+236.676*'BMP P Tracking Table'!$X458+726*'BMP P Tracking Table'!$Y458+996.798*'BMP P Tracking Table'!$Z458))))),"")</f>
        <v/>
      </c>
      <c r="AF458" s="107" t="str" cm="1">
        <f t="array" ref="AF458">IFERROR((VLOOKUP(CONCATENATE('BMP P Tracking Table'!$T458," ",'BMP P Tracking Table'!$AC458),'Performance Curves'!$C$1:$L$45,_xlfn.SINGLE(MATCH('BMP P Tracking Table'!$AE458,'Performance Curves'!$D$1:$L$1,1))+2,FALSE)-VLOOKUP(CONCATENATE('BMP P Tracking Table'!$T458," ",'BMP P Tracking Table'!$AC458),'Performance Curves'!$C$1:$L$45,_xlfn.SINGLE(MATCH('BMP P Tracking Table'!$AE458,'Performance Curves'!$D$1:$L$1,1))+1,FALSE)),"")</f>
        <v/>
      </c>
      <c r="AG458" s="107" t="str">
        <f>IFERROR(('BMP P Tracking Table'!$AE458-INDEX('Performance Curves'!$E$1:$L$1,1,MATCH('BMP P Tracking Table'!$AE458,'Performance Curves'!$E$1:$L$1,1)))/(INDEX('Performance Curves'!$E$1:$L$1,1,MATCH('BMP P Tracking Table'!$AE458,'Performance Curves'!$E$1:$L$1,1)+1)-INDEX('Performance Curves'!$E$1:$L$1,1,MATCH('BMP P Tracking Table'!$AE458,'Performance Curves'!$E$1:$L$1,1))),"")</f>
        <v/>
      </c>
      <c r="AH458" s="106" t="str" cm="1">
        <f t="array" ref="AH458">IFERROR(IF('BMP P Tracking Table'!$AE458=2,VLOOKUP(CONCATENATE('BMP P Tracking Table'!$T458," ",'BMP P Tracking Table'!$AC458),'Performance Curves'!$C$1:$L$45,_xlfn.SINGLE(MATCH('BMP P Tracking Table'!$AE458,'Performance Curves'!$D$1:$L$1,1))+1,FALSE),'BMP P Tracking Table'!$AF458*'BMP P Tracking Table'!$AG458+VLOOKUP(CONCATENATE('BMP P Tracking Table'!$T458," ",'BMP P Tracking Table'!$AC458),'Performance Curves'!$C$1:$L$45,_xlfn.SINGLE(MATCH('BMP P Tracking Table'!$AE458,'Performance Curves'!$D$1:$L$1,1))+1,FALSE)),"")</f>
        <v/>
      </c>
      <c r="AI458" s="107" t="str">
        <f>IFERROR('BMP P Tracking Table'!$AH458*'BMP P Tracking Table'!$AD458,"")</f>
        <v/>
      </c>
      <c r="AJ458" s="65"/>
      <c r="AK458" s="101"/>
      <c r="AL458" s="101"/>
      <c r="AM458" s="64">
        <v>1</v>
      </c>
      <c r="AN458" s="105" t="str">
        <f t="shared" si="15"/>
        <v/>
      </c>
      <c r="AO458" s="101"/>
      <c r="AP458" s="101"/>
      <c r="AQ458" s="101"/>
      <c r="AR458" s="101"/>
      <c r="AS458" s="101"/>
      <c r="AT458" s="101"/>
      <c r="AU458" s="101"/>
      <c r="AV458" s="65"/>
      <c r="AW458" s="102"/>
      <c r="AX458" s="102"/>
      <c r="AY458" s="107" t="str">
        <f>IF('BMP P Tracking Table'!$AK458="Yes",IF('BMP P Tracking Table'!$AL458="No",'BMP P Tracking Table'!$U458*VLOOKUP('BMP P Tracking Table'!$Q458,'Loading Rates'!$B$1:$L$24,4,FALSE)+IF('BMP P Tracking Table'!$V458="By HSG",'BMP P Tracking Table'!$W458*VLOOKUP('BMP P Tracking Table'!$Q458,'Loading Rates'!$B$1:$L$24,6,FALSE)+'BMP P Tracking Table'!$X458*VLOOKUP('BMP P Tracking Table'!$Q458,'Loading Rates'!$B$1:$L$24,7,FALSE)+'BMP P Tracking Table'!$Y458*VLOOKUP('BMP P Tracking Table'!$Q458,'Loading Rates'!$B$1:$L$24,8,FALSE)+'BMP P Tracking Table'!$Z458*VLOOKUP('BMP P Tracking Table'!$Q458,'Loading Rates'!$B$1:$L$24,9,FALSE),'BMP P Tracking Table'!$AA458*VLOOKUP('BMP P Tracking Table'!$Q458,'Loading Rates'!$B$1:$L$24,10,FALSE)),'BMP P Tracking Table'!$AO458*VLOOKUP('BMP P Tracking Table'!$Q458,'Loading Rates'!$B$1:$L$24,4,FALSE)+IF('BMP P Tracking Table'!$AP458="By HSG",'BMP P Tracking Table'!$AQ458*VLOOKUP('BMP P Tracking Table'!$Q458,'Loading Rates'!$B$1:$L$24,6,FALSE)+'BMP P Tracking Table'!$AR458*VLOOKUP('BMP P Tracking Table'!$Q458,'Loading Rates'!$B$1:$L$24,7,FALSE)+'BMP P Tracking Table'!$AS458*VLOOKUP('BMP P Tracking Table'!$Q458,'Loading Rates'!$B$1:$L$24,8,FALSE)+'BMP P Tracking Table'!$AT458*VLOOKUP('BMP P Tracking Table'!$Q458,'Loading Rates'!$B$1:$L$24,9,FALSE),'BMP P Tracking Table'!$AU458*VLOOKUP('BMP P Tracking Table'!$Q458,'Loading Rates'!$B$1:$L$24,10,FALSE))),"")</f>
        <v/>
      </c>
      <c r="AZ458" s="107" t="str">
        <f>IFERROR(IF('BMP P Tracking Table'!$AL458="Yes",MIN(2,IF('BMP P Tracking Table'!$AP458="Total Pervious",(-(3630*'BMP P Tracking Table'!$AO458+20.691*'BMP P Tracking Table'!$AU458)+SQRT((3630*'BMP P Tracking Table'!$AO458+20.691*'BMP P Tracking Table'!$AU458)^2-(4*(996.798*'BMP P Tracking Table'!$AU458)*-'BMP P Tracking Table'!$AW458)))/(2*(996.798*'BMP P Tracking Table'!$AU458)),IF(SUM('BMP P Tracking Table'!$AQ458:$AT458)=0,'BMP P Tracking Table'!$AU458/(-3630*'BMP P Tracking Table'!$AO458),(-(3630*'BMP P Tracking Table'!$AO458+20.691*'BMP P Tracking Table'!$AT458-216.711*'BMP P Tracking Table'!$AS458-83.853*'BMP P Tracking Table'!$AR458-42.834*'BMP P Tracking Table'!$AQ458)+SQRT((3630*'BMP P Tracking Table'!$AO458+20.691*'BMP P Tracking Table'!$AT458-216.711*'BMP P Tracking Table'!$AS458-83.853*'BMP P Tracking Table'!$AR458-42.834*'BMP P Tracking Table'!$AQ458)^2-(4*(149.919*'BMP P Tracking Table'!$AQ458+236.676*'BMP P Tracking Table'!$AR458+726*'BMP P Tracking Table'!$AS458+996.798*'BMP P Tracking Table'!$AT458)*-'BMP P Tracking Table'!$AW458)))/(2*(149.919*'BMP P Tracking Table'!$AQ458+236.676*'BMP P Tracking Table'!$AR458+726*'BMP P Tracking Table'!$AS458+996.798*'BMP P Tracking Table'!$AT458))))),MIN(2,IF('BMP P Tracking Table'!$AP458="Total Pervious",(-(3630*'BMP P Tracking Table'!$U458+20.691*'BMP P Tracking Table'!$AA458)+SQRT((3630*'BMP P Tracking Table'!$U458+20.691*'BMP P Tracking Table'!$AA458)^2-(4*(996.798*'BMP P Tracking Table'!$AA458)*-'BMP P Tracking Table'!$AW458)))/(2*(996.798*'BMP P Tracking Table'!$AA458)),IF(SUM('BMP P Tracking Table'!$W458:$Z458)=0,'BMP P Tracking Table'!$AW458/(-3630*'BMP P Tracking Table'!$U458),(-(3630*'BMP P Tracking Table'!$U458+20.691*'BMP P Tracking Table'!$Z458-216.711*'BMP P Tracking Table'!$Y458-83.853*'BMP P Tracking Table'!$X458-42.834*'BMP P Tracking Table'!$W458)+SQRT((3630*'BMP P Tracking Table'!$U458+20.691*'BMP P Tracking Table'!$Z458-216.711*'BMP P Tracking Table'!$Y458-83.853*'BMP P Tracking Table'!$X458-42.834*'BMP P Tracking Table'!$W458)^2-(4*(149.919*'BMP P Tracking Table'!$W458+236.676*'BMP P Tracking Table'!$X458+726*'BMP P Tracking Table'!$Y458+996.798*'BMP P Tracking Table'!$Z458)*-'BMP P Tracking Table'!$AW458)))/(2*(149.919*'BMP P Tracking Table'!$W458+236.676*'BMP P Tracking Table'!$X458+726*'BMP P Tracking Table'!$Y458+996.798*'BMP P Tracking Table'!$Z458)))))),"")</f>
        <v/>
      </c>
      <c r="BA458" s="105" t="str" cm="1">
        <f t="array" ref="BA458">IFERROR((VLOOKUP(CONCATENATE('BMP P Tracking Table'!$AV458," ",'BMP P Tracking Table'!$AX458),'Performance Curves'!$C$1:$L$45,_xlfn.SINGLE(MATCH('BMP P Tracking Table'!$AZ458,'Performance Curves'!$D$1:$L$1,1))+2,FALSE)-VLOOKUP(CONCATENATE('BMP P Tracking Table'!$AV458," ",'BMP P Tracking Table'!$AX458),'Performance Curves'!$C$1:$L$45,_xlfn.SINGLE(MATCH('BMP P Tracking Table'!$AZ458,'Performance Curves'!$D$1:$L$1,1))+1,FALSE)),"")</f>
        <v/>
      </c>
      <c r="BB458" s="107" t="str">
        <f>IFERROR(('BMP P Tracking Table'!$AZ458-INDEX('Performance Curves'!$E$1:$L$1,1,MATCH('BMP P Tracking Table'!$AZ458,'Performance Curves'!$E$1:$L$1,1)))/(INDEX('Performance Curves'!$E$1:$L$1,1,MATCH('BMP P Tracking Table'!$AZ458,'Performance Curves'!$E$1:$L$1,1)+1)-INDEX('Performance Curves'!$E$1:$L$1,1,MATCH('BMP P Tracking Table'!$AZ458,'Performance Curves'!$E$1:$L$1,1))),"")</f>
        <v/>
      </c>
      <c r="BC458" s="106" t="str" cm="1">
        <f t="array" ref="BC458">IFERROR(IF('BMP P Tracking Table'!$AZ458=2,VLOOKUP(CONCATENATE('BMP P Tracking Table'!$AV458," ",'BMP P Tracking Table'!$AX458),'Performance Curves'!$C$1:$L$44,_xlfn.SINGLE(MATCH('BMP P Tracking Table'!$AZ458,'Performance Curves'!$D$1:$L$1,1))+1,FALSE),'BMP P Tracking Table'!$BA458*'BMP P Tracking Table'!$BB458+VLOOKUP(CONCATENATE('BMP P Tracking Table'!$AV458," ",'BMP P Tracking Table'!$AX458),'Performance Curves'!$C$1:$L$44,_xlfn.SINGLE(MATCH('BMP P Tracking Table'!$AZ458,'Performance Curves'!$D$1:$L$1,1))+1,FALSE)),"")</f>
        <v/>
      </c>
      <c r="BD458" s="107" t="str">
        <f>IFERROR('BMP P Tracking Table'!$BC458*'BMP P Tracking Table'!$AY458,"")</f>
        <v/>
      </c>
      <c r="BE458" s="101"/>
      <c r="BF458" s="37">
        <f t="shared" si="16"/>
        <v>0</v>
      </c>
    </row>
    <row r="459" spans="1:58" x14ac:dyDescent="0.25">
      <c r="A459" s="65"/>
      <c r="B459" s="65"/>
      <c r="C459" s="65"/>
      <c r="D459" s="65"/>
      <c r="E459" s="97"/>
      <c r="F459" s="97"/>
      <c r="G459" s="65"/>
      <c r="H459" s="65"/>
      <c r="I459" s="65"/>
      <c r="J459" s="98"/>
      <c r="K459" s="65"/>
      <c r="L459" s="65"/>
      <c r="M459" s="65"/>
      <c r="N459" s="65"/>
      <c r="O459" s="65"/>
      <c r="P459" s="65"/>
      <c r="Q459" s="65" t="str">
        <f>IFERROR(VLOOKUP('BMP P Tracking Table'!$P459,Dropdowns!$C$2:$E$15,3,FALSE),"")</f>
        <v/>
      </c>
      <c r="R459" s="65" t="str">
        <f>IFERROR(VLOOKUP('BMP P Tracking Table'!$Q459,Dropdowns!$P$3:$Q$23,2,FALSE),"")</f>
        <v/>
      </c>
      <c r="S459" s="65"/>
      <c r="T459" s="65"/>
      <c r="U459" s="65"/>
      <c r="V459" s="65"/>
      <c r="W459" s="65"/>
      <c r="X459" s="65"/>
      <c r="Y459" s="65"/>
      <c r="Z459" s="65"/>
      <c r="AA459" s="65"/>
      <c r="AB459" s="100"/>
      <c r="AC459" s="65"/>
      <c r="AD459" s="107" t="str">
        <f>IFERROR('BMP P Tracking Table'!$U459*VLOOKUP('BMP P Tracking Table'!$Q459,'Loading Rates'!$B$1:$L$24,4,FALSE)+IF('BMP P Tracking Table'!$V459="By HSG",'BMP P Tracking Table'!$W459*VLOOKUP('BMP P Tracking Table'!$Q459,'Loading Rates'!$B$1:$L$24,6,FALSE)+'BMP P Tracking Table'!$X459*VLOOKUP('BMP P Tracking Table'!$Q459,'Loading Rates'!$B$1:$L$24,7,FALSE)+'BMP P Tracking Table'!$Y459*VLOOKUP('BMP P Tracking Table'!$Q459,'Loading Rates'!$B$1:$L$24,8,FALSE)+'BMP P Tracking Table'!$Z459*VLOOKUP('BMP P Tracking Table'!$Q459,'Loading Rates'!$B$1:$L$24,9,FALSE),'BMP P Tracking Table'!$AA459*VLOOKUP('BMP P Tracking Table'!$Q459,'Loading Rates'!$B$1:$L$24,10,FALSE)),"")</f>
        <v/>
      </c>
      <c r="AE459" s="107" t="str">
        <f>IFERROR(MIN(2,IF('BMP P Tracking Table'!$V459="Total Pervious",(-(3630*'BMP P Tracking Table'!$U459+20.691*'BMP P Tracking Table'!$AA459)+SQRT((3630*'BMP P Tracking Table'!$U459+20.691*'BMP P Tracking Table'!$AA459)^2-(4*(996.798*'BMP P Tracking Table'!$AA459)*-'BMP P Tracking Table'!$AB459)))/(2*(996.798*'BMP P Tracking Table'!$AA459)),IF(SUM('BMP P Tracking Table'!$W459:$Z459)=0,'BMP P Tracking Table'!$AB459/(-3630*'BMP P Tracking Table'!$U459),(-(3630*'BMP P Tracking Table'!$U459+20.691*'BMP P Tracking Table'!$Z459-216.711*'BMP P Tracking Table'!$Y459-83.853*'BMP P Tracking Table'!$X459-42.834*'BMP P Tracking Table'!$W459)+SQRT((3630*'BMP P Tracking Table'!$U459+20.691*'BMP P Tracking Table'!$Z459-216.711*'BMP P Tracking Table'!$Y459-83.853*'BMP P Tracking Table'!$X459-42.834*'BMP P Tracking Table'!$W459)^2-(4*(149.919*'BMP P Tracking Table'!$W459+236.676*'BMP P Tracking Table'!$X459+726*'BMP P Tracking Table'!$Y459+996.798*'BMP P Tracking Table'!$Z459)*-'BMP P Tracking Table'!$AB459)))/(2*(149.919*'BMP P Tracking Table'!$W459+236.676*'BMP P Tracking Table'!$X459+726*'BMP P Tracking Table'!$Y459+996.798*'BMP P Tracking Table'!$Z459))))),"")</f>
        <v/>
      </c>
      <c r="AF459" s="107" t="str" cm="1">
        <f t="array" ref="AF459">IFERROR((VLOOKUP(CONCATENATE('BMP P Tracking Table'!$T459," ",'BMP P Tracking Table'!$AC459),'Performance Curves'!$C$1:$L$45,_xlfn.SINGLE(MATCH('BMP P Tracking Table'!$AE459,'Performance Curves'!$D$1:$L$1,1))+2,FALSE)-VLOOKUP(CONCATENATE('BMP P Tracking Table'!$T459," ",'BMP P Tracking Table'!$AC459),'Performance Curves'!$C$1:$L$45,_xlfn.SINGLE(MATCH('BMP P Tracking Table'!$AE459,'Performance Curves'!$D$1:$L$1,1))+1,FALSE)),"")</f>
        <v/>
      </c>
      <c r="AG459" s="107" t="str">
        <f>IFERROR(('BMP P Tracking Table'!$AE459-INDEX('Performance Curves'!$E$1:$L$1,1,MATCH('BMP P Tracking Table'!$AE459,'Performance Curves'!$E$1:$L$1,1)))/(INDEX('Performance Curves'!$E$1:$L$1,1,MATCH('BMP P Tracking Table'!$AE459,'Performance Curves'!$E$1:$L$1,1)+1)-INDEX('Performance Curves'!$E$1:$L$1,1,MATCH('BMP P Tracking Table'!$AE459,'Performance Curves'!$E$1:$L$1,1))),"")</f>
        <v/>
      </c>
      <c r="AH459" s="106" t="str" cm="1">
        <f t="array" ref="AH459">IFERROR(IF('BMP P Tracking Table'!$AE459=2,VLOOKUP(CONCATENATE('BMP P Tracking Table'!$T459," ",'BMP P Tracking Table'!$AC459),'Performance Curves'!$C$1:$L$45,_xlfn.SINGLE(MATCH('BMP P Tracking Table'!$AE459,'Performance Curves'!$D$1:$L$1,1))+1,FALSE),'BMP P Tracking Table'!$AF459*'BMP P Tracking Table'!$AG459+VLOOKUP(CONCATENATE('BMP P Tracking Table'!$T459," ",'BMP P Tracking Table'!$AC459),'Performance Curves'!$C$1:$L$45,_xlfn.SINGLE(MATCH('BMP P Tracking Table'!$AE459,'Performance Curves'!$D$1:$L$1,1))+1,FALSE)),"")</f>
        <v/>
      </c>
      <c r="AI459" s="107" t="str">
        <f>IFERROR('BMP P Tracking Table'!$AH459*'BMP P Tracking Table'!$AD459,"")</f>
        <v/>
      </c>
      <c r="AJ459" s="65"/>
      <c r="AK459" s="101"/>
      <c r="AL459" s="101"/>
      <c r="AM459" s="64">
        <v>1</v>
      </c>
      <c r="AN459" s="105" t="str">
        <f t="shared" si="15"/>
        <v/>
      </c>
      <c r="AO459" s="101"/>
      <c r="AP459" s="101"/>
      <c r="AQ459" s="101"/>
      <c r="AR459" s="101"/>
      <c r="AS459" s="101"/>
      <c r="AT459" s="101"/>
      <c r="AU459" s="101"/>
      <c r="AV459" s="65"/>
      <c r="AW459" s="102"/>
      <c r="AX459" s="102"/>
      <c r="AY459" s="107" t="str">
        <f>IF('BMP P Tracking Table'!$AK459="Yes",IF('BMP P Tracking Table'!$AL459="No",'BMP P Tracking Table'!$U459*VLOOKUP('BMP P Tracking Table'!$Q459,'Loading Rates'!$B$1:$L$24,4,FALSE)+IF('BMP P Tracking Table'!$V459="By HSG",'BMP P Tracking Table'!$W459*VLOOKUP('BMP P Tracking Table'!$Q459,'Loading Rates'!$B$1:$L$24,6,FALSE)+'BMP P Tracking Table'!$X459*VLOOKUP('BMP P Tracking Table'!$Q459,'Loading Rates'!$B$1:$L$24,7,FALSE)+'BMP P Tracking Table'!$Y459*VLOOKUP('BMP P Tracking Table'!$Q459,'Loading Rates'!$B$1:$L$24,8,FALSE)+'BMP P Tracking Table'!$Z459*VLOOKUP('BMP P Tracking Table'!$Q459,'Loading Rates'!$B$1:$L$24,9,FALSE),'BMP P Tracking Table'!$AA459*VLOOKUP('BMP P Tracking Table'!$Q459,'Loading Rates'!$B$1:$L$24,10,FALSE)),'BMP P Tracking Table'!$AO459*VLOOKUP('BMP P Tracking Table'!$Q459,'Loading Rates'!$B$1:$L$24,4,FALSE)+IF('BMP P Tracking Table'!$AP459="By HSG",'BMP P Tracking Table'!$AQ459*VLOOKUP('BMP P Tracking Table'!$Q459,'Loading Rates'!$B$1:$L$24,6,FALSE)+'BMP P Tracking Table'!$AR459*VLOOKUP('BMP P Tracking Table'!$Q459,'Loading Rates'!$B$1:$L$24,7,FALSE)+'BMP P Tracking Table'!$AS459*VLOOKUP('BMP P Tracking Table'!$Q459,'Loading Rates'!$B$1:$L$24,8,FALSE)+'BMP P Tracking Table'!$AT459*VLOOKUP('BMP P Tracking Table'!$Q459,'Loading Rates'!$B$1:$L$24,9,FALSE),'BMP P Tracking Table'!$AU459*VLOOKUP('BMP P Tracking Table'!$Q459,'Loading Rates'!$B$1:$L$24,10,FALSE))),"")</f>
        <v/>
      </c>
      <c r="AZ459" s="107" t="str">
        <f>IFERROR(IF('BMP P Tracking Table'!$AL459="Yes",MIN(2,IF('BMP P Tracking Table'!$AP459="Total Pervious",(-(3630*'BMP P Tracking Table'!$AO459+20.691*'BMP P Tracking Table'!$AU459)+SQRT((3630*'BMP P Tracking Table'!$AO459+20.691*'BMP P Tracking Table'!$AU459)^2-(4*(996.798*'BMP P Tracking Table'!$AU459)*-'BMP P Tracking Table'!$AW459)))/(2*(996.798*'BMP P Tracking Table'!$AU459)),IF(SUM('BMP P Tracking Table'!$AQ459:$AT459)=0,'BMP P Tracking Table'!$AU459/(-3630*'BMP P Tracking Table'!$AO459),(-(3630*'BMP P Tracking Table'!$AO459+20.691*'BMP P Tracking Table'!$AT459-216.711*'BMP P Tracking Table'!$AS459-83.853*'BMP P Tracking Table'!$AR459-42.834*'BMP P Tracking Table'!$AQ459)+SQRT((3630*'BMP P Tracking Table'!$AO459+20.691*'BMP P Tracking Table'!$AT459-216.711*'BMP P Tracking Table'!$AS459-83.853*'BMP P Tracking Table'!$AR459-42.834*'BMP P Tracking Table'!$AQ459)^2-(4*(149.919*'BMP P Tracking Table'!$AQ459+236.676*'BMP P Tracking Table'!$AR459+726*'BMP P Tracking Table'!$AS459+996.798*'BMP P Tracking Table'!$AT459)*-'BMP P Tracking Table'!$AW459)))/(2*(149.919*'BMP P Tracking Table'!$AQ459+236.676*'BMP P Tracking Table'!$AR459+726*'BMP P Tracking Table'!$AS459+996.798*'BMP P Tracking Table'!$AT459))))),MIN(2,IF('BMP P Tracking Table'!$AP459="Total Pervious",(-(3630*'BMP P Tracking Table'!$U459+20.691*'BMP P Tracking Table'!$AA459)+SQRT((3630*'BMP P Tracking Table'!$U459+20.691*'BMP P Tracking Table'!$AA459)^2-(4*(996.798*'BMP P Tracking Table'!$AA459)*-'BMP P Tracking Table'!$AW459)))/(2*(996.798*'BMP P Tracking Table'!$AA459)),IF(SUM('BMP P Tracking Table'!$W459:$Z459)=0,'BMP P Tracking Table'!$AW459/(-3630*'BMP P Tracking Table'!$U459),(-(3630*'BMP P Tracking Table'!$U459+20.691*'BMP P Tracking Table'!$Z459-216.711*'BMP P Tracking Table'!$Y459-83.853*'BMP P Tracking Table'!$X459-42.834*'BMP P Tracking Table'!$W459)+SQRT((3630*'BMP P Tracking Table'!$U459+20.691*'BMP P Tracking Table'!$Z459-216.711*'BMP P Tracking Table'!$Y459-83.853*'BMP P Tracking Table'!$X459-42.834*'BMP P Tracking Table'!$W459)^2-(4*(149.919*'BMP P Tracking Table'!$W459+236.676*'BMP P Tracking Table'!$X459+726*'BMP P Tracking Table'!$Y459+996.798*'BMP P Tracking Table'!$Z459)*-'BMP P Tracking Table'!$AW459)))/(2*(149.919*'BMP P Tracking Table'!$W459+236.676*'BMP P Tracking Table'!$X459+726*'BMP P Tracking Table'!$Y459+996.798*'BMP P Tracking Table'!$Z459)))))),"")</f>
        <v/>
      </c>
      <c r="BA459" s="105" t="str" cm="1">
        <f t="array" ref="BA459">IFERROR((VLOOKUP(CONCATENATE('BMP P Tracking Table'!$AV459," ",'BMP P Tracking Table'!$AX459),'Performance Curves'!$C$1:$L$45,_xlfn.SINGLE(MATCH('BMP P Tracking Table'!$AZ459,'Performance Curves'!$D$1:$L$1,1))+2,FALSE)-VLOOKUP(CONCATENATE('BMP P Tracking Table'!$AV459," ",'BMP P Tracking Table'!$AX459),'Performance Curves'!$C$1:$L$45,_xlfn.SINGLE(MATCH('BMP P Tracking Table'!$AZ459,'Performance Curves'!$D$1:$L$1,1))+1,FALSE)),"")</f>
        <v/>
      </c>
      <c r="BB459" s="107" t="str">
        <f>IFERROR(('BMP P Tracking Table'!$AZ459-INDEX('Performance Curves'!$E$1:$L$1,1,MATCH('BMP P Tracking Table'!$AZ459,'Performance Curves'!$E$1:$L$1,1)))/(INDEX('Performance Curves'!$E$1:$L$1,1,MATCH('BMP P Tracking Table'!$AZ459,'Performance Curves'!$E$1:$L$1,1)+1)-INDEX('Performance Curves'!$E$1:$L$1,1,MATCH('BMP P Tracking Table'!$AZ459,'Performance Curves'!$E$1:$L$1,1))),"")</f>
        <v/>
      </c>
      <c r="BC459" s="106" t="str" cm="1">
        <f t="array" ref="BC459">IFERROR(IF('BMP P Tracking Table'!$AZ459=2,VLOOKUP(CONCATENATE('BMP P Tracking Table'!$AV459," ",'BMP P Tracking Table'!$AX459),'Performance Curves'!$C$1:$L$44,_xlfn.SINGLE(MATCH('BMP P Tracking Table'!$AZ459,'Performance Curves'!$D$1:$L$1,1))+1,FALSE),'BMP P Tracking Table'!$BA459*'BMP P Tracking Table'!$BB459+VLOOKUP(CONCATENATE('BMP P Tracking Table'!$AV459," ",'BMP P Tracking Table'!$AX459),'Performance Curves'!$C$1:$L$44,_xlfn.SINGLE(MATCH('BMP P Tracking Table'!$AZ459,'Performance Curves'!$D$1:$L$1,1))+1,FALSE)),"")</f>
        <v/>
      </c>
      <c r="BD459" s="107" t="str">
        <f>IFERROR('BMP P Tracking Table'!$BC459*'BMP P Tracking Table'!$AY459,"")</f>
        <v/>
      </c>
      <c r="BE459" s="101"/>
      <c r="BF459" s="37">
        <f t="shared" si="16"/>
        <v>0</v>
      </c>
    </row>
    <row r="460" spans="1:58" x14ac:dyDescent="0.25">
      <c r="A460" s="65"/>
      <c r="B460" s="65"/>
      <c r="C460" s="65"/>
      <c r="D460" s="65"/>
      <c r="E460" s="97"/>
      <c r="F460" s="97"/>
      <c r="G460" s="65"/>
      <c r="H460" s="65"/>
      <c r="I460" s="65"/>
      <c r="J460" s="98"/>
      <c r="K460" s="65"/>
      <c r="L460" s="65"/>
      <c r="M460" s="65"/>
      <c r="N460" s="65"/>
      <c r="O460" s="65"/>
      <c r="P460" s="65"/>
      <c r="Q460" s="65" t="str">
        <f>IFERROR(VLOOKUP('BMP P Tracking Table'!$P460,Dropdowns!$C$2:$E$15,3,FALSE),"")</f>
        <v/>
      </c>
      <c r="R460" s="65" t="str">
        <f>IFERROR(VLOOKUP('BMP P Tracking Table'!$Q460,Dropdowns!$P$3:$Q$23,2,FALSE),"")</f>
        <v/>
      </c>
      <c r="S460" s="65"/>
      <c r="T460" s="65"/>
      <c r="U460" s="65"/>
      <c r="V460" s="65"/>
      <c r="W460" s="65"/>
      <c r="X460" s="65"/>
      <c r="Y460" s="65"/>
      <c r="Z460" s="65"/>
      <c r="AA460" s="65"/>
      <c r="AB460" s="100"/>
      <c r="AC460" s="65"/>
      <c r="AD460" s="107" t="str">
        <f>IFERROR('BMP P Tracking Table'!$U460*VLOOKUP('BMP P Tracking Table'!$Q460,'Loading Rates'!$B$1:$L$24,4,FALSE)+IF('BMP P Tracking Table'!$V460="By HSG",'BMP P Tracking Table'!$W460*VLOOKUP('BMP P Tracking Table'!$Q460,'Loading Rates'!$B$1:$L$24,6,FALSE)+'BMP P Tracking Table'!$X460*VLOOKUP('BMP P Tracking Table'!$Q460,'Loading Rates'!$B$1:$L$24,7,FALSE)+'BMP P Tracking Table'!$Y460*VLOOKUP('BMP P Tracking Table'!$Q460,'Loading Rates'!$B$1:$L$24,8,FALSE)+'BMP P Tracking Table'!$Z460*VLOOKUP('BMP P Tracking Table'!$Q460,'Loading Rates'!$B$1:$L$24,9,FALSE),'BMP P Tracking Table'!$AA460*VLOOKUP('BMP P Tracking Table'!$Q460,'Loading Rates'!$B$1:$L$24,10,FALSE)),"")</f>
        <v/>
      </c>
      <c r="AE460" s="107" t="str">
        <f>IFERROR(MIN(2,IF('BMP P Tracking Table'!$V460="Total Pervious",(-(3630*'BMP P Tracking Table'!$U460+20.691*'BMP P Tracking Table'!$AA460)+SQRT((3630*'BMP P Tracking Table'!$U460+20.691*'BMP P Tracking Table'!$AA460)^2-(4*(996.798*'BMP P Tracking Table'!$AA460)*-'BMP P Tracking Table'!$AB460)))/(2*(996.798*'BMP P Tracking Table'!$AA460)),IF(SUM('BMP P Tracking Table'!$W460:$Z460)=0,'BMP P Tracking Table'!$AB460/(-3630*'BMP P Tracking Table'!$U460),(-(3630*'BMP P Tracking Table'!$U460+20.691*'BMP P Tracking Table'!$Z460-216.711*'BMP P Tracking Table'!$Y460-83.853*'BMP P Tracking Table'!$X460-42.834*'BMP P Tracking Table'!$W460)+SQRT((3630*'BMP P Tracking Table'!$U460+20.691*'BMP P Tracking Table'!$Z460-216.711*'BMP P Tracking Table'!$Y460-83.853*'BMP P Tracking Table'!$X460-42.834*'BMP P Tracking Table'!$W460)^2-(4*(149.919*'BMP P Tracking Table'!$W460+236.676*'BMP P Tracking Table'!$X460+726*'BMP P Tracking Table'!$Y460+996.798*'BMP P Tracking Table'!$Z460)*-'BMP P Tracking Table'!$AB460)))/(2*(149.919*'BMP P Tracking Table'!$W460+236.676*'BMP P Tracking Table'!$X460+726*'BMP P Tracking Table'!$Y460+996.798*'BMP P Tracking Table'!$Z460))))),"")</f>
        <v/>
      </c>
      <c r="AF460" s="107" t="str" cm="1">
        <f t="array" ref="AF460">IFERROR((VLOOKUP(CONCATENATE('BMP P Tracking Table'!$T460," ",'BMP P Tracking Table'!$AC460),'Performance Curves'!$C$1:$L$45,_xlfn.SINGLE(MATCH('BMP P Tracking Table'!$AE460,'Performance Curves'!$D$1:$L$1,1))+2,FALSE)-VLOOKUP(CONCATENATE('BMP P Tracking Table'!$T460," ",'BMP P Tracking Table'!$AC460),'Performance Curves'!$C$1:$L$45,_xlfn.SINGLE(MATCH('BMP P Tracking Table'!$AE460,'Performance Curves'!$D$1:$L$1,1))+1,FALSE)),"")</f>
        <v/>
      </c>
      <c r="AG460" s="107" t="str">
        <f>IFERROR(('BMP P Tracking Table'!$AE460-INDEX('Performance Curves'!$E$1:$L$1,1,MATCH('BMP P Tracking Table'!$AE460,'Performance Curves'!$E$1:$L$1,1)))/(INDEX('Performance Curves'!$E$1:$L$1,1,MATCH('BMP P Tracking Table'!$AE460,'Performance Curves'!$E$1:$L$1,1)+1)-INDEX('Performance Curves'!$E$1:$L$1,1,MATCH('BMP P Tracking Table'!$AE460,'Performance Curves'!$E$1:$L$1,1))),"")</f>
        <v/>
      </c>
      <c r="AH460" s="106" t="str" cm="1">
        <f t="array" ref="AH460">IFERROR(IF('BMP P Tracking Table'!$AE460=2,VLOOKUP(CONCATENATE('BMP P Tracking Table'!$T460," ",'BMP P Tracking Table'!$AC460),'Performance Curves'!$C$1:$L$45,_xlfn.SINGLE(MATCH('BMP P Tracking Table'!$AE460,'Performance Curves'!$D$1:$L$1,1))+1,FALSE),'BMP P Tracking Table'!$AF460*'BMP P Tracking Table'!$AG460+VLOOKUP(CONCATENATE('BMP P Tracking Table'!$T460," ",'BMP P Tracking Table'!$AC460),'Performance Curves'!$C$1:$L$45,_xlfn.SINGLE(MATCH('BMP P Tracking Table'!$AE460,'Performance Curves'!$D$1:$L$1,1))+1,FALSE)),"")</f>
        <v/>
      </c>
      <c r="AI460" s="107" t="str">
        <f>IFERROR('BMP P Tracking Table'!$AH460*'BMP P Tracking Table'!$AD460,"")</f>
        <v/>
      </c>
      <c r="AJ460" s="65"/>
      <c r="AK460" s="101"/>
      <c r="AL460" s="101"/>
      <c r="AM460" s="64">
        <v>1</v>
      </c>
      <c r="AN460" s="105" t="str">
        <f t="shared" si="15"/>
        <v/>
      </c>
      <c r="AO460" s="101"/>
      <c r="AP460" s="101"/>
      <c r="AQ460" s="101"/>
      <c r="AR460" s="101"/>
      <c r="AS460" s="101"/>
      <c r="AT460" s="101"/>
      <c r="AU460" s="101"/>
      <c r="AV460" s="65"/>
      <c r="AW460" s="102"/>
      <c r="AX460" s="102"/>
      <c r="AY460" s="107" t="str">
        <f>IF('BMP P Tracking Table'!$AK460="Yes",IF('BMP P Tracking Table'!$AL460="No",'BMP P Tracking Table'!$U460*VLOOKUP('BMP P Tracking Table'!$Q460,'Loading Rates'!$B$1:$L$24,4,FALSE)+IF('BMP P Tracking Table'!$V460="By HSG",'BMP P Tracking Table'!$W460*VLOOKUP('BMP P Tracking Table'!$Q460,'Loading Rates'!$B$1:$L$24,6,FALSE)+'BMP P Tracking Table'!$X460*VLOOKUP('BMP P Tracking Table'!$Q460,'Loading Rates'!$B$1:$L$24,7,FALSE)+'BMP P Tracking Table'!$Y460*VLOOKUP('BMP P Tracking Table'!$Q460,'Loading Rates'!$B$1:$L$24,8,FALSE)+'BMP P Tracking Table'!$Z460*VLOOKUP('BMP P Tracking Table'!$Q460,'Loading Rates'!$B$1:$L$24,9,FALSE),'BMP P Tracking Table'!$AA460*VLOOKUP('BMP P Tracking Table'!$Q460,'Loading Rates'!$B$1:$L$24,10,FALSE)),'BMP P Tracking Table'!$AO460*VLOOKUP('BMP P Tracking Table'!$Q460,'Loading Rates'!$B$1:$L$24,4,FALSE)+IF('BMP P Tracking Table'!$AP460="By HSG",'BMP P Tracking Table'!$AQ460*VLOOKUP('BMP P Tracking Table'!$Q460,'Loading Rates'!$B$1:$L$24,6,FALSE)+'BMP P Tracking Table'!$AR460*VLOOKUP('BMP P Tracking Table'!$Q460,'Loading Rates'!$B$1:$L$24,7,FALSE)+'BMP P Tracking Table'!$AS460*VLOOKUP('BMP P Tracking Table'!$Q460,'Loading Rates'!$B$1:$L$24,8,FALSE)+'BMP P Tracking Table'!$AT460*VLOOKUP('BMP P Tracking Table'!$Q460,'Loading Rates'!$B$1:$L$24,9,FALSE),'BMP P Tracking Table'!$AU460*VLOOKUP('BMP P Tracking Table'!$Q460,'Loading Rates'!$B$1:$L$24,10,FALSE))),"")</f>
        <v/>
      </c>
      <c r="AZ460" s="107" t="str">
        <f>IFERROR(IF('BMP P Tracking Table'!$AL460="Yes",MIN(2,IF('BMP P Tracking Table'!$AP460="Total Pervious",(-(3630*'BMP P Tracking Table'!$AO460+20.691*'BMP P Tracking Table'!$AU460)+SQRT((3630*'BMP P Tracking Table'!$AO460+20.691*'BMP P Tracking Table'!$AU460)^2-(4*(996.798*'BMP P Tracking Table'!$AU460)*-'BMP P Tracking Table'!$AW460)))/(2*(996.798*'BMP P Tracking Table'!$AU460)),IF(SUM('BMP P Tracking Table'!$AQ460:$AT460)=0,'BMP P Tracking Table'!$AU460/(-3630*'BMP P Tracking Table'!$AO460),(-(3630*'BMP P Tracking Table'!$AO460+20.691*'BMP P Tracking Table'!$AT460-216.711*'BMP P Tracking Table'!$AS460-83.853*'BMP P Tracking Table'!$AR460-42.834*'BMP P Tracking Table'!$AQ460)+SQRT((3630*'BMP P Tracking Table'!$AO460+20.691*'BMP P Tracking Table'!$AT460-216.711*'BMP P Tracking Table'!$AS460-83.853*'BMP P Tracking Table'!$AR460-42.834*'BMP P Tracking Table'!$AQ460)^2-(4*(149.919*'BMP P Tracking Table'!$AQ460+236.676*'BMP P Tracking Table'!$AR460+726*'BMP P Tracking Table'!$AS460+996.798*'BMP P Tracking Table'!$AT460)*-'BMP P Tracking Table'!$AW460)))/(2*(149.919*'BMP P Tracking Table'!$AQ460+236.676*'BMP P Tracking Table'!$AR460+726*'BMP P Tracking Table'!$AS460+996.798*'BMP P Tracking Table'!$AT460))))),MIN(2,IF('BMP P Tracking Table'!$AP460="Total Pervious",(-(3630*'BMP P Tracking Table'!$U460+20.691*'BMP P Tracking Table'!$AA460)+SQRT((3630*'BMP P Tracking Table'!$U460+20.691*'BMP P Tracking Table'!$AA460)^2-(4*(996.798*'BMP P Tracking Table'!$AA460)*-'BMP P Tracking Table'!$AW460)))/(2*(996.798*'BMP P Tracking Table'!$AA460)),IF(SUM('BMP P Tracking Table'!$W460:$Z460)=0,'BMP P Tracking Table'!$AW460/(-3630*'BMP P Tracking Table'!$U460),(-(3630*'BMP P Tracking Table'!$U460+20.691*'BMP P Tracking Table'!$Z460-216.711*'BMP P Tracking Table'!$Y460-83.853*'BMP P Tracking Table'!$X460-42.834*'BMP P Tracking Table'!$W460)+SQRT((3630*'BMP P Tracking Table'!$U460+20.691*'BMP P Tracking Table'!$Z460-216.711*'BMP P Tracking Table'!$Y460-83.853*'BMP P Tracking Table'!$X460-42.834*'BMP P Tracking Table'!$W460)^2-(4*(149.919*'BMP P Tracking Table'!$W460+236.676*'BMP P Tracking Table'!$X460+726*'BMP P Tracking Table'!$Y460+996.798*'BMP P Tracking Table'!$Z460)*-'BMP P Tracking Table'!$AW460)))/(2*(149.919*'BMP P Tracking Table'!$W460+236.676*'BMP P Tracking Table'!$X460+726*'BMP P Tracking Table'!$Y460+996.798*'BMP P Tracking Table'!$Z460)))))),"")</f>
        <v/>
      </c>
      <c r="BA460" s="105" t="str" cm="1">
        <f t="array" ref="BA460">IFERROR((VLOOKUP(CONCATENATE('BMP P Tracking Table'!$AV460," ",'BMP P Tracking Table'!$AX460),'Performance Curves'!$C$1:$L$45,_xlfn.SINGLE(MATCH('BMP P Tracking Table'!$AZ460,'Performance Curves'!$D$1:$L$1,1))+2,FALSE)-VLOOKUP(CONCATENATE('BMP P Tracking Table'!$AV460," ",'BMP P Tracking Table'!$AX460),'Performance Curves'!$C$1:$L$45,_xlfn.SINGLE(MATCH('BMP P Tracking Table'!$AZ460,'Performance Curves'!$D$1:$L$1,1))+1,FALSE)),"")</f>
        <v/>
      </c>
      <c r="BB460" s="107" t="str">
        <f>IFERROR(('BMP P Tracking Table'!$AZ460-INDEX('Performance Curves'!$E$1:$L$1,1,MATCH('BMP P Tracking Table'!$AZ460,'Performance Curves'!$E$1:$L$1,1)))/(INDEX('Performance Curves'!$E$1:$L$1,1,MATCH('BMP P Tracking Table'!$AZ460,'Performance Curves'!$E$1:$L$1,1)+1)-INDEX('Performance Curves'!$E$1:$L$1,1,MATCH('BMP P Tracking Table'!$AZ460,'Performance Curves'!$E$1:$L$1,1))),"")</f>
        <v/>
      </c>
      <c r="BC460" s="106" t="str" cm="1">
        <f t="array" ref="BC460">IFERROR(IF('BMP P Tracking Table'!$AZ460=2,VLOOKUP(CONCATENATE('BMP P Tracking Table'!$AV460," ",'BMP P Tracking Table'!$AX460),'Performance Curves'!$C$1:$L$44,_xlfn.SINGLE(MATCH('BMP P Tracking Table'!$AZ460,'Performance Curves'!$D$1:$L$1,1))+1,FALSE),'BMP P Tracking Table'!$BA460*'BMP P Tracking Table'!$BB460+VLOOKUP(CONCATENATE('BMP P Tracking Table'!$AV460," ",'BMP P Tracking Table'!$AX460),'Performance Curves'!$C$1:$L$44,_xlfn.SINGLE(MATCH('BMP P Tracking Table'!$AZ460,'Performance Curves'!$D$1:$L$1,1))+1,FALSE)),"")</f>
        <v/>
      </c>
      <c r="BD460" s="107" t="str">
        <f>IFERROR('BMP P Tracking Table'!$BC460*'BMP P Tracking Table'!$AY460,"")</f>
        <v/>
      </c>
      <c r="BE460" s="101"/>
      <c r="BF460" s="37">
        <f t="shared" si="16"/>
        <v>0</v>
      </c>
    </row>
    <row r="461" spans="1:58" x14ac:dyDescent="0.25">
      <c r="A461" s="65"/>
      <c r="B461" s="65"/>
      <c r="C461" s="65"/>
      <c r="D461" s="65"/>
      <c r="E461" s="97"/>
      <c r="F461" s="97"/>
      <c r="G461" s="65"/>
      <c r="H461" s="65"/>
      <c r="I461" s="65"/>
      <c r="J461" s="98"/>
      <c r="K461" s="65"/>
      <c r="L461" s="65"/>
      <c r="M461" s="65"/>
      <c r="N461" s="65"/>
      <c r="O461" s="65"/>
      <c r="P461" s="65"/>
      <c r="Q461" s="65" t="str">
        <f>IFERROR(VLOOKUP('BMP P Tracking Table'!$P461,Dropdowns!$C$2:$E$15,3,FALSE),"")</f>
        <v/>
      </c>
      <c r="R461" s="65" t="str">
        <f>IFERROR(VLOOKUP('BMP P Tracking Table'!$Q461,Dropdowns!$P$3:$Q$23,2,FALSE),"")</f>
        <v/>
      </c>
      <c r="S461" s="65"/>
      <c r="T461" s="65"/>
      <c r="U461" s="65"/>
      <c r="V461" s="65"/>
      <c r="W461" s="65"/>
      <c r="X461" s="65"/>
      <c r="Y461" s="65"/>
      <c r="Z461" s="65"/>
      <c r="AA461" s="65"/>
      <c r="AB461" s="100"/>
      <c r="AC461" s="65"/>
      <c r="AD461" s="107" t="str">
        <f>IFERROR('BMP P Tracking Table'!$U461*VLOOKUP('BMP P Tracking Table'!$Q461,'Loading Rates'!$B$1:$L$24,4,FALSE)+IF('BMP P Tracking Table'!$V461="By HSG",'BMP P Tracking Table'!$W461*VLOOKUP('BMP P Tracking Table'!$Q461,'Loading Rates'!$B$1:$L$24,6,FALSE)+'BMP P Tracking Table'!$X461*VLOOKUP('BMP P Tracking Table'!$Q461,'Loading Rates'!$B$1:$L$24,7,FALSE)+'BMP P Tracking Table'!$Y461*VLOOKUP('BMP P Tracking Table'!$Q461,'Loading Rates'!$B$1:$L$24,8,FALSE)+'BMP P Tracking Table'!$Z461*VLOOKUP('BMP P Tracking Table'!$Q461,'Loading Rates'!$B$1:$L$24,9,FALSE),'BMP P Tracking Table'!$AA461*VLOOKUP('BMP P Tracking Table'!$Q461,'Loading Rates'!$B$1:$L$24,10,FALSE)),"")</f>
        <v/>
      </c>
      <c r="AE461" s="107" t="str">
        <f>IFERROR(MIN(2,IF('BMP P Tracking Table'!$V461="Total Pervious",(-(3630*'BMP P Tracking Table'!$U461+20.691*'BMP P Tracking Table'!$AA461)+SQRT((3630*'BMP P Tracking Table'!$U461+20.691*'BMP P Tracking Table'!$AA461)^2-(4*(996.798*'BMP P Tracking Table'!$AA461)*-'BMP P Tracking Table'!$AB461)))/(2*(996.798*'BMP P Tracking Table'!$AA461)),IF(SUM('BMP P Tracking Table'!$W461:$Z461)=0,'BMP P Tracking Table'!$AB461/(-3630*'BMP P Tracking Table'!$U461),(-(3630*'BMP P Tracking Table'!$U461+20.691*'BMP P Tracking Table'!$Z461-216.711*'BMP P Tracking Table'!$Y461-83.853*'BMP P Tracking Table'!$X461-42.834*'BMP P Tracking Table'!$W461)+SQRT((3630*'BMP P Tracking Table'!$U461+20.691*'BMP P Tracking Table'!$Z461-216.711*'BMP P Tracking Table'!$Y461-83.853*'BMP P Tracking Table'!$X461-42.834*'BMP P Tracking Table'!$W461)^2-(4*(149.919*'BMP P Tracking Table'!$W461+236.676*'BMP P Tracking Table'!$X461+726*'BMP P Tracking Table'!$Y461+996.798*'BMP P Tracking Table'!$Z461)*-'BMP P Tracking Table'!$AB461)))/(2*(149.919*'BMP P Tracking Table'!$W461+236.676*'BMP P Tracking Table'!$X461+726*'BMP P Tracking Table'!$Y461+996.798*'BMP P Tracking Table'!$Z461))))),"")</f>
        <v/>
      </c>
      <c r="AF461" s="107" t="str" cm="1">
        <f t="array" ref="AF461">IFERROR((VLOOKUP(CONCATENATE('BMP P Tracking Table'!$T461," ",'BMP P Tracking Table'!$AC461),'Performance Curves'!$C$1:$L$45,_xlfn.SINGLE(MATCH('BMP P Tracking Table'!$AE461,'Performance Curves'!$D$1:$L$1,1))+2,FALSE)-VLOOKUP(CONCATENATE('BMP P Tracking Table'!$T461," ",'BMP P Tracking Table'!$AC461),'Performance Curves'!$C$1:$L$45,_xlfn.SINGLE(MATCH('BMP P Tracking Table'!$AE461,'Performance Curves'!$D$1:$L$1,1))+1,FALSE)),"")</f>
        <v/>
      </c>
      <c r="AG461" s="107" t="str">
        <f>IFERROR(('BMP P Tracking Table'!$AE461-INDEX('Performance Curves'!$E$1:$L$1,1,MATCH('BMP P Tracking Table'!$AE461,'Performance Curves'!$E$1:$L$1,1)))/(INDEX('Performance Curves'!$E$1:$L$1,1,MATCH('BMP P Tracking Table'!$AE461,'Performance Curves'!$E$1:$L$1,1)+1)-INDEX('Performance Curves'!$E$1:$L$1,1,MATCH('BMP P Tracking Table'!$AE461,'Performance Curves'!$E$1:$L$1,1))),"")</f>
        <v/>
      </c>
      <c r="AH461" s="106" t="str" cm="1">
        <f t="array" ref="AH461">IFERROR(IF('BMP P Tracking Table'!$AE461=2,VLOOKUP(CONCATENATE('BMP P Tracking Table'!$T461," ",'BMP P Tracking Table'!$AC461),'Performance Curves'!$C$1:$L$45,_xlfn.SINGLE(MATCH('BMP P Tracking Table'!$AE461,'Performance Curves'!$D$1:$L$1,1))+1,FALSE),'BMP P Tracking Table'!$AF461*'BMP P Tracking Table'!$AG461+VLOOKUP(CONCATENATE('BMP P Tracking Table'!$T461," ",'BMP P Tracking Table'!$AC461),'Performance Curves'!$C$1:$L$45,_xlfn.SINGLE(MATCH('BMP P Tracking Table'!$AE461,'Performance Curves'!$D$1:$L$1,1))+1,FALSE)),"")</f>
        <v/>
      </c>
      <c r="AI461" s="107" t="str">
        <f>IFERROR('BMP P Tracking Table'!$AH461*'BMP P Tracking Table'!$AD461,"")</f>
        <v/>
      </c>
      <c r="AJ461" s="65"/>
      <c r="AK461" s="101"/>
      <c r="AL461" s="101"/>
      <c r="AM461" s="64">
        <v>1</v>
      </c>
      <c r="AN461" s="105" t="str">
        <f t="shared" si="15"/>
        <v/>
      </c>
      <c r="AO461" s="101"/>
      <c r="AP461" s="101"/>
      <c r="AQ461" s="101"/>
      <c r="AR461" s="101"/>
      <c r="AS461" s="101"/>
      <c r="AT461" s="101"/>
      <c r="AU461" s="101"/>
      <c r="AV461" s="65"/>
      <c r="AW461" s="102"/>
      <c r="AX461" s="102"/>
      <c r="AY461" s="107" t="str">
        <f>IF('BMP P Tracking Table'!$AK461="Yes",IF('BMP P Tracking Table'!$AL461="No",'BMP P Tracking Table'!$U461*VLOOKUP('BMP P Tracking Table'!$Q461,'Loading Rates'!$B$1:$L$24,4,FALSE)+IF('BMP P Tracking Table'!$V461="By HSG",'BMP P Tracking Table'!$W461*VLOOKUP('BMP P Tracking Table'!$Q461,'Loading Rates'!$B$1:$L$24,6,FALSE)+'BMP P Tracking Table'!$X461*VLOOKUP('BMP P Tracking Table'!$Q461,'Loading Rates'!$B$1:$L$24,7,FALSE)+'BMP P Tracking Table'!$Y461*VLOOKUP('BMP P Tracking Table'!$Q461,'Loading Rates'!$B$1:$L$24,8,FALSE)+'BMP P Tracking Table'!$Z461*VLOOKUP('BMP P Tracking Table'!$Q461,'Loading Rates'!$B$1:$L$24,9,FALSE),'BMP P Tracking Table'!$AA461*VLOOKUP('BMP P Tracking Table'!$Q461,'Loading Rates'!$B$1:$L$24,10,FALSE)),'BMP P Tracking Table'!$AO461*VLOOKUP('BMP P Tracking Table'!$Q461,'Loading Rates'!$B$1:$L$24,4,FALSE)+IF('BMP P Tracking Table'!$AP461="By HSG",'BMP P Tracking Table'!$AQ461*VLOOKUP('BMP P Tracking Table'!$Q461,'Loading Rates'!$B$1:$L$24,6,FALSE)+'BMP P Tracking Table'!$AR461*VLOOKUP('BMP P Tracking Table'!$Q461,'Loading Rates'!$B$1:$L$24,7,FALSE)+'BMP P Tracking Table'!$AS461*VLOOKUP('BMP P Tracking Table'!$Q461,'Loading Rates'!$B$1:$L$24,8,FALSE)+'BMP P Tracking Table'!$AT461*VLOOKUP('BMP P Tracking Table'!$Q461,'Loading Rates'!$B$1:$L$24,9,FALSE),'BMP P Tracking Table'!$AU461*VLOOKUP('BMP P Tracking Table'!$Q461,'Loading Rates'!$B$1:$L$24,10,FALSE))),"")</f>
        <v/>
      </c>
      <c r="AZ461" s="107" t="str">
        <f>IFERROR(IF('BMP P Tracking Table'!$AL461="Yes",MIN(2,IF('BMP P Tracking Table'!$AP461="Total Pervious",(-(3630*'BMP P Tracking Table'!$AO461+20.691*'BMP P Tracking Table'!$AU461)+SQRT((3630*'BMP P Tracking Table'!$AO461+20.691*'BMP P Tracking Table'!$AU461)^2-(4*(996.798*'BMP P Tracking Table'!$AU461)*-'BMP P Tracking Table'!$AW461)))/(2*(996.798*'BMP P Tracking Table'!$AU461)),IF(SUM('BMP P Tracking Table'!$AQ461:$AT461)=0,'BMP P Tracking Table'!$AU461/(-3630*'BMP P Tracking Table'!$AO461),(-(3630*'BMP P Tracking Table'!$AO461+20.691*'BMP P Tracking Table'!$AT461-216.711*'BMP P Tracking Table'!$AS461-83.853*'BMP P Tracking Table'!$AR461-42.834*'BMP P Tracking Table'!$AQ461)+SQRT((3630*'BMP P Tracking Table'!$AO461+20.691*'BMP P Tracking Table'!$AT461-216.711*'BMP P Tracking Table'!$AS461-83.853*'BMP P Tracking Table'!$AR461-42.834*'BMP P Tracking Table'!$AQ461)^2-(4*(149.919*'BMP P Tracking Table'!$AQ461+236.676*'BMP P Tracking Table'!$AR461+726*'BMP P Tracking Table'!$AS461+996.798*'BMP P Tracking Table'!$AT461)*-'BMP P Tracking Table'!$AW461)))/(2*(149.919*'BMP P Tracking Table'!$AQ461+236.676*'BMP P Tracking Table'!$AR461+726*'BMP P Tracking Table'!$AS461+996.798*'BMP P Tracking Table'!$AT461))))),MIN(2,IF('BMP P Tracking Table'!$AP461="Total Pervious",(-(3630*'BMP P Tracking Table'!$U461+20.691*'BMP P Tracking Table'!$AA461)+SQRT((3630*'BMP P Tracking Table'!$U461+20.691*'BMP P Tracking Table'!$AA461)^2-(4*(996.798*'BMP P Tracking Table'!$AA461)*-'BMP P Tracking Table'!$AW461)))/(2*(996.798*'BMP P Tracking Table'!$AA461)),IF(SUM('BMP P Tracking Table'!$W461:$Z461)=0,'BMP P Tracking Table'!$AW461/(-3630*'BMP P Tracking Table'!$U461),(-(3630*'BMP P Tracking Table'!$U461+20.691*'BMP P Tracking Table'!$Z461-216.711*'BMP P Tracking Table'!$Y461-83.853*'BMP P Tracking Table'!$X461-42.834*'BMP P Tracking Table'!$W461)+SQRT((3630*'BMP P Tracking Table'!$U461+20.691*'BMP P Tracking Table'!$Z461-216.711*'BMP P Tracking Table'!$Y461-83.853*'BMP P Tracking Table'!$X461-42.834*'BMP P Tracking Table'!$W461)^2-(4*(149.919*'BMP P Tracking Table'!$W461+236.676*'BMP P Tracking Table'!$X461+726*'BMP P Tracking Table'!$Y461+996.798*'BMP P Tracking Table'!$Z461)*-'BMP P Tracking Table'!$AW461)))/(2*(149.919*'BMP P Tracking Table'!$W461+236.676*'BMP P Tracking Table'!$X461+726*'BMP P Tracking Table'!$Y461+996.798*'BMP P Tracking Table'!$Z461)))))),"")</f>
        <v/>
      </c>
      <c r="BA461" s="105" t="str" cm="1">
        <f t="array" ref="BA461">IFERROR((VLOOKUP(CONCATENATE('BMP P Tracking Table'!$AV461," ",'BMP P Tracking Table'!$AX461),'Performance Curves'!$C$1:$L$45,_xlfn.SINGLE(MATCH('BMP P Tracking Table'!$AZ461,'Performance Curves'!$D$1:$L$1,1))+2,FALSE)-VLOOKUP(CONCATENATE('BMP P Tracking Table'!$AV461," ",'BMP P Tracking Table'!$AX461),'Performance Curves'!$C$1:$L$45,_xlfn.SINGLE(MATCH('BMP P Tracking Table'!$AZ461,'Performance Curves'!$D$1:$L$1,1))+1,FALSE)),"")</f>
        <v/>
      </c>
      <c r="BB461" s="107" t="str">
        <f>IFERROR(('BMP P Tracking Table'!$AZ461-INDEX('Performance Curves'!$E$1:$L$1,1,MATCH('BMP P Tracking Table'!$AZ461,'Performance Curves'!$E$1:$L$1,1)))/(INDEX('Performance Curves'!$E$1:$L$1,1,MATCH('BMP P Tracking Table'!$AZ461,'Performance Curves'!$E$1:$L$1,1)+1)-INDEX('Performance Curves'!$E$1:$L$1,1,MATCH('BMP P Tracking Table'!$AZ461,'Performance Curves'!$E$1:$L$1,1))),"")</f>
        <v/>
      </c>
      <c r="BC461" s="106" t="str" cm="1">
        <f t="array" ref="BC461">IFERROR(IF('BMP P Tracking Table'!$AZ461=2,VLOOKUP(CONCATENATE('BMP P Tracking Table'!$AV461," ",'BMP P Tracking Table'!$AX461),'Performance Curves'!$C$1:$L$44,_xlfn.SINGLE(MATCH('BMP P Tracking Table'!$AZ461,'Performance Curves'!$D$1:$L$1,1))+1,FALSE),'BMP P Tracking Table'!$BA461*'BMP P Tracking Table'!$BB461+VLOOKUP(CONCATENATE('BMP P Tracking Table'!$AV461," ",'BMP P Tracking Table'!$AX461),'Performance Curves'!$C$1:$L$44,_xlfn.SINGLE(MATCH('BMP P Tracking Table'!$AZ461,'Performance Curves'!$D$1:$L$1,1))+1,FALSE)),"")</f>
        <v/>
      </c>
      <c r="BD461" s="107" t="str">
        <f>IFERROR('BMP P Tracking Table'!$BC461*'BMP P Tracking Table'!$AY461,"")</f>
        <v/>
      </c>
      <c r="BE461" s="101"/>
      <c r="BF461" s="37">
        <f t="shared" si="16"/>
        <v>0</v>
      </c>
    </row>
    <row r="462" spans="1:58" x14ac:dyDescent="0.25">
      <c r="A462" s="65"/>
      <c r="B462" s="65"/>
      <c r="C462" s="65"/>
      <c r="D462" s="65"/>
      <c r="E462" s="97"/>
      <c r="F462" s="97"/>
      <c r="G462" s="65"/>
      <c r="H462" s="65"/>
      <c r="I462" s="65"/>
      <c r="J462" s="98"/>
      <c r="K462" s="65"/>
      <c r="L462" s="65"/>
      <c r="M462" s="65"/>
      <c r="N462" s="65"/>
      <c r="O462" s="65"/>
      <c r="P462" s="65"/>
      <c r="Q462" s="65" t="str">
        <f>IFERROR(VLOOKUP('BMP P Tracking Table'!$P462,Dropdowns!$C$2:$E$15,3,FALSE),"")</f>
        <v/>
      </c>
      <c r="R462" s="65" t="str">
        <f>IFERROR(VLOOKUP('BMP P Tracking Table'!$Q462,Dropdowns!$P$3:$Q$23,2,FALSE),"")</f>
        <v/>
      </c>
      <c r="S462" s="65"/>
      <c r="T462" s="65"/>
      <c r="U462" s="65"/>
      <c r="V462" s="65"/>
      <c r="W462" s="65"/>
      <c r="X462" s="65"/>
      <c r="Y462" s="65"/>
      <c r="Z462" s="65"/>
      <c r="AA462" s="65"/>
      <c r="AB462" s="100"/>
      <c r="AC462" s="65"/>
      <c r="AD462" s="107" t="str">
        <f>IFERROR('BMP P Tracking Table'!$U462*VLOOKUP('BMP P Tracking Table'!$Q462,'Loading Rates'!$B$1:$L$24,4,FALSE)+IF('BMP P Tracking Table'!$V462="By HSG",'BMP P Tracking Table'!$W462*VLOOKUP('BMP P Tracking Table'!$Q462,'Loading Rates'!$B$1:$L$24,6,FALSE)+'BMP P Tracking Table'!$X462*VLOOKUP('BMP P Tracking Table'!$Q462,'Loading Rates'!$B$1:$L$24,7,FALSE)+'BMP P Tracking Table'!$Y462*VLOOKUP('BMP P Tracking Table'!$Q462,'Loading Rates'!$B$1:$L$24,8,FALSE)+'BMP P Tracking Table'!$Z462*VLOOKUP('BMP P Tracking Table'!$Q462,'Loading Rates'!$B$1:$L$24,9,FALSE),'BMP P Tracking Table'!$AA462*VLOOKUP('BMP P Tracking Table'!$Q462,'Loading Rates'!$B$1:$L$24,10,FALSE)),"")</f>
        <v/>
      </c>
      <c r="AE462" s="107" t="str">
        <f>IFERROR(MIN(2,IF('BMP P Tracking Table'!$V462="Total Pervious",(-(3630*'BMP P Tracking Table'!$U462+20.691*'BMP P Tracking Table'!$AA462)+SQRT((3630*'BMP P Tracking Table'!$U462+20.691*'BMP P Tracking Table'!$AA462)^2-(4*(996.798*'BMP P Tracking Table'!$AA462)*-'BMP P Tracking Table'!$AB462)))/(2*(996.798*'BMP P Tracking Table'!$AA462)),IF(SUM('BMP P Tracking Table'!$W462:$Z462)=0,'BMP P Tracking Table'!$AB462/(-3630*'BMP P Tracking Table'!$U462),(-(3630*'BMP P Tracking Table'!$U462+20.691*'BMP P Tracking Table'!$Z462-216.711*'BMP P Tracking Table'!$Y462-83.853*'BMP P Tracking Table'!$X462-42.834*'BMP P Tracking Table'!$W462)+SQRT((3630*'BMP P Tracking Table'!$U462+20.691*'BMP P Tracking Table'!$Z462-216.711*'BMP P Tracking Table'!$Y462-83.853*'BMP P Tracking Table'!$X462-42.834*'BMP P Tracking Table'!$W462)^2-(4*(149.919*'BMP P Tracking Table'!$W462+236.676*'BMP P Tracking Table'!$X462+726*'BMP P Tracking Table'!$Y462+996.798*'BMP P Tracking Table'!$Z462)*-'BMP P Tracking Table'!$AB462)))/(2*(149.919*'BMP P Tracking Table'!$W462+236.676*'BMP P Tracking Table'!$X462+726*'BMP P Tracking Table'!$Y462+996.798*'BMP P Tracking Table'!$Z462))))),"")</f>
        <v/>
      </c>
      <c r="AF462" s="107" t="str" cm="1">
        <f t="array" ref="AF462">IFERROR((VLOOKUP(CONCATENATE('BMP P Tracking Table'!$T462," ",'BMP P Tracking Table'!$AC462),'Performance Curves'!$C$1:$L$45,_xlfn.SINGLE(MATCH('BMP P Tracking Table'!$AE462,'Performance Curves'!$D$1:$L$1,1))+2,FALSE)-VLOOKUP(CONCATENATE('BMP P Tracking Table'!$T462," ",'BMP P Tracking Table'!$AC462),'Performance Curves'!$C$1:$L$45,_xlfn.SINGLE(MATCH('BMP P Tracking Table'!$AE462,'Performance Curves'!$D$1:$L$1,1))+1,FALSE)),"")</f>
        <v/>
      </c>
      <c r="AG462" s="107" t="str">
        <f>IFERROR(('BMP P Tracking Table'!$AE462-INDEX('Performance Curves'!$E$1:$L$1,1,MATCH('BMP P Tracking Table'!$AE462,'Performance Curves'!$E$1:$L$1,1)))/(INDEX('Performance Curves'!$E$1:$L$1,1,MATCH('BMP P Tracking Table'!$AE462,'Performance Curves'!$E$1:$L$1,1)+1)-INDEX('Performance Curves'!$E$1:$L$1,1,MATCH('BMP P Tracking Table'!$AE462,'Performance Curves'!$E$1:$L$1,1))),"")</f>
        <v/>
      </c>
      <c r="AH462" s="106" t="str" cm="1">
        <f t="array" ref="AH462">IFERROR(IF('BMP P Tracking Table'!$AE462=2,VLOOKUP(CONCATENATE('BMP P Tracking Table'!$T462," ",'BMP P Tracking Table'!$AC462),'Performance Curves'!$C$1:$L$45,_xlfn.SINGLE(MATCH('BMP P Tracking Table'!$AE462,'Performance Curves'!$D$1:$L$1,1))+1,FALSE),'BMP P Tracking Table'!$AF462*'BMP P Tracking Table'!$AG462+VLOOKUP(CONCATENATE('BMP P Tracking Table'!$T462," ",'BMP P Tracking Table'!$AC462),'Performance Curves'!$C$1:$L$45,_xlfn.SINGLE(MATCH('BMP P Tracking Table'!$AE462,'Performance Curves'!$D$1:$L$1,1))+1,FALSE)),"")</f>
        <v/>
      </c>
      <c r="AI462" s="107" t="str">
        <f>IFERROR('BMP P Tracking Table'!$AH462*'BMP P Tracking Table'!$AD462,"")</f>
        <v/>
      </c>
      <c r="AJ462" s="65"/>
      <c r="AK462" s="101"/>
      <c r="AL462" s="101"/>
      <c r="AM462" s="64">
        <v>1</v>
      </c>
      <c r="AN462" s="105" t="str">
        <f t="shared" si="15"/>
        <v/>
      </c>
      <c r="AO462" s="101"/>
      <c r="AP462" s="101"/>
      <c r="AQ462" s="101"/>
      <c r="AR462" s="101"/>
      <c r="AS462" s="101"/>
      <c r="AT462" s="101"/>
      <c r="AU462" s="101"/>
      <c r="AV462" s="65"/>
      <c r="AW462" s="102"/>
      <c r="AX462" s="102"/>
      <c r="AY462" s="107" t="str">
        <f>IF('BMP P Tracking Table'!$AK462="Yes",IF('BMP P Tracking Table'!$AL462="No",'BMP P Tracking Table'!$U462*VLOOKUP('BMP P Tracking Table'!$Q462,'Loading Rates'!$B$1:$L$24,4,FALSE)+IF('BMP P Tracking Table'!$V462="By HSG",'BMP P Tracking Table'!$W462*VLOOKUP('BMP P Tracking Table'!$Q462,'Loading Rates'!$B$1:$L$24,6,FALSE)+'BMP P Tracking Table'!$X462*VLOOKUP('BMP P Tracking Table'!$Q462,'Loading Rates'!$B$1:$L$24,7,FALSE)+'BMP P Tracking Table'!$Y462*VLOOKUP('BMP P Tracking Table'!$Q462,'Loading Rates'!$B$1:$L$24,8,FALSE)+'BMP P Tracking Table'!$Z462*VLOOKUP('BMP P Tracking Table'!$Q462,'Loading Rates'!$B$1:$L$24,9,FALSE),'BMP P Tracking Table'!$AA462*VLOOKUP('BMP P Tracking Table'!$Q462,'Loading Rates'!$B$1:$L$24,10,FALSE)),'BMP P Tracking Table'!$AO462*VLOOKUP('BMP P Tracking Table'!$Q462,'Loading Rates'!$B$1:$L$24,4,FALSE)+IF('BMP P Tracking Table'!$AP462="By HSG",'BMP P Tracking Table'!$AQ462*VLOOKUP('BMP P Tracking Table'!$Q462,'Loading Rates'!$B$1:$L$24,6,FALSE)+'BMP P Tracking Table'!$AR462*VLOOKUP('BMP P Tracking Table'!$Q462,'Loading Rates'!$B$1:$L$24,7,FALSE)+'BMP P Tracking Table'!$AS462*VLOOKUP('BMP P Tracking Table'!$Q462,'Loading Rates'!$B$1:$L$24,8,FALSE)+'BMP P Tracking Table'!$AT462*VLOOKUP('BMP P Tracking Table'!$Q462,'Loading Rates'!$B$1:$L$24,9,FALSE),'BMP P Tracking Table'!$AU462*VLOOKUP('BMP P Tracking Table'!$Q462,'Loading Rates'!$B$1:$L$24,10,FALSE))),"")</f>
        <v/>
      </c>
      <c r="AZ462" s="107" t="str">
        <f>IFERROR(IF('BMP P Tracking Table'!$AL462="Yes",MIN(2,IF('BMP P Tracking Table'!$AP462="Total Pervious",(-(3630*'BMP P Tracking Table'!$AO462+20.691*'BMP P Tracking Table'!$AU462)+SQRT((3630*'BMP P Tracking Table'!$AO462+20.691*'BMP P Tracking Table'!$AU462)^2-(4*(996.798*'BMP P Tracking Table'!$AU462)*-'BMP P Tracking Table'!$AW462)))/(2*(996.798*'BMP P Tracking Table'!$AU462)),IF(SUM('BMP P Tracking Table'!$AQ462:$AT462)=0,'BMP P Tracking Table'!$AU462/(-3630*'BMP P Tracking Table'!$AO462),(-(3630*'BMP P Tracking Table'!$AO462+20.691*'BMP P Tracking Table'!$AT462-216.711*'BMP P Tracking Table'!$AS462-83.853*'BMP P Tracking Table'!$AR462-42.834*'BMP P Tracking Table'!$AQ462)+SQRT((3630*'BMP P Tracking Table'!$AO462+20.691*'BMP P Tracking Table'!$AT462-216.711*'BMP P Tracking Table'!$AS462-83.853*'BMP P Tracking Table'!$AR462-42.834*'BMP P Tracking Table'!$AQ462)^2-(4*(149.919*'BMP P Tracking Table'!$AQ462+236.676*'BMP P Tracking Table'!$AR462+726*'BMP P Tracking Table'!$AS462+996.798*'BMP P Tracking Table'!$AT462)*-'BMP P Tracking Table'!$AW462)))/(2*(149.919*'BMP P Tracking Table'!$AQ462+236.676*'BMP P Tracking Table'!$AR462+726*'BMP P Tracking Table'!$AS462+996.798*'BMP P Tracking Table'!$AT462))))),MIN(2,IF('BMP P Tracking Table'!$AP462="Total Pervious",(-(3630*'BMP P Tracking Table'!$U462+20.691*'BMP P Tracking Table'!$AA462)+SQRT((3630*'BMP P Tracking Table'!$U462+20.691*'BMP P Tracking Table'!$AA462)^2-(4*(996.798*'BMP P Tracking Table'!$AA462)*-'BMP P Tracking Table'!$AW462)))/(2*(996.798*'BMP P Tracking Table'!$AA462)),IF(SUM('BMP P Tracking Table'!$W462:$Z462)=0,'BMP P Tracking Table'!$AW462/(-3630*'BMP P Tracking Table'!$U462),(-(3630*'BMP P Tracking Table'!$U462+20.691*'BMP P Tracking Table'!$Z462-216.711*'BMP P Tracking Table'!$Y462-83.853*'BMP P Tracking Table'!$X462-42.834*'BMP P Tracking Table'!$W462)+SQRT((3630*'BMP P Tracking Table'!$U462+20.691*'BMP P Tracking Table'!$Z462-216.711*'BMP P Tracking Table'!$Y462-83.853*'BMP P Tracking Table'!$X462-42.834*'BMP P Tracking Table'!$W462)^2-(4*(149.919*'BMP P Tracking Table'!$W462+236.676*'BMP P Tracking Table'!$X462+726*'BMP P Tracking Table'!$Y462+996.798*'BMP P Tracking Table'!$Z462)*-'BMP P Tracking Table'!$AW462)))/(2*(149.919*'BMP P Tracking Table'!$W462+236.676*'BMP P Tracking Table'!$X462+726*'BMP P Tracking Table'!$Y462+996.798*'BMP P Tracking Table'!$Z462)))))),"")</f>
        <v/>
      </c>
      <c r="BA462" s="105" t="str" cm="1">
        <f t="array" ref="BA462">IFERROR((VLOOKUP(CONCATENATE('BMP P Tracking Table'!$AV462," ",'BMP P Tracking Table'!$AX462),'Performance Curves'!$C$1:$L$45,_xlfn.SINGLE(MATCH('BMP P Tracking Table'!$AZ462,'Performance Curves'!$D$1:$L$1,1))+2,FALSE)-VLOOKUP(CONCATENATE('BMP P Tracking Table'!$AV462," ",'BMP P Tracking Table'!$AX462),'Performance Curves'!$C$1:$L$45,_xlfn.SINGLE(MATCH('BMP P Tracking Table'!$AZ462,'Performance Curves'!$D$1:$L$1,1))+1,FALSE)),"")</f>
        <v/>
      </c>
      <c r="BB462" s="107" t="str">
        <f>IFERROR(('BMP P Tracking Table'!$AZ462-INDEX('Performance Curves'!$E$1:$L$1,1,MATCH('BMP P Tracking Table'!$AZ462,'Performance Curves'!$E$1:$L$1,1)))/(INDEX('Performance Curves'!$E$1:$L$1,1,MATCH('BMP P Tracking Table'!$AZ462,'Performance Curves'!$E$1:$L$1,1)+1)-INDEX('Performance Curves'!$E$1:$L$1,1,MATCH('BMP P Tracking Table'!$AZ462,'Performance Curves'!$E$1:$L$1,1))),"")</f>
        <v/>
      </c>
      <c r="BC462" s="106" t="str" cm="1">
        <f t="array" ref="BC462">IFERROR(IF('BMP P Tracking Table'!$AZ462=2,VLOOKUP(CONCATENATE('BMP P Tracking Table'!$AV462," ",'BMP P Tracking Table'!$AX462),'Performance Curves'!$C$1:$L$44,_xlfn.SINGLE(MATCH('BMP P Tracking Table'!$AZ462,'Performance Curves'!$D$1:$L$1,1))+1,FALSE),'BMP P Tracking Table'!$BA462*'BMP P Tracking Table'!$BB462+VLOOKUP(CONCATENATE('BMP P Tracking Table'!$AV462," ",'BMP P Tracking Table'!$AX462),'Performance Curves'!$C$1:$L$44,_xlfn.SINGLE(MATCH('BMP P Tracking Table'!$AZ462,'Performance Curves'!$D$1:$L$1,1))+1,FALSE)),"")</f>
        <v/>
      </c>
      <c r="BD462" s="107" t="str">
        <f>IFERROR('BMP P Tracking Table'!$BC462*'BMP P Tracking Table'!$AY462,"")</f>
        <v/>
      </c>
      <c r="BE462" s="101"/>
      <c r="BF462" s="37">
        <f t="shared" si="16"/>
        <v>0</v>
      </c>
    </row>
    <row r="463" spans="1:58" x14ac:dyDescent="0.25">
      <c r="A463" s="65"/>
      <c r="B463" s="65"/>
      <c r="C463" s="65"/>
      <c r="D463" s="65"/>
      <c r="E463" s="97"/>
      <c r="F463" s="97"/>
      <c r="G463" s="65"/>
      <c r="H463" s="65"/>
      <c r="I463" s="65"/>
      <c r="J463" s="98"/>
      <c r="K463" s="65"/>
      <c r="L463" s="65"/>
      <c r="M463" s="65"/>
      <c r="N463" s="65"/>
      <c r="O463" s="65"/>
      <c r="P463" s="65"/>
      <c r="Q463" s="65" t="str">
        <f>IFERROR(VLOOKUP('BMP P Tracking Table'!$P463,Dropdowns!$C$2:$E$15,3,FALSE),"")</f>
        <v/>
      </c>
      <c r="R463" s="65" t="str">
        <f>IFERROR(VLOOKUP('BMP P Tracking Table'!$Q463,Dropdowns!$P$3:$Q$23,2,FALSE),"")</f>
        <v/>
      </c>
      <c r="S463" s="65"/>
      <c r="T463" s="65"/>
      <c r="U463" s="65"/>
      <c r="V463" s="65"/>
      <c r="W463" s="65"/>
      <c r="X463" s="65"/>
      <c r="Y463" s="65"/>
      <c r="Z463" s="65"/>
      <c r="AA463" s="65"/>
      <c r="AB463" s="100"/>
      <c r="AC463" s="65"/>
      <c r="AD463" s="107" t="str">
        <f>IFERROR('BMP P Tracking Table'!$U463*VLOOKUP('BMP P Tracking Table'!$Q463,'Loading Rates'!$B$1:$L$24,4,FALSE)+IF('BMP P Tracking Table'!$V463="By HSG",'BMP P Tracking Table'!$W463*VLOOKUP('BMP P Tracking Table'!$Q463,'Loading Rates'!$B$1:$L$24,6,FALSE)+'BMP P Tracking Table'!$X463*VLOOKUP('BMP P Tracking Table'!$Q463,'Loading Rates'!$B$1:$L$24,7,FALSE)+'BMP P Tracking Table'!$Y463*VLOOKUP('BMP P Tracking Table'!$Q463,'Loading Rates'!$B$1:$L$24,8,FALSE)+'BMP P Tracking Table'!$Z463*VLOOKUP('BMP P Tracking Table'!$Q463,'Loading Rates'!$B$1:$L$24,9,FALSE),'BMP P Tracking Table'!$AA463*VLOOKUP('BMP P Tracking Table'!$Q463,'Loading Rates'!$B$1:$L$24,10,FALSE)),"")</f>
        <v/>
      </c>
      <c r="AE463" s="107" t="str">
        <f>IFERROR(MIN(2,IF('BMP P Tracking Table'!$V463="Total Pervious",(-(3630*'BMP P Tracking Table'!$U463+20.691*'BMP P Tracking Table'!$AA463)+SQRT((3630*'BMP P Tracking Table'!$U463+20.691*'BMP P Tracking Table'!$AA463)^2-(4*(996.798*'BMP P Tracking Table'!$AA463)*-'BMP P Tracking Table'!$AB463)))/(2*(996.798*'BMP P Tracking Table'!$AA463)),IF(SUM('BMP P Tracking Table'!$W463:$Z463)=0,'BMP P Tracking Table'!$AB463/(-3630*'BMP P Tracking Table'!$U463),(-(3630*'BMP P Tracking Table'!$U463+20.691*'BMP P Tracking Table'!$Z463-216.711*'BMP P Tracking Table'!$Y463-83.853*'BMP P Tracking Table'!$X463-42.834*'BMP P Tracking Table'!$W463)+SQRT((3630*'BMP P Tracking Table'!$U463+20.691*'BMP P Tracking Table'!$Z463-216.711*'BMP P Tracking Table'!$Y463-83.853*'BMP P Tracking Table'!$X463-42.834*'BMP P Tracking Table'!$W463)^2-(4*(149.919*'BMP P Tracking Table'!$W463+236.676*'BMP P Tracking Table'!$X463+726*'BMP P Tracking Table'!$Y463+996.798*'BMP P Tracking Table'!$Z463)*-'BMP P Tracking Table'!$AB463)))/(2*(149.919*'BMP P Tracking Table'!$W463+236.676*'BMP P Tracking Table'!$X463+726*'BMP P Tracking Table'!$Y463+996.798*'BMP P Tracking Table'!$Z463))))),"")</f>
        <v/>
      </c>
      <c r="AF463" s="107" t="str" cm="1">
        <f t="array" ref="AF463">IFERROR((VLOOKUP(CONCATENATE('BMP P Tracking Table'!$T463," ",'BMP P Tracking Table'!$AC463),'Performance Curves'!$C$1:$L$45,_xlfn.SINGLE(MATCH('BMP P Tracking Table'!$AE463,'Performance Curves'!$D$1:$L$1,1))+2,FALSE)-VLOOKUP(CONCATENATE('BMP P Tracking Table'!$T463," ",'BMP P Tracking Table'!$AC463),'Performance Curves'!$C$1:$L$45,_xlfn.SINGLE(MATCH('BMP P Tracking Table'!$AE463,'Performance Curves'!$D$1:$L$1,1))+1,FALSE)),"")</f>
        <v/>
      </c>
      <c r="AG463" s="107" t="str">
        <f>IFERROR(('BMP P Tracking Table'!$AE463-INDEX('Performance Curves'!$E$1:$L$1,1,MATCH('BMP P Tracking Table'!$AE463,'Performance Curves'!$E$1:$L$1,1)))/(INDEX('Performance Curves'!$E$1:$L$1,1,MATCH('BMP P Tracking Table'!$AE463,'Performance Curves'!$E$1:$L$1,1)+1)-INDEX('Performance Curves'!$E$1:$L$1,1,MATCH('BMP P Tracking Table'!$AE463,'Performance Curves'!$E$1:$L$1,1))),"")</f>
        <v/>
      </c>
      <c r="AH463" s="106" t="str" cm="1">
        <f t="array" ref="AH463">IFERROR(IF('BMP P Tracking Table'!$AE463=2,VLOOKUP(CONCATENATE('BMP P Tracking Table'!$T463," ",'BMP P Tracking Table'!$AC463),'Performance Curves'!$C$1:$L$45,_xlfn.SINGLE(MATCH('BMP P Tracking Table'!$AE463,'Performance Curves'!$D$1:$L$1,1))+1,FALSE),'BMP P Tracking Table'!$AF463*'BMP P Tracking Table'!$AG463+VLOOKUP(CONCATENATE('BMP P Tracking Table'!$T463," ",'BMP P Tracking Table'!$AC463),'Performance Curves'!$C$1:$L$45,_xlfn.SINGLE(MATCH('BMP P Tracking Table'!$AE463,'Performance Curves'!$D$1:$L$1,1))+1,FALSE)),"")</f>
        <v/>
      </c>
      <c r="AI463" s="107" t="str">
        <f>IFERROR('BMP P Tracking Table'!$AH463*'BMP P Tracking Table'!$AD463,"")</f>
        <v/>
      </c>
      <c r="AJ463" s="65"/>
      <c r="AK463" s="101"/>
      <c r="AL463" s="101"/>
      <c r="AM463" s="64">
        <v>1</v>
      </c>
      <c r="AN463" s="105" t="str">
        <f t="shared" si="15"/>
        <v/>
      </c>
      <c r="AO463" s="101"/>
      <c r="AP463" s="101"/>
      <c r="AQ463" s="101"/>
      <c r="AR463" s="101"/>
      <c r="AS463" s="101"/>
      <c r="AT463" s="101"/>
      <c r="AU463" s="101"/>
      <c r="AV463" s="65"/>
      <c r="AW463" s="102"/>
      <c r="AX463" s="102"/>
      <c r="AY463" s="107" t="str">
        <f>IF('BMP P Tracking Table'!$AK463="Yes",IF('BMP P Tracking Table'!$AL463="No",'BMP P Tracking Table'!$U463*VLOOKUP('BMP P Tracking Table'!$Q463,'Loading Rates'!$B$1:$L$24,4,FALSE)+IF('BMP P Tracking Table'!$V463="By HSG",'BMP P Tracking Table'!$W463*VLOOKUP('BMP P Tracking Table'!$Q463,'Loading Rates'!$B$1:$L$24,6,FALSE)+'BMP P Tracking Table'!$X463*VLOOKUP('BMP P Tracking Table'!$Q463,'Loading Rates'!$B$1:$L$24,7,FALSE)+'BMP P Tracking Table'!$Y463*VLOOKUP('BMP P Tracking Table'!$Q463,'Loading Rates'!$B$1:$L$24,8,FALSE)+'BMP P Tracking Table'!$Z463*VLOOKUP('BMP P Tracking Table'!$Q463,'Loading Rates'!$B$1:$L$24,9,FALSE),'BMP P Tracking Table'!$AA463*VLOOKUP('BMP P Tracking Table'!$Q463,'Loading Rates'!$B$1:$L$24,10,FALSE)),'BMP P Tracking Table'!$AO463*VLOOKUP('BMP P Tracking Table'!$Q463,'Loading Rates'!$B$1:$L$24,4,FALSE)+IF('BMP P Tracking Table'!$AP463="By HSG",'BMP P Tracking Table'!$AQ463*VLOOKUP('BMP P Tracking Table'!$Q463,'Loading Rates'!$B$1:$L$24,6,FALSE)+'BMP P Tracking Table'!$AR463*VLOOKUP('BMP P Tracking Table'!$Q463,'Loading Rates'!$B$1:$L$24,7,FALSE)+'BMP P Tracking Table'!$AS463*VLOOKUP('BMP P Tracking Table'!$Q463,'Loading Rates'!$B$1:$L$24,8,FALSE)+'BMP P Tracking Table'!$AT463*VLOOKUP('BMP P Tracking Table'!$Q463,'Loading Rates'!$B$1:$L$24,9,FALSE),'BMP P Tracking Table'!$AU463*VLOOKUP('BMP P Tracking Table'!$Q463,'Loading Rates'!$B$1:$L$24,10,FALSE))),"")</f>
        <v/>
      </c>
      <c r="AZ463" s="107" t="str">
        <f>IFERROR(IF('BMP P Tracking Table'!$AL463="Yes",MIN(2,IF('BMP P Tracking Table'!$AP463="Total Pervious",(-(3630*'BMP P Tracking Table'!$AO463+20.691*'BMP P Tracking Table'!$AU463)+SQRT((3630*'BMP P Tracking Table'!$AO463+20.691*'BMP P Tracking Table'!$AU463)^2-(4*(996.798*'BMP P Tracking Table'!$AU463)*-'BMP P Tracking Table'!$AW463)))/(2*(996.798*'BMP P Tracking Table'!$AU463)),IF(SUM('BMP P Tracking Table'!$AQ463:$AT463)=0,'BMP P Tracking Table'!$AU463/(-3630*'BMP P Tracking Table'!$AO463),(-(3630*'BMP P Tracking Table'!$AO463+20.691*'BMP P Tracking Table'!$AT463-216.711*'BMP P Tracking Table'!$AS463-83.853*'BMP P Tracking Table'!$AR463-42.834*'BMP P Tracking Table'!$AQ463)+SQRT((3630*'BMP P Tracking Table'!$AO463+20.691*'BMP P Tracking Table'!$AT463-216.711*'BMP P Tracking Table'!$AS463-83.853*'BMP P Tracking Table'!$AR463-42.834*'BMP P Tracking Table'!$AQ463)^2-(4*(149.919*'BMP P Tracking Table'!$AQ463+236.676*'BMP P Tracking Table'!$AR463+726*'BMP P Tracking Table'!$AS463+996.798*'BMP P Tracking Table'!$AT463)*-'BMP P Tracking Table'!$AW463)))/(2*(149.919*'BMP P Tracking Table'!$AQ463+236.676*'BMP P Tracking Table'!$AR463+726*'BMP P Tracking Table'!$AS463+996.798*'BMP P Tracking Table'!$AT463))))),MIN(2,IF('BMP P Tracking Table'!$AP463="Total Pervious",(-(3630*'BMP P Tracking Table'!$U463+20.691*'BMP P Tracking Table'!$AA463)+SQRT((3630*'BMP P Tracking Table'!$U463+20.691*'BMP P Tracking Table'!$AA463)^2-(4*(996.798*'BMP P Tracking Table'!$AA463)*-'BMP P Tracking Table'!$AW463)))/(2*(996.798*'BMP P Tracking Table'!$AA463)),IF(SUM('BMP P Tracking Table'!$W463:$Z463)=0,'BMP P Tracking Table'!$AW463/(-3630*'BMP P Tracking Table'!$U463),(-(3630*'BMP P Tracking Table'!$U463+20.691*'BMP P Tracking Table'!$Z463-216.711*'BMP P Tracking Table'!$Y463-83.853*'BMP P Tracking Table'!$X463-42.834*'BMP P Tracking Table'!$W463)+SQRT((3630*'BMP P Tracking Table'!$U463+20.691*'BMP P Tracking Table'!$Z463-216.711*'BMP P Tracking Table'!$Y463-83.853*'BMP P Tracking Table'!$X463-42.834*'BMP P Tracking Table'!$W463)^2-(4*(149.919*'BMP P Tracking Table'!$W463+236.676*'BMP P Tracking Table'!$X463+726*'BMP P Tracking Table'!$Y463+996.798*'BMP P Tracking Table'!$Z463)*-'BMP P Tracking Table'!$AW463)))/(2*(149.919*'BMP P Tracking Table'!$W463+236.676*'BMP P Tracking Table'!$X463+726*'BMP P Tracking Table'!$Y463+996.798*'BMP P Tracking Table'!$Z463)))))),"")</f>
        <v/>
      </c>
      <c r="BA463" s="105" t="str" cm="1">
        <f t="array" ref="BA463">IFERROR((VLOOKUP(CONCATENATE('BMP P Tracking Table'!$AV463," ",'BMP P Tracking Table'!$AX463),'Performance Curves'!$C$1:$L$45,_xlfn.SINGLE(MATCH('BMP P Tracking Table'!$AZ463,'Performance Curves'!$D$1:$L$1,1))+2,FALSE)-VLOOKUP(CONCATENATE('BMP P Tracking Table'!$AV463," ",'BMP P Tracking Table'!$AX463),'Performance Curves'!$C$1:$L$45,_xlfn.SINGLE(MATCH('BMP P Tracking Table'!$AZ463,'Performance Curves'!$D$1:$L$1,1))+1,FALSE)),"")</f>
        <v/>
      </c>
      <c r="BB463" s="107" t="str">
        <f>IFERROR(('BMP P Tracking Table'!$AZ463-INDEX('Performance Curves'!$E$1:$L$1,1,MATCH('BMP P Tracking Table'!$AZ463,'Performance Curves'!$E$1:$L$1,1)))/(INDEX('Performance Curves'!$E$1:$L$1,1,MATCH('BMP P Tracking Table'!$AZ463,'Performance Curves'!$E$1:$L$1,1)+1)-INDEX('Performance Curves'!$E$1:$L$1,1,MATCH('BMP P Tracking Table'!$AZ463,'Performance Curves'!$E$1:$L$1,1))),"")</f>
        <v/>
      </c>
      <c r="BC463" s="106" t="str" cm="1">
        <f t="array" ref="BC463">IFERROR(IF('BMP P Tracking Table'!$AZ463=2,VLOOKUP(CONCATENATE('BMP P Tracking Table'!$AV463," ",'BMP P Tracking Table'!$AX463),'Performance Curves'!$C$1:$L$44,_xlfn.SINGLE(MATCH('BMP P Tracking Table'!$AZ463,'Performance Curves'!$D$1:$L$1,1))+1,FALSE),'BMP P Tracking Table'!$BA463*'BMP P Tracking Table'!$BB463+VLOOKUP(CONCATENATE('BMP P Tracking Table'!$AV463," ",'BMP P Tracking Table'!$AX463),'Performance Curves'!$C$1:$L$44,_xlfn.SINGLE(MATCH('BMP P Tracking Table'!$AZ463,'Performance Curves'!$D$1:$L$1,1))+1,FALSE)),"")</f>
        <v/>
      </c>
      <c r="BD463" s="107" t="str">
        <f>IFERROR('BMP P Tracking Table'!$BC463*'BMP P Tracking Table'!$AY463,"")</f>
        <v/>
      </c>
      <c r="BE463" s="101"/>
      <c r="BF463" s="37">
        <f t="shared" si="16"/>
        <v>0</v>
      </c>
    </row>
    <row r="464" spans="1:58" x14ac:dyDescent="0.25">
      <c r="A464" s="65"/>
      <c r="B464" s="65"/>
      <c r="C464" s="65"/>
      <c r="D464" s="65"/>
      <c r="E464" s="97"/>
      <c r="F464" s="97"/>
      <c r="G464" s="65"/>
      <c r="H464" s="65"/>
      <c r="I464" s="65"/>
      <c r="J464" s="98"/>
      <c r="K464" s="65"/>
      <c r="L464" s="65"/>
      <c r="M464" s="65"/>
      <c r="N464" s="65"/>
      <c r="O464" s="65"/>
      <c r="P464" s="65"/>
      <c r="Q464" s="65" t="str">
        <f>IFERROR(VLOOKUP('BMP P Tracking Table'!$P464,Dropdowns!$C$2:$E$15,3,FALSE),"")</f>
        <v/>
      </c>
      <c r="R464" s="65" t="str">
        <f>IFERROR(VLOOKUP('BMP P Tracking Table'!$Q464,Dropdowns!$P$3:$Q$23,2,FALSE),"")</f>
        <v/>
      </c>
      <c r="S464" s="65"/>
      <c r="T464" s="65"/>
      <c r="U464" s="65"/>
      <c r="V464" s="65"/>
      <c r="W464" s="65"/>
      <c r="X464" s="65"/>
      <c r="Y464" s="65"/>
      <c r="Z464" s="65"/>
      <c r="AA464" s="65"/>
      <c r="AB464" s="100"/>
      <c r="AC464" s="65"/>
      <c r="AD464" s="107" t="str">
        <f>IFERROR('BMP P Tracking Table'!$U464*VLOOKUP('BMP P Tracking Table'!$Q464,'Loading Rates'!$B$1:$L$24,4,FALSE)+IF('BMP P Tracking Table'!$V464="By HSG",'BMP P Tracking Table'!$W464*VLOOKUP('BMP P Tracking Table'!$Q464,'Loading Rates'!$B$1:$L$24,6,FALSE)+'BMP P Tracking Table'!$X464*VLOOKUP('BMP P Tracking Table'!$Q464,'Loading Rates'!$B$1:$L$24,7,FALSE)+'BMP P Tracking Table'!$Y464*VLOOKUP('BMP P Tracking Table'!$Q464,'Loading Rates'!$B$1:$L$24,8,FALSE)+'BMP P Tracking Table'!$Z464*VLOOKUP('BMP P Tracking Table'!$Q464,'Loading Rates'!$B$1:$L$24,9,FALSE),'BMP P Tracking Table'!$AA464*VLOOKUP('BMP P Tracking Table'!$Q464,'Loading Rates'!$B$1:$L$24,10,FALSE)),"")</f>
        <v/>
      </c>
      <c r="AE464" s="107" t="str">
        <f>IFERROR(MIN(2,IF('BMP P Tracking Table'!$V464="Total Pervious",(-(3630*'BMP P Tracking Table'!$U464+20.691*'BMP P Tracking Table'!$AA464)+SQRT((3630*'BMP P Tracking Table'!$U464+20.691*'BMP P Tracking Table'!$AA464)^2-(4*(996.798*'BMP P Tracking Table'!$AA464)*-'BMP P Tracking Table'!$AB464)))/(2*(996.798*'BMP P Tracking Table'!$AA464)),IF(SUM('BMP P Tracking Table'!$W464:$Z464)=0,'BMP P Tracking Table'!$AB464/(-3630*'BMP P Tracking Table'!$U464),(-(3630*'BMP P Tracking Table'!$U464+20.691*'BMP P Tracking Table'!$Z464-216.711*'BMP P Tracking Table'!$Y464-83.853*'BMP P Tracking Table'!$X464-42.834*'BMP P Tracking Table'!$W464)+SQRT((3630*'BMP P Tracking Table'!$U464+20.691*'BMP P Tracking Table'!$Z464-216.711*'BMP P Tracking Table'!$Y464-83.853*'BMP P Tracking Table'!$X464-42.834*'BMP P Tracking Table'!$W464)^2-(4*(149.919*'BMP P Tracking Table'!$W464+236.676*'BMP P Tracking Table'!$X464+726*'BMP P Tracking Table'!$Y464+996.798*'BMP P Tracking Table'!$Z464)*-'BMP P Tracking Table'!$AB464)))/(2*(149.919*'BMP P Tracking Table'!$W464+236.676*'BMP P Tracking Table'!$X464+726*'BMP P Tracking Table'!$Y464+996.798*'BMP P Tracking Table'!$Z464))))),"")</f>
        <v/>
      </c>
      <c r="AF464" s="107" t="str" cm="1">
        <f t="array" ref="AF464">IFERROR((VLOOKUP(CONCATENATE('BMP P Tracking Table'!$T464," ",'BMP P Tracking Table'!$AC464),'Performance Curves'!$C$1:$L$45,_xlfn.SINGLE(MATCH('BMP P Tracking Table'!$AE464,'Performance Curves'!$D$1:$L$1,1))+2,FALSE)-VLOOKUP(CONCATENATE('BMP P Tracking Table'!$T464," ",'BMP P Tracking Table'!$AC464),'Performance Curves'!$C$1:$L$45,_xlfn.SINGLE(MATCH('BMP P Tracking Table'!$AE464,'Performance Curves'!$D$1:$L$1,1))+1,FALSE)),"")</f>
        <v/>
      </c>
      <c r="AG464" s="107" t="str">
        <f>IFERROR(('BMP P Tracking Table'!$AE464-INDEX('Performance Curves'!$E$1:$L$1,1,MATCH('BMP P Tracking Table'!$AE464,'Performance Curves'!$E$1:$L$1,1)))/(INDEX('Performance Curves'!$E$1:$L$1,1,MATCH('BMP P Tracking Table'!$AE464,'Performance Curves'!$E$1:$L$1,1)+1)-INDEX('Performance Curves'!$E$1:$L$1,1,MATCH('BMP P Tracking Table'!$AE464,'Performance Curves'!$E$1:$L$1,1))),"")</f>
        <v/>
      </c>
      <c r="AH464" s="106" t="str" cm="1">
        <f t="array" ref="AH464">IFERROR(IF('BMP P Tracking Table'!$AE464=2,VLOOKUP(CONCATENATE('BMP P Tracking Table'!$T464," ",'BMP P Tracking Table'!$AC464),'Performance Curves'!$C$1:$L$45,_xlfn.SINGLE(MATCH('BMP P Tracking Table'!$AE464,'Performance Curves'!$D$1:$L$1,1))+1,FALSE),'BMP P Tracking Table'!$AF464*'BMP P Tracking Table'!$AG464+VLOOKUP(CONCATENATE('BMP P Tracking Table'!$T464," ",'BMP P Tracking Table'!$AC464),'Performance Curves'!$C$1:$L$45,_xlfn.SINGLE(MATCH('BMP P Tracking Table'!$AE464,'Performance Curves'!$D$1:$L$1,1))+1,FALSE)),"")</f>
        <v/>
      </c>
      <c r="AI464" s="107" t="str">
        <f>IFERROR('BMP P Tracking Table'!$AH464*'BMP P Tracking Table'!$AD464,"")</f>
        <v/>
      </c>
      <c r="AJ464" s="65"/>
      <c r="AK464" s="101"/>
      <c r="AL464" s="101"/>
      <c r="AM464" s="64">
        <v>1</v>
      </c>
      <c r="AN464" s="105" t="str">
        <f t="shared" si="15"/>
        <v/>
      </c>
      <c r="AO464" s="101"/>
      <c r="AP464" s="101"/>
      <c r="AQ464" s="101"/>
      <c r="AR464" s="101"/>
      <c r="AS464" s="101"/>
      <c r="AT464" s="101"/>
      <c r="AU464" s="101"/>
      <c r="AV464" s="65"/>
      <c r="AW464" s="102"/>
      <c r="AX464" s="102"/>
      <c r="AY464" s="107" t="str">
        <f>IF('BMP P Tracking Table'!$AK464="Yes",IF('BMP P Tracking Table'!$AL464="No",'BMP P Tracking Table'!$U464*VLOOKUP('BMP P Tracking Table'!$Q464,'Loading Rates'!$B$1:$L$24,4,FALSE)+IF('BMP P Tracking Table'!$V464="By HSG",'BMP P Tracking Table'!$W464*VLOOKUP('BMP P Tracking Table'!$Q464,'Loading Rates'!$B$1:$L$24,6,FALSE)+'BMP P Tracking Table'!$X464*VLOOKUP('BMP P Tracking Table'!$Q464,'Loading Rates'!$B$1:$L$24,7,FALSE)+'BMP P Tracking Table'!$Y464*VLOOKUP('BMP P Tracking Table'!$Q464,'Loading Rates'!$B$1:$L$24,8,FALSE)+'BMP P Tracking Table'!$Z464*VLOOKUP('BMP P Tracking Table'!$Q464,'Loading Rates'!$B$1:$L$24,9,FALSE),'BMP P Tracking Table'!$AA464*VLOOKUP('BMP P Tracking Table'!$Q464,'Loading Rates'!$B$1:$L$24,10,FALSE)),'BMP P Tracking Table'!$AO464*VLOOKUP('BMP P Tracking Table'!$Q464,'Loading Rates'!$B$1:$L$24,4,FALSE)+IF('BMP P Tracking Table'!$AP464="By HSG",'BMP P Tracking Table'!$AQ464*VLOOKUP('BMP P Tracking Table'!$Q464,'Loading Rates'!$B$1:$L$24,6,FALSE)+'BMP P Tracking Table'!$AR464*VLOOKUP('BMP P Tracking Table'!$Q464,'Loading Rates'!$B$1:$L$24,7,FALSE)+'BMP P Tracking Table'!$AS464*VLOOKUP('BMP P Tracking Table'!$Q464,'Loading Rates'!$B$1:$L$24,8,FALSE)+'BMP P Tracking Table'!$AT464*VLOOKUP('BMP P Tracking Table'!$Q464,'Loading Rates'!$B$1:$L$24,9,FALSE),'BMP P Tracking Table'!$AU464*VLOOKUP('BMP P Tracking Table'!$Q464,'Loading Rates'!$B$1:$L$24,10,FALSE))),"")</f>
        <v/>
      </c>
      <c r="AZ464" s="107" t="str">
        <f>IFERROR(IF('BMP P Tracking Table'!$AL464="Yes",MIN(2,IF('BMP P Tracking Table'!$AP464="Total Pervious",(-(3630*'BMP P Tracking Table'!$AO464+20.691*'BMP P Tracking Table'!$AU464)+SQRT((3630*'BMP P Tracking Table'!$AO464+20.691*'BMP P Tracking Table'!$AU464)^2-(4*(996.798*'BMP P Tracking Table'!$AU464)*-'BMP P Tracking Table'!$AW464)))/(2*(996.798*'BMP P Tracking Table'!$AU464)),IF(SUM('BMP P Tracking Table'!$AQ464:$AT464)=0,'BMP P Tracking Table'!$AU464/(-3630*'BMP P Tracking Table'!$AO464),(-(3630*'BMP P Tracking Table'!$AO464+20.691*'BMP P Tracking Table'!$AT464-216.711*'BMP P Tracking Table'!$AS464-83.853*'BMP P Tracking Table'!$AR464-42.834*'BMP P Tracking Table'!$AQ464)+SQRT((3630*'BMP P Tracking Table'!$AO464+20.691*'BMP P Tracking Table'!$AT464-216.711*'BMP P Tracking Table'!$AS464-83.853*'BMP P Tracking Table'!$AR464-42.834*'BMP P Tracking Table'!$AQ464)^2-(4*(149.919*'BMP P Tracking Table'!$AQ464+236.676*'BMP P Tracking Table'!$AR464+726*'BMP P Tracking Table'!$AS464+996.798*'BMP P Tracking Table'!$AT464)*-'BMP P Tracking Table'!$AW464)))/(2*(149.919*'BMP P Tracking Table'!$AQ464+236.676*'BMP P Tracking Table'!$AR464+726*'BMP P Tracking Table'!$AS464+996.798*'BMP P Tracking Table'!$AT464))))),MIN(2,IF('BMP P Tracking Table'!$AP464="Total Pervious",(-(3630*'BMP P Tracking Table'!$U464+20.691*'BMP P Tracking Table'!$AA464)+SQRT((3630*'BMP P Tracking Table'!$U464+20.691*'BMP P Tracking Table'!$AA464)^2-(4*(996.798*'BMP P Tracking Table'!$AA464)*-'BMP P Tracking Table'!$AW464)))/(2*(996.798*'BMP P Tracking Table'!$AA464)),IF(SUM('BMP P Tracking Table'!$W464:$Z464)=0,'BMP P Tracking Table'!$AW464/(-3630*'BMP P Tracking Table'!$U464),(-(3630*'BMP P Tracking Table'!$U464+20.691*'BMP P Tracking Table'!$Z464-216.711*'BMP P Tracking Table'!$Y464-83.853*'BMP P Tracking Table'!$X464-42.834*'BMP P Tracking Table'!$W464)+SQRT((3630*'BMP P Tracking Table'!$U464+20.691*'BMP P Tracking Table'!$Z464-216.711*'BMP P Tracking Table'!$Y464-83.853*'BMP P Tracking Table'!$X464-42.834*'BMP P Tracking Table'!$W464)^2-(4*(149.919*'BMP P Tracking Table'!$W464+236.676*'BMP P Tracking Table'!$X464+726*'BMP P Tracking Table'!$Y464+996.798*'BMP P Tracking Table'!$Z464)*-'BMP P Tracking Table'!$AW464)))/(2*(149.919*'BMP P Tracking Table'!$W464+236.676*'BMP P Tracking Table'!$X464+726*'BMP P Tracking Table'!$Y464+996.798*'BMP P Tracking Table'!$Z464)))))),"")</f>
        <v/>
      </c>
      <c r="BA464" s="105" t="str" cm="1">
        <f t="array" ref="BA464">IFERROR((VLOOKUP(CONCATENATE('BMP P Tracking Table'!$AV464," ",'BMP P Tracking Table'!$AX464),'Performance Curves'!$C$1:$L$45,_xlfn.SINGLE(MATCH('BMP P Tracking Table'!$AZ464,'Performance Curves'!$D$1:$L$1,1))+2,FALSE)-VLOOKUP(CONCATENATE('BMP P Tracking Table'!$AV464," ",'BMP P Tracking Table'!$AX464),'Performance Curves'!$C$1:$L$45,_xlfn.SINGLE(MATCH('BMP P Tracking Table'!$AZ464,'Performance Curves'!$D$1:$L$1,1))+1,FALSE)),"")</f>
        <v/>
      </c>
      <c r="BB464" s="107" t="str">
        <f>IFERROR(('BMP P Tracking Table'!$AZ464-INDEX('Performance Curves'!$E$1:$L$1,1,MATCH('BMP P Tracking Table'!$AZ464,'Performance Curves'!$E$1:$L$1,1)))/(INDEX('Performance Curves'!$E$1:$L$1,1,MATCH('BMP P Tracking Table'!$AZ464,'Performance Curves'!$E$1:$L$1,1)+1)-INDEX('Performance Curves'!$E$1:$L$1,1,MATCH('BMP P Tracking Table'!$AZ464,'Performance Curves'!$E$1:$L$1,1))),"")</f>
        <v/>
      </c>
      <c r="BC464" s="106" t="str" cm="1">
        <f t="array" ref="BC464">IFERROR(IF('BMP P Tracking Table'!$AZ464=2,VLOOKUP(CONCATENATE('BMP P Tracking Table'!$AV464," ",'BMP P Tracking Table'!$AX464),'Performance Curves'!$C$1:$L$44,_xlfn.SINGLE(MATCH('BMP P Tracking Table'!$AZ464,'Performance Curves'!$D$1:$L$1,1))+1,FALSE),'BMP P Tracking Table'!$BA464*'BMP P Tracking Table'!$BB464+VLOOKUP(CONCATENATE('BMP P Tracking Table'!$AV464," ",'BMP P Tracking Table'!$AX464),'Performance Curves'!$C$1:$L$44,_xlfn.SINGLE(MATCH('BMP P Tracking Table'!$AZ464,'Performance Curves'!$D$1:$L$1,1))+1,FALSE)),"")</f>
        <v/>
      </c>
      <c r="BD464" s="107" t="str">
        <f>IFERROR('BMP P Tracking Table'!$BC464*'BMP P Tracking Table'!$AY464,"")</f>
        <v/>
      </c>
      <c r="BE464" s="101"/>
      <c r="BF464" s="37">
        <f t="shared" si="16"/>
        <v>0</v>
      </c>
    </row>
    <row r="465" spans="1:58" x14ac:dyDescent="0.25">
      <c r="A465" s="65"/>
      <c r="B465" s="65"/>
      <c r="C465" s="65"/>
      <c r="D465" s="65"/>
      <c r="E465" s="97"/>
      <c r="F465" s="97"/>
      <c r="G465" s="65"/>
      <c r="H465" s="65"/>
      <c r="I465" s="65"/>
      <c r="J465" s="98"/>
      <c r="K465" s="65"/>
      <c r="L465" s="65"/>
      <c r="M465" s="65"/>
      <c r="N465" s="65"/>
      <c r="O465" s="65"/>
      <c r="P465" s="65"/>
      <c r="Q465" s="65" t="str">
        <f>IFERROR(VLOOKUP('BMP P Tracking Table'!$P465,Dropdowns!$C$2:$E$15,3,FALSE),"")</f>
        <v/>
      </c>
      <c r="R465" s="65" t="str">
        <f>IFERROR(VLOOKUP('BMP P Tracking Table'!$Q465,Dropdowns!$P$3:$Q$23,2,FALSE),"")</f>
        <v/>
      </c>
      <c r="S465" s="65"/>
      <c r="T465" s="65"/>
      <c r="U465" s="65"/>
      <c r="V465" s="65"/>
      <c r="W465" s="65"/>
      <c r="X465" s="65"/>
      <c r="Y465" s="65"/>
      <c r="Z465" s="65"/>
      <c r="AA465" s="65"/>
      <c r="AB465" s="100"/>
      <c r="AC465" s="65"/>
      <c r="AD465" s="107" t="str">
        <f>IFERROR('BMP P Tracking Table'!$U465*VLOOKUP('BMP P Tracking Table'!$Q465,'Loading Rates'!$B$1:$L$24,4,FALSE)+IF('BMP P Tracking Table'!$V465="By HSG",'BMP P Tracking Table'!$W465*VLOOKUP('BMP P Tracking Table'!$Q465,'Loading Rates'!$B$1:$L$24,6,FALSE)+'BMP P Tracking Table'!$X465*VLOOKUP('BMP P Tracking Table'!$Q465,'Loading Rates'!$B$1:$L$24,7,FALSE)+'BMP P Tracking Table'!$Y465*VLOOKUP('BMP P Tracking Table'!$Q465,'Loading Rates'!$B$1:$L$24,8,FALSE)+'BMP P Tracking Table'!$Z465*VLOOKUP('BMP P Tracking Table'!$Q465,'Loading Rates'!$B$1:$L$24,9,FALSE),'BMP P Tracking Table'!$AA465*VLOOKUP('BMP P Tracking Table'!$Q465,'Loading Rates'!$B$1:$L$24,10,FALSE)),"")</f>
        <v/>
      </c>
      <c r="AE465" s="107" t="str">
        <f>IFERROR(MIN(2,IF('BMP P Tracking Table'!$V465="Total Pervious",(-(3630*'BMP P Tracking Table'!$U465+20.691*'BMP P Tracking Table'!$AA465)+SQRT((3630*'BMP P Tracking Table'!$U465+20.691*'BMP P Tracking Table'!$AA465)^2-(4*(996.798*'BMP P Tracking Table'!$AA465)*-'BMP P Tracking Table'!$AB465)))/(2*(996.798*'BMP P Tracking Table'!$AA465)),IF(SUM('BMP P Tracking Table'!$W465:$Z465)=0,'BMP P Tracking Table'!$AB465/(-3630*'BMP P Tracking Table'!$U465),(-(3630*'BMP P Tracking Table'!$U465+20.691*'BMP P Tracking Table'!$Z465-216.711*'BMP P Tracking Table'!$Y465-83.853*'BMP P Tracking Table'!$X465-42.834*'BMP P Tracking Table'!$W465)+SQRT((3630*'BMP P Tracking Table'!$U465+20.691*'BMP P Tracking Table'!$Z465-216.711*'BMP P Tracking Table'!$Y465-83.853*'BMP P Tracking Table'!$X465-42.834*'BMP P Tracking Table'!$W465)^2-(4*(149.919*'BMP P Tracking Table'!$W465+236.676*'BMP P Tracking Table'!$X465+726*'BMP P Tracking Table'!$Y465+996.798*'BMP P Tracking Table'!$Z465)*-'BMP P Tracking Table'!$AB465)))/(2*(149.919*'BMP P Tracking Table'!$W465+236.676*'BMP P Tracking Table'!$X465+726*'BMP P Tracking Table'!$Y465+996.798*'BMP P Tracking Table'!$Z465))))),"")</f>
        <v/>
      </c>
      <c r="AF465" s="107" t="str" cm="1">
        <f t="array" ref="AF465">IFERROR((VLOOKUP(CONCATENATE('BMP P Tracking Table'!$T465," ",'BMP P Tracking Table'!$AC465),'Performance Curves'!$C$1:$L$45,_xlfn.SINGLE(MATCH('BMP P Tracking Table'!$AE465,'Performance Curves'!$D$1:$L$1,1))+2,FALSE)-VLOOKUP(CONCATENATE('BMP P Tracking Table'!$T465," ",'BMP P Tracking Table'!$AC465),'Performance Curves'!$C$1:$L$45,_xlfn.SINGLE(MATCH('BMP P Tracking Table'!$AE465,'Performance Curves'!$D$1:$L$1,1))+1,FALSE)),"")</f>
        <v/>
      </c>
      <c r="AG465" s="107" t="str">
        <f>IFERROR(('BMP P Tracking Table'!$AE465-INDEX('Performance Curves'!$E$1:$L$1,1,MATCH('BMP P Tracking Table'!$AE465,'Performance Curves'!$E$1:$L$1,1)))/(INDEX('Performance Curves'!$E$1:$L$1,1,MATCH('BMP P Tracking Table'!$AE465,'Performance Curves'!$E$1:$L$1,1)+1)-INDEX('Performance Curves'!$E$1:$L$1,1,MATCH('BMP P Tracking Table'!$AE465,'Performance Curves'!$E$1:$L$1,1))),"")</f>
        <v/>
      </c>
      <c r="AH465" s="106" t="str" cm="1">
        <f t="array" ref="AH465">IFERROR(IF('BMP P Tracking Table'!$AE465=2,VLOOKUP(CONCATENATE('BMP P Tracking Table'!$T465," ",'BMP P Tracking Table'!$AC465),'Performance Curves'!$C$1:$L$45,_xlfn.SINGLE(MATCH('BMP P Tracking Table'!$AE465,'Performance Curves'!$D$1:$L$1,1))+1,FALSE),'BMP P Tracking Table'!$AF465*'BMP P Tracking Table'!$AG465+VLOOKUP(CONCATENATE('BMP P Tracking Table'!$T465," ",'BMP P Tracking Table'!$AC465),'Performance Curves'!$C$1:$L$45,_xlfn.SINGLE(MATCH('BMP P Tracking Table'!$AE465,'Performance Curves'!$D$1:$L$1,1))+1,FALSE)),"")</f>
        <v/>
      </c>
      <c r="AI465" s="107" t="str">
        <f>IFERROR('BMP P Tracking Table'!$AH465*'BMP P Tracking Table'!$AD465,"")</f>
        <v/>
      </c>
      <c r="AJ465" s="65"/>
      <c r="AK465" s="101"/>
      <c r="AL465" s="101"/>
      <c r="AM465" s="64">
        <v>1</v>
      </c>
      <c r="AN465" s="105" t="str">
        <f t="shared" si="15"/>
        <v/>
      </c>
      <c r="AO465" s="101"/>
      <c r="AP465" s="101"/>
      <c r="AQ465" s="101"/>
      <c r="AR465" s="101"/>
      <c r="AS465" s="101"/>
      <c r="AT465" s="101"/>
      <c r="AU465" s="101"/>
      <c r="AV465" s="65"/>
      <c r="AW465" s="102"/>
      <c r="AX465" s="102"/>
      <c r="AY465" s="107" t="str">
        <f>IF('BMP P Tracking Table'!$AK465="Yes",IF('BMP P Tracking Table'!$AL465="No",'BMP P Tracking Table'!$U465*VLOOKUP('BMP P Tracking Table'!$Q465,'Loading Rates'!$B$1:$L$24,4,FALSE)+IF('BMP P Tracking Table'!$V465="By HSG",'BMP P Tracking Table'!$W465*VLOOKUP('BMP P Tracking Table'!$Q465,'Loading Rates'!$B$1:$L$24,6,FALSE)+'BMP P Tracking Table'!$X465*VLOOKUP('BMP P Tracking Table'!$Q465,'Loading Rates'!$B$1:$L$24,7,FALSE)+'BMP P Tracking Table'!$Y465*VLOOKUP('BMP P Tracking Table'!$Q465,'Loading Rates'!$B$1:$L$24,8,FALSE)+'BMP P Tracking Table'!$Z465*VLOOKUP('BMP P Tracking Table'!$Q465,'Loading Rates'!$B$1:$L$24,9,FALSE),'BMP P Tracking Table'!$AA465*VLOOKUP('BMP P Tracking Table'!$Q465,'Loading Rates'!$B$1:$L$24,10,FALSE)),'BMP P Tracking Table'!$AO465*VLOOKUP('BMP P Tracking Table'!$Q465,'Loading Rates'!$B$1:$L$24,4,FALSE)+IF('BMP P Tracking Table'!$AP465="By HSG",'BMP P Tracking Table'!$AQ465*VLOOKUP('BMP P Tracking Table'!$Q465,'Loading Rates'!$B$1:$L$24,6,FALSE)+'BMP P Tracking Table'!$AR465*VLOOKUP('BMP P Tracking Table'!$Q465,'Loading Rates'!$B$1:$L$24,7,FALSE)+'BMP P Tracking Table'!$AS465*VLOOKUP('BMP P Tracking Table'!$Q465,'Loading Rates'!$B$1:$L$24,8,FALSE)+'BMP P Tracking Table'!$AT465*VLOOKUP('BMP P Tracking Table'!$Q465,'Loading Rates'!$B$1:$L$24,9,FALSE),'BMP P Tracking Table'!$AU465*VLOOKUP('BMP P Tracking Table'!$Q465,'Loading Rates'!$B$1:$L$24,10,FALSE))),"")</f>
        <v/>
      </c>
      <c r="AZ465" s="107" t="str">
        <f>IFERROR(IF('BMP P Tracking Table'!$AL465="Yes",MIN(2,IF('BMP P Tracking Table'!$AP465="Total Pervious",(-(3630*'BMP P Tracking Table'!$AO465+20.691*'BMP P Tracking Table'!$AU465)+SQRT((3630*'BMP P Tracking Table'!$AO465+20.691*'BMP P Tracking Table'!$AU465)^2-(4*(996.798*'BMP P Tracking Table'!$AU465)*-'BMP P Tracking Table'!$AW465)))/(2*(996.798*'BMP P Tracking Table'!$AU465)),IF(SUM('BMP P Tracking Table'!$AQ465:$AT465)=0,'BMP P Tracking Table'!$AU465/(-3630*'BMP P Tracking Table'!$AO465),(-(3630*'BMP P Tracking Table'!$AO465+20.691*'BMP P Tracking Table'!$AT465-216.711*'BMP P Tracking Table'!$AS465-83.853*'BMP P Tracking Table'!$AR465-42.834*'BMP P Tracking Table'!$AQ465)+SQRT((3630*'BMP P Tracking Table'!$AO465+20.691*'BMP P Tracking Table'!$AT465-216.711*'BMP P Tracking Table'!$AS465-83.853*'BMP P Tracking Table'!$AR465-42.834*'BMP P Tracking Table'!$AQ465)^2-(4*(149.919*'BMP P Tracking Table'!$AQ465+236.676*'BMP P Tracking Table'!$AR465+726*'BMP P Tracking Table'!$AS465+996.798*'BMP P Tracking Table'!$AT465)*-'BMP P Tracking Table'!$AW465)))/(2*(149.919*'BMP P Tracking Table'!$AQ465+236.676*'BMP P Tracking Table'!$AR465+726*'BMP P Tracking Table'!$AS465+996.798*'BMP P Tracking Table'!$AT465))))),MIN(2,IF('BMP P Tracking Table'!$AP465="Total Pervious",(-(3630*'BMP P Tracking Table'!$U465+20.691*'BMP P Tracking Table'!$AA465)+SQRT((3630*'BMP P Tracking Table'!$U465+20.691*'BMP P Tracking Table'!$AA465)^2-(4*(996.798*'BMP P Tracking Table'!$AA465)*-'BMP P Tracking Table'!$AW465)))/(2*(996.798*'BMP P Tracking Table'!$AA465)),IF(SUM('BMP P Tracking Table'!$W465:$Z465)=0,'BMP P Tracking Table'!$AW465/(-3630*'BMP P Tracking Table'!$U465),(-(3630*'BMP P Tracking Table'!$U465+20.691*'BMP P Tracking Table'!$Z465-216.711*'BMP P Tracking Table'!$Y465-83.853*'BMP P Tracking Table'!$X465-42.834*'BMP P Tracking Table'!$W465)+SQRT((3630*'BMP P Tracking Table'!$U465+20.691*'BMP P Tracking Table'!$Z465-216.711*'BMP P Tracking Table'!$Y465-83.853*'BMP P Tracking Table'!$X465-42.834*'BMP P Tracking Table'!$W465)^2-(4*(149.919*'BMP P Tracking Table'!$W465+236.676*'BMP P Tracking Table'!$X465+726*'BMP P Tracking Table'!$Y465+996.798*'BMP P Tracking Table'!$Z465)*-'BMP P Tracking Table'!$AW465)))/(2*(149.919*'BMP P Tracking Table'!$W465+236.676*'BMP P Tracking Table'!$X465+726*'BMP P Tracking Table'!$Y465+996.798*'BMP P Tracking Table'!$Z465)))))),"")</f>
        <v/>
      </c>
      <c r="BA465" s="105" t="str" cm="1">
        <f t="array" ref="BA465">IFERROR((VLOOKUP(CONCATENATE('BMP P Tracking Table'!$AV465," ",'BMP P Tracking Table'!$AX465),'Performance Curves'!$C$1:$L$45,_xlfn.SINGLE(MATCH('BMP P Tracking Table'!$AZ465,'Performance Curves'!$D$1:$L$1,1))+2,FALSE)-VLOOKUP(CONCATENATE('BMP P Tracking Table'!$AV465," ",'BMP P Tracking Table'!$AX465),'Performance Curves'!$C$1:$L$45,_xlfn.SINGLE(MATCH('BMP P Tracking Table'!$AZ465,'Performance Curves'!$D$1:$L$1,1))+1,FALSE)),"")</f>
        <v/>
      </c>
      <c r="BB465" s="107" t="str">
        <f>IFERROR(('BMP P Tracking Table'!$AZ465-INDEX('Performance Curves'!$E$1:$L$1,1,MATCH('BMP P Tracking Table'!$AZ465,'Performance Curves'!$E$1:$L$1,1)))/(INDEX('Performance Curves'!$E$1:$L$1,1,MATCH('BMP P Tracking Table'!$AZ465,'Performance Curves'!$E$1:$L$1,1)+1)-INDEX('Performance Curves'!$E$1:$L$1,1,MATCH('BMP P Tracking Table'!$AZ465,'Performance Curves'!$E$1:$L$1,1))),"")</f>
        <v/>
      </c>
      <c r="BC465" s="106" t="str" cm="1">
        <f t="array" ref="BC465">IFERROR(IF('BMP P Tracking Table'!$AZ465=2,VLOOKUP(CONCATENATE('BMP P Tracking Table'!$AV465," ",'BMP P Tracking Table'!$AX465),'Performance Curves'!$C$1:$L$44,_xlfn.SINGLE(MATCH('BMP P Tracking Table'!$AZ465,'Performance Curves'!$D$1:$L$1,1))+1,FALSE),'BMP P Tracking Table'!$BA465*'BMP P Tracking Table'!$BB465+VLOOKUP(CONCATENATE('BMP P Tracking Table'!$AV465," ",'BMP P Tracking Table'!$AX465),'Performance Curves'!$C$1:$L$44,_xlfn.SINGLE(MATCH('BMP P Tracking Table'!$AZ465,'Performance Curves'!$D$1:$L$1,1))+1,FALSE)),"")</f>
        <v/>
      </c>
      <c r="BD465" s="107" t="str">
        <f>IFERROR('BMP P Tracking Table'!$BC465*'BMP P Tracking Table'!$AY465,"")</f>
        <v/>
      </c>
      <c r="BE465" s="101"/>
      <c r="BF465" s="37">
        <f t="shared" si="16"/>
        <v>0</v>
      </c>
    </row>
    <row r="466" spans="1:58" x14ac:dyDescent="0.25">
      <c r="A466" s="65"/>
      <c r="B466" s="65"/>
      <c r="C466" s="65"/>
      <c r="D466" s="65"/>
      <c r="E466" s="97"/>
      <c r="F466" s="97"/>
      <c r="G466" s="65"/>
      <c r="H466" s="65"/>
      <c r="I466" s="65"/>
      <c r="J466" s="98"/>
      <c r="K466" s="65"/>
      <c r="L466" s="65"/>
      <c r="M466" s="65"/>
      <c r="N466" s="65"/>
      <c r="O466" s="65"/>
      <c r="P466" s="65"/>
      <c r="Q466" s="65" t="str">
        <f>IFERROR(VLOOKUP('BMP P Tracking Table'!$P466,Dropdowns!$C$2:$E$15,3,FALSE),"")</f>
        <v/>
      </c>
      <c r="R466" s="65" t="str">
        <f>IFERROR(VLOOKUP('BMP P Tracking Table'!$Q466,Dropdowns!$P$3:$Q$23,2,FALSE),"")</f>
        <v/>
      </c>
      <c r="S466" s="65"/>
      <c r="T466" s="65"/>
      <c r="U466" s="65"/>
      <c r="V466" s="65"/>
      <c r="W466" s="65"/>
      <c r="X466" s="65"/>
      <c r="Y466" s="65"/>
      <c r="Z466" s="65"/>
      <c r="AA466" s="65"/>
      <c r="AB466" s="100"/>
      <c r="AC466" s="65"/>
      <c r="AD466" s="107" t="str">
        <f>IFERROR('BMP P Tracking Table'!$U466*VLOOKUP('BMP P Tracking Table'!$Q466,'Loading Rates'!$B$1:$L$24,4,FALSE)+IF('BMP P Tracking Table'!$V466="By HSG",'BMP P Tracking Table'!$W466*VLOOKUP('BMP P Tracking Table'!$Q466,'Loading Rates'!$B$1:$L$24,6,FALSE)+'BMP P Tracking Table'!$X466*VLOOKUP('BMP P Tracking Table'!$Q466,'Loading Rates'!$B$1:$L$24,7,FALSE)+'BMP P Tracking Table'!$Y466*VLOOKUP('BMP P Tracking Table'!$Q466,'Loading Rates'!$B$1:$L$24,8,FALSE)+'BMP P Tracking Table'!$Z466*VLOOKUP('BMP P Tracking Table'!$Q466,'Loading Rates'!$B$1:$L$24,9,FALSE),'BMP P Tracking Table'!$AA466*VLOOKUP('BMP P Tracking Table'!$Q466,'Loading Rates'!$B$1:$L$24,10,FALSE)),"")</f>
        <v/>
      </c>
      <c r="AE466" s="107" t="str">
        <f>IFERROR(MIN(2,IF('BMP P Tracking Table'!$V466="Total Pervious",(-(3630*'BMP P Tracking Table'!$U466+20.691*'BMP P Tracking Table'!$AA466)+SQRT((3630*'BMP P Tracking Table'!$U466+20.691*'BMP P Tracking Table'!$AA466)^2-(4*(996.798*'BMP P Tracking Table'!$AA466)*-'BMP P Tracking Table'!$AB466)))/(2*(996.798*'BMP P Tracking Table'!$AA466)),IF(SUM('BMP P Tracking Table'!$W466:$Z466)=0,'BMP P Tracking Table'!$AB466/(-3630*'BMP P Tracking Table'!$U466),(-(3630*'BMP P Tracking Table'!$U466+20.691*'BMP P Tracking Table'!$Z466-216.711*'BMP P Tracking Table'!$Y466-83.853*'BMP P Tracking Table'!$X466-42.834*'BMP P Tracking Table'!$W466)+SQRT((3630*'BMP P Tracking Table'!$U466+20.691*'BMP P Tracking Table'!$Z466-216.711*'BMP P Tracking Table'!$Y466-83.853*'BMP P Tracking Table'!$X466-42.834*'BMP P Tracking Table'!$W466)^2-(4*(149.919*'BMP P Tracking Table'!$W466+236.676*'BMP P Tracking Table'!$X466+726*'BMP P Tracking Table'!$Y466+996.798*'BMP P Tracking Table'!$Z466)*-'BMP P Tracking Table'!$AB466)))/(2*(149.919*'BMP P Tracking Table'!$W466+236.676*'BMP P Tracking Table'!$X466+726*'BMP P Tracking Table'!$Y466+996.798*'BMP P Tracking Table'!$Z466))))),"")</f>
        <v/>
      </c>
      <c r="AF466" s="107" t="str" cm="1">
        <f t="array" ref="AF466">IFERROR((VLOOKUP(CONCATENATE('BMP P Tracking Table'!$T466," ",'BMP P Tracking Table'!$AC466),'Performance Curves'!$C$1:$L$45,_xlfn.SINGLE(MATCH('BMP P Tracking Table'!$AE466,'Performance Curves'!$D$1:$L$1,1))+2,FALSE)-VLOOKUP(CONCATENATE('BMP P Tracking Table'!$T466," ",'BMP P Tracking Table'!$AC466),'Performance Curves'!$C$1:$L$45,_xlfn.SINGLE(MATCH('BMP P Tracking Table'!$AE466,'Performance Curves'!$D$1:$L$1,1))+1,FALSE)),"")</f>
        <v/>
      </c>
      <c r="AG466" s="107" t="str">
        <f>IFERROR(('BMP P Tracking Table'!$AE466-INDEX('Performance Curves'!$E$1:$L$1,1,MATCH('BMP P Tracking Table'!$AE466,'Performance Curves'!$E$1:$L$1,1)))/(INDEX('Performance Curves'!$E$1:$L$1,1,MATCH('BMP P Tracking Table'!$AE466,'Performance Curves'!$E$1:$L$1,1)+1)-INDEX('Performance Curves'!$E$1:$L$1,1,MATCH('BMP P Tracking Table'!$AE466,'Performance Curves'!$E$1:$L$1,1))),"")</f>
        <v/>
      </c>
      <c r="AH466" s="106" t="str" cm="1">
        <f t="array" ref="AH466">IFERROR(IF('BMP P Tracking Table'!$AE466=2,VLOOKUP(CONCATENATE('BMP P Tracking Table'!$T466," ",'BMP P Tracking Table'!$AC466),'Performance Curves'!$C$1:$L$45,_xlfn.SINGLE(MATCH('BMP P Tracking Table'!$AE466,'Performance Curves'!$D$1:$L$1,1))+1,FALSE),'BMP P Tracking Table'!$AF466*'BMP P Tracking Table'!$AG466+VLOOKUP(CONCATENATE('BMP P Tracking Table'!$T466," ",'BMP P Tracking Table'!$AC466),'Performance Curves'!$C$1:$L$45,_xlfn.SINGLE(MATCH('BMP P Tracking Table'!$AE466,'Performance Curves'!$D$1:$L$1,1))+1,FALSE)),"")</f>
        <v/>
      </c>
      <c r="AI466" s="107" t="str">
        <f>IFERROR('BMP P Tracking Table'!$AH466*'BMP P Tracking Table'!$AD466,"")</f>
        <v/>
      </c>
      <c r="AJ466" s="65"/>
      <c r="AK466" s="101"/>
      <c r="AL466" s="101"/>
      <c r="AM466" s="64">
        <v>1</v>
      </c>
      <c r="AN466" s="105" t="str">
        <f t="shared" si="15"/>
        <v/>
      </c>
      <c r="AO466" s="101"/>
      <c r="AP466" s="101"/>
      <c r="AQ466" s="101"/>
      <c r="AR466" s="101"/>
      <c r="AS466" s="101"/>
      <c r="AT466" s="101"/>
      <c r="AU466" s="101"/>
      <c r="AV466" s="65"/>
      <c r="AW466" s="102"/>
      <c r="AX466" s="102"/>
      <c r="AY466" s="107" t="str">
        <f>IF('BMP P Tracking Table'!$AK466="Yes",IF('BMP P Tracking Table'!$AL466="No",'BMP P Tracking Table'!$U466*VLOOKUP('BMP P Tracking Table'!$Q466,'Loading Rates'!$B$1:$L$24,4,FALSE)+IF('BMP P Tracking Table'!$V466="By HSG",'BMP P Tracking Table'!$W466*VLOOKUP('BMP P Tracking Table'!$Q466,'Loading Rates'!$B$1:$L$24,6,FALSE)+'BMP P Tracking Table'!$X466*VLOOKUP('BMP P Tracking Table'!$Q466,'Loading Rates'!$B$1:$L$24,7,FALSE)+'BMP P Tracking Table'!$Y466*VLOOKUP('BMP P Tracking Table'!$Q466,'Loading Rates'!$B$1:$L$24,8,FALSE)+'BMP P Tracking Table'!$Z466*VLOOKUP('BMP P Tracking Table'!$Q466,'Loading Rates'!$B$1:$L$24,9,FALSE),'BMP P Tracking Table'!$AA466*VLOOKUP('BMP P Tracking Table'!$Q466,'Loading Rates'!$B$1:$L$24,10,FALSE)),'BMP P Tracking Table'!$AO466*VLOOKUP('BMP P Tracking Table'!$Q466,'Loading Rates'!$B$1:$L$24,4,FALSE)+IF('BMP P Tracking Table'!$AP466="By HSG",'BMP P Tracking Table'!$AQ466*VLOOKUP('BMP P Tracking Table'!$Q466,'Loading Rates'!$B$1:$L$24,6,FALSE)+'BMP P Tracking Table'!$AR466*VLOOKUP('BMP P Tracking Table'!$Q466,'Loading Rates'!$B$1:$L$24,7,FALSE)+'BMP P Tracking Table'!$AS466*VLOOKUP('BMP P Tracking Table'!$Q466,'Loading Rates'!$B$1:$L$24,8,FALSE)+'BMP P Tracking Table'!$AT466*VLOOKUP('BMP P Tracking Table'!$Q466,'Loading Rates'!$B$1:$L$24,9,FALSE),'BMP P Tracking Table'!$AU466*VLOOKUP('BMP P Tracking Table'!$Q466,'Loading Rates'!$B$1:$L$24,10,FALSE))),"")</f>
        <v/>
      </c>
      <c r="AZ466" s="107" t="str">
        <f>IFERROR(IF('BMP P Tracking Table'!$AL466="Yes",MIN(2,IF('BMP P Tracking Table'!$AP466="Total Pervious",(-(3630*'BMP P Tracking Table'!$AO466+20.691*'BMP P Tracking Table'!$AU466)+SQRT((3630*'BMP P Tracking Table'!$AO466+20.691*'BMP P Tracking Table'!$AU466)^2-(4*(996.798*'BMP P Tracking Table'!$AU466)*-'BMP P Tracking Table'!$AW466)))/(2*(996.798*'BMP P Tracking Table'!$AU466)),IF(SUM('BMP P Tracking Table'!$AQ466:$AT466)=0,'BMP P Tracking Table'!$AU466/(-3630*'BMP P Tracking Table'!$AO466),(-(3630*'BMP P Tracking Table'!$AO466+20.691*'BMP P Tracking Table'!$AT466-216.711*'BMP P Tracking Table'!$AS466-83.853*'BMP P Tracking Table'!$AR466-42.834*'BMP P Tracking Table'!$AQ466)+SQRT((3630*'BMP P Tracking Table'!$AO466+20.691*'BMP P Tracking Table'!$AT466-216.711*'BMP P Tracking Table'!$AS466-83.853*'BMP P Tracking Table'!$AR466-42.834*'BMP P Tracking Table'!$AQ466)^2-(4*(149.919*'BMP P Tracking Table'!$AQ466+236.676*'BMP P Tracking Table'!$AR466+726*'BMP P Tracking Table'!$AS466+996.798*'BMP P Tracking Table'!$AT466)*-'BMP P Tracking Table'!$AW466)))/(2*(149.919*'BMP P Tracking Table'!$AQ466+236.676*'BMP P Tracking Table'!$AR466+726*'BMP P Tracking Table'!$AS466+996.798*'BMP P Tracking Table'!$AT466))))),MIN(2,IF('BMP P Tracking Table'!$AP466="Total Pervious",(-(3630*'BMP P Tracking Table'!$U466+20.691*'BMP P Tracking Table'!$AA466)+SQRT((3630*'BMP P Tracking Table'!$U466+20.691*'BMP P Tracking Table'!$AA466)^2-(4*(996.798*'BMP P Tracking Table'!$AA466)*-'BMP P Tracking Table'!$AW466)))/(2*(996.798*'BMP P Tracking Table'!$AA466)),IF(SUM('BMP P Tracking Table'!$W466:$Z466)=0,'BMP P Tracking Table'!$AW466/(-3630*'BMP P Tracking Table'!$U466),(-(3630*'BMP P Tracking Table'!$U466+20.691*'BMP P Tracking Table'!$Z466-216.711*'BMP P Tracking Table'!$Y466-83.853*'BMP P Tracking Table'!$X466-42.834*'BMP P Tracking Table'!$W466)+SQRT((3630*'BMP P Tracking Table'!$U466+20.691*'BMP P Tracking Table'!$Z466-216.711*'BMP P Tracking Table'!$Y466-83.853*'BMP P Tracking Table'!$X466-42.834*'BMP P Tracking Table'!$W466)^2-(4*(149.919*'BMP P Tracking Table'!$W466+236.676*'BMP P Tracking Table'!$X466+726*'BMP P Tracking Table'!$Y466+996.798*'BMP P Tracking Table'!$Z466)*-'BMP P Tracking Table'!$AW466)))/(2*(149.919*'BMP P Tracking Table'!$W466+236.676*'BMP P Tracking Table'!$X466+726*'BMP P Tracking Table'!$Y466+996.798*'BMP P Tracking Table'!$Z466)))))),"")</f>
        <v/>
      </c>
      <c r="BA466" s="105" t="str" cm="1">
        <f t="array" ref="BA466">IFERROR((VLOOKUP(CONCATENATE('BMP P Tracking Table'!$AV466," ",'BMP P Tracking Table'!$AX466),'Performance Curves'!$C$1:$L$45,_xlfn.SINGLE(MATCH('BMP P Tracking Table'!$AZ466,'Performance Curves'!$D$1:$L$1,1))+2,FALSE)-VLOOKUP(CONCATENATE('BMP P Tracking Table'!$AV466," ",'BMP P Tracking Table'!$AX466),'Performance Curves'!$C$1:$L$45,_xlfn.SINGLE(MATCH('BMP P Tracking Table'!$AZ466,'Performance Curves'!$D$1:$L$1,1))+1,FALSE)),"")</f>
        <v/>
      </c>
      <c r="BB466" s="107" t="str">
        <f>IFERROR(('BMP P Tracking Table'!$AZ466-INDEX('Performance Curves'!$E$1:$L$1,1,MATCH('BMP P Tracking Table'!$AZ466,'Performance Curves'!$E$1:$L$1,1)))/(INDEX('Performance Curves'!$E$1:$L$1,1,MATCH('BMP P Tracking Table'!$AZ466,'Performance Curves'!$E$1:$L$1,1)+1)-INDEX('Performance Curves'!$E$1:$L$1,1,MATCH('BMP P Tracking Table'!$AZ466,'Performance Curves'!$E$1:$L$1,1))),"")</f>
        <v/>
      </c>
      <c r="BC466" s="106" t="str" cm="1">
        <f t="array" ref="BC466">IFERROR(IF('BMP P Tracking Table'!$AZ466=2,VLOOKUP(CONCATENATE('BMP P Tracking Table'!$AV466," ",'BMP P Tracking Table'!$AX466),'Performance Curves'!$C$1:$L$44,_xlfn.SINGLE(MATCH('BMP P Tracking Table'!$AZ466,'Performance Curves'!$D$1:$L$1,1))+1,FALSE),'BMP P Tracking Table'!$BA466*'BMP P Tracking Table'!$BB466+VLOOKUP(CONCATENATE('BMP P Tracking Table'!$AV466," ",'BMP P Tracking Table'!$AX466),'Performance Curves'!$C$1:$L$44,_xlfn.SINGLE(MATCH('BMP P Tracking Table'!$AZ466,'Performance Curves'!$D$1:$L$1,1))+1,FALSE)),"")</f>
        <v/>
      </c>
      <c r="BD466" s="107" t="str">
        <f>IFERROR('BMP P Tracking Table'!$BC466*'BMP P Tracking Table'!$AY466,"")</f>
        <v/>
      </c>
      <c r="BE466" s="101"/>
      <c r="BF466" s="37">
        <f t="shared" si="16"/>
        <v>0</v>
      </c>
    </row>
    <row r="467" spans="1:58" x14ac:dyDescent="0.25">
      <c r="A467" s="65"/>
      <c r="B467" s="65"/>
      <c r="C467" s="65"/>
      <c r="D467" s="65"/>
      <c r="E467" s="97"/>
      <c r="F467" s="97"/>
      <c r="G467" s="65"/>
      <c r="H467" s="65"/>
      <c r="I467" s="65"/>
      <c r="J467" s="98"/>
      <c r="K467" s="65"/>
      <c r="L467" s="65"/>
      <c r="M467" s="65"/>
      <c r="N467" s="65"/>
      <c r="O467" s="65"/>
      <c r="P467" s="65"/>
      <c r="Q467" s="65" t="str">
        <f>IFERROR(VLOOKUP('BMP P Tracking Table'!$P467,Dropdowns!$C$2:$E$15,3,FALSE),"")</f>
        <v/>
      </c>
      <c r="R467" s="65" t="str">
        <f>IFERROR(VLOOKUP('BMP P Tracking Table'!$Q467,Dropdowns!$P$3:$Q$23,2,FALSE),"")</f>
        <v/>
      </c>
      <c r="S467" s="65"/>
      <c r="T467" s="65"/>
      <c r="U467" s="65"/>
      <c r="V467" s="65"/>
      <c r="W467" s="65"/>
      <c r="X467" s="65"/>
      <c r="Y467" s="65"/>
      <c r="Z467" s="65"/>
      <c r="AA467" s="65"/>
      <c r="AB467" s="100"/>
      <c r="AC467" s="65"/>
      <c r="AD467" s="107" t="str">
        <f>IFERROR('BMP P Tracking Table'!$U467*VLOOKUP('BMP P Tracking Table'!$Q467,'Loading Rates'!$B$1:$L$24,4,FALSE)+IF('BMP P Tracking Table'!$V467="By HSG",'BMP P Tracking Table'!$W467*VLOOKUP('BMP P Tracking Table'!$Q467,'Loading Rates'!$B$1:$L$24,6,FALSE)+'BMP P Tracking Table'!$X467*VLOOKUP('BMP P Tracking Table'!$Q467,'Loading Rates'!$B$1:$L$24,7,FALSE)+'BMP P Tracking Table'!$Y467*VLOOKUP('BMP P Tracking Table'!$Q467,'Loading Rates'!$B$1:$L$24,8,FALSE)+'BMP P Tracking Table'!$Z467*VLOOKUP('BMP P Tracking Table'!$Q467,'Loading Rates'!$B$1:$L$24,9,FALSE),'BMP P Tracking Table'!$AA467*VLOOKUP('BMP P Tracking Table'!$Q467,'Loading Rates'!$B$1:$L$24,10,FALSE)),"")</f>
        <v/>
      </c>
      <c r="AE467" s="107" t="str">
        <f>IFERROR(MIN(2,IF('BMP P Tracking Table'!$V467="Total Pervious",(-(3630*'BMP P Tracking Table'!$U467+20.691*'BMP P Tracking Table'!$AA467)+SQRT((3630*'BMP P Tracking Table'!$U467+20.691*'BMP P Tracking Table'!$AA467)^2-(4*(996.798*'BMP P Tracking Table'!$AA467)*-'BMP P Tracking Table'!$AB467)))/(2*(996.798*'BMP P Tracking Table'!$AA467)),IF(SUM('BMP P Tracking Table'!$W467:$Z467)=0,'BMP P Tracking Table'!$AB467/(-3630*'BMP P Tracking Table'!$U467),(-(3630*'BMP P Tracking Table'!$U467+20.691*'BMP P Tracking Table'!$Z467-216.711*'BMP P Tracking Table'!$Y467-83.853*'BMP P Tracking Table'!$X467-42.834*'BMP P Tracking Table'!$W467)+SQRT((3630*'BMP P Tracking Table'!$U467+20.691*'BMP P Tracking Table'!$Z467-216.711*'BMP P Tracking Table'!$Y467-83.853*'BMP P Tracking Table'!$X467-42.834*'BMP P Tracking Table'!$W467)^2-(4*(149.919*'BMP P Tracking Table'!$W467+236.676*'BMP P Tracking Table'!$X467+726*'BMP P Tracking Table'!$Y467+996.798*'BMP P Tracking Table'!$Z467)*-'BMP P Tracking Table'!$AB467)))/(2*(149.919*'BMP P Tracking Table'!$W467+236.676*'BMP P Tracking Table'!$X467+726*'BMP P Tracking Table'!$Y467+996.798*'BMP P Tracking Table'!$Z467))))),"")</f>
        <v/>
      </c>
      <c r="AF467" s="107" t="str" cm="1">
        <f t="array" ref="AF467">IFERROR((VLOOKUP(CONCATENATE('BMP P Tracking Table'!$T467," ",'BMP P Tracking Table'!$AC467),'Performance Curves'!$C$1:$L$45,_xlfn.SINGLE(MATCH('BMP P Tracking Table'!$AE467,'Performance Curves'!$D$1:$L$1,1))+2,FALSE)-VLOOKUP(CONCATENATE('BMP P Tracking Table'!$T467," ",'BMP P Tracking Table'!$AC467),'Performance Curves'!$C$1:$L$45,_xlfn.SINGLE(MATCH('BMP P Tracking Table'!$AE467,'Performance Curves'!$D$1:$L$1,1))+1,FALSE)),"")</f>
        <v/>
      </c>
      <c r="AG467" s="107" t="str">
        <f>IFERROR(('BMP P Tracking Table'!$AE467-INDEX('Performance Curves'!$E$1:$L$1,1,MATCH('BMP P Tracking Table'!$AE467,'Performance Curves'!$E$1:$L$1,1)))/(INDEX('Performance Curves'!$E$1:$L$1,1,MATCH('BMP P Tracking Table'!$AE467,'Performance Curves'!$E$1:$L$1,1)+1)-INDEX('Performance Curves'!$E$1:$L$1,1,MATCH('BMP P Tracking Table'!$AE467,'Performance Curves'!$E$1:$L$1,1))),"")</f>
        <v/>
      </c>
      <c r="AH467" s="106" t="str" cm="1">
        <f t="array" ref="AH467">IFERROR(IF('BMP P Tracking Table'!$AE467=2,VLOOKUP(CONCATENATE('BMP P Tracking Table'!$T467," ",'BMP P Tracking Table'!$AC467),'Performance Curves'!$C$1:$L$45,_xlfn.SINGLE(MATCH('BMP P Tracking Table'!$AE467,'Performance Curves'!$D$1:$L$1,1))+1,FALSE),'BMP P Tracking Table'!$AF467*'BMP P Tracking Table'!$AG467+VLOOKUP(CONCATENATE('BMP P Tracking Table'!$T467," ",'BMP P Tracking Table'!$AC467),'Performance Curves'!$C$1:$L$45,_xlfn.SINGLE(MATCH('BMP P Tracking Table'!$AE467,'Performance Curves'!$D$1:$L$1,1))+1,FALSE)),"")</f>
        <v/>
      </c>
      <c r="AI467" s="107" t="str">
        <f>IFERROR('BMP P Tracking Table'!$AH467*'BMP P Tracking Table'!$AD467,"")</f>
        <v/>
      </c>
      <c r="AJ467" s="65"/>
      <c r="AK467" s="101"/>
      <c r="AL467" s="101"/>
      <c r="AM467" s="64">
        <v>1</v>
      </c>
      <c r="AN467" s="105" t="str">
        <f t="shared" si="15"/>
        <v/>
      </c>
      <c r="AO467" s="101"/>
      <c r="AP467" s="101"/>
      <c r="AQ467" s="101"/>
      <c r="AR467" s="101"/>
      <c r="AS467" s="101"/>
      <c r="AT467" s="101"/>
      <c r="AU467" s="101"/>
      <c r="AV467" s="65"/>
      <c r="AW467" s="102"/>
      <c r="AX467" s="102"/>
      <c r="AY467" s="107" t="str">
        <f>IF('BMP P Tracking Table'!$AK467="Yes",IF('BMP P Tracking Table'!$AL467="No",'BMP P Tracking Table'!$U467*VLOOKUP('BMP P Tracking Table'!$Q467,'Loading Rates'!$B$1:$L$24,4,FALSE)+IF('BMP P Tracking Table'!$V467="By HSG",'BMP P Tracking Table'!$W467*VLOOKUP('BMP P Tracking Table'!$Q467,'Loading Rates'!$B$1:$L$24,6,FALSE)+'BMP P Tracking Table'!$X467*VLOOKUP('BMP P Tracking Table'!$Q467,'Loading Rates'!$B$1:$L$24,7,FALSE)+'BMP P Tracking Table'!$Y467*VLOOKUP('BMP P Tracking Table'!$Q467,'Loading Rates'!$B$1:$L$24,8,FALSE)+'BMP P Tracking Table'!$Z467*VLOOKUP('BMP P Tracking Table'!$Q467,'Loading Rates'!$B$1:$L$24,9,FALSE),'BMP P Tracking Table'!$AA467*VLOOKUP('BMP P Tracking Table'!$Q467,'Loading Rates'!$B$1:$L$24,10,FALSE)),'BMP P Tracking Table'!$AO467*VLOOKUP('BMP P Tracking Table'!$Q467,'Loading Rates'!$B$1:$L$24,4,FALSE)+IF('BMP P Tracking Table'!$AP467="By HSG",'BMP P Tracking Table'!$AQ467*VLOOKUP('BMP P Tracking Table'!$Q467,'Loading Rates'!$B$1:$L$24,6,FALSE)+'BMP P Tracking Table'!$AR467*VLOOKUP('BMP P Tracking Table'!$Q467,'Loading Rates'!$B$1:$L$24,7,FALSE)+'BMP P Tracking Table'!$AS467*VLOOKUP('BMP P Tracking Table'!$Q467,'Loading Rates'!$B$1:$L$24,8,FALSE)+'BMP P Tracking Table'!$AT467*VLOOKUP('BMP P Tracking Table'!$Q467,'Loading Rates'!$B$1:$L$24,9,FALSE),'BMP P Tracking Table'!$AU467*VLOOKUP('BMP P Tracking Table'!$Q467,'Loading Rates'!$B$1:$L$24,10,FALSE))),"")</f>
        <v/>
      </c>
      <c r="AZ467" s="107" t="str">
        <f>IFERROR(IF('BMP P Tracking Table'!$AL467="Yes",MIN(2,IF('BMP P Tracking Table'!$AP467="Total Pervious",(-(3630*'BMP P Tracking Table'!$AO467+20.691*'BMP P Tracking Table'!$AU467)+SQRT((3630*'BMP P Tracking Table'!$AO467+20.691*'BMP P Tracking Table'!$AU467)^2-(4*(996.798*'BMP P Tracking Table'!$AU467)*-'BMP P Tracking Table'!$AW467)))/(2*(996.798*'BMP P Tracking Table'!$AU467)),IF(SUM('BMP P Tracking Table'!$AQ467:$AT467)=0,'BMP P Tracking Table'!$AU467/(-3630*'BMP P Tracking Table'!$AO467),(-(3630*'BMP P Tracking Table'!$AO467+20.691*'BMP P Tracking Table'!$AT467-216.711*'BMP P Tracking Table'!$AS467-83.853*'BMP P Tracking Table'!$AR467-42.834*'BMP P Tracking Table'!$AQ467)+SQRT((3630*'BMP P Tracking Table'!$AO467+20.691*'BMP P Tracking Table'!$AT467-216.711*'BMP P Tracking Table'!$AS467-83.853*'BMP P Tracking Table'!$AR467-42.834*'BMP P Tracking Table'!$AQ467)^2-(4*(149.919*'BMP P Tracking Table'!$AQ467+236.676*'BMP P Tracking Table'!$AR467+726*'BMP P Tracking Table'!$AS467+996.798*'BMP P Tracking Table'!$AT467)*-'BMP P Tracking Table'!$AW467)))/(2*(149.919*'BMP P Tracking Table'!$AQ467+236.676*'BMP P Tracking Table'!$AR467+726*'BMP P Tracking Table'!$AS467+996.798*'BMP P Tracking Table'!$AT467))))),MIN(2,IF('BMP P Tracking Table'!$AP467="Total Pervious",(-(3630*'BMP P Tracking Table'!$U467+20.691*'BMP P Tracking Table'!$AA467)+SQRT((3630*'BMP P Tracking Table'!$U467+20.691*'BMP P Tracking Table'!$AA467)^2-(4*(996.798*'BMP P Tracking Table'!$AA467)*-'BMP P Tracking Table'!$AW467)))/(2*(996.798*'BMP P Tracking Table'!$AA467)),IF(SUM('BMP P Tracking Table'!$W467:$Z467)=0,'BMP P Tracking Table'!$AW467/(-3630*'BMP P Tracking Table'!$U467),(-(3630*'BMP P Tracking Table'!$U467+20.691*'BMP P Tracking Table'!$Z467-216.711*'BMP P Tracking Table'!$Y467-83.853*'BMP P Tracking Table'!$X467-42.834*'BMP P Tracking Table'!$W467)+SQRT((3630*'BMP P Tracking Table'!$U467+20.691*'BMP P Tracking Table'!$Z467-216.711*'BMP P Tracking Table'!$Y467-83.853*'BMP P Tracking Table'!$X467-42.834*'BMP P Tracking Table'!$W467)^2-(4*(149.919*'BMP P Tracking Table'!$W467+236.676*'BMP P Tracking Table'!$X467+726*'BMP P Tracking Table'!$Y467+996.798*'BMP P Tracking Table'!$Z467)*-'BMP P Tracking Table'!$AW467)))/(2*(149.919*'BMP P Tracking Table'!$W467+236.676*'BMP P Tracking Table'!$X467+726*'BMP P Tracking Table'!$Y467+996.798*'BMP P Tracking Table'!$Z467)))))),"")</f>
        <v/>
      </c>
      <c r="BA467" s="105" t="str" cm="1">
        <f t="array" ref="BA467">IFERROR((VLOOKUP(CONCATENATE('BMP P Tracking Table'!$AV467," ",'BMP P Tracking Table'!$AX467),'Performance Curves'!$C$1:$L$45,_xlfn.SINGLE(MATCH('BMP P Tracking Table'!$AZ467,'Performance Curves'!$D$1:$L$1,1))+2,FALSE)-VLOOKUP(CONCATENATE('BMP P Tracking Table'!$AV467," ",'BMP P Tracking Table'!$AX467),'Performance Curves'!$C$1:$L$45,_xlfn.SINGLE(MATCH('BMP P Tracking Table'!$AZ467,'Performance Curves'!$D$1:$L$1,1))+1,FALSE)),"")</f>
        <v/>
      </c>
      <c r="BB467" s="107" t="str">
        <f>IFERROR(('BMP P Tracking Table'!$AZ467-INDEX('Performance Curves'!$E$1:$L$1,1,MATCH('BMP P Tracking Table'!$AZ467,'Performance Curves'!$E$1:$L$1,1)))/(INDEX('Performance Curves'!$E$1:$L$1,1,MATCH('BMP P Tracking Table'!$AZ467,'Performance Curves'!$E$1:$L$1,1)+1)-INDEX('Performance Curves'!$E$1:$L$1,1,MATCH('BMP P Tracking Table'!$AZ467,'Performance Curves'!$E$1:$L$1,1))),"")</f>
        <v/>
      </c>
      <c r="BC467" s="106" t="str" cm="1">
        <f t="array" ref="BC467">IFERROR(IF('BMP P Tracking Table'!$AZ467=2,VLOOKUP(CONCATENATE('BMP P Tracking Table'!$AV467," ",'BMP P Tracking Table'!$AX467),'Performance Curves'!$C$1:$L$44,_xlfn.SINGLE(MATCH('BMP P Tracking Table'!$AZ467,'Performance Curves'!$D$1:$L$1,1))+1,FALSE),'BMP P Tracking Table'!$BA467*'BMP P Tracking Table'!$BB467+VLOOKUP(CONCATENATE('BMP P Tracking Table'!$AV467," ",'BMP P Tracking Table'!$AX467),'Performance Curves'!$C$1:$L$44,_xlfn.SINGLE(MATCH('BMP P Tracking Table'!$AZ467,'Performance Curves'!$D$1:$L$1,1))+1,FALSE)),"")</f>
        <v/>
      </c>
      <c r="BD467" s="107" t="str">
        <f>IFERROR('BMP P Tracking Table'!$BC467*'BMP P Tracking Table'!$AY467,"")</f>
        <v/>
      </c>
      <c r="BE467" s="101"/>
      <c r="BF467" s="37">
        <f t="shared" si="16"/>
        <v>0</v>
      </c>
    </row>
    <row r="468" spans="1:58" x14ac:dyDescent="0.25">
      <c r="A468" s="65"/>
      <c r="B468" s="65"/>
      <c r="C468" s="65"/>
      <c r="D468" s="65"/>
      <c r="E468" s="97"/>
      <c r="F468" s="97"/>
      <c r="G468" s="65"/>
      <c r="H468" s="65"/>
      <c r="I468" s="65"/>
      <c r="J468" s="98"/>
      <c r="K468" s="65"/>
      <c r="L468" s="65"/>
      <c r="M468" s="65"/>
      <c r="N468" s="65"/>
      <c r="O468" s="65"/>
      <c r="P468" s="65"/>
      <c r="Q468" s="65" t="str">
        <f>IFERROR(VLOOKUP('BMP P Tracking Table'!$P468,Dropdowns!$C$2:$E$15,3,FALSE),"")</f>
        <v/>
      </c>
      <c r="R468" s="65" t="str">
        <f>IFERROR(VLOOKUP('BMP P Tracking Table'!$Q468,Dropdowns!$P$3:$Q$23,2,FALSE),"")</f>
        <v/>
      </c>
      <c r="S468" s="65"/>
      <c r="T468" s="65"/>
      <c r="U468" s="65"/>
      <c r="V468" s="65"/>
      <c r="W468" s="65"/>
      <c r="X468" s="65"/>
      <c r="Y468" s="65"/>
      <c r="Z468" s="65"/>
      <c r="AA468" s="65"/>
      <c r="AB468" s="100"/>
      <c r="AC468" s="65"/>
      <c r="AD468" s="107" t="str">
        <f>IFERROR('BMP P Tracking Table'!$U468*VLOOKUP('BMP P Tracking Table'!$Q468,'Loading Rates'!$B$1:$L$24,4,FALSE)+IF('BMP P Tracking Table'!$V468="By HSG",'BMP P Tracking Table'!$W468*VLOOKUP('BMP P Tracking Table'!$Q468,'Loading Rates'!$B$1:$L$24,6,FALSE)+'BMP P Tracking Table'!$X468*VLOOKUP('BMP P Tracking Table'!$Q468,'Loading Rates'!$B$1:$L$24,7,FALSE)+'BMP P Tracking Table'!$Y468*VLOOKUP('BMP P Tracking Table'!$Q468,'Loading Rates'!$B$1:$L$24,8,FALSE)+'BMP P Tracking Table'!$Z468*VLOOKUP('BMP P Tracking Table'!$Q468,'Loading Rates'!$B$1:$L$24,9,FALSE),'BMP P Tracking Table'!$AA468*VLOOKUP('BMP P Tracking Table'!$Q468,'Loading Rates'!$B$1:$L$24,10,FALSE)),"")</f>
        <v/>
      </c>
      <c r="AE468" s="107" t="str">
        <f>IFERROR(MIN(2,IF('BMP P Tracking Table'!$V468="Total Pervious",(-(3630*'BMP P Tracking Table'!$U468+20.691*'BMP P Tracking Table'!$AA468)+SQRT((3630*'BMP P Tracking Table'!$U468+20.691*'BMP P Tracking Table'!$AA468)^2-(4*(996.798*'BMP P Tracking Table'!$AA468)*-'BMP P Tracking Table'!$AB468)))/(2*(996.798*'BMP P Tracking Table'!$AA468)),IF(SUM('BMP P Tracking Table'!$W468:$Z468)=0,'BMP P Tracking Table'!$AB468/(-3630*'BMP P Tracking Table'!$U468),(-(3630*'BMP P Tracking Table'!$U468+20.691*'BMP P Tracking Table'!$Z468-216.711*'BMP P Tracking Table'!$Y468-83.853*'BMP P Tracking Table'!$X468-42.834*'BMP P Tracking Table'!$W468)+SQRT((3630*'BMP P Tracking Table'!$U468+20.691*'BMP P Tracking Table'!$Z468-216.711*'BMP P Tracking Table'!$Y468-83.853*'BMP P Tracking Table'!$X468-42.834*'BMP P Tracking Table'!$W468)^2-(4*(149.919*'BMP P Tracking Table'!$W468+236.676*'BMP P Tracking Table'!$X468+726*'BMP P Tracking Table'!$Y468+996.798*'BMP P Tracking Table'!$Z468)*-'BMP P Tracking Table'!$AB468)))/(2*(149.919*'BMP P Tracking Table'!$W468+236.676*'BMP P Tracking Table'!$X468+726*'BMP P Tracking Table'!$Y468+996.798*'BMP P Tracking Table'!$Z468))))),"")</f>
        <v/>
      </c>
      <c r="AF468" s="107" t="str" cm="1">
        <f t="array" ref="AF468">IFERROR((VLOOKUP(CONCATENATE('BMP P Tracking Table'!$T468," ",'BMP P Tracking Table'!$AC468),'Performance Curves'!$C$1:$L$45,_xlfn.SINGLE(MATCH('BMP P Tracking Table'!$AE468,'Performance Curves'!$D$1:$L$1,1))+2,FALSE)-VLOOKUP(CONCATENATE('BMP P Tracking Table'!$T468," ",'BMP P Tracking Table'!$AC468),'Performance Curves'!$C$1:$L$45,_xlfn.SINGLE(MATCH('BMP P Tracking Table'!$AE468,'Performance Curves'!$D$1:$L$1,1))+1,FALSE)),"")</f>
        <v/>
      </c>
      <c r="AG468" s="107" t="str">
        <f>IFERROR(('BMP P Tracking Table'!$AE468-INDEX('Performance Curves'!$E$1:$L$1,1,MATCH('BMP P Tracking Table'!$AE468,'Performance Curves'!$E$1:$L$1,1)))/(INDEX('Performance Curves'!$E$1:$L$1,1,MATCH('BMP P Tracking Table'!$AE468,'Performance Curves'!$E$1:$L$1,1)+1)-INDEX('Performance Curves'!$E$1:$L$1,1,MATCH('BMP P Tracking Table'!$AE468,'Performance Curves'!$E$1:$L$1,1))),"")</f>
        <v/>
      </c>
      <c r="AH468" s="106" t="str" cm="1">
        <f t="array" ref="AH468">IFERROR(IF('BMP P Tracking Table'!$AE468=2,VLOOKUP(CONCATENATE('BMP P Tracking Table'!$T468," ",'BMP P Tracking Table'!$AC468),'Performance Curves'!$C$1:$L$45,_xlfn.SINGLE(MATCH('BMP P Tracking Table'!$AE468,'Performance Curves'!$D$1:$L$1,1))+1,FALSE),'BMP P Tracking Table'!$AF468*'BMP P Tracking Table'!$AG468+VLOOKUP(CONCATENATE('BMP P Tracking Table'!$T468," ",'BMP P Tracking Table'!$AC468),'Performance Curves'!$C$1:$L$45,_xlfn.SINGLE(MATCH('BMP P Tracking Table'!$AE468,'Performance Curves'!$D$1:$L$1,1))+1,FALSE)),"")</f>
        <v/>
      </c>
      <c r="AI468" s="107" t="str">
        <f>IFERROR('BMP P Tracking Table'!$AH468*'BMP P Tracking Table'!$AD468,"")</f>
        <v/>
      </c>
      <c r="AJ468" s="65"/>
      <c r="AK468" s="101"/>
      <c r="AL468" s="101"/>
      <c r="AM468" s="64">
        <v>1</v>
      </c>
      <c r="AN468" s="105" t="str">
        <f t="shared" si="15"/>
        <v/>
      </c>
      <c r="AO468" s="101"/>
      <c r="AP468" s="101"/>
      <c r="AQ468" s="101"/>
      <c r="AR468" s="101"/>
      <c r="AS468" s="101"/>
      <c r="AT468" s="101"/>
      <c r="AU468" s="101"/>
      <c r="AV468" s="65"/>
      <c r="AW468" s="102"/>
      <c r="AX468" s="102"/>
      <c r="AY468" s="107" t="str">
        <f>IF('BMP P Tracking Table'!$AK468="Yes",IF('BMP P Tracking Table'!$AL468="No",'BMP P Tracking Table'!$U468*VLOOKUP('BMP P Tracking Table'!$Q468,'Loading Rates'!$B$1:$L$24,4,FALSE)+IF('BMP P Tracking Table'!$V468="By HSG",'BMP P Tracking Table'!$W468*VLOOKUP('BMP P Tracking Table'!$Q468,'Loading Rates'!$B$1:$L$24,6,FALSE)+'BMP P Tracking Table'!$X468*VLOOKUP('BMP P Tracking Table'!$Q468,'Loading Rates'!$B$1:$L$24,7,FALSE)+'BMP P Tracking Table'!$Y468*VLOOKUP('BMP P Tracking Table'!$Q468,'Loading Rates'!$B$1:$L$24,8,FALSE)+'BMP P Tracking Table'!$Z468*VLOOKUP('BMP P Tracking Table'!$Q468,'Loading Rates'!$B$1:$L$24,9,FALSE),'BMP P Tracking Table'!$AA468*VLOOKUP('BMP P Tracking Table'!$Q468,'Loading Rates'!$B$1:$L$24,10,FALSE)),'BMP P Tracking Table'!$AO468*VLOOKUP('BMP P Tracking Table'!$Q468,'Loading Rates'!$B$1:$L$24,4,FALSE)+IF('BMP P Tracking Table'!$AP468="By HSG",'BMP P Tracking Table'!$AQ468*VLOOKUP('BMP P Tracking Table'!$Q468,'Loading Rates'!$B$1:$L$24,6,FALSE)+'BMP P Tracking Table'!$AR468*VLOOKUP('BMP P Tracking Table'!$Q468,'Loading Rates'!$B$1:$L$24,7,FALSE)+'BMP P Tracking Table'!$AS468*VLOOKUP('BMP P Tracking Table'!$Q468,'Loading Rates'!$B$1:$L$24,8,FALSE)+'BMP P Tracking Table'!$AT468*VLOOKUP('BMP P Tracking Table'!$Q468,'Loading Rates'!$B$1:$L$24,9,FALSE),'BMP P Tracking Table'!$AU468*VLOOKUP('BMP P Tracking Table'!$Q468,'Loading Rates'!$B$1:$L$24,10,FALSE))),"")</f>
        <v/>
      </c>
      <c r="AZ468" s="107" t="str">
        <f>IFERROR(IF('BMP P Tracking Table'!$AL468="Yes",MIN(2,IF('BMP P Tracking Table'!$AP468="Total Pervious",(-(3630*'BMP P Tracking Table'!$AO468+20.691*'BMP P Tracking Table'!$AU468)+SQRT((3630*'BMP P Tracking Table'!$AO468+20.691*'BMP P Tracking Table'!$AU468)^2-(4*(996.798*'BMP P Tracking Table'!$AU468)*-'BMP P Tracking Table'!$AW468)))/(2*(996.798*'BMP P Tracking Table'!$AU468)),IF(SUM('BMP P Tracking Table'!$AQ468:$AT468)=0,'BMP P Tracking Table'!$AU468/(-3630*'BMP P Tracking Table'!$AO468),(-(3630*'BMP P Tracking Table'!$AO468+20.691*'BMP P Tracking Table'!$AT468-216.711*'BMP P Tracking Table'!$AS468-83.853*'BMP P Tracking Table'!$AR468-42.834*'BMP P Tracking Table'!$AQ468)+SQRT((3630*'BMP P Tracking Table'!$AO468+20.691*'BMP P Tracking Table'!$AT468-216.711*'BMP P Tracking Table'!$AS468-83.853*'BMP P Tracking Table'!$AR468-42.834*'BMP P Tracking Table'!$AQ468)^2-(4*(149.919*'BMP P Tracking Table'!$AQ468+236.676*'BMP P Tracking Table'!$AR468+726*'BMP P Tracking Table'!$AS468+996.798*'BMP P Tracking Table'!$AT468)*-'BMP P Tracking Table'!$AW468)))/(2*(149.919*'BMP P Tracking Table'!$AQ468+236.676*'BMP P Tracking Table'!$AR468+726*'BMP P Tracking Table'!$AS468+996.798*'BMP P Tracking Table'!$AT468))))),MIN(2,IF('BMP P Tracking Table'!$AP468="Total Pervious",(-(3630*'BMP P Tracking Table'!$U468+20.691*'BMP P Tracking Table'!$AA468)+SQRT((3630*'BMP P Tracking Table'!$U468+20.691*'BMP P Tracking Table'!$AA468)^2-(4*(996.798*'BMP P Tracking Table'!$AA468)*-'BMP P Tracking Table'!$AW468)))/(2*(996.798*'BMP P Tracking Table'!$AA468)),IF(SUM('BMP P Tracking Table'!$W468:$Z468)=0,'BMP P Tracking Table'!$AW468/(-3630*'BMP P Tracking Table'!$U468),(-(3630*'BMP P Tracking Table'!$U468+20.691*'BMP P Tracking Table'!$Z468-216.711*'BMP P Tracking Table'!$Y468-83.853*'BMP P Tracking Table'!$X468-42.834*'BMP P Tracking Table'!$W468)+SQRT((3630*'BMP P Tracking Table'!$U468+20.691*'BMP P Tracking Table'!$Z468-216.711*'BMP P Tracking Table'!$Y468-83.853*'BMP P Tracking Table'!$X468-42.834*'BMP P Tracking Table'!$W468)^2-(4*(149.919*'BMP P Tracking Table'!$W468+236.676*'BMP P Tracking Table'!$X468+726*'BMP P Tracking Table'!$Y468+996.798*'BMP P Tracking Table'!$Z468)*-'BMP P Tracking Table'!$AW468)))/(2*(149.919*'BMP P Tracking Table'!$W468+236.676*'BMP P Tracking Table'!$X468+726*'BMP P Tracking Table'!$Y468+996.798*'BMP P Tracking Table'!$Z468)))))),"")</f>
        <v/>
      </c>
      <c r="BA468" s="105" t="str" cm="1">
        <f t="array" ref="BA468">IFERROR((VLOOKUP(CONCATENATE('BMP P Tracking Table'!$AV468," ",'BMP P Tracking Table'!$AX468),'Performance Curves'!$C$1:$L$45,_xlfn.SINGLE(MATCH('BMP P Tracking Table'!$AZ468,'Performance Curves'!$D$1:$L$1,1))+2,FALSE)-VLOOKUP(CONCATENATE('BMP P Tracking Table'!$AV468," ",'BMP P Tracking Table'!$AX468),'Performance Curves'!$C$1:$L$45,_xlfn.SINGLE(MATCH('BMP P Tracking Table'!$AZ468,'Performance Curves'!$D$1:$L$1,1))+1,FALSE)),"")</f>
        <v/>
      </c>
      <c r="BB468" s="107" t="str">
        <f>IFERROR(('BMP P Tracking Table'!$AZ468-INDEX('Performance Curves'!$E$1:$L$1,1,MATCH('BMP P Tracking Table'!$AZ468,'Performance Curves'!$E$1:$L$1,1)))/(INDEX('Performance Curves'!$E$1:$L$1,1,MATCH('BMP P Tracking Table'!$AZ468,'Performance Curves'!$E$1:$L$1,1)+1)-INDEX('Performance Curves'!$E$1:$L$1,1,MATCH('BMP P Tracking Table'!$AZ468,'Performance Curves'!$E$1:$L$1,1))),"")</f>
        <v/>
      </c>
      <c r="BC468" s="106" t="str" cm="1">
        <f t="array" ref="BC468">IFERROR(IF('BMP P Tracking Table'!$AZ468=2,VLOOKUP(CONCATENATE('BMP P Tracking Table'!$AV468," ",'BMP P Tracking Table'!$AX468),'Performance Curves'!$C$1:$L$44,_xlfn.SINGLE(MATCH('BMP P Tracking Table'!$AZ468,'Performance Curves'!$D$1:$L$1,1))+1,FALSE),'BMP P Tracking Table'!$BA468*'BMP P Tracking Table'!$BB468+VLOOKUP(CONCATENATE('BMP P Tracking Table'!$AV468," ",'BMP P Tracking Table'!$AX468),'Performance Curves'!$C$1:$L$44,_xlfn.SINGLE(MATCH('BMP P Tracking Table'!$AZ468,'Performance Curves'!$D$1:$L$1,1))+1,FALSE)),"")</f>
        <v/>
      </c>
      <c r="BD468" s="107" t="str">
        <f>IFERROR('BMP P Tracking Table'!$BC468*'BMP P Tracking Table'!$AY468,"")</f>
        <v/>
      </c>
      <c r="BE468" s="95"/>
      <c r="BF468" s="37">
        <f t="shared" si="16"/>
        <v>0</v>
      </c>
    </row>
    <row r="469" spans="1:58" x14ac:dyDescent="0.25">
      <c r="A469" s="65"/>
      <c r="B469" s="65"/>
      <c r="C469" s="65"/>
      <c r="D469" s="65"/>
      <c r="E469" s="97"/>
      <c r="F469" s="97"/>
      <c r="G469" s="65"/>
      <c r="H469" s="65"/>
      <c r="I469" s="65"/>
      <c r="J469" s="98"/>
      <c r="K469" s="65"/>
      <c r="L469" s="65"/>
      <c r="M469" s="65"/>
      <c r="N469" s="65"/>
      <c r="O469" s="65"/>
      <c r="P469" s="65"/>
      <c r="Q469" s="65" t="str">
        <f>IFERROR(VLOOKUP('BMP P Tracking Table'!$P469,Dropdowns!$C$2:$E$15,3,FALSE),"")</f>
        <v/>
      </c>
      <c r="R469" s="65" t="str">
        <f>IFERROR(VLOOKUP('BMP P Tracking Table'!$Q469,Dropdowns!$P$3:$Q$23,2,FALSE),"")</f>
        <v/>
      </c>
      <c r="S469" s="65"/>
      <c r="T469" s="65"/>
      <c r="U469" s="65"/>
      <c r="V469" s="65"/>
      <c r="W469" s="65"/>
      <c r="X469" s="65"/>
      <c r="Y469" s="65"/>
      <c r="Z469" s="65"/>
      <c r="AA469" s="65"/>
      <c r="AB469" s="100"/>
      <c r="AC469" s="65"/>
      <c r="AD469" s="107" t="str">
        <f>IFERROR('BMP P Tracking Table'!$U469*VLOOKUP('BMP P Tracking Table'!$Q469,'Loading Rates'!$B$1:$L$24,4,FALSE)+IF('BMP P Tracking Table'!$V469="By HSG",'BMP P Tracking Table'!$W469*VLOOKUP('BMP P Tracking Table'!$Q469,'Loading Rates'!$B$1:$L$24,6,FALSE)+'BMP P Tracking Table'!$X469*VLOOKUP('BMP P Tracking Table'!$Q469,'Loading Rates'!$B$1:$L$24,7,FALSE)+'BMP P Tracking Table'!$Y469*VLOOKUP('BMP P Tracking Table'!$Q469,'Loading Rates'!$B$1:$L$24,8,FALSE)+'BMP P Tracking Table'!$Z469*VLOOKUP('BMP P Tracking Table'!$Q469,'Loading Rates'!$B$1:$L$24,9,FALSE),'BMP P Tracking Table'!$AA469*VLOOKUP('BMP P Tracking Table'!$Q469,'Loading Rates'!$B$1:$L$24,10,FALSE)),"")</f>
        <v/>
      </c>
      <c r="AE469" s="107" t="str">
        <f>IFERROR(MIN(2,IF('BMP P Tracking Table'!$V469="Total Pervious",(-(3630*'BMP P Tracking Table'!$U469+20.691*'BMP P Tracking Table'!$AA469)+SQRT((3630*'BMP P Tracking Table'!$U469+20.691*'BMP P Tracking Table'!$AA469)^2-(4*(996.798*'BMP P Tracking Table'!$AA469)*-'BMP P Tracking Table'!$AB469)))/(2*(996.798*'BMP P Tracking Table'!$AA469)),IF(SUM('BMP P Tracking Table'!$W469:$Z469)=0,'BMP P Tracking Table'!$AB469/(-3630*'BMP P Tracking Table'!$U469),(-(3630*'BMP P Tracking Table'!$U469+20.691*'BMP P Tracking Table'!$Z469-216.711*'BMP P Tracking Table'!$Y469-83.853*'BMP P Tracking Table'!$X469-42.834*'BMP P Tracking Table'!$W469)+SQRT((3630*'BMP P Tracking Table'!$U469+20.691*'BMP P Tracking Table'!$Z469-216.711*'BMP P Tracking Table'!$Y469-83.853*'BMP P Tracking Table'!$X469-42.834*'BMP P Tracking Table'!$W469)^2-(4*(149.919*'BMP P Tracking Table'!$W469+236.676*'BMP P Tracking Table'!$X469+726*'BMP P Tracking Table'!$Y469+996.798*'BMP P Tracking Table'!$Z469)*-'BMP P Tracking Table'!$AB469)))/(2*(149.919*'BMP P Tracking Table'!$W469+236.676*'BMP P Tracking Table'!$X469+726*'BMP P Tracking Table'!$Y469+996.798*'BMP P Tracking Table'!$Z469))))),"")</f>
        <v/>
      </c>
      <c r="AF469" s="107" t="str" cm="1">
        <f t="array" ref="AF469">IFERROR((VLOOKUP(CONCATENATE('BMP P Tracking Table'!$T469," ",'BMP P Tracking Table'!$AC469),'Performance Curves'!$C$1:$L$45,_xlfn.SINGLE(MATCH('BMP P Tracking Table'!$AE469,'Performance Curves'!$D$1:$L$1,1))+2,FALSE)-VLOOKUP(CONCATENATE('BMP P Tracking Table'!$T469," ",'BMP P Tracking Table'!$AC469),'Performance Curves'!$C$1:$L$45,_xlfn.SINGLE(MATCH('BMP P Tracking Table'!$AE469,'Performance Curves'!$D$1:$L$1,1))+1,FALSE)),"")</f>
        <v/>
      </c>
      <c r="AG469" s="107" t="str">
        <f>IFERROR(('BMP P Tracking Table'!$AE469-INDEX('Performance Curves'!$E$1:$L$1,1,MATCH('BMP P Tracking Table'!$AE469,'Performance Curves'!$E$1:$L$1,1)))/(INDEX('Performance Curves'!$E$1:$L$1,1,MATCH('BMP P Tracking Table'!$AE469,'Performance Curves'!$E$1:$L$1,1)+1)-INDEX('Performance Curves'!$E$1:$L$1,1,MATCH('BMP P Tracking Table'!$AE469,'Performance Curves'!$E$1:$L$1,1))),"")</f>
        <v/>
      </c>
      <c r="AH469" s="106" t="str" cm="1">
        <f t="array" ref="AH469">IFERROR(IF('BMP P Tracking Table'!$AE469=2,VLOOKUP(CONCATENATE('BMP P Tracking Table'!$T469," ",'BMP P Tracking Table'!$AC469),'Performance Curves'!$C$1:$L$45,_xlfn.SINGLE(MATCH('BMP P Tracking Table'!$AE469,'Performance Curves'!$D$1:$L$1,1))+1,FALSE),'BMP P Tracking Table'!$AF469*'BMP P Tracking Table'!$AG469+VLOOKUP(CONCATENATE('BMP P Tracking Table'!$T469," ",'BMP P Tracking Table'!$AC469),'Performance Curves'!$C$1:$L$45,_xlfn.SINGLE(MATCH('BMP P Tracking Table'!$AE469,'Performance Curves'!$D$1:$L$1,1))+1,FALSE)),"")</f>
        <v/>
      </c>
      <c r="AI469" s="107" t="str">
        <f>IFERROR('BMP P Tracking Table'!$AH469*'BMP P Tracking Table'!$AD469,"")</f>
        <v/>
      </c>
      <c r="AJ469" s="65"/>
      <c r="AK469" s="101"/>
      <c r="AL469" s="101"/>
      <c r="AM469" s="64">
        <v>1</v>
      </c>
      <c r="AN469" s="105" t="str">
        <f t="shared" si="15"/>
        <v/>
      </c>
      <c r="AO469" s="101"/>
      <c r="AP469" s="101"/>
      <c r="AQ469" s="101"/>
      <c r="AR469" s="101"/>
      <c r="AS469" s="101"/>
      <c r="AT469" s="101"/>
      <c r="AU469" s="101"/>
      <c r="AV469" s="65"/>
      <c r="AW469" s="102"/>
      <c r="AX469" s="102"/>
      <c r="AY469" s="107" t="str">
        <f>IF('BMP P Tracking Table'!$AK469="Yes",IF('BMP P Tracking Table'!$AL469="No",'BMP P Tracking Table'!$U469*VLOOKUP('BMP P Tracking Table'!$Q469,'Loading Rates'!$B$1:$L$24,4,FALSE)+IF('BMP P Tracking Table'!$V469="By HSG",'BMP P Tracking Table'!$W469*VLOOKUP('BMP P Tracking Table'!$Q469,'Loading Rates'!$B$1:$L$24,6,FALSE)+'BMP P Tracking Table'!$X469*VLOOKUP('BMP P Tracking Table'!$Q469,'Loading Rates'!$B$1:$L$24,7,FALSE)+'BMP P Tracking Table'!$Y469*VLOOKUP('BMP P Tracking Table'!$Q469,'Loading Rates'!$B$1:$L$24,8,FALSE)+'BMP P Tracking Table'!$Z469*VLOOKUP('BMP P Tracking Table'!$Q469,'Loading Rates'!$B$1:$L$24,9,FALSE),'BMP P Tracking Table'!$AA469*VLOOKUP('BMP P Tracking Table'!$Q469,'Loading Rates'!$B$1:$L$24,10,FALSE)),'BMP P Tracking Table'!$AO469*VLOOKUP('BMP P Tracking Table'!$Q469,'Loading Rates'!$B$1:$L$24,4,FALSE)+IF('BMP P Tracking Table'!$AP469="By HSG",'BMP P Tracking Table'!$AQ469*VLOOKUP('BMP P Tracking Table'!$Q469,'Loading Rates'!$B$1:$L$24,6,FALSE)+'BMP P Tracking Table'!$AR469*VLOOKUP('BMP P Tracking Table'!$Q469,'Loading Rates'!$B$1:$L$24,7,FALSE)+'BMP P Tracking Table'!$AS469*VLOOKUP('BMP P Tracking Table'!$Q469,'Loading Rates'!$B$1:$L$24,8,FALSE)+'BMP P Tracking Table'!$AT469*VLOOKUP('BMP P Tracking Table'!$Q469,'Loading Rates'!$B$1:$L$24,9,FALSE),'BMP P Tracking Table'!$AU469*VLOOKUP('BMP P Tracking Table'!$Q469,'Loading Rates'!$B$1:$L$24,10,FALSE))),"")</f>
        <v/>
      </c>
      <c r="AZ469" s="107" t="str">
        <f>IFERROR(IF('BMP P Tracking Table'!$AL469="Yes",MIN(2,IF('BMP P Tracking Table'!$AP469="Total Pervious",(-(3630*'BMP P Tracking Table'!$AO469+20.691*'BMP P Tracking Table'!$AU469)+SQRT((3630*'BMP P Tracking Table'!$AO469+20.691*'BMP P Tracking Table'!$AU469)^2-(4*(996.798*'BMP P Tracking Table'!$AU469)*-'BMP P Tracking Table'!$AW469)))/(2*(996.798*'BMP P Tracking Table'!$AU469)),IF(SUM('BMP P Tracking Table'!$AQ469:$AT469)=0,'BMP P Tracking Table'!$AU469/(-3630*'BMP P Tracking Table'!$AO469),(-(3630*'BMP P Tracking Table'!$AO469+20.691*'BMP P Tracking Table'!$AT469-216.711*'BMP P Tracking Table'!$AS469-83.853*'BMP P Tracking Table'!$AR469-42.834*'BMP P Tracking Table'!$AQ469)+SQRT((3630*'BMP P Tracking Table'!$AO469+20.691*'BMP P Tracking Table'!$AT469-216.711*'BMP P Tracking Table'!$AS469-83.853*'BMP P Tracking Table'!$AR469-42.834*'BMP P Tracking Table'!$AQ469)^2-(4*(149.919*'BMP P Tracking Table'!$AQ469+236.676*'BMP P Tracking Table'!$AR469+726*'BMP P Tracking Table'!$AS469+996.798*'BMP P Tracking Table'!$AT469)*-'BMP P Tracking Table'!$AW469)))/(2*(149.919*'BMP P Tracking Table'!$AQ469+236.676*'BMP P Tracking Table'!$AR469+726*'BMP P Tracking Table'!$AS469+996.798*'BMP P Tracking Table'!$AT469))))),MIN(2,IF('BMP P Tracking Table'!$AP469="Total Pervious",(-(3630*'BMP P Tracking Table'!$U469+20.691*'BMP P Tracking Table'!$AA469)+SQRT((3630*'BMP P Tracking Table'!$U469+20.691*'BMP P Tracking Table'!$AA469)^2-(4*(996.798*'BMP P Tracking Table'!$AA469)*-'BMP P Tracking Table'!$AW469)))/(2*(996.798*'BMP P Tracking Table'!$AA469)),IF(SUM('BMP P Tracking Table'!$W469:$Z469)=0,'BMP P Tracking Table'!$AW469/(-3630*'BMP P Tracking Table'!$U469),(-(3630*'BMP P Tracking Table'!$U469+20.691*'BMP P Tracking Table'!$Z469-216.711*'BMP P Tracking Table'!$Y469-83.853*'BMP P Tracking Table'!$X469-42.834*'BMP P Tracking Table'!$W469)+SQRT((3630*'BMP P Tracking Table'!$U469+20.691*'BMP P Tracking Table'!$Z469-216.711*'BMP P Tracking Table'!$Y469-83.853*'BMP P Tracking Table'!$X469-42.834*'BMP P Tracking Table'!$W469)^2-(4*(149.919*'BMP P Tracking Table'!$W469+236.676*'BMP P Tracking Table'!$X469+726*'BMP P Tracking Table'!$Y469+996.798*'BMP P Tracking Table'!$Z469)*-'BMP P Tracking Table'!$AW469)))/(2*(149.919*'BMP P Tracking Table'!$W469+236.676*'BMP P Tracking Table'!$X469+726*'BMP P Tracking Table'!$Y469+996.798*'BMP P Tracking Table'!$Z469)))))),"")</f>
        <v/>
      </c>
      <c r="BA469" s="105" t="str" cm="1">
        <f t="array" ref="BA469">IFERROR((VLOOKUP(CONCATENATE('BMP P Tracking Table'!$AV469," ",'BMP P Tracking Table'!$AX469),'Performance Curves'!$C$1:$L$45,_xlfn.SINGLE(MATCH('BMP P Tracking Table'!$AZ469,'Performance Curves'!$D$1:$L$1,1))+2,FALSE)-VLOOKUP(CONCATENATE('BMP P Tracking Table'!$AV469," ",'BMP P Tracking Table'!$AX469),'Performance Curves'!$C$1:$L$45,_xlfn.SINGLE(MATCH('BMP P Tracking Table'!$AZ469,'Performance Curves'!$D$1:$L$1,1))+1,FALSE)),"")</f>
        <v/>
      </c>
      <c r="BB469" s="107" t="str">
        <f>IFERROR(('BMP P Tracking Table'!$AZ469-INDEX('Performance Curves'!$E$1:$L$1,1,MATCH('BMP P Tracking Table'!$AZ469,'Performance Curves'!$E$1:$L$1,1)))/(INDEX('Performance Curves'!$E$1:$L$1,1,MATCH('BMP P Tracking Table'!$AZ469,'Performance Curves'!$E$1:$L$1,1)+1)-INDEX('Performance Curves'!$E$1:$L$1,1,MATCH('BMP P Tracking Table'!$AZ469,'Performance Curves'!$E$1:$L$1,1))),"")</f>
        <v/>
      </c>
      <c r="BC469" s="106" t="str" cm="1">
        <f t="array" ref="BC469">IFERROR(IF('BMP P Tracking Table'!$AZ469=2,VLOOKUP(CONCATENATE('BMP P Tracking Table'!$AV469," ",'BMP P Tracking Table'!$AX469),'Performance Curves'!$C$1:$L$44,_xlfn.SINGLE(MATCH('BMP P Tracking Table'!$AZ469,'Performance Curves'!$D$1:$L$1,1))+1,FALSE),'BMP P Tracking Table'!$BA469*'BMP P Tracking Table'!$BB469+VLOOKUP(CONCATENATE('BMP P Tracking Table'!$AV469," ",'BMP P Tracking Table'!$AX469),'Performance Curves'!$C$1:$L$44,_xlfn.SINGLE(MATCH('BMP P Tracking Table'!$AZ469,'Performance Curves'!$D$1:$L$1,1))+1,FALSE)),"")</f>
        <v/>
      </c>
      <c r="BD469" s="107" t="str">
        <f>IFERROR('BMP P Tracking Table'!$BC469*'BMP P Tracking Table'!$AY469,"")</f>
        <v/>
      </c>
      <c r="BE469" s="101"/>
      <c r="BF469" s="37">
        <f t="shared" si="16"/>
        <v>0</v>
      </c>
    </row>
    <row r="470" spans="1:58" x14ac:dyDescent="0.25">
      <c r="A470" s="65"/>
      <c r="B470" s="65"/>
      <c r="C470" s="65"/>
      <c r="D470" s="65"/>
      <c r="E470" s="97"/>
      <c r="F470" s="97"/>
      <c r="G470" s="65"/>
      <c r="H470" s="65"/>
      <c r="I470" s="65"/>
      <c r="J470" s="98"/>
      <c r="K470" s="65"/>
      <c r="L470" s="65"/>
      <c r="M470" s="65"/>
      <c r="N470" s="65"/>
      <c r="O470" s="65"/>
      <c r="P470" s="65"/>
      <c r="Q470" s="65" t="str">
        <f>IFERROR(VLOOKUP('BMP P Tracking Table'!$P470,Dropdowns!$C$2:$E$15,3,FALSE),"")</f>
        <v/>
      </c>
      <c r="R470" s="65" t="str">
        <f>IFERROR(VLOOKUP('BMP P Tracking Table'!$Q470,Dropdowns!$P$3:$Q$23,2,FALSE),"")</f>
        <v/>
      </c>
      <c r="S470" s="65"/>
      <c r="T470" s="65"/>
      <c r="U470" s="65"/>
      <c r="V470" s="65"/>
      <c r="W470" s="65"/>
      <c r="X470" s="65"/>
      <c r="Y470" s="65"/>
      <c r="Z470" s="65"/>
      <c r="AA470" s="65"/>
      <c r="AB470" s="100"/>
      <c r="AC470" s="65"/>
      <c r="AD470" s="107" t="str">
        <f>IFERROR('BMP P Tracking Table'!$U470*VLOOKUP('BMP P Tracking Table'!$Q470,'Loading Rates'!$B$1:$L$24,4,FALSE)+IF('BMP P Tracking Table'!$V470="By HSG",'BMP P Tracking Table'!$W470*VLOOKUP('BMP P Tracking Table'!$Q470,'Loading Rates'!$B$1:$L$24,6,FALSE)+'BMP P Tracking Table'!$X470*VLOOKUP('BMP P Tracking Table'!$Q470,'Loading Rates'!$B$1:$L$24,7,FALSE)+'BMP P Tracking Table'!$Y470*VLOOKUP('BMP P Tracking Table'!$Q470,'Loading Rates'!$B$1:$L$24,8,FALSE)+'BMP P Tracking Table'!$Z470*VLOOKUP('BMP P Tracking Table'!$Q470,'Loading Rates'!$B$1:$L$24,9,FALSE),'BMP P Tracking Table'!$AA470*VLOOKUP('BMP P Tracking Table'!$Q470,'Loading Rates'!$B$1:$L$24,10,FALSE)),"")</f>
        <v/>
      </c>
      <c r="AE470" s="107" t="str">
        <f>IFERROR(MIN(2,IF('BMP P Tracking Table'!$V470="Total Pervious",(-(3630*'BMP P Tracking Table'!$U470+20.691*'BMP P Tracking Table'!$AA470)+SQRT((3630*'BMP P Tracking Table'!$U470+20.691*'BMP P Tracking Table'!$AA470)^2-(4*(996.798*'BMP P Tracking Table'!$AA470)*-'BMP P Tracking Table'!$AB470)))/(2*(996.798*'BMP P Tracking Table'!$AA470)),IF(SUM('BMP P Tracking Table'!$W470:$Z470)=0,'BMP P Tracking Table'!$AB470/(-3630*'BMP P Tracking Table'!$U470),(-(3630*'BMP P Tracking Table'!$U470+20.691*'BMP P Tracking Table'!$Z470-216.711*'BMP P Tracking Table'!$Y470-83.853*'BMP P Tracking Table'!$X470-42.834*'BMP P Tracking Table'!$W470)+SQRT((3630*'BMP P Tracking Table'!$U470+20.691*'BMP P Tracking Table'!$Z470-216.711*'BMP P Tracking Table'!$Y470-83.853*'BMP P Tracking Table'!$X470-42.834*'BMP P Tracking Table'!$W470)^2-(4*(149.919*'BMP P Tracking Table'!$W470+236.676*'BMP P Tracking Table'!$X470+726*'BMP P Tracking Table'!$Y470+996.798*'BMP P Tracking Table'!$Z470)*-'BMP P Tracking Table'!$AB470)))/(2*(149.919*'BMP P Tracking Table'!$W470+236.676*'BMP P Tracking Table'!$X470+726*'BMP P Tracking Table'!$Y470+996.798*'BMP P Tracking Table'!$Z470))))),"")</f>
        <v/>
      </c>
      <c r="AF470" s="107" t="str" cm="1">
        <f t="array" ref="AF470">IFERROR((VLOOKUP(CONCATENATE('BMP P Tracking Table'!$T470," ",'BMP P Tracking Table'!$AC470),'Performance Curves'!$C$1:$L$45,_xlfn.SINGLE(MATCH('BMP P Tracking Table'!$AE470,'Performance Curves'!$D$1:$L$1,1))+2,FALSE)-VLOOKUP(CONCATENATE('BMP P Tracking Table'!$T470," ",'BMP P Tracking Table'!$AC470),'Performance Curves'!$C$1:$L$45,_xlfn.SINGLE(MATCH('BMP P Tracking Table'!$AE470,'Performance Curves'!$D$1:$L$1,1))+1,FALSE)),"")</f>
        <v/>
      </c>
      <c r="AG470" s="107" t="str">
        <f>IFERROR(('BMP P Tracking Table'!$AE470-INDEX('Performance Curves'!$E$1:$L$1,1,MATCH('BMP P Tracking Table'!$AE470,'Performance Curves'!$E$1:$L$1,1)))/(INDEX('Performance Curves'!$E$1:$L$1,1,MATCH('BMP P Tracking Table'!$AE470,'Performance Curves'!$E$1:$L$1,1)+1)-INDEX('Performance Curves'!$E$1:$L$1,1,MATCH('BMP P Tracking Table'!$AE470,'Performance Curves'!$E$1:$L$1,1))),"")</f>
        <v/>
      </c>
      <c r="AH470" s="106" t="str" cm="1">
        <f t="array" ref="AH470">IFERROR(IF('BMP P Tracking Table'!$AE470=2,VLOOKUP(CONCATENATE('BMP P Tracking Table'!$T470," ",'BMP P Tracking Table'!$AC470),'Performance Curves'!$C$1:$L$45,_xlfn.SINGLE(MATCH('BMP P Tracking Table'!$AE470,'Performance Curves'!$D$1:$L$1,1))+1,FALSE),'BMP P Tracking Table'!$AF470*'BMP P Tracking Table'!$AG470+VLOOKUP(CONCATENATE('BMP P Tracking Table'!$T470," ",'BMP P Tracking Table'!$AC470),'Performance Curves'!$C$1:$L$45,_xlfn.SINGLE(MATCH('BMP P Tracking Table'!$AE470,'Performance Curves'!$D$1:$L$1,1))+1,FALSE)),"")</f>
        <v/>
      </c>
      <c r="AI470" s="107" t="str">
        <f>IFERROR('BMP P Tracking Table'!$AH470*'BMP P Tracking Table'!$AD470,"")</f>
        <v/>
      </c>
      <c r="AJ470" s="65"/>
      <c r="AK470" s="101"/>
      <c r="AL470" s="101"/>
      <c r="AM470" s="64">
        <v>1</v>
      </c>
      <c r="AN470" s="105" t="str">
        <f t="shared" si="15"/>
        <v/>
      </c>
      <c r="AO470" s="101"/>
      <c r="AP470" s="101"/>
      <c r="AQ470" s="101"/>
      <c r="AR470" s="101"/>
      <c r="AS470" s="101"/>
      <c r="AT470" s="101"/>
      <c r="AU470" s="101"/>
      <c r="AV470" s="65"/>
      <c r="AW470" s="102"/>
      <c r="AX470" s="102"/>
      <c r="AY470" s="107" t="str">
        <f>IF('BMP P Tracking Table'!$AK470="Yes",IF('BMP P Tracking Table'!$AL470="No",'BMP P Tracking Table'!$U470*VLOOKUP('BMP P Tracking Table'!$Q470,'Loading Rates'!$B$1:$L$24,4,FALSE)+IF('BMP P Tracking Table'!$V470="By HSG",'BMP P Tracking Table'!$W470*VLOOKUP('BMP P Tracking Table'!$Q470,'Loading Rates'!$B$1:$L$24,6,FALSE)+'BMP P Tracking Table'!$X470*VLOOKUP('BMP P Tracking Table'!$Q470,'Loading Rates'!$B$1:$L$24,7,FALSE)+'BMP P Tracking Table'!$Y470*VLOOKUP('BMP P Tracking Table'!$Q470,'Loading Rates'!$B$1:$L$24,8,FALSE)+'BMP P Tracking Table'!$Z470*VLOOKUP('BMP P Tracking Table'!$Q470,'Loading Rates'!$B$1:$L$24,9,FALSE),'BMP P Tracking Table'!$AA470*VLOOKUP('BMP P Tracking Table'!$Q470,'Loading Rates'!$B$1:$L$24,10,FALSE)),'BMP P Tracking Table'!$AO470*VLOOKUP('BMP P Tracking Table'!$Q470,'Loading Rates'!$B$1:$L$24,4,FALSE)+IF('BMP P Tracking Table'!$AP470="By HSG",'BMP P Tracking Table'!$AQ470*VLOOKUP('BMP P Tracking Table'!$Q470,'Loading Rates'!$B$1:$L$24,6,FALSE)+'BMP P Tracking Table'!$AR470*VLOOKUP('BMP P Tracking Table'!$Q470,'Loading Rates'!$B$1:$L$24,7,FALSE)+'BMP P Tracking Table'!$AS470*VLOOKUP('BMP P Tracking Table'!$Q470,'Loading Rates'!$B$1:$L$24,8,FALSE)+'BMP P Tracking Table'!$AT470*VLOOKUP('BMP P Tracking Table'!$Q470,'Loading Rates'!$B$1:$L$24,9,FALSE),'BMP P Tracking Table'!$AU470*VLOOKUP('BMP P Tracking Table'!$Q470,'Loading Rates'!$B$1:$L$24,10,FALSE))),"")</f>
        <v/>
      </c>
      <c r="AZ470" s="107" t="str">
        <f>IFERROR(IF('BMP P Tracking Table'!$AL470="Yes",MIN(2,IF('BMP P Tracking Table'!$AP470="Total Pervious",(-(3630*'BMP P Tracking Table'!$AO470+20.691*'BMP P Tracking Table'!$AU470)+SQRT((3630*'BMP P Tracking Table'!$AO470+20.691*'BMP P Tracking Table'!$AU470)^2-(4*(996.798*'BMP P Tracking Table'!$AU470)*-'BMP P Tracking Table'!$AW470)))/(2*(996.798*'BMP P Tracking Table'!$AU470)),IF(SUM('BMP P Tracking Table'!$AQ470:$AT470)=0,'BMP P Tracking Table'!$AU470/(-3630*'BMP P Tracking Table'!$AO470),(-(3630*'BMP P Tracking Table'!$AO470+20.691*'BMP P Tracking Table'!$AT470-216.711*'BMP P Tracking Table'!$AS470-83.853*'BMP P Tracking Table'!$AR470-42.834*'BMP P Tracking Table'!$AQ470)+SQRT((3630*'BMP P Tracking Table'!$AO470+20.691*'BMP P Tracking Table'!$AT470-216.711*'BMP P Tracking Table'!$AS470-83.853*'BMP P Tracking Table'!$AR470-42.834*'BMP P Tracking Table'!$AQ470)^2-(4*(149.919*'BMP P Tracking Table'!$AQ470+236.676*'BMP P Tracking Table'!$AR470+726*'BMP P Tracking Table'!$AS470+996.798*'BMP P Tracking Table'!$AT470)*-'BMP P Tracking Table'!$AW470)))/(2*(149.919*'BMP P Tracking Table'!$AQ470+236.676*'BMP P Tracking Table'!$AR470+726*'BMP P Tracking Table'!$AS470+996.798*'BMP P Tracking Table'!$AT470))))),MIN(2,IF('BMP P Tracking Table'!$AP470="Total Pervious",(-(3630*'BMP P Tracking Table'!$U470+20.691*'BMP P Tracking Table'!$AA470)+SQRT((3630*'BMP P Tracking Table'!$U470+20.691*'BMP P Tracking Table'!$AA470)^2-(4*(996.798*'BMP P Tracking Table'!$AA470)*-'BMP P Tracking Table'!$AW470)))/(2*(996.798*'BMP P Tracking Table'!$AA470)),IF(SUM('BMP P Tracking Table'!$W470:$Z470)=0,'BMP P Tracking Table'!$AW470/(-3630*'BMP P Tracking Table'!$U470),(-(3630*'BMP P Tracking Table'!$U470+20.691*'BMP P Tracking Table'!$Z470-216.711*'BMP P Tracking Table'!$Y470-83.853*'BMP P Tracking Table'!$X470-42.834*'BMP P Tracking Table'!$W470)+SQRT((3630*'BMP P Tracking Table'!$U470+20.691*'BMP P Tracking Table'!$Z470-216.711*'BMP P Tracking Table'!$Y470-83.853*'BMP P Tracking Table'!$X470-42.834*'BMP P Tracking Table'!$W470)^2-(4*(149.919*'BMP P Tracking Table'!$W470+236.676*'BMP P Tracking Table'!$X470+726*'BMP P Tracking Table'!$Y470+996.798*'BMP P Tracking Table'!$Z470)*-'BMP P Tracking Table'!$AW470)))/(2*(149.919*'BMP P Tracking Table'!$W470+236.676*'BMP P Tracking Table'!$X470+726*'BMP P Tracking Table'!$Y470+996.798*'BMP P Tracking Table'!$Z470)))))),"")</f>
        <v/>
      </c>
      <c r="BA470" s="105" t="str" cm="1">
        <f t="array" ref="BA470">IFERROR((VLOOKUP(CONCATENATE('BMP P Tracking Table'!$AV470," ",'BMP P Tracking Table'!$AX470),'Performance Curves'!$C$1:$L$45,_xlfn.SINGLE(MATCH('BMP P Tracking Table'!$AZ470,'Performance Curves'!$D$1:$L$1,1))+2,FALSE)-VLOOKUP(CONCATENATE('BMP P Tracking Table'!$AV470," ",'BMP P Tracking Table'!$AX470),'Performance Curves'!$C$1:$L$45,_xlfn.SINGLE(MATCH('BMP P Tracking Table'!$AZ470,'Performance Curves'!$D$1:$L$1,1))+1,FALSE)),"")</f>
        <v/>
      </c>
      <c r="BB470" s="107" t="str">
        <f>IFERROR(('BMP P Tracking Table'!$AZ470-INDEX('Performance Curves'!$E$1:$L$1,1,MATCH('BMP P Tracking Table'!$AZ470,'Performance Curves'!$E$1:$L$1,1)))/(INDEX('Performance Curves'!$E$1:$L$1,1,MATCH('BMP P Tracking Table'!$AZ470,'Performance Curves'!$E$1:$L$1,1)+1)-INDEX('Performance Curves'!$E$1:$L$1,1,MATCH('BMP P Tracking Table'!$AZ470,'Performance Curves'!$E$1:$L$1,1))),"")</f>
        <v/>
      </c>
      <c r="BC470" s="106" t="str" cm="1">
        <f t="array" ref="BC470">IFERROR(IF('BMP P Tracking Table'!$AZ470=2,VLOOKUP(CONCATENATE('BMP P Tracking Table'!$AV470," ",'BMP P Tracking Table'!$AX470),'Performance Curves'!$C$1:$L$44,_xlfn.SINGLE(MATCH('BMP P Tracking Table'!$AZ470,'Performance Curves'!$D$1:$L$1,1))+1,FALSE),'BMP P Tracking Table'!$BA470*'BMP P Tracking Table'!$BB470+VLOOKUP(CONCATENATE('BMP P Tracking Table'!$AV470," ",'BMP P Tracking Table'!$AX470),'Performance Curves'!$C$1:$L$44,_xlfn.SINGLE(MATCH('BMP P Tracking Table'!$AZ470,'Performance Curves'!$D$1:$L$1,1))+1,FALSE)),"")</f>
        <v/>
      </c>
      <c r="BD470" s="107" t="str">
        <f>IFERROR('BMP P Tracking Table'!$BC470*'BMP P Tracking Table'!$AY470,"")</f>
        <v/>
      </c>
      <c r="BE470" s="101"/>
      <c r="BF470" s="37">
        <f t="shared" si="16"/>
        <v>0</v>
      </c>
    </row>
    <row r="471" spans="1:58" x14ac:dyDescent="0.25">
      <c r="A471" s="65"/>
      <c r="B471" s="65"/>
      <c r="C471" s="65"/>
      <c r="D471" s="65"/>
      <c r="E471" s="97"/>
      <c r="F471" s="97"/>
      <c r="G471" s="65"/>
      <c r="H471" s="65"/>
      <c r="I471" s="65"/>
      <c r="J471" s="98"/>
      <c r="K471" s="65"/>
      <c r="L471" s="65"/>
      <c r="M471" s="65"/>
      <c r="N471" s="65"/>
      <c r="O471" s="65"/>
      <c r="P471" s="65"/>
      <c r="Q471" s="65" t="str">
        <f>IFERROR(VLOOKUP('BMP P Tracking Table'!$P471,Dropdowns!$C$2:$E$15,3,FALSE),"")</f>
        <v/>
      </c>
      <c r="R471" s="65" t="str">
        <f>IFERROR(VLOOKUP('BMP P Tracking Table'!$Q471,Dropdowns!$P$3:$Q$23,2,FALSE),"")</f>
        <v/>
      </c>
      <c r="S471" s="65"/>
      <c r="T471" s="65"/>
      <c r="U471" s="65"/>
      <c r="V471" s="65"/>
      <c r="W471" s="65"/>
      <c r="X471" s="65"/>
      <c r="Y471" s="65"/>
      <c r="Z471" s="65"/>
      <c r="AA471" s="65"/>
      <c r="AB471" s="100"/>
      <c r="AC471" s="65"/>
      <c r="AD471" s="107" t="str">
        <f>IFERROR('BMP P Tracking Table'!$U471*VLOOKUP('BMP P Tracking Table'!$Q471,'Loading Rates'!$B$1:$L$24,4,FALSE)+IF('BMP P Tracking Table'!$V471="By HSG",'BMP P Tracking Table'!$W471*VLOOKUP('BMP P Tracking Table'!$Q471,'Loading Rates'!$B$1:$L$24,6,FALSE)+'BMP P Tracking Table'!$X471*VLOOKUP('BMP P Tracking Table'!$Q471,'Loading Rates'!$B$1:$L$24,7,FALSE)+'BMP P Tracking Table'!$Y471*VLOOKUP('BMP P Tracking Table'!$Q471,'Loading Rates'!$B$1:$L$24,8,FALSE)+'BMP P Tracking Table'!$Z471*VLOOKUP('BMP P Tracking Table'!$Q471,'Loading Rates'!$B$1:$L$24,9,FALSE),'BMP P Tracking Table'!$AA471*VLOOKUP('BMP P Tracking Table'!$Q471,'Loading Rates'!$B$1:$L$24,10,FALSE)),"")</f>
        <v/>
      </c>
      <c r="AE471" s="107" t="str">
        <f>IFERROR(MIN(2,IF('BMP P Tracking Table'!$V471="Total Pervious",(-(3630*'BMP P Tracking Table'!$U471+20.691*'BMP P Tracking Table'!$AA471)+SQRT((3630*'BMP P Tracking Table'!$U471+20.691*'BMP P Tracking Table'!$AA471)^2-(4*(996.798*'BMP P Tracking Table'!$AA471)*-'BMP P Tracking Table'!$AB471)))/(2*(996.798*'BMP P Tracking Table'!$AA471)),IF(SUM('BMP P Tracking Table'!$W471:$Z471)=0,'BMP P Tracking Table'!$AB471/(-3630*'BMP P Tracking Table'!$U471),(-(3630*'BMP P Tracking Table'!$U471+20.691*'BMP P Tracking Table'!$Z471-216.711*'BMP P Tracking Table'!$Y471-83.853*'BMP P Tracking Table'!$X471-42.834*'BMP P Tracking Table'!$W471)+SQRT((3630*'BMP P Tracking Table'!$U471+20.691*'BMP P Tracking Table'!$Z471-216.711*'BMP P Tracking Table'!$Y471-83.853*'BMP P Tracking Table'!$X471-42.834*'BMP P Tracking Table'!$W471)^2-(4*(149.919*'BMP P Tracking Table'!$W471+236.676*'BMP P Tracking Table'!$X471+726*'BMP P Tracking Table'!$Y471+996.798*'BMP P Tracking Table'!$Z471)*-'BMP P Tracking Table'!$AB471)))/(2*(149.919*'BMP P Tracking Table'!$W471+236.676*'BMP P Tracking Table'!$X471+726*'BMP P Tracking Table'!$Y471+996.798*'BMP P Tracking Table'!$Z471))))),"")</f>
        <v/>
      </c>
      <c r="AF471" s="107" t="str" cm="1">
        <f t="array" ref="AF471">IFERROR((VLOOKUP(CONCATENATE('BMP P Tracking Table'!$T471," ",'BMP P Tracking Table'!$AC471),'Performance Curves'!$C$1:$L$45,_xlfn.SINGLE(MATCH('BMP P Tracking Table'!$AE471,'Performance Curves'!$D$1:$L$1,1))+2,FALSE)-VLOOKUP(CONCATENATE('BMP P Tracking Table'!$T471," ",'BMP P Tracking Table'!$AC471),'Performance Curves'!$C$1:$L$45,_xlfn.SINGLE(MATCH('BMP P Tracking Table'!$AE471,'Performance Curves'!$D$1:$L$1,1))+1,FALSE)),"")</f>
        <v/>
      </c>
      <c r="AG471" s="107" t="str">
        <f>IFERROR(('BMP P Tracking Table'!$AE471-INDEX('Performance Curves'!$E$1:$L$1,1,MATCH('BMP P Tracking Table'!$AE471,'Performance Curves'!$E$1:$L$1,1)))/(INDEX('Performance Curves'!$E$1:$L$1,1,MATCH('BMP P Tracking Table'!$AE471,'Performance Curves'!$E$1:$L$1,1)+1)-INDEX('Performance Curves'!$E$1:$L$1,1,MATCH('BMP P Tracking Table'!$AE471,'Performance Curves'!$E$1:$L$1,1))),"")</f>
        <v/>
      </c>
      <c r="AH471" s="106" t="str" cm="1">
        <f t="array" ref="AH471">IFERROR(IF('BMP P Tracking Table'!$AE471=2,VLOOKUP(CONCATENATE('BMP P Tracking Table'!$T471," ",'BMP P Tracking Table'!$AC471),'Performance Curves'!$C$1:$L$45,_xlfn.SINGLE(MATCH('BMP P Tracking Table'!$AE471,'Performance Curves'!$D$1:$L$1,1))+1,FALSE),'BMP P Tracking Table'!$AF471*'BMP P Tracking Table'!$AG471+VLOOKUP(CONCATENATE('BMP P Tracking Table'!$T471," ",'BMP P Tracking Table'!$AC471),'Performance Curves'!$C$1:$L$45,_xlfn.SINGLE(MATCH('BMP P Tracking Table'!$AE471,'Performance Curves'!$D$1:$L$1,1))+1,FALSE)),"")</f>
        <v/>
      </c>
      <c r="AI471" s="107" t="str">
        <f>IFERROR('BMP P Tracking Table'!$AH471*'BMP P Tracking Table'!$AD471,"")</f>
        <v/>
      </c>
      <c r="AJ471" s="65"/>
      <c r="AK471" s="101"/>
      <c r="AL471" s="101"/>
      <c r="AM471" s="64">
        <v>1</v>
      </c>
      <c r="AN471" s="105" t="str">
        <f t="shared" si="15"/>
        <v/>
      </c>
      <c r="AO471" s="101"/>
      <c r="AP471" s="101"/>
      <c r="AQ471" s="101"/>
      <c r="AR471" s="101"/>
      <c r="AS471" s="101"/>
      <c r="AT471" s="101"/>
      <c r="AU471" s="101"/>
      <c r="AV471" s="65"/>
      <c r="AW471" s="102"/>
      <c r="AX471" s="102"/>
      <c r="AY471" s="107" t="str">
        <f>IF('BMP P Tracking Table'!$AK471="Yes",IF('BMP P Tracking Table'!$AL471="No",'BMP P Tracking Table'!$U471*VLOOKUP('BMP P Tracking Table'!$Q471,'Loading Rates'!$B$1:$L$24,4,FALSE)+IF('BMP P Tracking Table'!$V471="By HSG",'BMP P Tracking Table'!$W471*VLOOKUP('BMP P Tracking Table'!$Q471,'Loading Rates'!$B$1:$L$24,6,FALSE)+'BMP P Tracking Table'!$X471*VLOOKUP('BMP P Tracking Table'!$Q471,'Loading Rates'!$B$1:$L$24,7,FALSE)+'BMP P Tracking Table'!$Y471*VLOOKUP('BMP P Tracking Table'!$Q471,'Loading Rates'!$B$1:$L$24,8,FALSE)+'BMP P Tracking Table'!$Z471*VLOOKUP('BMP P Tracking Table'!$Q471,'Loading Rates'!$B$1:$L$24,9,FALSE),'BMP P Tracking Table'!$AA471*VLOOKUP('BMP P Tracking Table'!$Q471,'Loading Rates'!$B$1:$L$24,10,FALSE)),'BMP P Tracking Table'!$AO471*VLOOKUP('BMP P Tracking Table'!$Q471,'Loading Rates'!$B$1:$L$24,4,FALSE)+IF('BMP P Tracking Table'!$AP471="By HSG",'BMP P Tracking Table'!$AQ471*VLOOKUP('BMP P Tracking Table'!$Q471,'Loading Rates'!$B$1:$L$24,6,FALSE)+'BMP P Tracking Table'!$AR471*VLOOKUP('BMP P Tracking Table'!$Q471,'Loading Rates'!$B$1:$L$24,7,FALSE)+'BMP P Tracking Table'!$AS471*VLOOKUP('BMP P Tracking Table'!$Q471,'Loading Rates'!$B$1:$L$24,8,FALSE)+'BMP P Tracking Table'!$AT471*VLOOKUP('BMP P Tracking Table'!$Q471,'Loading Rates'!$B$1:$L$24,9,FALSE),'BMP P Tracking Table'!$AU471*VLOOKUP('BMP P Tracking Table'!$Q471,'Loading Rates'!$B$1:$L$24,10,FALSE))),"")</f>
        <v/>
      </c>
      <c r="AZ471" s="107" t="str">
        <f>IFERROR(IF('BMP P Tracking Table'!$AL471="Yes",MIN(2,IF('BMP P Tracking Table'!$AP471="Total Pervious",(-(3630*'BMP P Tracking Table'!$AO471+20.691*'BMP P Tracking Table'!$AU471)+SQRT((3630*'BMP P Tracking Table'!$AO471+20.691*'BMP P Tracking Table'!$AU471)^2-(4*(996.798*'BMP P Tracking Table'!$AU471)*-'BMP P Tracking Table'!$AW471)))/(2*(996.798*'BMP P Tracking Table'!$AU471)),IF(SUM('BMP P Tracking Table'!$AQ471:$AT471)=0,'BMP P Tracking Table'!$AU471/(-3630*'BMP P Tracking Table'!$AO471),(-(3630*'BMP P Tracking Table'!$AO471+20.691*'BMP P Tracking Table'!$AT471-216.711*'BMP P Tracking Table'!$AS471-83.853*'BMP P Tracking Table'!$AR471-42.834*'BMP P Tracking Table'!$AQ471)+SQRT((3630*'BMP P Tracking Table'!$AO471+20.691*'BMP P Tracking Table'!$AT471-216.711*'BMP P Tracking Table'!$AS471-83.853*'BMP P Tracking Table'!$AR471-42.834*'BMP P Tracking Table'!$AQ471)^2-(4*(149.919*'BMP P Tracking Table'!$AQ471+236.676*'BMP P Tracking Table'!$AR471+726*'BMP P Tracking Table'!$AS471+996.798*'BMP P Tracking Table'!$AT471)*-'BMP P Tracking Table'!$AW471)))/(2*(149.919*'BMP P Tracking Table'!$AQ471+236.676*'BMP P Tracking Table'!$AR471+726*'BMP P Tracking Table'!$AS471+996.798*'BMP P Tracking Table'!$AT471))))),MIN(2,IF('BMP P Tracking Table'!$AP471="Total Pervious",(-(3630*'BMP P Tracking Table'!$U471+20.691*'BMP P Tracking Table'!$AA471)+SQRT((3630*'BMP P Tracking Table'!$U471+20.691*'BMP P Tracking Table'!$AA471)^2-(4*(996.798*'BMP P Tracking Table'!$AA471)*-'BMP P Tracking Table'!$AW471)))/(2*(996.798*'BMP P Tracking Table'!$AA471)),IF(SUM('BMP P Tracking Table'!$W471:$Z471)=0,'BMP P Tracking Table'!$AW471/(-3630*'BMP P Tracking Table'!$U471),(-(3630*'BMP P Tracking Table'!$U471+20.691*'BMP P Tracking Table'!$Z471-216.711*'BMP P Tracking Table'!$Y471-83.853*'BMP P Tracking Table'!$X471-42.834*'BMP P Tracking Table'!$W471)+SQRT((3630*'BMP P Tracking Table'!$U471+20.691*'BMP P Tracking Table'!$Z471-216.711*'BMP P Tracking Table'!$Y471-83.853*'BMP P Tracking Table'!$X471-42.834*'BMP P Tracking Table'!$W471)^2-(4*(149.919*'BMP P Tracking Table'!$W471+236.676*'BMP P Tracking Table'!$X471+726*'BMP P Tracking Table'!$Y471+996.798*'BMP P Tracking Table'!$Z471)*-'BMP P Tracking Table'!$AW471)))/(2*(149.919*'BMP P Tracking Table'!$W471+236.676*'BMP P Tracking Table'!$X471+726*'BMP P Tracking Table'!$Y471+996.798*'BMP P Tracking Table'!$Z471)))))),"")</f>
        <v/>
      </c>
      <c r="BA471" s="105" t="str" cm="1">
        <f t="array" ref="BA471">IFERROR((VLOOKUP(CONCATENATE('BMP P Tracking Table'!$AV471," ",'BMP P Tracking Table'!$AX471),'Performance Curves'!$C$1:$L$45,_xlfn.SINGLE(MATCH('BMP P Tracking Table'!$AZ471,'Performance Curves'!$D$1:$L$1,1))+2,FALSE)-VLOOKUP(CONCATENATE('BMP P Tracking Table'!$AV471," ",'BMP P Tracking Table'!$AX471),'Performance Curves'!$C$1:$L$45,_xlfn.SINGLE(MATCH('BMP P Tracking Table'!$AZ471,'Performance Curves'!$D$1:$L$1,1))+1,FALSE)),"")</f>
        <v/>
      </c>
      <c r="BB471" s="107" t="str">
        <f>IFERROR(('BMP P Tracking Table'!$AZ471-INDEX('Performance Curves'!$E$1:$L$1,1,MATCH('BMP P Tracking Table'!$AZ471,'Performance Curves'!$E$1:$L$1,1)))/(INDEX('Performance Curves'!$E$1:$L$1,1,MATCH('BMP P Tracking Table'!$AZ471,'Performance Curves'!$E$1:$L$1,1)+1)-INDEX('Performance Curves'!$E$1:$L$1,1,MATCH('BMP P Tracking Table'!$AZ471,'Performance Curves'!$E$1:$L$1,1))),"")</f>
        <v/>
      </c>
      <c r="BC471" s="106" t="str" cm="1">
        <f t="array" ref="BC471">IFERROR(IF('BMP P Tracking Table'!$AZ471=2,VLOOKUP(CONCATENATE('BMP P Tracking Table'!$AV471," ",'BMP P Tracking Table'!$AX471),'Performance Curves'!$C$1:$L$44,_xlfn.SINGLE(MATCH('BMP P Tracking Table'!$AZ471,'Performance Curves'!$D$1:$L$1,1))+1,FALSE),'BMP P Tracking Table'!$BA471*'BMP P Tracking Table'!$BB471+VLOOKUP(CONCATENATE('BMP P Tracking Table'!$AV471," ",'BMP P Tracking Table'!$AX471),'Performance Curves'!$C$1:$L$44,_xlfn.SINGLE(MATCH('BMP P Tracking Table'!$AZ471,'Performance Curves'!$D$1:$L$1,1))+1,FALSE)),"")</f>
        <v/>
      </c>
      <c r="BD471" s="107" t="str">
        <f>IFERROR('BMP P Tracking Table'!$BC471*'BMP P Tracking Table'!$AY471,"")</f>
        <v/>
      </c>
      <c r="BE471" s="101"/>
      <c r="BF471" s="37">
        <f t="shared" si="16"/>
        <v>0</v>
      </c>
    </row>
    <row r="472" spans="1:58" x14ac:dyDescent="0.25">
      <c r="A472" s="65"/>
      <c r="B472" s="65"/>
      <c r="C472" s="65"/>
      <c r="D472" s="65"/>
      <c r="E472" s="97"/>
      <c r="F472" s="97"/>
      <c r="G472" s="65"/>
      <c r="H472" s="65"/>
      <c r="I472" s="65"/>
      <c r="J472" s="98"/>
      <c r="K472" s="65"/>
      <c r="L472" s="65"/>
      <c r="M472" s="65"/>
      <c r="N472" s="65"/>
      <c r="O472" s="65"/>
      <c r="P472" s="65"/>
      <c r="Q472" s="65" t="str">
        <f>IFERROR(VLOOKUP('BMP P Tracking Table'!$P472,Dropdowns!$C$2:$E$15,3,FALSE),"")</f>
        <v/>
      </c>
      <c r="R472" s="65" t="str">
        <f>IFERROR(VLOOKUP('BMP P Tracking Table'!$Q472,Dropdowns!$P$3:$Q$23,2,FALSE),"")</f>
        <v/>
      </c>
      <c r="S472" s="65"/>
      <c r="T472" s="65"/>
      <c r="U472" s="65"/>
      <c r="V472" s="65"/>
      <c r="W472" s="65"/>
      <c r="X472" s="65"/>
      <c r="Y472" s="65"/>
      <c r="Z472" s="65"/>
      <c r="AA472" s="65"/>
      <c r="AB472" s="100"/>
      <c r="AC472" s="65"/>
      <c r="AD472" s="107" t="str">
        <f>IFERROR('BMP P Tracking Table'!$U472*VLOOKUP('BMP P Tracking Table'!$Q472,'Loading Rates'!$B$1:$L$24,4,FALSE)+IF('BMP P Tracking Table'!$V472="By HSG",'BMP P Tracking Table'!$W472*VLOOKUP('BMP P Tracking Table'!$Q472,'Loading Rates'!$B$1:$L$24,6,FALSE)+'BMP P Tracking Table'!$X472*VLOOKUP('BMP P Tracking Table'!$Q472,'Loading Rates'!$B$1:$L$24,7,FALSE)+'BMP P Tracking Table'!$Y472*VLOOKUP('BMP P Tracking Table'!$Q472,'Loading Rates'!$B$1:$L$24,8,FALSE)+'BMP P Tracking Table'!$Z472*VLOOKUP('BMP P Tracking Table'!$Q472,'Loading Rates'!$B$1:$L$24,9,FALSE),'BMP P Tracking Table'!$AA472*VLOOKUP('BMP P Tracking Table'!$Q472,'Loading Rates'!$B$1:$L$24,10,FALSE)),"")</f>
        <v/>
      </c>
      <c r="AE472" s="107" t="str">
        <f>IFERROR(MIN(2,IF('BMP P Tracking Table'!$V472="Total Pervious",(-(3630*'BMP P Tracking Table'!$U472+20.691*'BMP P Tracking Table'!$AA472)+SQRT((3630*'BMP P Tracking Table'!$U472+20.691*'BMP P Tracking Table'!$AA472)^2-(4*(996.798*'BMP P Tracking Table'!$AA472)*-'BMP P Tracking Table'!$AB472)))/(2*(996.798*'BMP P Tracking Table'!$AA472)),IF(SUM('BMP P Tracking Table'!$W472:$Z472)=0,'BMP P Tracking Table'!$AB472/(-3630*'BMP P Tracking Table'!$U472),(-(3630*'BMP P Tracking Table'!$U472+20.691*'BMP P Tracking Table'!$Z472-216.711*'BMP P Tracking Table'!$Y472-83.853*'BMP P Tracking Table'!$X472-42.834*'BMP P Tracking Table'!$W472)+SQRT((3630*'BMP P Tracking Table'!$U472+20.691*'BMP P Tracking Table'!$Z472-216.711*'BMP P Tracking Table'!$Y472-83.853*'BMP P Tracking Table'!$X472-42.834*'BMP P Tracking Table'!$W472)^2-(4*(149.919*'BMP P Tracking Table'!$W472+236.676*'BMP P Tracking Table'!$X472+726*'BMP P Tracking Table'!$Y472+996.798*'BMP P Tracking Table'!$Z472)*-'BMP P Tracking Table'!$AB472)))/(2*(149.919*'BMP P Tracking Table'!$W472+236.676*'BMP P Tracking Table'!$X472+726*'BMP P Tracking Table'!$Y472+996.798*'BMP P Tracking Table'!$Z472))))),"")</f>
        <v/>
      </c>
      <c r="AF472" s="107" t="str" cm="1">
        <f t="array" ref="AF472">IFERROR((VLOOKUP(CONCATENATE('BMP P Tracking Table'!$T472," ",'BMP P Tracking Table'!$AC472),'Performance Curves'!$C$1:$L$45,_xlfn.SINGLE(MATCH('BMP P Tracking Table'!$AE472,'Performance Curves'!$D$1:$L$1,1))+2,FALSE)-VLOOKUP(CONCATENATE('BMP P Tracking Table'!$T472," ",'BMP P Tracking Table'!$AC472),'Performance Curves'!$C$1:$L$45,_xlfn.SINGLE(MATCH('BMP P Tracking Table'!$AE472,'Performance Curves'!$D$1:$L$1,1))+1,FALSE)),"")</f>
        <v/>
      </c>
      <c r="AG472" s="107" t="str">
        <f>IFERROR(('BMP P Tracking Table'!$AE472-INDEX('Performance Curves'!$E$1:$L$1,1,MATCH('BMP P Tracking Table'!$AE472,'Performance Curves'!$E$1:$L$1,1)))/(INDEX('Performance Curves'!$E$1:$L$1,1,MATCH('BMP P Tracking Table'!$AE472,'Performance Curves'!$E$1:$L$1,1)+1)-INDEX('Performance Curves'!$E$1:$L$1,1,MATCH('BMP P Tracking Table'!$AE472,'Performance Curves'!$E$1:$L$1,1))),"")</f>
        <v/>
      </c>
      <c r="AH472" s="106" t="str" cm="1">
        <f t="array" ref="AH472">IFERROR(IF('BMP P Tracking Table'!$AE472=2,VLOOKUP(CONCATENATE('BMP P Tracking Table'!$T472," ",'BMP P Tracking Table'!$AC472),'Performance Curves'!$C$1:$L$45,_xlfn.SINGLE(MATCH('BMP P Tracking Table'!$AE472,'Performance Curves'!$D$1:$L$1,1))+1,FALSE),'BMP P Tracking Table'!$AF472*'BMP P Tracking Table'!$AG472+VLOOKUP(CONCATENATE('BMP P Tracking Table'!$T472," ",'BMP P Tracking Table'!$AC472),'Performance Curves'!$C$1:$L$45,_xlfn.SINGLE(MATCH('BMP P Tracking Table'!$AE472,'Performance Curves'!$D$1:$L$1,1))+1,FALSE)),"")</f>
        <v/>
      </c>
      <c r="AI472" s="107" t="str">
        <f>IFERROR('BMP P Tracking Table'!$AH472*'BMP P Tracking Table'!$AD472,"")</f>
        <v/>
      </c>
      <c r="AJ472" s="65"/>
      <c r="AK472" s="101"/>
      <c r="AL472" s="101"/>
      <c r="AM472" s="64">
        <v>1</v>
      </c>
      <c r="AN472" s="105" t="str">
        <f t="shared" si="15"/>
        <v/>
      </c>
      <c r="AO472" s="101"/>
      <c r="AP472" s="101"/>
      <c r="AQ472" s="101"/>
      <c r="AR472" s="101"/>
      <c r="AS472" s="101"/>
      <c r="AT472" s="101"/>
      <c r="AU472" s="101"/>
      <c r="AV472" s="65"/>
      <c r="AW472" s="102"/>
      <c r="AX472" s="102"/>
      <c r="AY472" s="107" t="str">
        <f>IF('BMP P Tracking Table'!$AK472="Yes",IF('BMP P Tracking Table'!$AL472="No",'BMP P Tracking Table'!$U472*VLOOKUP('BMP P Tracking Table'!$Q472,'Loading Rates'!$B$1:$L$24,4,FALSE)+IF('BMP P Tracking Table'!$V472="By HSG",'BMP P Tracking Table'!$W472*VLOOKUP('BMP P Tracking Table'!$Q472,'Loading Rates'!$B$1:$L$24,6,FALSE)+'BMP P Tracking Table'!$X472*VLOOKUP('BMP P Tracking Table'!$Q472,'Loading Rates'!$B$1:$L$24,7,FALSE)+'BMP P Tracking Table'!$Y472*VLOOKUP('BMP P Tracking Table'!$Q472,'Loading Rates'!$B$1:$L$24,8,FALSE)+'BMP P Tracking Table'!$Z472*VLOOKUP('BMP P Tracking Table'!$Q472,'Loading Rates'!$B$1:$L$24,9,FALSE),'BMP P Tracking Table'!$AA472*VLOOKUP('BMP P Tracking Table'!$Q472,'Loading Rates'!$B$1:$L$24,10,FALSE)),'BMP P Tracking Table'!$AO472*VLOOKUP('BMP P Tracking Table'!$Q472,'Loading Rates'!$B$1:$L$24,4,FALSE)+IF('BMP P Tracking Table'!$AP472="By HSG",'BMP P Tracking Table'!$AQ472*VLOOKUP('BMP P Tracking Table'!$Q472,'Loading Rates'!$B$1:$L$24,6,FALSE)+'BMP P Tracking Table'!$AR472*VLOOKUP('BMP P Tracking Table'!$Q472,'Loading Rates'!$B$1:$L$24,7,FALSE)+'BMP P Tracking Table'!$AS472*VLOOKUP('BMP P Tracking Table'!$Q472,'Loading Rates'!$B$1:$L$24,8,FALSE)+'BMP P Tracking Table'!$AT472*VLOOKUP('BMP P Tracking Table'!$Q472,'Loading Rates'!$B$1:$L$24,9,FALSE),'BMP P Tracking Table'!$AU472*VLOOKUP('BMP P Tracking Table'!$Q472,'Loading Rates'!$B$1:$L$24,10,FALSE))),"")</f>
        <v/>
      </c>
      <c r="AZ472" s="107" t="str">
        <f>IFERROR(IF('BMP P Tracking Table'!$AL472="Yes",MIN(2,IF('BMP P Tracking Table'!$AP472="Total Pervious",(-(3630*'BMP P Tracking Table'!$AO472+20.691*'BMP P Tracking Table'!$AU472)+SQRT((3630*'BMP P Tracking Table'!$AO472+20.691*'BMP P Tracking Table'!$AU472)^2-(4*(996.798*'BMP P Tracking Table'!$AU472)*-'BMP P Tracking Table'!$AW472)))/(2*(996.798*'BMP P Tracking Table'!$AU472)),IF(SUM('BMP P Tracking Table'!$AQ472:$AT472)=0,'BMP P Tracking Table'!$AU472/(-3630*'BMP P Tracking Table'!$AO472),(-(3630*'BMP P Tracking Table'!$AO472+20.691*'BMP P Tracking Table'!$AT472-216.711*'BMP P Tracking Table'!$AS472-83.853*'BMP P Tracking Table'!$AR472-42.834*'BMP P Tracking Table'!$AQ472)+SQRT((3630*'BMP P Tracking Table'!$AO472+20.691*'BMP P Tracking Table'!$AT472-216.711*'BMP P Tracking Table'!$AS472-83.853*'BMP P Tracking Table'!$AR472-42.834*'BMP P Tracking Table'!$AQ472)^2-(4*(149.919*'BMP P Tracking Table'!$AQ472+236.676*'BMP P Tracking Table'!$AR472+726*'BMP P Tracking Table'!$AS472+996.798*'BMP P Tracking Table'!$AT472)*-'BMP P Tracking Table'!$AW472)))/(2*(149.919*'BMP P Tracking Table'!$AQ472+236.676*'BMP P Tracking Table'!$AR472+726*'BMP P Tracking Table'!$AS472+996.798*'BMP P Tracking Table'!$AT472))))),MIN(2,IF('BMP P Tracking Table'!$AP472="Total Pervious",(-(3630*'BMP P Tracking Table'!$U472+20.691*'BMP P Tracking Table'!$AA472)+SQRT((3630*'BMP P Tracking Table'!$U472+20.691*'BMP P Tracking Table'!$AA472)^2-(4*(996.798*'BMP P Tracking Table'!$AA472)*-'BMP P Tracking Table'!$AW472)))/(2*(996.798*'BMP P Tracking Table'!$AA472)),IF(SUM('BMP P Tracking Table'!$W472:$Z472)=0,'BMP P Tracking Table'!$AW472/(-3630*'BMP P Tracking Table'!$U472),(-(3630*'BMP P Tracking Table'!$U472+20.691*'BMP P Tracking Table'!$Z472-216.711*'BMP P Tracking Table'!$Y472-83.853*'BMP P Tracking Table'!$X472-42.834*'BMP P Tracking Table'!$W472)+SQRT((3630*'BMP P Tracking Table'!$U472+20.691*'BMP P Tracking Table'!$Z472-216.711*'BMP P Tracking Table'!$Y472-83.853*'BMP P Tracking Table'!$X472-42.834*'BMP P Tracking Table'!$W472)^2-(4*(149.919*'BMP P Tracking Table'!$W472+236.676*'BMP P Tracking Table'!$X472+726*'BMP P Tracking Table'!$Y472+996.798*'BMP P Tracking Table'!$Z472)*-'BMP P Tracking Table'!$AW472)))/(2*(149.919*'BMP P Tracking Table'!$W472+236.676*'BMP P Tracking Table'!$X472+726*'BMP P Tracking Table'!$Y472+996.798*'BMP P Tracking Table'!$Z472)))))),"")</f>
        <v/>
      </c>
      <c r="BA472" s="105" t="str" cm="1">
        <f t="array" ref="BA472">IFERROR((VLOOKUP(CONCATENATE('BMP P Tracking Table'!$AV472," ",'BMP P Tracking Table'!$AX472),'Performance Curves'!$C$1:$L$45,_xlfn.SINGLE(MATCH('BMP P Tracking Table'!$AZ472,'Performance Curves'!$D$1:$L$1,1))+2,FALSE)-VLOOKUP(CONCATENATE('BMP P Tracking Table'!$AV472," ",'BMP P Tracking Table'!$AX472),'Performance Curves'!$C$1:$L$45,_xlfn.SINGLE(MATCH('BMP P Tracking Table'!$AZ472,'Performance Curves'!$D$1:$L$1,1))+1,FALSE)),"")</f>
        <v/>
      </c>
      <c r="BB472" s="107" t="str">
        <f>IFERROR(('BMP P Tracking Table'!$AZ472-INDEX('Performance Curves'!$E$1:$L$1,1,MATCH('BMP P Tracking Table'!$AZ472,'Performance Curves'!$E$1:$L$1,1)))/(INDEX('Performance Curves'!$E$1:$L$1,1,MATCH('BMP P Tracking Table'!$AZ472,'Performance Curves'!$E$1:$L$1,1)+1)-INDEX('Performance Curves'!$E$1:$L$1,1,MATCH('BMP P Tracking Table'!$AZ472,'Performance Curves'!$E$1:$L$1,1))),"")</f>
        <v/>
      </c>
      <c r="BC472" s="106" t="str" cm="1">
        <f t="array" ref="BC472">IFERROR(IF('BMP P Tracking Table'!$AZ472=2,VLOOKUP(CONCATENATE('BMP P Tracking Table'!$AV472," ",'BMP P Tracking Table'!$AX472),'Performance Curves'!$C$1:$L$44,_xlfn.SINGLE(MATCH('BMP P Tracking Table'!$AZ472,'Performance Curves'!$D$1:$L$1,1))+1,FALSE),'BMP P Tracking Table'!$BA472*'BMP P Tracking Table'!$BB472+VLOOKUP(CONCATENATE('BMP P Tracking Table'!$AV472," ",'BMP P Tracking Table'!$AX472),'Performance Curves'!$C$1:$L$44,_xlfn.SINGLE(MATCH('BMP P Tracking Table'!$AZ472,'Performance Curves'!$D$1:$L$1,1))+1,FALSE)),"")</f>
        <v/>
      </c>
      <c r="BD472" s="107" t="str">
        <f>IFERROR('BMP P Tracking Table'!$BC472*'BMP P Tracking Table'!$AY472,"")</f>
        <v/>
      </c>
      <c r="BE472" s="101"/>
      <c r="BF472" s="37">
        <f t="shared" si="16"/>
        <v>0</v>
      </c>
    </row>
    <row r="473" spans="1:58" x14ac:dyDescent="0.25">
      <c r="A473" s="65"/>
      <c r="B473" s="65"/>
      <c r="C473" s="65"/>
      <c r="D473" s="65"/>
      <c r="E473" s="97"/>
      <c r="F473" s="97"/>
      <c r="G473" s="65"/>
      <c r="H473" s="65"/>
      <c r="I473" s="65"/>
      <c r="J473" s="98"/>
      <c r="K473" s="65"/>
      <c r="L473" s="65"/>
      <c r="M473" s="65"/>
      <c r="N473" s="65"/>
      <c r="O473" s="65"/>
      <c r="P473" s="65"/>
      <c r="Q473" s="65" t="str">
        <f>IFERROR(VLOOKUP('BMP P Tracking Table'!$P473,Dropdowns!$C$2:$E$15,3,FALSE),"")</f>
        <v/>
      </c>
      <c r="R473" s="65" t="str">
        <f>IFERROR(VLOOKUP('BMP P Tracking Table'!$Q473,Dropdowns!$P$3:$Q$23,2,FALSE),"")</f>
        <v/>
      </c>
      <c r="S473" s="65"/>
      <c r="T473" s="65"/>
      <c r="U473" s="65"/>
      <c r="V473" s="65"/>
      <c r="W473" s="65"/>
      <c r="X473" s="65"/>
      <c r="Y473" s="65"/>
      <c r="Z473" s="65"/>
      <c r="AA473" s="65"/>
      <c r="AB473" s="100"/>
      <c r="AC473" s="65"/>
      <c r="AD473" s="107" t="str">
        <f>IFERROR('BMP P Tracking Table'!$U473*VLOOKUP('BMP P Tracking Table'!$Q473,'Loading Rates'!$B$1:$L$24,4,FALSE)+IF('BMP P Tracking Table'!$V473="By HSG",'BMP P Tracking Table'!$W473*VLOOKUP('BMP P Tracking Table'!$Q473,'Loading Rates'!$B$1:$L$24,6,FALSE)+'BMP P Tracking Table'!$X473*VLOOKUP('BMP P Tracking Table'!$Q473,'Loading Rates'!$B$1:$L$24,7,FALSE)+'BMP P Tracking Table'!$Y473*VLOOKUP('BMP P Tracking Table'!$Q473,'Loading Rates'!$B$1:$L$24,8,FALSE)+'BMP P Tracking Table'!$Z473*VLOOKUP('BMP P Tracking Table'!$Q473,'Loading Rates'!$B$1:$L$24,9,FALSE),'BMP P Tracking Table'!$AA473*VLOOKUP('BMP P Tracking Table'!$Q473,'Loading Rates'!$B$1:$L$24,10,FALSE)),"")</f>
        <v/>
      </c>
      <c r="AE473" s="107" t="str">
        <f>IFERROR(MIN(2,IF('BMP P Tracking Table'!$V473="Total Pervious",(-(3630*'BMP P Tracking Table'!$U473+20.691*'BMP P Tracking Table'!$AA473)+SQRT((3630*'BMP P Tracking Table'!$U473+20.691*'BMP P Tracking Table'!$AA473)^2-(4*(996.798*'BMP P Tracking Table'!$AA473)*-'BMP P Tracking Table'!$AB473)))/(2*(996.798*'BMP P Tracking Table'!$AA473)),IF(SUM('BMP P Tracking Table'!$W473:$Z473)=0,'BMP P Tracking Table'!$AB473/(-3630*'BMP P Tracking Table'!$U473),(-(3630*'BMP P Tracking Table'!$U473+20.691*'BMP P Tracking Table'!$Z473-216.711*'BMP P Tracking Table'!$Y473-83.853*'BMP P Tracking Table'!$X473-42.834*'BMP P Tracking Table'!$W473)+SQRT((3630*'BMP P Tracking Table'!$U473+20.691*'BMP P Tracking Table'!$Z473-216.711*'BMP P Tracking Table'!$Y473-83.853*'BMP P Tracking Table'!$X473-42.834*'BMP P Tracking Table'!$W473)^2-(4*(149.919*'BMP P Tracking Table'!$W473+236.676*'BMP P Tracking Table'!$X473+726*'BMP P Tracking Table'!$Y473+996.798*'BMP P Tracking Table'!$Z473)*-'BMP P Tracking Table'!$AB473)))/(2*(149.919*'BMP P Tracking Table'!$W473+236.676*'BMP P Tracking Table'!$X473+726*'BMP P Tracking Table'!$Y473+996.798*'BMP P Tracking Table'!$Z473))))),"")</f>
        <v/>
      </c>
      <c r="AF473" s="107" t="str" cm="1">
        <f t="array" ref="AF473">IFERROR((VLOOKUP(CONCATENATE('BMP P Tracking Table'!$T473," ",'BMP P Tracking Table'!$AC473),'Performance Curves'!$C$1:$L$45,_xlfn.SINGLE(MATCH('BMP P Tracking Table'!$AE473,'Performance Curves'!$D$1:$L$1,1))+2,FALSE)-VLOOKUP(CONCATENATE('BMP P Tracking Table'!$T473," ",'BMP P Tracking Table'!$AC473),'Performance Curves'!$C$1:$L$45,_xlfn.SINGLE(MATCH('BMP P Tracking Table'!$AE473,'Performance Curves'!$D$1:$L$1,1))+1,FALSE)),"")</f>
        <v/>
      </c>
      <c r="AG473" s="107" t="str">
        <f>IFERROR(('BMP P Tracking Table'!$AE473-INDEX('Performance Curves'!$E$1:$L$1,1,MATCH('BMP P Tracking Table'!$AE473,'Performance Curves'!$E$1:$L$1,1)))/(INDEX('Performance Curves'!$E$1:$L$1,1,MATCH('BMP P Tracking Table'!$AE473,'Performance Curves'!$E$1:$L$1,1)+1)-INDEX('Performance Curves'!$E$1:$L$1,1,MATCH('BMP P Tracking Table'!$AE473,'Performance Curves'!$E$1:$L$1,1))),"")</f>
        <v/>
      </c>
      <c r="AH473" s="106" t="str" cm="1">
        <f t="array" ref="AH473">IFERROR(IF('BMP P Tracking Table'!$AE473=2,VLOOKUP(CONCATENATE('BMP P Tracking Table'!$T473," ",'BMP P Tracking Table'!$AC473),'Performance Curves'!$C$1:$L$45,_xlfn.SINGLE(MATCH('BMP P Tracking Table'!$AE473,'Performance Curves'!$D$1:$L$1,1))+1,FALSE),'BMP P Tracking Table'!$AF473*'BMP P Tracking Table'!$AG473+VLOOKUP(CONCATENATE('BMP P Tracking Table'!$T473," ",'BMP P Tracking Table'!$AC473),'Performance Curves'!$C$1:$L$45,_xlfn.SINGLE(MATCH('BMP P Tracking Table'!$AE473,'Performance Curves'!$D$1:$L$1,1))+1,FALSE)),"")</f>
        <v/>
      </c>
      <c r="AI473" s="107" t="str">
        <f>IFERROR('BMP P Tracking Table'!$AH473*'BMP P Tracking Table'!$AD473,"")</f>
        <v/>
      </c>
      <c r="AJ473" s="65"/>
      <c r="AK473" s="101"/>
      <c r="AL473" s="101"/>
      <c r="AM473" s="64">
        <v>1</v>
      </c>
      <c r="AN473" s="105" t="str">
        <f t="shared" si="15"/>
        <v/>
      </c>
      <c r="AO473" s="101"/>
      <c r="AP473" s="101"/>
      <c r="AQ473" s="101"/>
      <c r="AR473" s="101"/>
      <c r="AS473" s="101"/>
      <c r="AT473" s="101"/>
      <c r="AU473" s="101"/>
      <c r="AV473" s="65"/>
      <c r="AW473" s="102"/>
      <c r="AX473" s="102"/>
      <c r="AY473" s="107" t="str">
        <f>IF('BMP P Tracking Table'!$AK473="Yes",IF('BMP P Tracking Table'!$AL473="No",'BMP P Tracking Table'!$U473*VLOOKUP('BMP P Tracking Table'!$Q473,'Loading Rates'!$B$1:$L$24,4,FALSE)+IF('BMP P Tracking Table'!$V473="By HSG",'BMP P Tracking Table'!$W473*VLOOKUP('BMP P Tracking Table'!$Q473,'Loading Rates'!$B$1:$L$24,6,FALSE)+'BMP P Tracking Table'!$X473*VLOOKUP('BMP P Tracking Table'!$Q473,'Loading Rates'!$B$1:$L$24,7,FALSE)+'BMP P Tracking Table'!$Y473*VLOOKUP('BMP P Tracking Table'!$Q473,'Loading Rates'!$B$1:$L$24,8,FALSE)+'BMP P Tracking Table'!$Z473*VLOOKUP('BMP P Tracking Table'!$Q473,'Loading Rates'!$B$1:$L$24,9,FALSE),'BMP P Tracking Table'!$AA473*VLOOKUP('BMP P Tracking Table'!$Q473,'Loading Rates'!$B$1:$L$24,10,FALSE)),'BMP P Tracking Table'!$AO473*VLOOKUP('BMP P Tracking Table'!$Q473,'Loading Rates'!$B$1:$L$24,4,FALSE)+IF('BMP P Tracking Table'!$AP473="By HSG",'BMP P Tracking Table'!$AQ473*VLOOKUP('BMP P Tracking Table'!$Q473,'Loading Rates'!$B$1:$L$24,6,FALSE)+'BMP P Tracking Table'!$AR473*VLOOKUP('BMP P Tracking Table'!$Q473,'Loading Rates'!$B$1:$L$24,7,FALSE)+'BMP P Tracking Table'!$AS473*VLOOKUP('BMP P Tracking Table'!$Q473,'Loading Rates'!$B$1:$L$24,8,FALSE)+'BMP P Tracking Table'!$AT473*VLOOKUP('BMP P Tracking Table'!$Q473,'Loading Rates'!$B$1:$L$24,9,FALSE),'BMP P Tracking Table'!$AU473*VLOOKUP('BMP P Tracking Table'!$Q473,'Loading Rates'!$B$1:$L$24,10,FALSE))),"")</f>
        <v/>
      </c>
      <c r="AZ473" s="107" t="str">
        <f>IFERROR(IF('BMP P Tracking Table'!$AL473="Yes",MIN(2,IF('BMP P Tracking Table'!$AP473="Total Pervious",(-(3630*'BMP P Tracking Table'!$AO473+20.691*'BMP P Tracking Table'!$AU473)+SQRT((3630*'BMP P Tracking Table'!$AO473+20.691*'BMP P Tracking Table'!$AU473)^2-(4*(996.798*'BMP P Tracking Table'!$AU473)*-'BMP P Tracking Table'!$AW473)))/(2*(996.798*'BMP P Tracking Table'!$AU473)),IF(SUM('BMP P Tracking Table'!$AQ473:$AT473)=0,'BMP P Tracking Table'!$AU473/(-3630*'BMP P Tracking Table'!$AO473),(-(3630*'BMP P Tracking Table'!$AO473+20.691*'BMP P Tracking Table'!$AT473-216.711*'BMP P Tracking Table'!$AS473-83.853*'BMP P Tracking Table'!$AR473-42.834*'BMP P Tracking Table'!$AQ473)+SQRT((3630*'BMP P Tracking Table'!$AO473+20.691*'BMP P Tracking Table'!$AT473-216.711*'BMP P Tracking Table'!$AS473-83.853*'BMP P Tracking Table'!$AR473-42.834*'BMP P Tracking Table'!$AQ473)^2-(4*(149.919*'BMP P Tracking Table'!$AQ473+236.676*'BMP P Tracking Table'!$AR473+726*'BMP P Tracking Table'!$AS473+996.798*'BMP P Tracking Table'!$AT473)*-'BMP P Tracking Table'!$AW473)))/(2*(149.919*'BMP P Tracking Table'!$AQ473+236.676*'BMP P Tracking Table'!$AR473+726*'BMP P Tracking Table'!$AS473+996.798*'BMP P Tracking Table'!$AT473))))),MIN(2,IF('BMP P Tracking Table'!$AP473="Total Pervious",(-(3630*'BMP P Tracking Table'!$U473+20.691*'BMP P Tracking Table'!$AA473)+SQRT((3630*'BMP P Tracking Table'!$U473+20.691*'BMP P Tracking Table'!$AA473)^2-(4*(996.798*'BMP P Tracking Table'!$AA473)*-'BMP P Tracking Table'!$AW473)))/(2*(996.798*'BMP P Tracking Table'!$AA473)),IF(SUM('BMP P Tracking Table'!$W473:$Z473)=0,'BMP P Tracking Table'!$AW473/(-3630*'BMP P Tracking Table'!$U473),(-(3630*'BMP P Tracking Table'!$U473+20.691*'BMP P Tracking Table'!$Z473-216.711*'BMP P Tracking Table'!$Y473-83.853*'BMP P Tracking Table'!$X473-42.834*'BMP P Tracking Table'!$W473)+SQRT((3630*'BMP P Tracking Table'!$U473+20.691*'BMP P Tracking Table'!$Z473-216.711*'BMP P Tracking Table'!$Y473-83.853*'BMP P Tracking Table'!$X473-42.834*'BMP P Tracking Table'!$W473)^2-(4*(149.919*'BMP P Tracking Table'!$W473+236.676*'BMP P Tracking Table'!$X473+726*'BMP P Tracking Table'!$Y473+996.798*'BMP P Tracking Table'!$Z473)*-'BMP P Tracking Table'!$AW473)))/(2*(149.919*'BMP P Tracking Table'!$W473+236.676*'BMP P Tracking Table'!$X473+726*'BMP P Tracking Table'!$Y473+996.798*'BMP P Tracking Table'!$Z473)))))),"")</f>
        <v/>
      </c>
      <c r="BA473" s="105" t="str" cm="1">
        <f t="array" ref="BA473">IFERROR((VLOOKUP(CONCATENATE('BMP P Tracking Table'!$AV473," ",'BMP P Tracking Table'!$AX473),'Performance Curves'!$C$1:$L$45,_xlfn.SINGLE(MATCH('BMP P Tracking Table'!$AZ473,'Performance Curves'!$D$1:$L$1,1))+2,FALSE)-VLOOKUP(CONCATENATE('BMP P Tracking Table'!$AV473," ",'BMP P Tracking Table'!$AX473),'Performance Curves'!$C$1:$L$45,_xlfn.SINGLE(MATCH('BMP P Tracking Table'!$AZ473,'Performance Curves'!$D$1:$L$1,1))+1,FALSE)),"")</f>
        <v/>
      </c>
      <c r="BB473" s="107" t="str">
        <f>IFERROR(('BMP P Tracking Table'!$AZ473-INDEX('Performance Curves'!$E$1:$L$1,1,MATCH('BMP P Tracking Table'!$AZ473,'Performance Curves'!$E$1:$L$1,1)))/(INDEX('Performance Curves'!$E$1:$L$1,1,MATCH('BMP P Tracking Table'!$AZ473,'Performance Curves'!$E$1:$L$1,1)+1)-INDEX('Performance Curves'!$E$1:$L$1,1,MATCH('BMP P Tracking Table'!$AZ473,'Performance Curves'!$E$1:$L$1,1))),"")</f>
        <v/>
      </c>
      <c r="BC473" s="106" t="str" cm="1">
        <f t="array" ref="BC473">IFERROR(IF('BMP P Tracking Table'!$AZ473=2,VLOOKUP(CONCATENATE('BMP P Tracking Table'!$AV473," ",'BMP P Tracking Table'!$AX473),'Performance Curves'!$C$1:$L$44,_xlfn.SINGLE(MATCH('BMP P Tracking Table'!$AZ473,'Performance Curves'!$D$1:$L$1,1))+1,FALSE),'BMP P Tracking Table'!$BA473*'BMP P Tracking Table'!$BB473+VLOOKUP(CONCATENATE('BMP P Tracking Table'!$AV473," ",'BMP P Tracking Table'!$AX473),'Performance Curves'!$C$1:$L$44,_xlfn.SINGLE(MATCH('BMP P Tracking Table'!$AZ473,'Performance Curves'!$D$1:$L$1,1))+1,FALSE)),"")</f>
        <v/>
      </c>
      <c r="BD473" s="107" t="str">
        <f>IFERROR('BMP P Tracking Table'!$BC473*'BMP P Tracking Table'!$AY473,"")</f>
        <v/>
      </c>
      <c r="BE473" s="101"/>
      <c r="BF473" s="37">
        <f t="shared" si="16"/>
        <v>0</v>
      </c>
    </row>
    <row r="474" spans="1:58" x14ac:dyDescent="0.25">
      <c r="A474" s="65"/>
      <c r="B474" s="65"/>
      <c r="C474" s="65"/>
      <c r="D474" s="65"/>
      <c r="E474" s="97"/>
      <c r="F474" s="97"/>
      <c r="G474" s="65"/>
      <c r="H474" s="65"/>
      <c r="I474" s="65"/>
      <c r="J474" s="98"/>
      <c r="K474" s="65"/>
      <c r="L474" s="65"/>
      <c r="M474" s="65"/>
      <c r="N474" s="65"/>
      <c r="O474" s="65"/>
      <c r="P474" s="65"/>
      <c r="Q474" s="65" t="str">
        <f>IFERROR(VLOOKUP('BMP P Tracking Table'!$P474,Dropdowns!$C$2:$E$15,3,FALSE),"")</f>
        <v/>
      </c>
      <c r="R474" s="65" t="str">
        <f>IFERROR(VLOOKUP('BMP P Tracking Table'!$Q474,Dropdowns!$P$3:$Q$23,2,FALSE),"")</f>
        <v/>
      </c>
      <c r="S474" s="65"/>
      <c r="T474" s="65"/>
      <c r="U474" s="65"/>
      <c r="V474" s="65"/>
      <c r="W474" s="65"/>
      <c r="X474" s="65"/>
      <c r="Y474" s="65"/>
      <c r="Z474" s="65"/>
      <c r="AA474" s="65"/>
      <c r="AB474" s="100"/>
      <c r="AC474" s="65"/>
      <c r="AD474" s="107" t="str">
        <f>IFERROR('BMP P Tracking Table'!$U474*VLOOKUP('BMP P Tracking Table'!$Q474,'Loading Rates'!$B$1:$L$24,4,FALSE)+IF('BMP P Tracking Table'!$V474="By HSG",'BMP P Tracking Table'!$W474*VLOOKUP('BMP P Tracking Table'!$Q474,'Loading Rates'!$B$1:$L$24,6,FALSE)+'BMP P Tracking Table'!$X474*VLOOKUP('BMP P Tracking Table'!$Q474,'Loading Rates'!$B$1:$L$24,7,FALSE)+'BMP P Tracking Table'!$Y474*VLOOKUP('BMP P Tracking Table'!$Q474,'Loading Rates'!$B$1:$L$24,8,FALSE)+'BMP P Tracking Table'!$Z474*VLOOKUP('BMP P Tracking Table'!$Q474,'Loading Rates'!$B$1:$L$24,9,FALSE),'BMP P Tracking Table'!$AA474*VLOOKUP('BMP P Tracking Table'!$Q474,'Loading Rates'!$B$1:$L$24,10,FALSE)),"")</f>
        <v/>
      </c>
      <c r="AE474" s="107" t="str">
        <f>IFERROR(MIN(2,IF('BMP P Tracking Table'!$V474="Total Pervious",(-(3630*'BMP P Tracking Table'!$U474+20.691*'BMP P Tracking Table'!$AA474)+SQRT((3630*'BMP P Tracking Table'!$U474+20.691*'BMP P Tracking Table'!$AA474)^2-(4*(996.798*'BMP P Tracking Table'!$AA474)*-'BMP P Tracking Table'!$AB474)))/(2*(996.798*'BMP P Tracking Table'!$AA474)),IF(SUM('BMP P Tracking Table'!$W474:$Z474)=0,'BMP P Tracking Table'!$AB474/(-3630*'BMP P Tracking Table'!$U474),(-(3630*'BMP P Tracking Table'!$U474+20.691*'BMP P Tracking Table'!$Z474-216.711*'BMP P Tracking Table'!$Y474-83.853*'BMP P Tracking Table'!$X474-42.834*'BMP P Tracking Table'!$W474)+SQRT((3630*'BMP P Tracking Table'!$U474+20.691*'BMP P Tracking Table'!$Z474-216.711*'BMP P Tracking Table'!$Y474-83.853*'BMP P Tracking Table'!$X474-42.834*'BMP P Tracking Table'!$W474)^2-(4*(149.919*'BMP P Tracking Table'!$W474+236.676*'BMP P Tracking Table'!$X474+726*'BMP P Tracking Table'!$Y474+996.798*'BMP P Tracking Table'!$Z474)*-'BMP P Tracking Table'!$AB474)))/(2*(149.919*'BMP P Tracking Table'!$W474+236.676*'BMP P Tracking Table'!$X474+726*'BMP P Tracking Table'!$Y474+996.798*'BMP P Tracking Table'!$Z474))))),"")</f>
        <v/>
      </c>
      <c r="AF474" s="107" t="str" cm="1">
        <f t="array" ref="AF474">IFERROR((VLOOKUP(CONCATENATE('BMP P Tracking Table'!$T474," ",'BMP P Tracking Table'!$AC474),'Performance Curves'!$C$1:$L$45,_xlfn.SINGLE(MATCH('BMP P Tracking Table'!$AE474,'Performance Curves'!$D$1:$L$1,1))+2,FALSE)-VLOOKUP(CONCATENATE('BMP P Tracking Table'!$T474," ",'BMP P Tracking Table'!$AC474),'Performance Curves'!$C$1:$L$45,_xlfn.SINGLE(MATCH('BMP P Tracking Table'!$AE474,'Performance Curves'!$D$1:$L$1,1))+1,FALSE)),"")</f>
        <v/>
      </c>
      <c r="AG474" s="107" t="str">
        <f>IFERROR(('BMP P Tracking Table'!$AE474-INDEX('Performance Curves'!$E$1:$L$1,1,MATCH('BMP P Tracking Table'!$AE474,'Performance Curves'!$E$1:$L$1,1)))/(INDEX('Performance Curves'!$E$1:$L$1,1,MATCH('BMP P Tracking Table'!$AE474,'Performance Curves'!$E$1:$L$1,1)+1)-INDEX('Performance Curves'!$E$1:$L$1,1,MATCH('BMP P Tracking Table'!$AE474,'Performance Curves'!$E$1:$L$1,1))),"")</f>
        <v/>
      </c>
      <c r="AH474" s="106" t="str" cm="1">
        <f t="array" ref="AH474">IFERROR(IF('BMP P Tracking Table'!$AE474=2,VLOOKUP(CONCATENATE('BMP P Tracking Table'!$T474," ",'BMP P Tracking Table'!$AC474),'Performance Curves'!$C$1:$L$45,_xlfn.SINGLE(MATCH('BMP P Tracking Table'!$AE474,'Performance Curves'!$D$1:$L$1,1))+1,FALSE),'BMP P Tracking Table'!$AF474*'BMP P Tracking Table'!$AG474+VLOOKUP(CONCATENATE('BMP P Tracking Table'!$T474," ",'BMP P Tracking Table'!$AC474),'Performance Curves'!$C$1:$L$45,_xlfn.SINGLE(MATCH('BMP P Tracking Table'!$AE474,'Performance Curves'!$D$1:$L$1,1))+1,FALSE)),"")</f>
        <v/>
      </c>
      <c r="AI474" s="107" t="str">
        <f>IFERROR('BMP P Tracking Table'!$AH474*'BMP P Tracking Table'!$AD474,"")</f>
        <v/>
      </c>
      <c r="AJ474" s="65"/>
      <c r="AK474" s="101"/>
      <c r="AL474" s="101"/>
      <c r="AM474" s="64">
        <v>1</v>
      </c>
      <c r="AN474" s="105" t="str">
        <f t="shared" si="15"/>
        <v/>
      </c>
      <c r="AO474" s="101"/>
      <c r="AP474" s="101"/>
      <c r="AQ474" s="101"/>
      <c r="AR474" s="101"/>
      <c r="AS474" s="101"/>
      <c r="AT474" s="101"/>
      <c r="AU474" s="101"/>
      <c r="AV474" s="65"/>
      <c r="AW474" s="102"/>
      <c r="AX474" s="102"/>
      <c r="AY474" s="107" t="str">
        <f>IF('BMP P Tracking Table'!$AK474="Yes",IF('BMP P Tracking Table'!$AL474="No",'BMP P Tracking Table'!$U474*VLOOKUP('BMP P Tracking Table'!$Q474,'Loading Rates'!$B$1:$L$24,4,FALSE)+IF('BMP P Tracking Table'!$V474="By HSG",'BMP P Tracking Table'!$W474*VLOOKUP('BMP P Tracking Table'!$Q474,'Loading Rates'!$B$1:$L$24,6,FALSE)+'BMP P Tracking Table'!$X474*VLOOKUP('BMP P Tracking Table'!$Q474,'Loading Rates'!$B$1:$L$24,7,FALSE)+'BMP P Tracking Table'!$Y474*VLOOKUP('BMP P Tracking Table'!$Q474,'Loading Rates'!$B$1:$L$24,8,FALSE)+'BMP P Tracking Table'!$Z474*VLOOKUP('BMP P Tracking Table'!$Q474,'Loading Rates'!$B$1:$L$24,9,FALSE),'BMP P Tracking Table'!$AA474*VLOOKUP('BMP P Tracking Table'!$Q474,'Loading Rates'!$B$1:$L$24,10,FALSE)),'BMP P Tracking Table'!$AO474*VLOOKUP('BMP P Tracking Table'!$Q474,'Loading Rates'!$B$1:$L$24,4,FALSE)+IF('BMP P Tracking Table'!$AP474="By HSG",'BMP P Tracking Table'!$AQ474*VLOOKUP('BMP P Tracking Table'!$Q474,'Loading Rates'!$B$1:$L$24,6,FALSE)+'BMP P Tracking Table'!$AR474*VLOOKUP('BMP P Tracking Table'!$Q474,'Loading Rates'!$B$1:$L$24,7,FALSE)+'BMP P Tracking Table'!$AS474*VLOOKUP('BMP P Tracking Table'!$Q474,'Loading Rates'!$B$1:$L$24,8,FALSE)+'BMP P Tracking Table'!$AT474*VLOOKUP('BMP P Tracking Table'!$Q474,'Loading Rates'!$B$1:$L$24,9,FALSE),'BMP P Tracking Table'!$AU474*VLOOKUP('BMP P Tracking Table'!$Q474,'Loading Rates'!$B$1:$L$24,10,FALSE))),"")</f>
        <v/>
      </c>
      <c r="AZ474" s="107" t="str">
        <f>IFERROR(IF('BMP P Tracking Table'!$AL474="Yes",MIN(2,IF('BMP P Tracking Table'!$AP474="Total Pervious",(-(3630*'BMP P Tracking Table'!$AO474+20.691*'BMP P Tracking Table'!$AU474)+SQRT((3630*'BMP P Tracking Table'!$AO474+20.691*'BMP P Tracking Table'!$AU474)^2-(4*(996.798*'BMP P Tracking Table'!$AU474)*-'BMP P Tracking Table'!$AW474)))/(2*(996.798*'BMP P Tracking Table'!$AU474)),IF(SUM('BMP P Tracking Table'!$AQ474:$AT474)=0,'BMP P Tracking Table'!$AU474/(-3630*'BMP P Tracking Table'!$AO474),(-(3630*'BMP P Tracking Table'!$AO474+20.691*'BMP P Tracking Table'!$AT474-216.711*'BMP P Tracking Table'!$AS474-83.853*'BMP P Tracking Table'!$AR474-42.834*'BMP P Tracking Table'!$AQ474)+SQRT((3630*'BMP P Tracking Table'!$AO474+20.691*'BMP P Tracking Table'!$AT474-216.711*'BMP P Tracking Table'!$AS474-83.853*'BMP P Tracking Table'!$AR474-42.834*'BMP P Tracking Table'!$AQ474)^2-(4*(149.919*'BMP P Tracking Table'!$AQ474+236.676*'BMP P Tracking Table'!$AR474+726*'BMP P Tracking Table'!$AS474+996.798*'BMP P Tracking Table'!$AT474)*-'BMP P Tracking Table'!$AW474)))/(2*(149.919*'BMP P Tracking Table'!$AQ474+236.676*'BMP P Tracking Table'!$AR474+726*'BMP P Tracking Table'!$AS474+996.798*'BMP P Tracking Table'!$AT474))))),MIN(2,IF('BMP P Tracking Table'!$AP474="Total Pervious",(-(3630*'BMP P Tracking Table'!$U474+20.691*'BMP P Tracking Table'!$AA474)+SQRT((3630*'BMP P Tracking Table'!$U474+20.691*'BMP P Tracking Table'!$AA474)^2-(4*(996.798*'BMP P Tracking Table'!$AA474)*-'BMP P Tracking Table'!$AW474)))/(2*(996.798*'BMP P Tracking Table'!$AA474)),IF(SUM('BMP P Tracking Table'!$W474:$Z474)=0,'BMP P Tracking Table'!$AW474/(-3630*'BMP P Tracking Table'!$U474),(-(3630*'BMP P Tracking Table'!$U474+20.691*'BMP P Tracking Table'!$Z474-216.711*'BMP P Tracking Table'!$Y474-83.853*'BMP P Tracking Table'!$X474-42.834*'BMP P Tracking Table'!$W474)+SQRT((3630*'BMP P Tracking Table'!$U474+20.691*'BMP P Tracking Table'!$Z474-216.711*'BMP P Tracking Table'!$Y474-83.853*'BMP P Tracking Table'!$X474-42.834*'BMP P Tracking Table'!$W474)^2-(4*(149.919*'BMP P Tracking Table'!$W474+236.676*'BMP P Tracking Table'!$X474+726*'BMP P Tracking Table'!$Y474+996.798*'BMP P Tracking Table'!$Z474)*-'BMP P Tracking Table'!$AW474)))/(2*(149.919*'BMP P Tracking Table'!$W474+236.676*'BMP P Tracking Table'!$X474+726*'BMP P Tracking Table'!$Y474+996.798*'BMP P Tracking Table'!$Z474)))))),"")</f>
        <v/>
      </c>
      <c r="BA474" s="105" t="str" cm="1">
        <f t="array" ref="BA474">IFERROR((VLOOKUP(CONCATENATE('BMP P Tracking Table'!$AV474," ",'BMP P Tracking Table'!$AX474),'Performance Curves'!$C$1:$L$45,_xlfn.SINGLE(MATCH('BMP P Tracking Table'!$AZ474,'Performance Curves'!$D$1:$L$1,1))+2,FALSE)-VLOOKUP(CONCATENATE('BMP P Tracking Table'!$AV474," ",'BMP P Tracking Table'!$AX474),'Performance Curves'!$C$1:$L$45,_xlfn.SINGLE(MATCH('BMP P Tracking Table'!$AZ474,'Performance Curves'!$D$1:$L$1,1))+1,FALSE)),"")</f>
        <v/>
      </c>
      <c r="BB474" s="107" t="str">
        <f>IFERROR(('BMP P Tracking Table'!$AZ474-INDEX('Performance Curves'!$E$1:$L$1,1,MATCH('BMP P Tracking Table'!$AZ474,'Performance Curves'!$E$1:$L$1,1)))/(INDEX('Performance Curves'!$E$1:$L$1,1,MATCH('BMP P Tracking Table'!$AZ474,'Performance Curves'!$E$1:$L$1,1)+1)-INDEX('Performance Curves'!$E$1:$L$1,1,MATCH('BMP P Tracking Table'!$AZ474,'Performance Curves'!$E$1:$L$1,1))),"")</f>
        <v/>
      </c>
      <c r="BC474" s="106" t="str" cm="1">
        <f t="array" ref="BC474">IFERROR(IF('BMP P Tracking Table'!$AZ474=2,VLOOKUP(CONCATENATE('BMP P Tracking Table'!$AV474," ",'BMP P Tracking Table'!$AX474),'Performance Curves'!$C$1:$L$44,_xlfn.SINGLE(MATCH('BMP P Tracking Table'!$AZ474,'Performance Curves'!$D$1:$L$1,1))+1,FALSE),'BMP P Tracking Table'!$BA474*'BMP P Tracking Table'!$BB474+VLOOKUP(CONCATENATE('BMP P Tracking Table'!$AV474," ",'BMP P Tracking Table'!$AX474),'Performance Curves'!$C$1:$L$44,_xlfn.SINGLE(MATCH('BMP P Tracking Table'!$AZ474,'Performance Curves'!$D$1:$L$1,1))+1,FALSE)),"")</f>
        <v/>
      </c>
      <c r="BD474" s="107" t="str">
        <f>IFERROR('BMP P Tracking Table'!$BC474*'BMP P Tracking Table'!$AY474,"")</f>
        <v/>
      </c>
      <c r="BE474" s="101"/>
      <c r="BF474" s="37">
        <f t="shared" si="16"/>
        <v>0</v>
      </c>
    </row>
    <row r="475" spans="1:58" x14ac:dyDescent="0.25">
      <c r="A475" s="65"/>
      <c r="B475" s="65"/>
      <c r="C475" s="65"/>
      <c r="D475" s="65"/>
      <c r="E475" s="97"/>
      <c r="F475" s="97"/>
      <c r="G475" s="65"/>
      <c r="H475" s="65"/>
      <c r="I475" s="65"/>
      <c r="J475" s="98"/>
      <c r="K475" s="65"/>
      <c r="L475" s="65"/>
      <c r="M475" s="65"/>
      <c r="N475" s="65"/>
      <c r="O475" s="65"/>
      <c r="P475" s="65"/>
      <c r="Q475" s="65" t="str">
        <f>IFERROR(VLOOKUP('BMP P Tracking Table'!$P475,Dropdowns!$C$2:$E$15,3,FALSE),"")</f>
        <v/>
      </c>
      <c r="R475" s="65" t="str">
        <f>IFERROR(VLOOKUP('BMP P Tracking Table'!$Q475,Dropdowns!$P$3:$Q$23,2,FALSE),"")</f>
        <v/>
      </c>
      <c r="S475" s="65"/>
      <c r="T475" s="65"/>
      <c r="U475" s="65"/>
      <c r="V475" s="65"/>
      <c r="W475" s="65"/>
      <c r="X475" s="65"/>
      <c r="Y475" s="65"/>
      <c r="Z475" s="65"/>
      <c r="AA475" s="65"/>
      <c r="AB475" s="100"/>
      <c r="AC475" s="65"/>
      <c r="AD475" s="107" t="str">
        <f>IFERROR('BMP P Tracking Table'!$U475*VLOOKUP('BMP P Tracking Table'!$Q475,'Loading Rates'!$B$1:$L$24,4,FALSE)+IF('BMP P Tracking Table'!$V475="By HSG",'BMP P Tracking Table'!$W475*VLOOKUP('BMP P Tracking Table'!$Q475,'Loading Rates'!$B$1:$L$24,6,FALSE)+'BMP P Tracking Table'!$X475*VLOOKUP('BMP P Tracking Table'!$Q475,'Loading Rates'!$B$1:$L$24,7,FALSE)+'BMP P Tracking Table'!$Y475*VLOOKUP('BMP P Tracking Table'!$Q475,'Loading Rates'!$B$1:$L$24,8,FALSE)+'BMP P Tracking Table'!$Z475*VLOOKUP('BMP P Tracking Table'!$Q475,'Loading Rates'!$B$1:$L$24,9,FALSE),'BMP P Tracking Table'!$AA475*VLOOKUP('BMP P Tracking Table'!$Q475,'Loading Rates'!$B$1:$L$24,10,FALSE)),"")</f>
        <v/>
      </c>
      <c r="AE475" s="107" t="str">
        <f>IFERROR(MIN(2,IF('BMP P Tracking Table'!$V475="Total Pervious",(-(3630*'BMP P Tracking Table'!$U475+20.691*'BMP P Tracking Table'!$AA475)+SQRT((3630*'BMP P Tracking Table'!$U475+20.691*'BMP P Tracking Table'!$AA475)^2-(4*(996.798*'BMP P Tracking Table'!$AA475)*-'BMP P Tracking Table'!$AB475)))/(2*(996.798*'BMP P Tracking Table'!$AA475)),IF(SUM('BMP P Tracking Table'!$W475:$Z475)=0,'BMP P Tracking Table'!$AB475/(-3630*'BMP P Tracking Table'!$U475),(-(3630*'BMP P Tracking Table'!$U475+20.691*'BMP P Tracking Table'!$Z475-216.711*'BMP P Tracking Table'!$Y475-83.853*'BMP P Tracking Table'!$X475-42.834*'BMP P Tracking Table'!$W475)+SQRT((3630*'BMP P Tracking Table'!$U475+20.691*'BMP P Tracking Table'!$Z475-216.711*'BMP P Tracking Table'!$Y475-83.853*'BMP P Tracking Table'!$X475-42.834*'BMP P Tracking Table'!$W475)^2-(4*(149.919*'BMP P Tracking Table'!$W475+236.676*'BMP P Tracking Table'!$X475+726*'BMP P Tracking Table'!$Y475+996.798*'BMP P Tracking Table'!$Z475)*-'BMP P Tracking Table'!$AB475)))/(2*(149.919*'BMP P Tracking Table'!$W475+236.676*'BMP P Tracking Table'!$X475+726*'BMP P Tracking Table'!$Y475+996.798*'BMP P Tracking Table'!$Z475))))),"")</f>
        <v/>
      </c>
      <c r="AF475" s="107" t="str" cm="1">
        <f t="array" ref="AF475">IFERROR((VLOOKUP(CONCATENATE('BMP P Tracking Table'!$T475," ",'BMP P Tracking Table'!$AC475),'Performance Curves'!$C$1:$L$45,_xlfn.SINGLE(MATCH('BMP P Tracking Table'!$AE475,'Performance Curves'!$D$1:$L$1,1))+2,FALSE)-VLOOKUP(CONCATENATE('BMP P Tracking Table'!$T475," ",'BMP P Tracking Table'!$AC475),'Performance Curves'!$C$1:$L$45,_xlfn.SINGLE(MATCH('BMP P Tracking Table'!$AE475,'Performance Curves'!$D$1:$L$1,1))+1,FALSE)),"")</f>
        <v/>
      </c>
      <c r="AG475" s="107" t="str">
        <f>IFERROR(('BMP P Tracking Table'!$AE475-INDEX('Performance Curves'!$E$1:$L$1,1,MATCH('BMP P Tracking Table'!$AE475,'Performance Curves'!$E$1:$L$1,1)))/(INDEX('Performance Curves'!$E$1:$L$1,1,MATCH('BMP P Tracking Table'!$AE475,'Performance Curves'!$E$1:$L$1,1)+1)-INDEX('Performance Curves'!$E$1:$L$1,1,MATCH('BMP P Tracking Table'!$AE475,'Performance Curves'!$E$1:$L$1,1))),"")</f>
        <v/>
      </c>
      <c r="AH475" s="106" t="str" cm="1">
        <f t="array" ref="AH475">IFERROR(IF('BMP P Tracking Table'!$AE475=2,VLOOKUP(CONCATENATE('BMP P Tracking Table'!$T475," ",'BMP P Tracking Table'!$AC475),'Performance Curves'!$C$1:$L$45,_xlfn.SINGLE(MATCH('BMP P Tracking Table'!$AE475,'Performance Curves'!$D$1:$L$1,1))+1,FALSE),'BMP P Tracking Table'!$AF475*'BMP P Tracking Table'!$AG475+VLOOKUP(CONCATENATE('BMP P Tracking Table'!$T475," ",'BMP P Tracking Table'!$AC475),'Performance Curves'!$C$1:$L$45,_xlfn.SINGLE(MATCH('BMP P Tracking Table'!$AE475,'Performance Curves'!$D$1:$L$1,1))+1,FALSE)),"")</f>
        <v/>
      </c>
      <c r="AI475" s="107" t="str">
        <f>IFERROR('BMP P Tracking Table'!$AH475*'BMP P Tracking Table'!$AD475,"")</f>
        <v/>
      </c>
      <c r="AJ475" s="65"/>
      <c r="AK475" s="101"/>
      <c r="AL475" s="101"/>
      <c r="AM475" s="64">
        <v>1</v>
      </c>
      <c r="AN475" s="105" t="str">
        <f t="shared" si="15"/>
        <v/>
      </c>
      <c r="AO475" s="101"/>
      <c r="AP475" s="101"/>
      <c r="AQ475" s="101"/>
      <c r="AR475" s="101"/>
      <c r="AS475" s="101"/>
      <c r="AT475" s="101"/>
      <c r="AU475" s="101"/>
      <c r="AV475" s="65"/>
      <c r="AW475" s="102"/>
      <c r="AX475" s="102"/>
      <c r="AY475" s="107" t="str">
        <f>IF('BMP P Tracking Table'!$AK475="Yes",IF('BMP P Tracking Table'!$AL475="No",'BMP P Tracking Table'!$U475*VLOOKUP('BMP P Tracking Table'!$Q475,'Loading Rates'!$B$1:$L$24,4,FALSE)+IF('BMP P Tracking Table'!$V475="By HSG",'BMP P Tracking Table'!$W475*VLOOKUP('BMP P Tracking Table'!$Q475,'Loading Rates'!$B$1:$L$24,6,FALSE)+'BMP P Tracking Table'!$X475*VLOOKUP('BMP P Tracking Table'!$Q475,'Loading Rates'!$B$1:$L$24,7,FALSE)+'BMP P Tracking Table'!$Y475*VLOOKUP('BMP P Tracking Table'!$Q475,'Loading Rates'!$B$1:$L$24,8,FALSE)+'BMP P Tracking Table'!$Z475*VLOOKUP('BMP P Tracking Table'!$Q475,'Loading Rates'!$B$1:$L$24,9,FALSE),'BMP P Tracking Table'!$AA475*VLOOKUP('BMP P Tracking Table'!$Q475,'Loading Rates'!$B$1:$L$24,10,FALSE)),'BMP P Tracking Table'!$AO475*VLOOKUP('BMP P Tracking Table'!$Q475,'Loading Rates'!$B$1:$L$24,4,FALSE)+IF('BMP P Tracking Table'!$AP475="By HSG",'BMP P Tracking Table'!$AQ475*VLOOKUP('BMP P Tracking Table'!$Q475,'Loading Rates'!$B$1:$L$24,6,FALSE)+'BMP P Tracking Table'!$AR475*VLOOKUP('BMP P Tracking Table'!$Q475,'Loading Rates'!$B$1:$L$24,7,FALSE)+'BMP P Tracking Table'!$AS475*VLOOKUP('BMP P Tracking Table'!$Q475,'Loading Rates'!$B$1:$L$24,8,FALSE)+'BMP P Tracking Table'!$AT475*VLOOKUP('BMP P Tracking Table'!$Q475,'Loading Rates'!$B$1:$L$24,9,FALSE),'BMP P Tracking Table'!$AU475*VLOOKUP('BMP P Tracking Table'!$Q475,'Loading Rates'!$B$1:$L$24,10,FALSE))),"")</f>
        <v/>
      </c>
      <c r="AZ475" s="107" t="str">
        <f>IFERROR(IF('BMP P Tracking Table'!$AL475="Yes",MIN(2,IF('BMP P Tracking Table'!$AP475="Total Pervious",(-(3630*'BMP P Tracking Table'!$AO475+20.691*'BMP P Tracking Table'!$AU475)+SQRT((3630*'BMP P Tracking Table'!$AO475+20.691*'BMP P Tracking Table'!$AU475)^2-(4*(996.798*'BMP P Tracking Table'!$AU475)*-'BMP P Tracking Table'!$AW475)))/(2*(996.798*'BMP P Tracking Table'!$AU475)),IF(SUM('BMP P Tracking Table'!$AQ475:$AT475)=0,'BMP P Tracking Table'!$AU475/(-3630*'BMP P Tracking Table'!$AO475),(-(3630*'BMP P Tracking Table'!$AO475+20.691*'BMP P Tracking Table'!$AT475-216.711*'BMP P Tracking Table'!$AS475-83.853*'BMP P Tracking Table'!$AR475-42.834*'BMP P Tracking Table'!$AQ475)+SQRT((3630*'BMP P Tracking Table'!$AO475+20.691*'BMP P Tracking Table'!$AT475-216.711*'BMP P Tracking Table'!$AS475-83.853*'BMP P Tracking Table'!$AR475-42.834*'BMP P Tracking Table'!$AQ475)^2-(4*(149.919*'BMP P Tracking Table'!$AQ475+236.676*'BMP P Tracking Table'!$AR475+726*'BMP P Tracking Table'!$AS475+996.798*'BMP P Tracking Table'!$AT475)*-'BMP P Tracking Table'!$AW475)))/(2*(149.919*'BMP P Tracking Table'!$AQ475+236.676*'BMP P Tracking Table'!$AR475+726*'BMP P Tracking Table'!$AS475+996.798*'BMP P Tracking Table'!$AT475))))),MIN(2,IF('BMP P Tracking Table'!$AP475="Total Pervious",(-(3630*'BMP P Tracking Table'!$U475+20.691*'BMP P Tracking Table'!$AA475)+SQRT((3630*'BMP P Tracking Table'!$U475+20.691*'BMP P Tracking Table'!$AA475)^2-(4*(996.798*'BMP P Tracking Table'!$AA475)*-'BMP P Tracking Table'!$AW475)))/(2*(996.798*'BMP P Tracking Table'!$AA475)),IF(SUM('BMP P Tracking Table'!$W475:$Z475)=0,'BMP P Tracking Table'!$AW475/(-3630*'BMP P Tracking Table'!$U475),(-(3630*'BMP P Tracking Table'!$U475+20.691*'BMP P Tracking Table'!$Z475-216.711*'BMP P Tracking Table'!$Y475-83.853*'BMP P Tracking Table'!$X475-42.834*'BMP P Tracking Table'!$W475)+SQRT((3630*'BMP P Tracking Table'!$U475+20.691*'BMP P Tracking Table'!$Z475-216.711*'BMP P Tracking Table'!$Y475-83.853*'BMP P Tracking Table'!$X475-42.834*'BMP P Tracking Table'!$W475)^2-(4*(149.919*'BMP P Tracking Table'!$W475+236.676*'BMP P Tracking Table'!$X475+726*'BMP P Tracking Table'!$Y475+996.798*'BMP P Tracking Table'!$Z475)*-'BMP P Tracking Table'!$AW475)))/(2*(149.919*'BMP P Tracking Table'!$W475+236.676*'BMP P Tracking Table'!$X475+726*'BMP P Tracking Table'!$Y475+996.798*'BMP P Tracking Table'!$Z475)))))),"")</f>
        <v/>
      </c>
      <c r="BA475" s="105" t="str" cm="1">
        <f t="array" ref="BA475">IFERROR((VLOOKUP(CONCATENATE('BMP P Tracking Table'!$AV475," ",'BMP P Tracking Table'!$AX475),'Performance Curves'!$C$1:$L$45,_xlfn.SINGLE(MATCH('BMP P Tracking Table'!$AZ475,'Performance Curves'!$D$1:$L$1,1))+2,FALSE)-VLOOKUP(CONCATENATE('BMP P Tracking Table'!$AV475," ",'BMP P Tracking Table'!$AX475),'Performance Curves'!$C$1:$L$45,_xlfn.SINGLE(MATCH('BMP P Tracking Table'!$AZ475,'Performance Curves'!$D$1:$L$1,1))+1,FALSE)),"")</f>
        <v/>
      </c>
      <c r="BB475" s="107" t="str">
        <f>IFERROR(('BMP P Tracking Table'!$AZ475-INDEX('Performance Curves'!$E$1:$L$1,1,MATCH('BMP P Tracking Table'!$AZ475,'Performance Curves'!$E$1:$L$1,1)))/(INDEX('Performance Curves'!$E$1:$L$1,1,MATCH('BMP P Tracking Table'!$AZ475,'Performance Curves'!$E$1:$L$1,1)+1)-INDEX('Performance Curves'!$E$1:$L$1,1,MATCH('BMP P Tracking Table'!$AZ475,'Performance Curves'!$E$1:$L$1,1))),"")</f>
        <v/>
      </c>
      <c r="BC475" s="106" t="str" cm="1">
        <f t="array" ref="BC475">IFERROR(IF('BMP P Tracking Table'!$AZ475=2,VLOOKUP(CONCATENATE('BMP P Tracking Table'!$AV475," ",'BMP P Tracking Table'!$AX475),'Performance Curves'!$C$1:$L$44,_xlfn.SINGLE(MATCH('BMP P Tracking Table'!$AZ475,'Performance Curves'!$D$1:$L$1,1))+1,FALSE),'BMP P Tracking Table'!$BA475*'BMP P Tracking Table'!$BB475+VLOOKUP(CONCATENATE('BMP P Tracking Table'!$AV475," ",'BMP P Tracking Table'!$AX475),'Performance Curves'!$C$1:$L$44,_xlfn.SINGLE(MATCH('BMP P Tracking Table'!$AZ475,'Performance Curves'!$D$1:$L$1,1))+1,FALSE)),"")</f>
        <v/>
      </c>
      <c r="BD475" s="107" t="str">
        <f>IFERROR('BMP P Tracking Table'!$BC475*'BMP P Tracking Table'!$AY475,"")</f>
        <v/>
      </c>
      <c r="BE475" s="101"/>
      <c r="BF475" s="37">
        <f t="shared" si="16"/>
        <v>0</v>
      </c>
    </row>
    <row r="476" spans="1:58" x14ac:dyDescent="0.25">
      <c r="A476" s="65"/>
      <c r="B476" s="65"/>
      <c r="C476" s="65"/>
      <c r="D476" s="65"/>
      <c r="E476" s="97"/>
      <c r="F476" s="97"/>
      <c r="G476" s="65"/>
      <c r="H476" s="65"/>
      <c r="I476" s="65"/>
      <c r="J476" s="98"/>
      <c r="K476" s="65"/>
      <c r="L476" s="65"/>
      <c r="M476" s="65"/>
      <c r="N476" s="65"/>
      <c r="O476" s="65"/>
      <c r="P476" s="65"/>
      <c r="Q476" s="65" t="str">
        <f>IFERROR(VLOOKUP('BMP P Tracking Table'!$P476,Dropdowns!$C$2:$E$15,3,FALSE),"")</f>
        <v/>
      </c>
      <c r="R476" s="65" t="str">
        <f>IFERROR(VLOOKUP('BMP P Tracking Table'!$Q476,Dropdowns!$P$3:$Q$23,2,FALSE),"")</f>
        <v/>
      </c>
      <c r="S476" s="65"/>
      <c r="T476" s="65"/>
      <c r="U476" s="65"/>
      <c r="V476" s="65"/>
      <c r="W476" s="65"/>
      <c r="X476" s="65"/>
      <c r="Y476" s="65"/>
      <c r="Z476" s="65"/>
      <c r="AA476" s="65"/>
      <c r="AB476" s="100"/>
      <c r="AC476" s="65"/>
      <c r="AD476" s="107" t="str">
        <f>IFERROR('BMP P Tracking Table'!$U476*VLOOKUP('BMP P Tracking Table'!$Q476,'Loading Rates'!$B$1:$L$24,4,FALSE)+IF('BMP P Tracking Table'!$V476="By HSG",'BMP P Tracking Table'!$W476*VLOOKUP('BMP P Tracking Table'!$Q476,'Loading Rates'!$B$1:$L$24,6,FALSE)+'BMP P Tracking Table'!$X476*VLOOKUP('BMP P Tracking Table'!$Q476,'Loading Rates'!$B$1:$L$24,7,FALSE)+'BMP P Tracking Table'!$Y476*VLOOKUP('BMP P Tracking Table'!$Q476,'Loading Rates'!$B$1:$L$24,8,FALSE)+'BMP P Tracking Table'!$Z476*VLOOKUP('BMP P Tracking Table'!$Q476,'Loading Rates'!$B$1:$L$24,9,FALSE),'BMP P Tracking Table'!$AA476*VLOOKUP('BMP P Tracking Table'!$Q476,'Loading Rates'!$B$1:$L$24,10,FALSE)),"")</f>
        <v/>
      </c>
      <c r="AE476" s="107" t="str">
        <f>IFERROR(MIN(2,IF('BMP P Tracking Table'!$V476="Total Pervious",(-(3630*'BMP P Tracking Table'!$U476+20.691*'BMP P Tracking Table'!$AA476)+SQRT((3630*'BMP P Tracking Table'!$U476+20.691*'BMP P Tracking Table'!$AA476)^2-(4*(996.798*'BMP P Tracking Table'!$AA476)*-'BMP P Tracking Table'!$AB476)))/(2*(996.798*'BMP P Tracking Table'!$AA476)),IF(SUM('BMP P Tracking Table'!$W476:$Z476)=0,'BMP P Tracking Table'!$AB476/(-3630*'BMP P Tracking Table'!$U476),(-(3630*'BMP P Tracking Table'!$U476+20.691*'BMP P Tracking Table'!$Z476-216.711*'BMP P Tracking Table'!$Y476-83.853*'BMP P Tracking Table'!$X476-42.834*'BMP P Tracking Table'!$W476)+SQRT((3630*'BMP P Tracking Table'!$U476+20.691*'BMP P Tracking Table'!$Z476-216.711*'BMP P Tracking Table'!$Y476-83.853*'BMP P Tracking Table'!$X476-42.834*'BMP P Tracking Table'!$W476)^2-(4*(149.919*'BMP P Tracking Table'!$W476+236.676*'BMP P Tracking Table'!$X476+726*'BMP P Tracking Table'!$Y476+996.798*'BMP P Tracking Table'!$Z476)*-'BMP P Tracking Table'!$AB476)))/(2*(149.919*'BMP P Tracking Table'!$W476+236.676*'BMP P Tracking Table'!$X476+726*'BMP P Tracking Table'!$Y476+996.798*'BMP P Tracking Table'!$Z476))))),"")</f>
        <v/>
      </c>
      <c r="AF476" s="107" t="str" cm="1">
        <f t="array" ref="AF476">IFERROR((VLOOKUP(CONCATENATE('BMP P Tracking Table'!$T476," ",'BMP P Tracking Table'!$AC476),'Performance Curves'!$C$1:$L$45,_xlfn.SINGLE(MATCH('BMP P Tracking Table'!$AE476,'Performance Curves'!$D$1:$L$1,1))+2,FALSE)-VLOOKUP(CONCATENATE('BMP P Tracking Table'!$T476," ",'BMP P Tracking Table'!$AC476),'Performance Curves'!$C$1:$L$45,_xlfn.SINGLE(MATCH('BMP P Tracking Table'!$AE476,'Performance Curves'!$D$1:$L$1,1))+1,FALSE)),"")</f>
        <v/>
      </c>
      <c r="AG476" s="107" t="str">
        <f>IFERROR(('BMP P Tracking Table'!$AE476-INDEX('Performance Curves'!$E$1:$L$1,1,MATCH('BMP P Tracking Table'!$AE476,'Performance Curves'!$E$1:$L$1,1)))/(INDEX('Performance Curves'!$E$1:$L$1,1,MATCH('BMP P Tracking Table'!$AE476,'Performance Curves'!$E$1:$L$1,1)+1)-INDEX('Performance Curves'!$E$1:$L$1,1,MATCH('BMP P Tracking Table'!$AE476,'Performance Curves'!$E$1:$L$1,1))),"")</f>
        <v/>
      </c>
      <c r="AH476" s="106" t="str" cm="1">
        <f t="array" ref="AH476">IFERROR(IF('BMP P Tracking Table'!$AE476=2,VLOOKUP(CONCATENATE('BMP P Tracking Table'!$T476," ",'BMP P Tracking Table'!$AC476),'Performance Curves'!$C$1:$L$45,_xlfn.SINGLE(MATCH('BMP P Tracking Table'!$AE476,'Performance Curves'!$D$1:$L$1,1))+1,FALSE),'BMP P Tracking Table'!$AF476*'BMP P Tracking Table'!$AG476+VLOOKUP(CONCATENATE('BMP P Tracking Table'!$T476," ",'BMP P Tracking Table'!$AC476),'Performance Curves'!$C$1:$L$45,_xlfn.SINGLE(MATCH('BMP P Tracking Table'!$AE476,'Performance Curves'!$D$1:$L$1,1))+1,FALSE)),"")</f>
        <v/>
      </c>
      <c r="AI476" s="107" t="str">
        <f>IFERROR('BMP P Tracking Table'!$AH476*'BMP P Tracking Table'!$AD476,"")</f>
        <v/>
      </c>
      <c r="AJ476" s="65"/>
      <c r="AK476" s="101"/>
      <c r="AL476" s="101"/>
      <c r="AM476" s="64">
        <v>1</v>
      </c>
      <c r="AN476" s="105" t="str">
        <f t="shared" si="15"/>
        <v/>
      </c>
      <c r="AO476" s="101"/>
      <c r="AP476" s="101"/>
      <c r="AQ476" s="101"/>
      <c r="AR476" s="101"/>
      <c r="AS476" s="101"/>
      <c r="AT476" s="101"/>
      <c r="AU476" s="101"/>
      <c r="AV476" s="65"/>
      <c r="AW476" s="102"/>
      <c r="AX476" s="102"/>
      <c r="AY476" s="107" t="str">
        <f>IF('BMP P Tracking Table'!$AK476="Yes",IF('BMP P Tracking Table'!$AL476="No",'BMP P Tracking Table'!$U476*VLOOKUP('BMP P Tracking Table'!$Q476,'Loading Rates'!$B$1:$L$24,4,FALSE)+IF('BMP P Tracking Table'!$V476="By HSG",'BMP P Tracking Table'!$W476*VLOOKUP('BMP P Tracking Table'!$Q476,'Loading Rates'!$B$1:$L$24,6,FALSE)+'BMP P Tracking Table'!$X476*VLOOKUP('BMP P Tracking Table'!$Q476,'Loading Rates'!$B$1:$L$24,7,FALSE)+'BMP P Tracking Table'!$Y476*VLOOKUP('BMP P Tracking Table'!$Q476,'Loading Rates'!$B$1:$L$24,8,FALSE)+'BMP P Tracking Table'!$Z476*VLOOKUP('BMP P Tracking Table'!$Q476,'Loading Rates'!$B$1:$L$24,9,FALSE),'BMP P Tracking Table'!$AA476*VLOOKUP('BMP P Tracking Table'!$Q476,'Loading Rates'!$B$1:$L$24,10,FALSE)),'BMP P Tracking Table'!$AO476*VLOOKUP('BMP P Tracking Table'!$Q476,'Loading Rates'!$B$1:$L$24,4,FALSE)+IF('BMP P Tracking Table'!$AP476="By HSG",'BMP P Tracking Table'!$AQ476*VLOOKUP('BMP P Tracking Table'!$Q476,'Loading Rates'!$B$1:$L$24,6,FALSE)+'BMP P Tracking Table'!$AR476*VLOOKUP('BMP P Tracking Table'!$Q476,'Loading Rates'!$B$1:$L$24,7,FALSE)+'BMP P Tracking Table'!$AS476*VLOOKUP('BMP P Tracking Table'!$Q476,'Loading Rates'!$B$1:$L$24,8,FALSE)+'BMP P Tracking Table'!$AT476*VLOOKUP('BMP P Tracking Table'!$Q476,'Loading Rates'!$B$1:$L$24,9,FALSE),'BMP P Tracking Table'!$AU476*VLOOKUP('BMP P Tracking Table'!$Q476,'Loading Rates'!$B$1:$L$24,10,FALSE))),"")</f>
        <v/>
      </c>
      <c r="AZ476" s="107" t="str">
        <f>IFERROR(IF('BMP P Tracking Table'!$AL476="Yes",MIN(2,IF('BMP P Tracking Table'!$AP476="Total Pervious",(-(3630*'BMP P Tracking Table'!$AO476+20.691*'BMP P Tracking Table'!$AU476)+SQRT((3630*'BMP P Tracking Table'!$AO476+20.691*'BMP P Tracking Table'!$AU476)^2-(4*(996.798*'BMP P Tracking Table'!$AU476)*-'BMP P Tracking Table'!$AW476)))/(2*(996.798*'BMP P Tracking Table'!$AU476)),IF(SUM('BMP P Tracking Table'!$AQ476:$AT476)=0,'BMP P Tracking Table'!$AU476/(-3630*'BMP P Tracking Table'!$AO476),(-(3630*'BMP P Tracking Table'!$AO476+20.691*'BMP P Tracking Table'!$AT476-216.711*'BMP P Tracking Table'!$AS476-83.853*'BMP P Tracking Table'!$AR476-42.834*'BMP P Tracking Table'!$AQ476)+SQRT((3630*'BMP P Tracking Table'!$AO476+20.691*'BMP P Tracking Table'!$AT476-216.711*'BMP P Tracking Table'!$AS476-83.853*'BMP P Tracking Table'!$AR476-42.834*'BMP P Tracking Table'!$AQ476)^2-(4*(149.919*'BMP P Tracking Table'!$AQ476+236.676*'BMP P Tracking Table'!$AR476+726*'BMP P Tracking Table'!$AS476+996.798*'BMP P Tracking Table'!$AT476)*-'BMP P Tracking Table'!$AW476)))/(2*(149.919*'BMP P Tracking Table'!$AQ476+236.676*'BMP P Tracking Table'!$AR476+726*'BMP P Tracking Table'!$AS476+996.798*'BMP P Tracking Table'!$AT476))))),MIN(2,IF('BMP P Tracking Table'!$AP476="Total Pervious",(-(3630*'BMP P Tracking Table'!$U476+20.691*'BMP P Tracking Table'!$AA476)+SQRT((3630*'BMP P Tracking Table'!$U476+20.691*'BMP P Tracking Table'!$AA476)^2-(4*(996.798*'BMP P Tracking Table'!$AA476)*-'BMP P Tracking Table'!$AW476)))/(2*(996.798*'BMP P Tracking Table'!$AA476)),IF(SUM('BMP P Tracking Table'!$W476:$Z476)=0,'BMP P Tracking Table'!$AW476/(-3630*'BMP P Tracking Table'!$U476),(-(3630*'BMP P Tracking Table'!$U476+20.691*'BMP P Tracking Table'!$Z476-216.711*'BMP P Tracking Table'!$Y476-83.853*'BMP P Tracking Table'!$X476-42.834*'BMP P Tracking Table'!$W476)+SQRT((3630*'BMP P Tracking Table'!$U476+20.691*'BMP P Tracking Table'!$Z476-216.711*'BMP P Tracking Table'!$Y476-83.853*'BMP P Tracking Table'!$X476-42.834*'BMP P Tracking Table'!$W476)^2-(4*(149.919*'BMP P Tracking Table'!$W476+236.676*'BMP P Tracking Table'!$X476+726*'BMP P Tracking Table'!$Y476+996.798*'BMP P Tracking Table'!$Z476)*-'BMP P Tracking Table'!$AW476)))/(2*(149.919*'BMP P Tracking Table'!$W476+236.676*'BMP P Tracking Table'!$X476+726*'BMP P Tracking Table'!$Y476+996.798*'BMP P Tracking Table'!$Z476)))))),"")</f>
        <v/>
      </c>
      <c r="BA476" s="105" t="str" cm="1">
        <f t="array" ref="BA476">IFERROR((VLOOKUP(CONCATENATE('BMP P Tracking Table'!$AV476," ",'BMP P Tracking Table'!$AX476),'Performance Curves'!$C$1:$L$45,_xlfn.SINGLE(MATCH('BMP P Tracking Table'!$AZ476,'Performance Curves'!$D$1:$L$1,1))+2,FALSE)-VLOOKUP(CONCATENATE('BMP P Tracking Table'!$AV476," ",'BMP P Tracking Table'!$AX476),'Performance Curves'!$C$1:$L$45,_xlfn.SINGLE(MATCH('BMP P Tracking Table'!$AZ476,'Performance Curves'!$D$1:$L$1,1))+1,FALSE)),"")</f>
        <v/>
      </c>
      <c r="BB476" s="107" t="str">
        <f>IFERROR(('BMP P Tracking Table'!$AZ476-INDEX('Performance Curves'!$E$1:$L$1,1,MATCH('BMP P Tracking Table'!$AZ476,'Performance Curves'!$E$1:$L$1,1)))/(INDEX('Performance Curves'!$E$1:$L$1,1,MATCH('BMP P Tracking Table'!$AZ476,'Performance Curves'!$E$1:$L$1,1)+1)-INDEX('Performance Curves'!$E$1:$L$1,1,MATCH('BMP P Tracking Table'!$AZ476,'Performance Curves'!$E$1:$L$1,1))),"")</f>
        <v/>
      </c>
      <c r="BC476" s="106" t="str" cm="1">
        <f t="array" ref="BC476">IFERROR(IF('BMP P Tracking Table'!$AZ476=2,VLOOKUP(CONCATENATE('BMP P Tracking Table'!$AV476," ",'BMP P Tracking Table'!$AX476),'Performance Curves'!$C$1:$L$44,_xlfn.SINGLE(MATCH('BMP P Tracking Table'!$AZ476,'Performance Curves'!$D$1:$L$1,1))+1,FALSE),'BMP P Tracking Table'!$BA476*'BMP P Tracking Table'!$BB476+VLOOKUP(CONCATENATE('BMP P Tracking Table'!$AV476," ",'BMP P Tracking Table'!$AX476),'Performance Curves'!$C$1:$L$44,_xlfn.SINGLE(MATCH('BMP P Tracking Table'!$AZ476,'Performance Curves'!$D$1:$L$1,1))+1,FALSE)),"")</f>
        <v/>
      </c>
      <c r="BD476" s="107" t="str">
        <f>IFERROR('BMP P Tracking Table'!$BC476*'BMP P Tracking Table'!$AY476,"")</f>
        <v/>
      </c>
      <c r="BE476" s="101"/>
      <c r="BF476" s="37">
        <f t="shared" si="16"/>
        <v>0</v>
      </c>
    </row>
    <row r="477" spans="1:58" x14ac:dyDescent="0.25">
      <c r="A477" s="65"/>
      <c r="B477" s="65"/>
      <c r="C477" s="65"/>
      <c r="D477" s="65"/>
      <c r="E477" s="97"/>
      <c r="F477" s="97"/>
      <c r="G477" s="65"/>
      <c r="H477" s="65"/>
      <c r="I477" s="65"/>
      <c r="J477" s="98"/>
      <c r="K477" s="65"/>
      <c r="L477" s="65"/>
      <c r="M477" s="65"/>
      <c r="N477" s="65"/>
      <c r="O477" s="65"/>
      <c r="P477" s="65"/>
      <c r="Q477" s="65" t="str">
        <f>IFERROR(VLOOKUP('BMP P Tracking Table'!$P477,Dropdowns!$C$2:$E$15,3,FALSE),"")</f>
        <v/>
      </c>
      <c r="R477" s="65" t="str">
        <f>IFERROR(VLOOKUP('BMP P Tracking Table'!$Q477,Dropdowns!$P$3:$Q$23,2,FALSE),"")</f>
        <v/>
      </c>
      <c r="S477" s="65"/>
      <c r="T477" s="65"/>
      <c r="U477" s="65"/>
      <c r="V477" s="65"/>
      <c r="W477" s="65"/>
      <c r="X477" s="65"/>
      <c r="Y477" s="65"/>
      <c r="Z477" s="65"/>
      <c r="AA477" s="65"/>
      <c r="AB477" s="100"/>
      <c r="AC477" s="65"/>
      <c r="AD477" s="107" t="str">
        <f>IFERROR('BMP P Tracking Table'!$U477*VLOOKUP('BMP P Tracking Table'!$Q477,'Loading Rates'!$B$1:$L$24,4,FALSE)+IF('BMP P Tracking Table'!$V477="By HSG",'BMP P Tracking Table'!$W477*VLOOKUP('BMP P Tracking Table'!$Q477,'Loading Rates'!$B$1:$L$24,6,FALSE)+'BMP P Tracking Table'!$X477*VLOOKUP('BMP P Tracking Table'!$Q477,'Loading Rates'!$B$1:$L$24,7,FALSE)+'BMP P Tracking Table'!$Y477*VLOOKUP('BMP P Tracking Table'!$Q477,'Loading Rates'!$B$1:$L$24,8,FALSE)+'BMP P Tracking Table'!$Z477*VLOOKUP('BMP P Tracking Table'!$Q477,'Loading Rates'!$B$1:$L$24,9,FALSE),'BMP P Tracking Table'!$AA477*VLOOKUP('BMP P Tracking Table'!$Q477,'Loading Rates'!$B$1:$L$24,10,FALSE)),"")</f>
        <v/>
      </c>
      <c r="AE477" s="107" t="str">
        <f>IFERROR(MIN(2,IF('BMP P Tracking Table'!$V477="Total Pervious",(-(3630*'BMP P Tracking Table'!$U477+20.691*'BMP P Tracking Table'!$AA477)+SQRT((3630*'BMP P Tracking Table'!$U477+20.691*'BMP P Tracking Table'!$AA477)^2-(4*(996.798*'BMP P Tracking Table'!$AA477)*-'BMP P Tracking Table'!$AB477)))/(2*(996.798*'BMP P Tracking Table'!$AA477)),IF(SUM('BMP P Tracking Table'!$W477:$Z477)=0,'BMP P Tracking Table'!$AB477/(-3630*'BMP P Tracking Table'!$U477),(-(3630*'BMP P Tracking Table'!$U477+20.691*'BMP P Tracking Table'!$Z477-216.711*'BMP P Tracking Table'!$Y477-83.853*'BMP P Tracking Table'!$X477-42.834*'BMP P Tracking Table'!$W477)+SQRT((3630*'BMP P Tracking Table'!$U477+20.691*'BMP P Tracking Table'!$Z477-216.711*'BMP P Tracking Table'!$Y477-83.853*'BMP P Tracking Table'!$X477-42.834*'BMP P Tracking Table'!$W477)^2-(4*(149.919*'BMP P Tracking Table'!$W477+236.676*'BMP P Tracking Table'!$X477+726*'BMP P Tracking Table'!$Y477+996.798*'BMP P Tracking Table'!$Z477)*-'BMP P Tracking Table'!$AB477)))/(2*(149.919*'BMP P Tracking Table'!$W477+236.676*'BMP P Tracking Table'!$X477+726*'BMP P Tracking Table'!$Y477+996.798*'BMP P Tracking Table'!$Z477))))),"")</f>
        <v/>
      </c>
      <c r="AF477" s="107" t="str" cm="1">
        <f t="array" ref="AF477">IFERROR((VLOOKUP(CONCATENATE('BMP P Tracking Table'!$T477," ",'BMP P Tracking Table'!$AC477),'Performance Curves'!$C$1:$L$45,_xlfn.SINGLE(MATCH('BMP P Tracking Table'!$AE477,'Performance Curves'!$D$1:$L$1,1))+2,FALSE)-VLOOKUP(CONCATENATE('BMP P Tracking Table'!$T477," ",'BMP P Tracking Table'!$AC477),'Performance Curves'!$C$1:$L$45,_xlfn.SINGLE(MATCH('BMP P Tracking Table'!$AE477,'Performance Curves'!$D$1:$L$1,1))+1,FALSE)),"")</f>
        <v/>
      </c>
      <c r="AG477" s="107" t="str">
        <f>IFERROR(('BMP P Tracking Table'!$AE477-INDEX('Performance Curves'!$E$1:$L$1,1,MATCH('BMP P Tracking Table'!$AE477,'Performance Curves'!$E$1:$L$1,1)))/(INDEX('Performance Curves'!$E$1:$L$1,1,MATCH('BMP P Tracking Table'!$AE477,'Performance Curves'!$E$1:$L$1,1)+1)-INDEX('Performance Curves'!$E$1:$L$1,1,MATCH('BMP P Tracking Table'!$AE477,'Performance Curves'!$E$1:$L$1,1))),"")</f>
        <v/>
      </c>
      <c r="AH477" s="106" t="str" cm="1">
        <f t="array" ref="AH477">IFERROR(IF('BMP P Tracking Table'!$AE477=2,VLOOKUP(CONCATENATE('BMP P Tracking Table'!$T477," ",'BMP P Tracking Table'!$AC477),'Performance Curves'!$C$1:$L$45,_xlfn.SINGLE(MATCH('BMP P Tracking Table'!$AE477,'Performance Curves'!$D$1:$L$1,1))+1,FALSE),'BMP P Tracking Table'!$AF477*'BMP P Tracking Table'!$AG477+VLOOKUP(CONCATENATE('BMP P Tracking Table'!$T477," ",'BMP P Tracking Table'!$AC477),'Performance Curves'!$C$1:$L$45,_xlfn.SINGLE(MATCH('BMP P Tracking Table'!$AE477,'Performance Curves'!$D$1:$L$1,1))+1,FALSE)),"")</f>
        <v/>
      </c>
      <c r="AI477" s="107" t="str">
        <f>IFERROR('BMP P Tracking Table'!$AH477*'BMP P Tracking Table'!$AD477,"")</f>
        <v/>
      </c>
      <c r="AJ477" s="65"/>
      <c r="AK477" s="101"/>
      <c r="AL477" s="101"/>
      <c r="AM477" s="64">
        <v>1</v>
      </c>
      <c r="AN477" s="105" t="str">
        <f t="shared" si="15"/>
        <v/>
      </c>
      <c r="AO477" s="101"/>
      <c r="AP477" s="101"/>
      <c r="AQ477" s="101"/>
      <c r="AR477" s="101"/>
      <c r="AS477" s="101"/>
      <c r="AT477" s="101"/>
      <c r="AU477" s="101"/>
      <c r="AV477" s="65"/>
      <c r="AW477" s="102"/>
      <c r="AX477" s="102"/>
      <c r="AY477" s="107" t="str">
        <f>IF('BMP P Tracking Table'!$AK477="Yes",IF('BMP P Tracking Table'!$AL477="No",'BMP P Tracking Table'!$U477*VLOOKUP('BMP P Tracking Table'!$Q477,'Loading Rates'!$B$1:$L$24,4,FALSE)+IF('BMP P Tracking Table'!$V477="By HSG",'BMP P Tracking Table'!$W477*VLOOKUP('BMP P Tracking Table'!$Q477,'Loading Rates'!$B$1:$L$24,6,FALSE)+'BMP P Tracking Table'!$X477*VLOOKUP('BMP P Tracking Table'!$Q477,'Loading Rates'!$B$1:$L$24,7,FALSE)+'BMP P Tracking Table'!$Y477*VLOOKUP('BMP P Tracking Table'!$Q477,'Loading Rates'!$B$1:$L$24,8,FALSE)+'BMP P Tracking Table'!$Z477*VLOOKUP('BMP P Tracking Table'!$Q477,'Loading Rates'!$B$1:$L$24,9,FALSE),'BMP P Tracking Table'!$AA477*VLOOKUP('BMP P Tracking Table'!$Q477,'Loading Rates'!$B$1:$L$24,10,FALSE)),'BMP P Tracking Table'!$AO477*VLOOKUP('BMP P Tracking Table'!$Q477,'Loading Rates'!$B$1:$L$24,4,FALSE)+IF('BMP P Tracking Table'!$AP477="By HSG",'BMP P Tracking Table'!$AQ477*VLOOKUP('BMP P Tracking Table'!$Q477,'Loading Rates'!$B$1:$L$24,6,FALSE)+'BMP P Tracking Table'!$AR477*VLOOKUP('BMP P Tracking Table'!$Q477,'Loading Rates'!$B$1:$L$24,7,FALSE)+'BMP P Tracking Table'!$AS477*VLOOKUP('BMP P Tracking Table'!$Q477,'Loading Rates'!$B$1:$L$24,8,FALSE)+'BMP P Tracking Table'!$AT477*VLOOKUP('BMP P Tracking Table'!$Q477,'Loading Rates'!$B$1:$L$24,9,FALSE),'BMP P Tracking Table'!$AU477*VLOOKUP('BMP P Tracking Table'!$Q477,'Loading Rates'!$B$1:$L$24,10,FALSE))),"")</f>
        <v/>
      </c>
      <c r="AZ477" s="107" t="str">
        <f>IFERROR(IF('BMP P Tracking Table'!$AL477="Yes",MIN(2,IF('BMP P Tracking Table'!$AP477="Total Pervious",(-(3630*'BMP P Tracking Table'!$AO477+20.691*'BMP P Tracking Table'!$AU477)+SQRT((3630*'BMP P Tracking Table'!$AO477+20.691*'BMP P Tracking Table'!$AU477)^2-(4*(996.798*'BMP P Tracking Table'!$AU477)*-'BMP P Tracking Table'!$AW477)))/(2*(996.798*'BMP P Tracking Table'!$AU477)),IF(SUM('BMP P Tracking Table'!$AQ477:$AT477)=0,'BMP P Tracking Table'!$AU477/(-3630*'BMP P Tracking Table'!$AO477),(-(3630*'BMP P Tracking Table'!$AO477+20.691*'BMP P Tracking Table'!$AT477-216.711*'BMP P Tracking Table'!$AS477-83.853*'BMP P Tracking Table'!$AR477-42.834*'BMP P Tracking Table'!$AQ477)+SQRT((3630*'BMP P Tracking Table'!$AO477+20.691*'BMP P Tracking Table'!$AT477-216.711*'BMP P Tracking Table'!$AS477-83.853*'BMP P Tracking Table'!$AR477-42.834*'BMP P Tracking Table'!$AQ477)^2-(4*(149.919*'BMP P Tracking Table'!$AQ477+236.676*'BMP P Tracking Table'!$AR477+726*'BMP P Tracking Table'!$AS477+996.798*'BMP P Tracking Table'!$AT477)*-'BMP P Tracking Table'!$AW477)))/(2*(149.919*'BMP P Tracking Table'!$AQ477+236.676*'BMP P Tracking Table'!$AR477+726*'BMP P Tracking Table'!$AS477+996.798*'BMP P Tracking Table'!$AT477))))),MIN(2,IF('BMP P Tracking Table'!$AP477="Total Pervious",(-(3630*'BMP P Tracking Table'!$U477+20.691*'BMP P Tracking Table'!$AA477)+SQRT((3630*'BMP P Tracking Table'!$U477+20.691*'BMP P Tracking Table'!$AA477)^2-(4*(996.798*'BMP P Tracking Table'!$AA477)*-'BMP P Tracking Table'!$AW477)))/(2*(996.798*'BMP P Tracking Table'!$AA477)),IF(SUM('BMP P Tracking Table'!$W477:$Z477)=0,'BMP P Tracking Table'!$AW477/(-3630*'BMP P Tracking Table'!$U477),(-(3630*'BMP P Tracking Table'!$U477+20.691*'BMP P Tracking Table'!$Z477-216.711*'BMP P Tracking Table'!$Y477-83.853*'BMP P Tracking Table'!$X477-42.834*'BMP P Tracking Table'!$W477)+SQRT((3630*'BMP P Tracking Table'!$U477+20.691*'BMP P Tracking Table'!$Z477-216.711*'BMP P Tracking Table'!$Y477-83.853*'BMP P Tracking Table'!$X477-42.834*'BMP P Tracking Table'!$W477)^2-(4*(149.919*'BMP P Tracking Table'!$W477+236.676*'BMP P Tracking Table'!$X477+726*'BMP P Tracking Table'!$Y477+996.798*'BMP P Tracking Table'!$Z477)*-'BMP P Tracking Table'!$AW477)))/(2*(149.919*'BMP P Tracking Table'!$W477+236.676*'BMP P Tracking Table'!$X477+726*'BMP P Tracking Table'!$Y477+996.798*'BMP P Tracking Table'!$Z477)))))),"")</f>
        <v/>
      </c>
      <c r="BA477" s="105" t="str" cm="1">
        <f t="array" ref="BA477">IFERROR((VLOOKUP(CONCATENATE('BMP P Tracking Table'!$AV477," ",'BMP P Tracking Table'!$AX477),'Performance Curves'!$C$1:$L$45,_xlfn.SINGLE(MATCH('BMP P Tracking Table'!$AZ477,'Performance Curves'!$D$1:$L$1,1))+2,FALSE)-VLOOKUP(CONCATENATE('BMP P Tracking Table'!$AV477," ",'BMP P Tracking Table'!$AX477),'Performance Curves'!$C$1:$L$45,_xlfn.SINGLE(MATCH('BMP P Tracking Table'!$AZ477,'Performance Curves'!$D$1:$L$1,1))+1,FALSE)),"")</f>
        <v/>
      </c>
      <c r="BB477" s="107" t="str">
        <f>IFERROR(('BMP P Tracking Table'!$AZ477-INDEX('Performance Curves'!$E$1:$L$1,1,MATCH('BMP P Tracking Table'!$AZ477,'Performance Curves'!$E$1:$L$1,1)))/(INDEX('Performance Curves'!$E$1:$L$1,1,MATCH('BMP P Tracking Table'!$AZ477,'Performance Curves'!$E$1:$L$1,1)+1)-INDEX('Performance Curves'!$E$1:$L$1,1,MATCH('BMP P Tracking Table'!$AZ477,'Performance Curves'!$E$1:$L$1,1))),"")</f>
        <v/>
      </c>
      <c r="BC477" s="106" t="str" cm="1">
        <f t="array" ref="BC477">IFERROR(IF('BMP P Tracking Table'!$AZ477=2,VLOOKUP(CONCATENATE('BMP P Tracking Table'!$AV477," ",'BMP P Tracking Table'!$AX477),'Performance Curves'!$C$1:$L$44,_xlfn.SINGLE(MATCH('BMP P Tracking Table'!$AZ477,'Performance Curves'!$D$1:$L$1,1))+1,FALSE),'BMP P Tracking Table'!$BA477*'BMP P Tracking Table'!$BB477+VLOOKUP(CONCATENATE('BMP P Tracking Table'!$AV477," ",'BMP P Tracking Table'!$AX477),'Performance Curves'!$C$1:$L$44,_xlfn.SINGLE(MATCH('BMP P Tracking Table'!$AZ477,'Performance Curves'!$D$1:$L$1,1))+1,FALSE)),"")</f>
        <v/>
      </c>
      <c r="BD477" s="107" t="str">
        <f>IFERROR('BMP P Tracking Table'!$BC477*'BMP P Tracking Table'!$AY477,"")</f>
        <v/>
      </c>
      <c r="BE477" s="101"/>
      <c r="BF477" s="37">
        <f t="shared" si="16"/>
        <v>0</v>
      </c>
    </row>
    <row r="478" spans="1:58" x14ac:dyDescent="0.25">
      <c r="A478" s="65"/>
      <c r="B478" s="65"/>
      <c r="C478" s="65"/>
      <c r="D478" s="65"/>
      <c r="E478" s="97"/>
      <c r="F478" s="97"/>
      <c r="G478" s="65"/>
      <c r="H478" s="65"/>
      <c r="I478" s="65"/>
      <c r="J478" s="98"/>
      <c r="K478" s="65"/>
      <c r="L478" s="65"/>
      <c r="M478" s="65"/>
      <c r="N478" s="65"/>
      <c r="O478" s="65"/>
      <c r="P478" s="65"/>
      <c r="Q478" s="65" t="str">
        <f>IFERROR(VLOOKUP('BMP P Tracking Table'!$P478,Dropdowns!$C$2:$E$15,3,FALSE),"")</f>
        <v/>
      </c>
      <c r="R478" s="65" t="str">
        <f>IFERROR(VLOOKUP('BMP P Tracking Table'!$Q478,Dropdowns!$P$3:$Q$23,2,FALSE),"")</f>
        <v/>
      </c>
      <c r="S478" s="65"/>
      <c r="T478" s="65"/>
      <c r="U478" s="65"/>
      <c r="V478" s="65"/>
      <c r="W478" s="65"/>
      <c r="X478" s="65"/>
      <c r="Y478" s="65"/>
      <c r="Z478" s="65"/>
      <c r="AA478" s="65"/>
      <c r="AB478" s="100"/>
      <c r="AC478" s="65"/>
      <c r="AD478" s="107" t="str">
        <f>IFERROR('BMP P Tracking Table'!$U478*VLOOKUP('BMP P Tracking Table'!$Q478,'Loading Rates'!$B$1:$L$24,4,FALSE)+IF('BMP P Tracking Table'!$V478="By HSG",'BMP P Tracking Table'!$W478*VLOOKUP('BMP P Tracking Table'!$Q478,'Loading Rates'!$B$1:$L$24,6,FALSE)+'BMP P Tracking Table'!$X478*VLOOKUP('BMP P Tracking Table'!$Q478,'Loading Rates'!$B$1:$L$24,7,FALSE)+'BMP P Tracking Table'!$Y478*VLOOKUP('BMP P Tracking Table'!$Q478,'Loading Rates'!$B$1:$L$24,8,FALSE)+'BMP P Tracking Table'!$Z478*VLOOKUP('BMP P Tracking Table'!$Q478,'Loading Rates'!$B$1:$L$24,9,FALSE),'BMP P Tracking Table'!$AA478*VLOOKUP('BMP P Tracking Table'!$Q478,'Loading Rates'!$B$1:$L$24,10,FALSE)),"")</f>
        <v/>
      </c>
      <c r="AE478" s="107" t="str">
        <f>IFERROR(MIN(2,IF('BMP P Tracking Table'!$V478="Total Pervious",(-(3630*'BMP P Tracking Table'!$U478+20.691*'BMP P Tracking Table'!$AA478)+SQRT((3630*'BMP P Tracking Table'!$U478+20.691*'BMP P Tracking Table'!$AA478)^2-(4*(996.798*'BMP P Tracking Table'!$AA478)*-'BMP P Tracking Table'!$AB478)))/(2*(996.798*'BMP P Tracking Table'!$AA478)),IF(SUM('BMP P Tracking Table'!$W478:$Z478)=0,'BMP P Tracking Table'!$AB478/(-3630*'BMP P Tracking Table'!$U478),(-(3630*'BMP P Tracking Table'!$U478+20.691*'BMP P Tracking Table'!$Z478-216.711*'BMP P Tracking Table'!$Y478-83.853*'BMP P Tracking Table'!$X478-42.834*'BMP P Tracking Table'!$W478)+SQRT((3630*'BMP P Tracking Table'!$U478+20.691*'BMP P Tracking Table'!$Z478-216.711*'BMP P Tracking Table'!$Y478-83.853*'BMP P Tracking Table'!$X478-42.834*'BMP P Tracking Table'!$W478)^2-(4*(149.919*'BMP P Tracking Table'!$W478+236.676*'BMP P Tracking Table'!$X478+726*'BMP P Tracking Table'!$Y478+996.798*'BMP P Tracking Table'!$Z478)*-'BMP P Tracking Table'!$AB478)))/(2*(149.919*'BMP P Tracking Table'!$W478+236.676*'BMP P Tracking Table'!$X478+726*'BMP P Tracking Table'!$Y478+996.798*'BMP P Tracking Table'!$Z478))))),"")</f>
        <v/>
      </c>
      <c r="AF478" s="107" t="str" cm="1">
        <f t="array" ref="AF478">IFERROR((VLOOKUP(CONCATENATE('BMP P Tracking Table'!$T478," ",'BMP P Tracking Table'!$AC478),'Performance Curves'!$C$1:$L$45,_xlfn.SINGLE(MATCH('BMP P Tracking Table'!$AE478,'Performance Curves'!$D$1:$L$1,1))+2,FALSE)-VLOOKUP(CONCATENATE('BMP P Tracking Table'!$T478," ",'BMP P Tracking Table'!$AC478),'Performance Curves'!$C$1:$L$45,_xlfn.SINGLE(MATCH('BMP P Tracking Table'!$AE478,'Performance Curves'!$D$1:$L$1,1))+1,FALSE)),"")</f>
        <v/>
      </c>
      <c r="AG478" s="107" t="str">
        <f>IFERROR(('BMP P Tracking Table'!$AE478-INDEX('Performance Curves'!$E$1:$L$1,1,MATCH('BMP P Tracking Table'!$AE478,'Performance Curves'!$E$1:$L$1,1)))/(INDEX('Performance Curves'!$E$1:$L$1,1,MATCH('BMP P Tracking Table'!$AE478,'Performance Curves'!$E$1:$L$1,1)+1)-INDEX('Performance Curves'!$E$1:$L$1,1,MATCH('BMP P Tracking Table'!$AE478,'Performance Curves'!$E$1:$L$1,1))),"")</f>
        <v/>
      </c>
      <c r="AH478" s="106" t="str" cm="1">
        <f t="array" ref="AH478">IFERROR(IF('BMP P Tracking Table'!$AE478=2,VLOOKUP(CONCATENATE('BMP P Tracking Table'!$T478," ",'BMP P Tracking Table'!$AC478),'Performance Curves'!$C$1:$L$45,_xlfn.SINGLE(MATCH('BMP P Tracking Table'!$AE478,'Performance Curves'!$D$1:$L$1,1))+1,FALSE),'BMP P Tracking Table'!$AF478*'BMP P Tracking Table'!$AG478+VLOOKUP(CONCATENATE('BMP P Tracking Table'!$T478," ",'BMP P Tracking Table'!$AC478),'Performance Curves'!$C$1:$L$45,_xlfn.SINGLE(MATCH('BMP P Tracking Table'!$AE478,'Performance Curves'!$D$1:$L$1,1))+1,FALSE)),"")</f>
        <v/>
      </c>
      <c r="AI478" s="107" t="str">
        <f>IFERROR('BMP P Tracking Table'!$AH478*'BMP P Tracking Table'!$AD478,"")</f>
        <v/>
      </c>
      <c r="AJ478" s="65"/>
      <c r="AK478" s="101"/>
      <c r="AL478" s="101"/>
      <c r="AM478" s="64">
        <v>1</v>
      </c>
      <c r="AN478" s="105" t="str">
        <f t="shared" si="15"/>
        <v/>
      </c>
      <c r="AO478" s="101"/>
      <c r="AP478" s="101"/>
      <c r="AQ478" s="101"/>
      <c r="AR478" s="101"/>
      <c r="AS478" s="101"/>
      <c r="AT478" s="101"/>
      <c r="AU478" s="101"/>
      <c r="AV478" s="65"/>
      <c r="AW478" s="102"/>
      <c r="AX478" s="102"/>
      <c r="AY478" s="107" t="str">
        <f>IF('BMP P Tracking Table'!$AK478="Yes",IF('BMP P Tracking Table'!$AL478="No",'BMP P Tracking Table'!$U478*VLOOKUP('BMP P Tracking Table'!$Q478,'Loading Rates'!$B$1:$L$24,4,FALSE)+IF('BMP P Tracking Table'!$V478="By HSG",'BMP P Tracking Table'!$W478*VLOOKUP('BMP P Tracking Table'!$Q478,'Loading Rates'!$B$1:$L$24,6,FALSE)+'BMP P Tracking Table'!$X478*VLOOKUP('BMP P Tracking Table'!$Q478,'Loading Rates'!$B$1:$L$24,7,FALSE)+'BMP P Tracking Table'!$Y478*VLOOKUP('BMP P Tracking Table'!$Q478,'Loading Rates'!$B$1:$L$24,8,FALSE)+'BMP P Tracking Table'!$Z478*VLOOKUP('BMP P Tracking Table'!$Q478,'Loading Rates'!$B$1:$L$24,9,FALSE),'BMP P Tracking Table'!$AA478*VLOOKUP('BMP P Tracking Table'!$Q478,'Loading Rates'!$B$1:$L$24,10,FALSE)),'BMP P Tracking Table'!$AO478*VLOOKUP('BMP P Tracking Table'!$Q478,'Loading Rates'!$B$1:$L$24,4,FALSE)+IF('BMP P Tracking Table'!$AP478="By HSG",'BMP P Tracking Table'!$AQ478*VLOOKUP('BMP P Tracking Table'!$Q478,'Loading Rates'!$B$1:$L$24,6,FALSE)+'BMP P Tracking Table'!$AR478*VLOOKUP('BMP P Tracking Table'!$Q478,'Loading Rates'!$B$1:$L$24,7,FALSE)+'BMP P Tracking Table'!$AS478*VLOOKUP('BMP P Tracking Table'!$Q478,'Loading Rates'!$B$1:$L$24,8,FALSE)+'BMP P Tracking Table'!$AT478*VLOOKUP('BMP P Tracking Table'!$Q478,'Loading Rates'!$B$1:$L$24,9,FALSE),'BMP P Tracking Table'!$AU478*VLOOKUP('BMP P Tracking Table'!$Q478,'Loading Rates'!$B$1:$L$24,10,FALSE))),"")</f>
        <v/>
      </c>
      <c r="AZ478" s="107" t="str">
        <f>IFERROR(IF('BMP P Tracking Table'!$AL478="Yes",MIN(2,IF('BMP P Tracking Table'!$AP478="Total Pervious",(-(3630*'BMP P Tracking Table'!$AO478+20.691*'BMP P Tracking Table'!$AU478)+SQRT((3630*'BMP P Tracking Table'!$AO478+20.691*'BMP P Tracking Table'!$AU478)^2-(4*(996.798*'BMP P Tracking Table'!$AU478)*-'BMP P Tracking Table'!$AW478)))/(2*(996.798*'BMP P Tracking Table'!$AU478)),IF(SUM('BMP P Tracking Table'!$AQ478:$AT478)=0,'BMP P Tracking Table'!$AU478/(-3630*'BMP P Tracking Table'!$AO478),(-(3630*'BMP P Tracking Table'!$AO478+20.691*'BMP P Tracking Table'!$AT478-216.711*'BMP P Tracking Table'!$AS478-83.853*'BMP P Tracking Table'!$AR478-42.834*'BMP P Tracking Table'!$AQ478)+SQRT((3630*'BMP P Tracking Table'!$AO478+20.691*'BMP P Tracking Table'!$AT478-216.711*'BMP P Tracking Table'!$AS478-83.853*'BMP P Tracking Table'!$AR478-42.834*'BMP P Tracking Table'!$AQ478)^2-(4*(149.919*'BMP P Tracking Table'!$AQ478+236.676*'BMP P Tracking Table'!$AR478+726*'BMP P Tracking Table'!$AS478+996.798*'BMP P Tracking Table'!$AT478)*-'BMP P Tracking Table'!$AW478)))/(2*(149.919*'BMP P Tracking Table'!$AQ478+236.676*'BMP P Tracking Table'!$AR478+726*'BMP P Tracking Table'!$AS478+996.798*'BMP P Tracking Table'!$AT478))))),MIN(2,IF('BMP P Tracking Table'!$AP478="Total Pervious",(-(3630*'BMP P Tracking Table'!$U478+20.691*'BMP P Tracking Table'!$AA478)+SQRT((3630*'BMP P Tracking Table'!$U478+20.691*'BMP P Tracking Table'!$AA478)^2-(4*(996.798*'BMP P Tracking Table'!$AA478)*-'BMP P Tracking Table'!$AW478)))/(2*(996.798*'BMP P Tracking Table'!$AA478)),IF(SUM('BMP P Tracking Table'!$W478:$Z478)=0,'BMP P Tracking Table'!$AW478/(-3630*'BMP P Tracking Table'!$U478),(-(3630*'BMP P Tracking Table'!$U478+20.691*'BMP P Tracking Table'!$Z478-216.711*'BMP P Tracking Table'!$Y478-83.853*'BMP P Tracking Table'!$X478-42.834*'BMP P Tracking Table'!$W478)+SQRT((3630*'BMP P Tracking Table'!$U478+20.691*'BMP P Tracking Table'!$Z478-216.711*'BMP P Tracking Table'!$Y478-83.853*'BMP P Tracking Table'!$X478-42.834*'BMP P Tracking Table'!$W478)^2-(4*(149.919*'BMP P Tracking Table'!$W478+236.676*'BMP P Tracking Table'!$X478+726*'BMP P Tracking Table'!$Y478+996.798*'BMP P Tracking Table'!$Z478)*-'BMP P Tracking Table'!$AW478)))/(2*(149.919*'BMP P Tracking Table'!$W478+236.676*'BMP P Tracking Table'!$X478+726*'BMP P Tracking Table'!$Y478+996.798*'BMP P Tracking Table'!$Z478)))))),"")</f>
        <v/>
      </c>
      <c r="BA478" s="105" t="str" cm="1">
        <f t="array" ref="BA478">IFERROR((VLOOKUP(CONCATENATE('BMP P Tracking Table'!$AV478," ",'BMP P Tracking Table'!$AX478),'Performance Curves'!$C$1:$L$45,_xlfn.SINGLE(MATCH('BMP P Tracking Table'!$AZ478,'Performance Curves'!$D$1:$L$1,1))+2,FALSE)-VLOOKUP(CONCATENATE('BMP P Tracking Table'!$AV478," ",'BMP P Tracking Table'!$AX478),'Performance Curves'!$C$1:$L$45,_xlfn.SINGLE(MATCH('BMP P Tracking Table'!$AZ478,'Performance Curves'!$D$1:$L$1,1))+1,FALSE)),"")</f>
        <v/>
      </c>
      <c r="BB478" s="107" t="str">
        <f>IFERROR(('BMP P Tracking Table'!$AZ478-INDEX('Performance Curves'!$E$1:$L$1,1,MATCH('BMP P Tracking Table'!$AZ478,'Performance Curves'!$E$1:$L$1,1)))/(INDEX('Performance Curves'!$E$1:$L$1,1,MATCH('BMP P Tracking Table'!$AZ478,'Performance Curves'!$E$1:$L$1,1)+1)-INDEX('Performance Curves'!$E$1:$L$1,1,MATCH('BMP P Tracking Table'!$AZ478,'Performance Curves'!$E$1:$L$1,1))),"")</f>
        <v/>
      </c>
      <c r="BC478" s="106" t="str" cm="1">
        <f t="array" ref="BC478">IFERROR(IF('BMP P Tracking Table'!$AZ478=2,VLOOKUP(CONCATENATE('BMP P Tracking Table'!$AV478," ",'BMP P Tracking Table'!$AX478),'Performance Curves'!$C$1:$L$44,_xlfn.SINGLE(MATCH('BMP P Tracking Table'!$AZ478,'Performance Curves'!$D$1:$L$1,1))+1,FALSE),'BMP P Tracking Table'!$BA478*'BMP P Tracking Table'!$BB478+VLOOKUP(CONCATENATE('BMP P Tracking Table'!$AV478," ",'BMP P Tracking Table'!$AX478),'Performance Curves'!$C$1:$L$44,_xlfn.SINGLE(MATCH('BMP P Tracking Table'!$AZ478,'Performance Curves'!$D$1:$L$1,1))+1,FALSE)),"")</f>
        <v/>
      </c>
      <c r="BD478" s="107" t="str">
        <f>IFERROR('BMP P Tracking Table'!$BC478*'BMP P Tracking Table'!$AY478,"")</f>
        <v/>
      </c>
      <c r="BE478" s="101"/>
      <c r="BF478" s="37">
        <f t="shared" si="16"/>
        <v>0</v>
      </c>
    </row>
    <row r="479" spans="1:58" x14ac:dyDescent="0.25">
      <c r="A479" s="65"/>
      <c r="B479" s="65"/>
      <c r="C479" s="65"/>
      <c r="D479" s="65"/>
      <c r="E479" s="97"/>
      <c r="F479" s="97"/>
      <c r="G479" s="65"/>
      <c r="H479" s="65"/>
      <c r="I479" s="65"/>
      <c r="J479" s="98"/>
      <c r="K479" s="65"/>
      <c r="L479" s="65"/>
      <c r="M479" s="65"/>
      <c r="N479" s="65"/>
      <c r="O479" s="65"/>
      <c r="P479" s="65"/>
      <c r="Q479" s="65" t="str">
        <f>IFERROR(VLOOKUP('BMP P Tracking Table'!$P479,Dropdowns!$C$2:$E$15,3,FALSE),"")</f>
        <v/>
      </c>
      <c r="R479" s="65" t="str">
        <f>IFERROR(VLOOKUP('BMP P Tracking Table'!$Q479,Dropdowns!$P$3:$Q$23,2,FALSE),"")</f>
        <v/>
      </c>
      <c r="S479" s="65"/>
      <c r="T479" s="65"/>
      <c r="U479" s="65"/>
      <c r="V479" s="65"/>
      <c r="W479" s="65"/>
      <c r="X479" s="65"/>
      <c r="Y479" s="65"/>
      <c r="Z479" s="65"/>
      <c r="AA479" s="65"/>
      <c r="AB479" s="100"/>
      <c r="AC479" s="65"/>
      <c r="AD479" s="107" t="str">
        <f>IFERROR('BMP P Tracking Table'!$U479*VLOOKUP('BMP P Tracking Table'!$Q479,'Loading Rates'!$B$1:$L$24,4,FALSE)+IF('BMP P Tracking Table'!$V479="By HSG",'BMP P Tracking Table'!$W479*VLOOKUP('BMP P Tracking Table'!$Q479,'Loading Rates'!$B$1:$L$24,6,FALSE)+'BMP P Tracking Table'!$X479*VLOOKUP('BMP P Tracking Table'!$Q479,'Loading Rates'!$B$1:$L$24,7,FALSE)+'BMP P Tracking Table'!$Y479*VLOOKUP('BMP P Tracking Table'!$Q479,'Loading Rates'!$B$1:$L$24,8,FALSE)+'BMP P Tracking Table'!$Z479*VLOOKUP('BMP P Tracking Table'!$Q479,'Loading Rates'!$B$1:$L$24,9,FALSE),'BMP P Tracking Table'!$AA479*VLOOKUP('BMP P Tracking Table'!$Q479,'Loading Rates'!$B$1:$L$24,10,FALSE)),"")</f>
        <v/>
      </c>
      <c r="AE479" s="107" t="str">
        <f>IFERROR(MIN(2,IF('BMP P Tracking Table'!$V479="Total Pervious",(-(3630*'BMP P Tracking Table'!$U479+20.691*'BMP P Tracking Table'!$AA479)+SQRT((3630*'BMP P Tracking Table'!$U479+20.691*'BMP P Tracking Table'!$AA479)^2-(4*(996.798*'BMP P Tracking Table'!$AA479)*-'BMP P Tracking Table'!$AB479)))/(2*(996.798*'BMP P Tracking Table'!$AA479)),IF(SUM('BMP P Tracking Table'!$W479:$Z479)=0,'BMP P Tracking Table'!$AB479/(-3630*'BMP P Tracking Table'!$U479),(-(3630*'BMP P Tracking Table'!$U479+20.691*'BMP P Tracking Table'!$Z479-216.711*'BMP P Tracking Table'!$Y479-83.853*'BMP P Tracking Table'!$X479-42.834*'BMP P Tracking Table'!$W479)+SQRT((3630*'BMP P Tracking Table'!$U479+20.691*'BMP P Tracking Table'!$Z479-216.711*'BMP P Tracking Table'!$Y479-83.853*'BMP P Tracking Table'!$X479-42.834*'BMP P Tracking Table'!$W479)^2-(4*(149.919*'BMP P Tracking Table'!$W479+236.676*'BMP P Tracking Table'!$X479+726*'BMP P Tracking Table'!$Y479+996.798*'BMP P Tracking Table'!$Z479)*-'BMP P Tracking Table'!$AB479)))/(2*(149.919*'BMP P Tracking Table'!$W479+236.676*'BMP P Tracking Table'!$X479+726*'BMP P Tracking Table'!$Y479+996.798*'BMP P Tracking Table'!$Z479))))),"")</f>
        <v/>
      </c>
      <c r="AF479" s="107" t="str" cm="1">
        <f t="array" ref="AF479">IFERROR((VLOOKUP(CONCATENATE('BMP P Tracking Table'!$T479," ",'BMP P Tracking Table'!$AC479),'Performance Curves'!$C$1:$L$45,_xlfn.SINGLE(MATCH('BMP P Tracking Table'!$AE479,'Performance Curves'!$D$1:$L$1,1))+2,FALSE)-VLOOKUP(CONCATENATE('BMP P Tracking Table'!$T479," ",'BMP P Tracking Table'!$AC479),'Performance Curves'!$C$1:$L$45,_xlfn.SINGLE(MATCH('BMP P Tracking Table'!$AE479,'Performance Curves'!$D$1:$L$1,1))+1,FALSE)),"")</f>
        <v/>
      </c>
      <c r="AG479" s="107" t="str">
        <f>IFERROR(('BMP P Tracking Table'!$AE479-INDEX('Performance Curves'!$E$1:$L$1,1,MATCH('BMP P Tracking Table'!$AE479,'Performance Curves'!$E$1:$L$1,1)))/(INDEX('Performance Curves'!$E$1:$L$1,1,MATCH('BMP P Tracking Table'!$AE479,'Performance Curves'!$E$1:$L$1,1)+1)-INDEX('Performance Curves'!$E$1:$L$1,1,MATCH('BMP P Tracking Table'!$AE479,'Performance Curves'!$E$1:$L$1,1))),"")</f>
        <v/>
      </c>
      <c r="AH479" s="106" t="str" cm="1">
        <f t="array" ref="AH479">IFERROR(IF('BMP P Tracking Table'!$AE479=2,VLOOKUP(CONCATENATE('BMP P Tracking Table'!$T479," ",'BMP P Tracking Table'!$AC479),'Performance Curves'!$C$1:$L$45,_xlfn.SINGLE(MATCH('BMP P Tracking Table'!$AE479,'Performance Curves'!$D$1:$L$1,1))+1,FALSE),'BMP P Tracking Table'!$AF479*'BMP P Tracking Table'!$AG479+VLOOKUP(CONCATENATE('BMP P Tracking Table'!$T479," ",'BMP P Tracking Table'!$AC479),'Performance Curves'!$C$1:$L$45,_xlfn.SINGLE(MATCH('BMP P Tracking Table'!$AE479,'Performance Curves'!$D$1:$L$1,1))+1,FALSE)),"")</f>
        <v/>
      </c>
      <c r="AI479" s="107" t="str">
        <f>IFERROR('BMP P Tracking Table'!$AH479*'BMP P Tracking Table'!$AD479,"")</f>
        <v/>
      </c>
      <c r="AJ479" s="65"/>
      <c r="AK479" s="101"/>
      <c r="AL479" s="101"/>
      <c r="AM479" s="64">
        <v>1</v>
      </c>
      <c r="AN479" s="105" t="str">
        <f t="shared" si="15"/>
        <v/>
      </c>
      <c r="AO479" s="101"/>
      <c r="AP479" s="101"/>
      <c r="AQ479" s="101"/>
      <c r="AR479" s="101"/>
      <c r="AS479" s="101"/>
      <c r="AT479" s="101"/>
      <c r="AU479" s="101"/>
      <c r="AV479" s="65"/>
      <c r="AW479" s="102"/>
      <c r="AX479" s="102"/>
      <c r="AY479" s="107" t="str">
        <f>IF('BMP P Tracking Table'!$AK479="Yes",IF('BMP P Tracking Table'!$AL479="No",'BMP P Tracking Table'!$U479*VLOOKUP('BMP P Tracking Table'!$Q479,'Loading Rates'!$B$1:$L$24,4,FALSE)+IF('BMP P Tracking Table'!$V479="By HSG",'BMP P Tracking Table'!$W479*VLOOKUP('BMP P Tracking Table'!$Q479,'Loading Rates'!$B$1:$L$24,6,FALSE)+'BMP P Tracking Table'!$X479*VLOOKUP('BMP P Tracking Table'!$Q479,'Loading Rates'!$B$1:$L$24,7,FALSE)+'BMP P Tracking Table'!$Y479*VLOOKUP('BMP P Tracking Table'!$Q479,'Loading Rates'!$B$1:$L$24,8,FALSE)+'BMP P Tracking Table'!$Z479*VLOOKUP('BMP P Tracking Table'!$Q479,'Loading Rates'!$B$1:$L$24,9,FALSE),'BMP P Tracking Table'!$AA479*VLOOKUP('BMP P Tracking Table'!$Q479,'Loading Rates'!$B$1:$L$24,10,FALSE)),'BMP P Tracking Table'!$AO479*VLOOKUP('BMP P Tracking Table'!$Q479,'Loading Rates'!$B$1:$L$24,4,FALSE)+IF('BMP P Tracking Table'!$AP479="By HSG",'BMP P Tracking Table'!$AQ479*VLOOKUP('BMP P Tracking Table'!$Q479,'Loading Rates'!$B$1:$L$24,6,FALSE)+'BMP P Tracking Table'!$AR479*VLOOKUP('BMP P Tracking Table'!$Q479,'Loading Rates'!$B$1:$L$24,7,FALSE)+'BMP P Tracking Table'!$AS479*VLOOKUP('BMP P Tracking Table'!$Q479,'Loading Rates'!$B$1:$L$24,8,FALSE)+'BMP P Tracking Table'!$AT479*VLOOKUP('BMP P Tracking Table'!$Q479,'Loading Rates'!$B$1:$L$24,9,FALSE),'BMP P Tracking Table'!$AU479*VLOOKUP('BMP P Tracking Table'!$Q479,'Loading Rates'!$B$1:$L$24,10,FALSE))),"")</f>
        <v/>
      </c>
      <c r="AZ479" s="107" t="str">
        <f>IFERROR(IF('BMP P Tracking Table'!$AL479="Yes",MIN(2,IF('BMP P Tracking Table'!$AP479="Total Pervious",(-(3630*'BMP P Tracking Table'!$AO479+20.691*'BMP P Tracking Table'!$AU479)+SQRT((3630*'BMP P Tracking Table'!$AO479+20.691*'BMP P Tracking Table'!$AU479)^2-(4*(996.798*'BMP P Tracking Table'!$AU479)*-'BMP P Tracking Table'!$AW479)))/(2*(996.798*'BMP P Tracking Table'!$AU479)),IF(SUM('BMP P Tracking Table'!$AQ479:$AT479)=0,'BMP P Tracking Table'!$AU479/(-3630*'BMP P Tracking Table'!$AO479),(-(3630*'BMP P Tracking Table'!$AO479+20.691*'BMP P Tracking Table'!$AT479-216.711*'BMP P Tracking Table'!$AS479-83.853*'BMP P Tracking Table'!$AR479-42.834*'BMP P Tracking Table'!$AQ479)+SQRT((3630*'BMP P Tracking Table'!$AO479+20.691*'BMP P Tracking Table'!$AT479-216.711*'BMP P Tracking Table'!$AS479-83.853*'BMP P Tracking Table'!$AR479-42.834*'BMP P Tracking Table'!$AQ479)^2-(4*(149.919*'BMP P Tracking Table'!$AQ479+236.676*'BMP P Tracking Table'!$AR479+726*'BMP P Tracking Table'!$AS479+996.798*'BMP P Tracking Table'!$AT479)*-'BMP P Tracking Table'!$AW479)))/(2*(149.919*'BMP P Tracking Table'!$AQ479+236.676*'BMP P Tracking Table'!$AR479+726*'BMP P Tracking Table'!$AS479+996.798*'BMP P Tracking Table'!$AT479))))),MIN(2,IF('BMP P Tracking Table'!$AP479="Total Pervious",(-(3630*'BMP P Tracking Table'!$U479+20.691*'BMP P Tracking Table'!$AA479)+SQRT((3630*'BMP P Tracking Table'!$U479+20.691*'BMP P Tracking Table'!$AA479)^2-(4*(996.798*'BMP P Tracking Table'!$AA479)*-'BMP P Tracking Table'!$AW479)))/(2*(996.798*'BMP P Tracking Table'!$AA479)),IF(SUM('BMP P Tracking Table'!$W479:$Z479)=0,'BMP P Tracking Table'!$AW479/(-3630*'BMP P Tracking Table'!$U479),(-(3630*'BMP P Tracking Table'!$U479+20.691*'BMP P Tracking Table'!$Z479-216.711*'BMP P Tracking Table'!$Y479-83.853*'BMP P Tracking Table'!$X479-42.834*'BMP P Tracking Table'!$W479)+SQRT((3630*'BMP P Tracking Table'!$U479+20.691*'BMP P Tracking Table'!$Z479-216.711*'BMP P Tracking Table'!$Y479-83.853*'BMP P Tracking Table'!$X479-42.834*'BMP P Tracking Table'!$W479)^2-(4*(149.919*'BMP P Tracking Table'!$W479+236.676*'BMP P Tracking Table'!$X479+726*'BMP P Tracking Table'!$Y479+996.798*'BMP P Tracking Table'!$Z479)*-'BMP P Tracking Table'!$AW479)))/(2*(149.919*'BMP P Tracking Table'!$W479+236.676*'BMP P Tracking Table'!$X479+726*'BMP P Tracking Table'!$Y479+996.798*'BMP P Tracking Table'!$Z479)))))),"")</f>
        <v/>
      </c>
      <c r="BA479" s="105" t="str" cm="1">
        <f t="array" ref="BA479">IFERROR((VLOOKUP(CONCATENATE('BMP P Tracking Table'!$AV479," ",'BMP P Tracking Table'!$AX479),'Performance Curves'!$C$1:$L$45,_xlfn.SINGLE(MATCH('BMP P Tracking Table'!$AZ479,'Performance Curves'!$D$1:$L$1,1))+2,FALSE)-VLOOKUP(CONCATENATE('BMP P Tracking Table'!$AV479," ",'BMP P Tracking Table'!$AX479),'Performance Curves'!$C$1:$L$45,_xlfn.SINGLE(MATCH('BMP P Tracking Table'!$AZ479,'Performance Curves'!$D$1:$L$1,1))+1,FALSE)),"")</f>
        <v/>
      </c>
      <c r="BB479" s="107" t="str">
        <f>IFERROR(('BMP P Tracking Table'!$AZ479-INDEX('Performance Curves'!$E$1:$L$1,1,MATCH('BMP P Tracking Table'!$AZ479,'Performance Curves'!$E$1:$L$1,1)))/(INDEX('Performance Curves'!$E$1:$L$1,1,MATCH('BMP P Tracking Table'!$AZ479,'Performance Curves'!$E$1:$L$1,1)+1)-INDEX('Performance Curves'!$E$1:$L$1,1,MATCH('BMP P Tracking Table'!$AZ479,'Performance Curves'!$E$1:$L$1,1))),"")</f>
        <v/>
      </c>
      <c r="BC479" s="106" t="str" cm="1">
        <f t="array" ref="BC479">IFERROR(IF('BMP P Tracking Table'!$AZ479=2,VLOOKUP(CONCATENATE('BMP P Tracking Table'!$AV479," ",'BMP P Tracking Table'!$AX479),'Performance Curves'!$C$1:$L$44,_xlfn.SINGLE(MATCH('BMP P Tracking Table'!$AZ479,'Performance Curves'!$D$1:$L$1,1))+1,FALSE),'BMP P Tracking Table'!$BA479*'BMP P Tracking Table'!$BB479+VLOOKUP(CONCATENATE('BMP P Tracking Table'!$AV479," ",'BMP P Tracking Table'!$AX479),'Performance Curves'!$C$1:$L$44,_xlfn.SINGLE(MATCH('BMP P Tracking Table'!$AZ479,'Performance Curves'!$D$1:$L$1,1))+1,FALSE)),"")</f>
        <v/>
      </c>
      <c r="BD479" s="107" t="str">
        <f>IFERROR('BMP P Tracking Table'!$BC479*'BMP P Tracking Table'!$AY479,"")</f>
        <v/>
      </c>
      <c r="BE479" s="101"/>
      <c r="BF479" s="37">
        <f t="shared" si="16"/>
        <v>0</v>
      </c>
    </row>
    <row r="480" spans="1:58" x14ac:dyDescent="0.25">
      <c r="A480" s="65"/>
      <c r="B480" s="65"/>
      <c r="C480" s="65"/>
      <c r="D480" s="65"/>
      <c r="E480" s="97"/>
      <c r="F480" s="97"/>
      <c r="G480" s="65"/>
      <c r="H480" s="65"/>
      <c r="I480" s="65"/>
      <c r="J480" s="98"/>
      <c r="K480" s="65"/>
      <c r="L480" s="65"/>
      <c r="M480" s="65"/>
      <c r="N480" s="65"/>
      <c r="O480" s="65"/>
      <c r="P480" s="65"/>
      <c r="Q480" s="65" t="str">
        <f>IFERROR(VLOOKUP('BMP P Tracking Table'!$P480,Dropdowns!$C$2:$E$15,3,FALSE),"")</f>
        <v/>
      </c>
      <c r="R480" s="65" t="str">
        <f>IFERROR(VLOOKUP('BMP P Tracking Table'!$Q480,Dropdowns!$P$3:$Q$23,2,FALSE),"")</f>
        <v/>
      </c>
      <c r="S480" s="65"/>
      <c r="T480" s="65"/>
      <c r="U480" s="65"/>
      <c r="V480" s="65"/>
      <c r="W480" s="65"/>
      <c r="X480" s="65"/>
      <c r="Y480" s="65"/>
      <c r="Z480" s="65"/>
      <c r="AA480" s="65"/>
      <c r="AB480" s="100"/>
      <c r="AC480" s="65"/>
      <c r="AD480" s="107" t="str">
        <f>IFERROR('BMP P Tracking Table'!$U480*VLOOKUP('BMP P Tracking Table'!$Q480,'Loading Rates'!$B$1:$L$24,4,FALSE)+IF('BMP P Tracking Table'!$V480="By HSG",'BMP P Tracking Table'!$W480*VLOOKUP('BMP P Tracking Table'!$Q480,'Loading Rates'!$B$1:$L$24,6,FALSE)+'BMP P Tracking Table'!$X480*VLOOKUP('BMP P Tracking Table'!$Q480,'Loading Rates'!$B$1:$L$24,7,FALSE)+'BMP P Tracking Table'!$Y480*VLOOKUP('BMP P Tracking Table'!$Q480,'Loading Rates'!$B$1:$L$24,8,FALSE)+'BMP P Tracking Table'!$Z480*VLOOKUP('BMP P Tracking Table'!$Q480,'Loading Rates'!$B$1:$L$24,9,FALSE),'BMP P Tracking Table'!$AA480*VLOOKUP('BMP P Tracking Table'!$Q480,'Loading Rates'!$B$1:$L$24,10,FALSE)),"")</f>
        <v/>
      </c>
      <c r="AE480" s="107" t="str">
        <f>IFERROR(MIN(2,IF('BMP P Tracking Table'!$V480="Total Pervious",(-(3630*'BMP P Tracking Table'!$U480+20.691*'BMP P Tracking Table'!$AA480)+SQRT((3630*'BMP P Tracking Table'!$U480+20.691*'BMP P Tracking Table'!$AA480)^2-(4*(996.798*'BMP P Tracking Table'!$AA480)*-'BMP P Tracking Table'!$AB480)))/(2*(996.798*'BMP P Tracking Table'!$AA480)),IF(SUM('BMP P Tracking Table'!$W480:$Z480)=0,'BMP P Tracking Table'!$AB480/(-3630*'BMP P Tracking Table'!$U480),(-(3630*'BMP P Tracking Table'!$U480+20.691*'BMP P Tracking Table'!$Z480-216.711*'BMP P Tracking Table'!$Y480-83.853*'BMP P Tracking Table'!$X480-42.834*'BMP P Tracking Table'!$W480)+SQRT((3630*'BMP P Tracking Table'!$U480+20.691*'BMP P Tracking Table'!$Z480-216.711*'BMP P Tracking Table'!$Y480-83.853*'BMP P Tracking Table'!$X480-42.834*'BMP P Tracking Table'!$W480)^2-(4*(149.919*'BMP P Tracking Table'!$W480+236.676*'BMP P Tracking Table'!$X480+726*'BMP P Tracking Table'!$Y480+996.798*'BMP P Tracking Table'!$Z480)*-'BMP P Tracking Table'!$AB480)))/(2*(149.919*'BMP P Tracking Table'!$W480+236.676*'BMP P Tracking Table'!$X480+726*'BMP P Tracking Table'!$Y480+996.798*'BMP P Tracking Table'!$Z480))))),"")</f>
        <v/>
      </c>
      <c r="AF480" s="107" t="str" cm="1">
        <f t="array" ref="AF480">IFERROR((VLOOKUP(CONCATENATE('BMP P Tracking Table'!$T480," ",'BMP P Tracking Table'!$AC480),'Performance Curves'!$C$1:$L$45,_xlfn.SINGLE(MATCH('BMP P Tracking Table'!$AE480,'Performance Curves'!$D$1:$L$1,1))+2,FALSE)-VLOOKUP(CONCATENATE('BMP P Tracking Table'!$T480," ",'BMP P Tracking Table'!$AC480),'Performance Curves'!$C$1:$L$45,_xlfn.SINGLE(MATCH('BMP P Tracking Table'!$AE480,'Performance Curves'!$D$1:$L$1,1))+1,FALSE)),"")</f>
        <v/>
      </c>
      <c r="AG480" s="107" t="str">
        <f>IFERROR(('BMP P Tracking Table'!$AE480-INDEX('Performance Curves'!$E$1:$L$1,1,MATCH('BMP P Tracking Table'!$AE480,'Performance Curves'!$E$1:$L$1,1)))/(INDEX('Performance Curves'!$E$1:$L$1,1,MATCH('BMP P Tracking Table'!$AE480,'Performance Curves'!$E$1:$L$1,1)+1)-INDEX('Performance Curves'!$E$1:$L$1,1,MATCH('BMP P Tracking Table'!$AE480,'Performance Curves'!$E$1:$L$1,1))),"")</f>
        <v/>
      </c>
      <c r="AH480" s="106" t="str" cm="1">
        <f t="array" ref="AH480">IFERROR(IF('BMP P Tracking Table'!$AE480=2,VLOOKUP(CONCATENATE('BMP P Tracking Table'!$T480," ",'BMP P Tracking Table'!$AC480),'Performance Curves'!$C$1:$L$45,_xlfn.SINGLE(MATCH('BMP P Tracking Table'!$AE480,'Performance Curves'!$D$1:$L$1,1))+1,FALSE),'BMP P Tracking Table'!$AF480*'BMP P Tracking Table'!$AG480+VLOOKUP(CONCATENATE('BMP P Tracking Table'!$T480," ",'BMP P Tracking Table'!$AC480),'Performance Curves'!$C$1:$L$45,_xlfn.SINGLE(MATCH('BMP P Tracking Table'!$AE480,'Performance Curves'!$D$1:$L$1,1))+1,FALSE)),"")</f>
        <v/>
      </c>
      <c r="AI480" s="107" t="str">
        <f>IFERROR('BMP P Tracking Table'!$AH480*'BMP P Tracking Table'!$AD480,"")</f>
        <v/>
      </c>
      <c r="AJ480" s="65"/>
      <c r="AK480" s="101"/>
      <c r="AL480" s="101"/>
      <c r="AM480" s="64">
        <v>1</v>
      </c>
      <c r="AN480" s="105" t="str">
        <f t="shared" si="15"/>
        <v/>
      </c>
      <c r="AO480" s="101"/>
      <c r="AP480" s="101"/>
      <c r="AQ480" s="101"/>
      <c r="AR480" s="101"/>
      <c r="AS480" s="101"/>
      <c r="AT480" s="101"/>
      <c r="AU480" s="101"/>
      <c r="AV480" s="65"/>
      <c r="AW480" s="102"/>
      <c r="AX480" s="102"/>
      <c r="AY480" s="107" t="str">
        <f>IF('BMP P Tracking Table'!$AK480="Yes",IF('BMP P Tracking Table'!$AL480="No",'BMP P Tracking Table'!$U480*VLOOKUP('BMP P Tracking Table'!$Q480,'Loading Rates'!$B$1:$L$24,4,FALSE)+IF('BMP P Tracking Table'!$V480="By HSG",'BMP P Tracking Table'!$W480*VLOOKUP('BMP P Tracking Table'!$Q480,'Loading Rates'!$B$1:$L$24,6,FALSE)+'BMP P Tracking Table'!$X480*VLOOKUP('BMP P Tracking Table'!$Q480,'Loading Rates'!$B$1:$L$24,7,FALSE)+'BMP P Tracking Table'!$Y480*VLOOKUP('BMP P Tracking Table'!$Q480,'Loading Rates'!$B$1:$L$24,8,FALSE)+'BMP P Tracking Table'!$Z480*VLOOKUP('BMP P Tracking Table'!$Q480,'Loading Rates'!$B$1:$L$24,9,FALSE),'BMP P Tracking Table'!$AA480*VLOOKUP('BMP P Tracking Table'!$Q480,'Loading Rates'!$B$1:$L$24,10,FALSE)),'BMP P Tracking Table'!$AO480*VLOOKUP('BMP P Tracking Table'!$Q480,'Loading Rates'!$B$1:$L$24,4,FALSE)+IF('BMP P Tracking Table'!$AP480="By HSG",'BMP P Tracking Table'!$AQ480*VLOOKUP('BMP P Tracking Table'!$Q480,'Loading Rates'!$B$1:$L$24,6,FALSE)+'BMP P Tracking Table'!$AR480*VLOOKUP('BMP P Tracking Table'!$Q480,'Loading Rates'!$B$1:$L$24,7,FALSE)+'BMP P Tracking Table'!$AS480*VLOOKUP('BMP P Tracking Table'!$Q480,'Loading Rates'!$B$1:$L$24,8,FALSE)+'BMP P Tracking Table'!$AT480*VLOOKUP('BMP P Tracking Table'!$Q480,'Loading Rates'!$B$1:$L$24,9,FALSE),'BMP P Tracking Table'!$AU480*VLOOKUP('BMP P Tracking Table'!$Q480,'Loading Rates'!$B$1:$L$24,10,FALSE))),"")</f>
        <v/>
      </c>
      <c r="AZ480" s="107" t="str">
        <f>IFERROR(IF('BMP P Tracking Table'!$AL480="Yes",MIN(2,IF('BMP P Tracking Table'!$AP480="Total Pervious",(-(3630*'BMP P Tracking Table'!$AO480+20.691*'BMP P Tracking Table'!$AU480)+SQRT((3630*'BMP P Tracking Table'!$AO480+20.691*'BMP P Tracking Table'!$AU480)^2-(4*(996.798*'BMP P Tracking Table'!$AU480)*-'BMP P Tracking Table'!$AW480)))/(2*(996.798*'BMP P Tracking Table'!$AU480)),IF(SUM('BMP P Tracking Table'!$AQ480:$AT480)=0,'BMP P Tracking Table'!$AU480/(-3630*'BMP P Tracking Table'!$AO480),(-(3630*'BMP P Tracking Table'!$AO480+20.691*'BMP P Tracking Table'!$AT480-216.711*'BMP P Tracking Table'!$AS480-83.853*'BMP P Tracking Table'!$AR480-42.834*'BMP P Tracking Table'!$AQ480)+SQRT((3630*'BMP P Tracking Table'!$AO480+20.691*'BMP P Tracking Table'!$AT480-216.711*'BMP P Tracking Table'!$AS480-83.853*'BMP P Tracking Table'!$AR480-42.834*'BMP P Tracking Table'!$AQ480)^2-(4*(149.919*'BMP P Tracking Table'!$AQ480+236.676*'BMP P Tracking Table'!$AR480+726*'BMP P Tracking Table'!$AS480+996.798*'BMP P Tracking Table'!$AT480)*-'BMP P Tracking Table'!$AW480)))/(2*(149.919*'BMP P Tracking Table'!$AQ480+236.676*'BMP P Tracking Table'!$AR480+726*'BMP P Tracking Table'!$AS480+996.798*'BMP P Tracking Table'!$AT480))))),MIN(2,IF('BMP P Tracking Table'!$AP480="Total Pervious",(-(3630*'BMP P Tracking Table'!$U480+20.691*'BMP P Tracking Table'!$AA480)+SQRT((3630*'BMP P Tracking Table'!$U480+20.691*'BMP P Tracking Table'!$AA480)^2-(4*(996.798*'BMP P Tracking Table'!$AA480)*-'BMP P Tracking Table'!$AW480)))/(2*(996.798*'BMP P Tracking Table'!$AA480)),IF(SUM('BMP P Tracking Table'!$W480:$Z480)=0,'BMP P Tracking Table'!$AW480/(-3630*'BMP P Tracking Table'!$U480),(-(3630*'BMP P Tracking Table'!$U480+20.691*'BMP P Tracking Table'!$Z480-216.711*'BMP P Tracking Table'!$Y480-83.853*'BMP P Tracking Table'!$X480-42.834*'BMP P Tracking Table'!$W480)+SQRT((3630*'BMP P Tracking Table'!$U480+20.691*'BMP P Tracking Table'!$Z480-216.711*'BMP P Tracking Table'!$Y480-83.853*'BMP P Tracking Table'!$X480-42.834*'BMP P Tracking Table'!$W480)^2-(4*(149.919*'BMP P Tracking Table'!$W480+236.676*'BMP P Tracking Table'!$X480+726*'BMP P Tracking Table'!$Y480+996.798*'BMP P Tracking Table'!$Z480)*-'BMP P Tracking Table'!$AW480)))/(2*(149.919*'BMP P Tracking Table'!$W480+236.676*'BMP P Tracking Table'!$X480+726*'BMP P Tracking Table'!$Y480+996.798*'BMP P Tracking Table'!$Z480)))))),"")</f>
        <v/>
      </c>
      <c r="BA480" s="105" t="str" cm="1">
        <f t="array" ref="BA480">IFERROR((VLOOKUP(CONCATENATE('BMP P Tracking Table'!$AV480," ",'BMP P Tracking Table'!$AX480),'Performance Curves'!$C$1:$L$45,_xlfn.SINGLE(MATCH('BMP P Tracking Table'!$AZ480,'Performance Curves'!$D$1:$L$1,1))+2,FALSE)-VLOOKUP(CONCATENATE('BMP P Tracking Table'!$AV480," ",'BMP P Tracking Table'!$AX480),'Performance Curves'!$C$1:$L$45,_xlfn.SINGLE(MATCH('BMP P Tracking Table'!$AZ480,'Performance Curves'!$D$1:$L$1,1))+1,FALSE)),"")</f>
        <v/>
      </c>
      <c r="BB480" s="107" t="str">
        <f>IFERROR(('BMP P Tracking Table'!$AZ480-INDEX('Performance Curves'!$E$1:$L$1,1,MATCH('BMP P Tracking Table'!$AZ480,'Performance Curves'!$E$1:$L$1,1)))/(INDEX('Performance Curves'!$E$1:$L$1,1,MATCH('BMP P Tracking Table'!$AZ480,'Performance Curves'!$E$1:$L$1,1)+1)-INDEX('Performance Curves'!$E$1:$L$1,1,MATCH('BMP P Tracking Table'!$AZ480,'Performance Curves'!$E$1:$L$1,1))),"")</f>
        <v/>
      </c>
      <c r="BC480" s="106" t="str" cm="1">
        <f t="array" ref="BC480">IFERROR(IF('BMP P Tracking Table'!$AZ480=2,VLOOKUP(CONCATENATE('BMP P Tracking Table'!$AV480," ",'BMP P Tracking Table'!$AX480),'Performance Curves'!$C$1:$L$44,_xlfn.SINGLE(MATCH('BMP P Tracking Table'!$AZ480,'Performance Curves'!$D$1:$L$1,1))+1,FALSE),'BMP P Tracking Table'!$BA480*'BMP P Tracking Table'!$BB480+VLOOKUP(CONCATENATE('BMP P Tracking Table'!$AV480," ",'BMP P Tracking Table'!$AX480),'Performance Curves'!$C$1:$L$44,_xlfn.SINGLE(MATCH('BMP P Tracking Table'!$AZ480,'Performance Curves'!$D$1:$L$1,1))+1,FALSE)),"")</f>
        <v/>
      </c>
      <c r="BD480" s="107" t="str">
        <f>IFERROR('BMP P Tracking Table'!$BC480*'BMP P Tracking Table'!$AY480,"")</f>
        <v/>
      </c>
      <c r="BE480" s="101"/>
      <c r="BF480" s="37">
        <f t="shared" si="16"/>
        <v>0</v>
      </c>
    </row>
    <row r="481" spans="1:58" x14ac:dyDescent="0.25">
      <c r="A481" s="65"/>
      <c r="B481" s="65"/>
      <c r="C481" s="65"/>
      <c r="D481" s="65"/>
      <c r="E481" s="97"/>
      <c r="F481" s="97"/>
      <c r="G481" s="65"/>
      <c r="H481" s="65"/>
      <c r="I481" s="65"/>
      <c r="J481" s="98"/>
      <c r="K481" s="65"/>
      <c r="L481" s="65"/>
      <c r="M481" s="65"/>
      <c r="N481" s="65"/>
      <c r="O481" s="65"/>
      <c r="P481" s="65"/>
      <c r="Q481" s="65" t="str">
        <f>IFERROR(VLOOKUP('BMP P Tracking Table'!$P481,Dropdowns!$C$2:$E$15,3,FALSE),"")</f>
        <v/>
      </c>
      <c r="R481" s="65" t="str">
        <f>IFERROR(VLOOKUP('BMP P Tracking Table'!$Q481,Dropdowns!$P$3:$Q$23,2,FALSE),"")</f>
        <v/>
      </c>
      <c r="S481" s="65"/>
      <c r="T481" s="65"/>
      <c r="U481" s="65"/>
      <c r="V481" s="65"/>
      <c r="W481" s="65"/>
      <c r="X481" s="65"/>
      <c r="Y481" s="65"/>
      <c r="Z481" s="65"/>
      <c r="AA481" s="65"/>
      <c r="AB481" s="100"/>
      <c r="AC481" s="65"/>
      <c r="AD481" s="107" t="str">
        <f>IFERROR('BMP P Tracking Table'!$U481*VLOOKUP('BMP P Tracking Table'!$Q481,'Loading Rates'!$B$1:$L$24,4,FALSE)+IF('BMP P Tracking Table'!$V481="By HSG",'BMP P Tracking Table'!$W481*VLOOKUP('BMP P Tracking Table'!$Q481,'Loading Rates'!$B$1:$L$24,6,FALSE)+'BMP P Tracking Table'!$X481*VLOOKUP('BMP P Tracking Table'!$Q481,'Loading Rates'!$B$1:$L$24,7,FALSE)+'BMP P Tracking Table'!$Y481*VLOOKUP('BMP P Tracking Table'!$Q481,'Loading Rates'!$B$1:$L$24,8,FALSE)+'BMP P Tracking Table'!$Z481*VLOOKUP('BMP P Tracking Table'!$Q481,'Loading Rates'!$B$1:$L$24,9,FALSE),'BMP P Tracking Table'!$AA481*VLOOKUP('BMP P Tracking Table'!$Q481,'Loading Rates'!$B$1:$L$24,10,FALSE)),"")</f>
        <v/>
      </c>
      <c r="AE481" s="107" t="str">
        <f>IFERROR(MIN(2,IF('BMP P Tracking Table'!$V481="Total Pervious",(-(3630*'BMP P Tracking Table'!$U481+20.691*'BMP P Tracking Table'!$AA481)+SQRT((3630*'BMP P Tracking Table'!$U481+20.691*'BMP P Tracking Table'!$AA481)^2-(4*(996.798*'BMP P Tracking Table'!$AA481)*-'BMP P Tracking Table'!$AB481)))/(2*(996.798*'BMP P Tracking Table'!$AA481)),IF(SUM('BMP P Tracking Table'!$W481:$Z481)=0,'BMP P Tracking Table'!$AB481/(-3630*'BMP P Tracking Table'!$U481),(-(3630*'BMP P Tracking Table'!$U481+20.691*'BMP P Tracking Table'!$Z481-216.711*'BMP P Tracking Table'!$Y481-83.853*'BMP P Tracking Table'!$X481-42.834*'BMP P Tracking Table'!$W481)+SQRT((3630*'BMP P Tracking Table'!$U481+20.691*'BMP P Tracking Table'!$Z481-216.711*'BMP P Tracking Table'!$Y481-83.853*'BMP P Tracking Table'!$X481-42.834*'BMP P Tracking Table'!$W481)^2-(4*(149.919*'BMP P Tracking Table'!$W481+236.676*'BMP P Tracking Table'!$X481+726*'BMP P Tracking Table'!$Y481+996.798*'BMP P Tracking Table'!$Z481)*-'BMP P Tracking Table'!$AB481)))/(2*(149.919*'BMP P Tracking Table'!$W481+236.676*'BMP P Tracking Table'!$X481+726*'BMP P Tracking Table'!$Y481+996.798*'BMP P Tracking Table'!$Z481))))),"")</f>
        <v/>
      </c>
      <c r="AF481" s="107" t="str" cm="1">
        <f t="array" ref="AF481">IFERROR((VLOOKUP(CONCATENATE('BMP P Tracking Table'!$T481," ",'BMP P Tracking Table'!$AC481),'Performance Curves'!$C$1:$L$45,_xlfn.SINGLE(MATCH('BMP P Tracking Table'!$AE481,'Performance Curves'!$D$1:$L$1,1))+2,FALSE)-VLOOKUP(CONCATENATE('BMP P Tracking Table'!$T481," ",'BMP P Tracking Table'!$AC481),'Performance Curves'!$C$1:$L$45,_xlfn.SINGLE(MATCH('BMP P Tracking Table'!$AE481,'Performance Curves'!$D$1:$L$1,1))+1,FALSE)),"")</f>
        <v/>
      </c>
      <c r="AG481" s="107" t="str">
        <f>IFERROR(('BMP P Tracking Table'!$AE481-INDEX('Performance Curves'!$E$1:$L$1,1,MATCH('BMP P Tracking Table'!$AE481,'Performance Curves'!$E$1:$L$1,1)))/(INDEX('Performance Curves'!$E$1:$L$1,1,MATCH('BMP P Tracking Table'!$AE481,'Performance Curves'!$E$1:$L$1,1)+1)-INDEX('Performance Curves'!$E$1:$L$1,1,MATCH('BMP P Tracking Table'!$AE481,'Performance Curves'!$E$1:$L$1,1))),"")</f>
        <v/>
      </c>
      <c r="AH481" s="106" t="str" cm="1">
        <f t="array" ref="AH481">IFERROR(IF('BMP P Tracking Table'!$AE481=2,VLOOKUP(CONCATENATE('BMP P Tracking Table'!$T481," ",'BMP P Tracking Table'!$AC481),'Performance Curves'!$C$1:$L$45,_xlfn.SINGLE(MATCH('BMP P Tracking Table'!$AE481,'Performance Curves'!$D$1:$L$1,1))+1,FALSE),'BMP P Tracking Table'!$AF481*'BMP P Tracking Table'!$AG481+VLOOKUP(CONCATENATE('BMP P Tracking Table'!$T481," ",'BMP P Tracking Table'!$AC481),'Performance Curves'!$C$1:$L$45,_xlfn.SINGLE(MATCH('BMP P Tracking Table'!$AE481,'Performance Curves'!$D$1:$L$1,1))+1,FALSE)),"")</f>
        <v/>
      </c>
      <c r="AI481" s="107" t="str">
        <f>IFERROR('BMP P Tracking Table'!$AH481*'BMP P Tracking Table'!$AD481,"")</f>
        <v/>
      </c>
      <c r="AJ481" s="65"/>
      <c r="AK481" s="101"/>
      <c r="AL481" s="101"/>
      <c r="AM481" s="64">
        <v>1</v>
      </c>
      <c r="AN481" s="105" t="str">
        <f t="shared" si="15"/>
        <v/>
      </c>
      <c r="AO481" s="101"/>
      <c r="AP481" s="101"/>
      <c r="AQ481" s="101"/>
      <c r="AR481" s="101"/>
      <c r="AS481" s="101"/>
      <c r="AT481" s="101"/>
      <c r="AU481" s="101"/>
      <c r="AV481" s="65"/>
      <c r="AW481" s="102"/>
      <c r="AX481" s="102"/>
      <c r="AY481" s="107" t="str">
        <f>IF('BMP P Tracking Table'!$AK481="Yes",IF('BMP P Tracking Table'!$AL481="No",'BMP P Tracking Table'!$U481*VLOOKUP('BMP P Tracking Table'!$Q481,'Loading Rates'!$B$1:$L$24,4,FALSE)+IF('BMP P Tracking Table'!$V481="By HSG",'BMP P Tracking Table'!$W481*VLOOKUP('BMP P Tracking Table'!$Q481,'Loading Rates'!$B$1:$L$24,6,FALSE)+'BMP P Tracking Table'!$X481*VLOOKUP('BMP P Tracking Table'!$Q481,'Loading Rates'!$B$1:$L$24,7,FALSE)+'BMP P Tracking Table'!$Y481*VLOOKUP('BMP P Tracking Table'!$Q481,'Loading Rates'!$B$1:$L$24,8,FALSE)+'BMP P Tracking Table'!$Z481*VLOOKUP('BMP P Tracking Table'!$Q481,'Loading Rates'!$B$1:$L$24,9,FALSE),'BMP P Tracking Table'!$AA481*VLOOKUP('BMP P Tracking Table'!$Q481,'Loading Rates'!$B$1:$L$24,10,FALSE)),'BMP P Tracking Table'!$AO481*VLOOKUP('BMP P Tracking Table'!$Q481,'Loading Rates'!$B$1:$L$24,4,FALSE)+IF('BMP P Tracking Table'!$AP481="By HSG",'BMP P Tracking Table'!$AQ481*VLOOKUP('BMP P Tracking Table'!$Q481,'Loading Rates'!$B$1:$L$24,6,FALSE)+'BMP P Tracking Table'!$AR481*VLOOKUP('BMP P Tracking Table'!$Q481,'Loading Rates'!$B$1:$L$24,7,FALSE)+'BMP P Tracking Table'!$AS481*VLOOKUP('BMP P Tracking Table'!$Q481,'Loading Rates'!$B$1:$L$24,8,FALSE)+'BMP P Tracking Table'!$AT481*VLOOKUP('BMP P Tracking Table'!$Q481,'Loading Rates'!$B$1:$L$24,9,FALSE),'BMP P Tracking Table'!$AU481*VLOOKUP('BMP P Tracking Table'!$Q481,'Loading Rates'!$B$1:$L$24,10,FALSE))),"")</f>
        <v/>
      </c>
      <c r="AZ481" s="107" t="str">
        <f>IFERROR(IF('BMP P Tracking Table'!$AL481="Yes",MIN(2,IF('BMP P Tracking Table'!$AP481="Total Pervious",(-(3630*'BMP P Tracking Table'!$AO481+20.691*'BMP P Tracking Table'!$AU481)+SQRT((3630*'BMP P Tracking Table'!$AO481+20.691*'BMP P Tracking Table'!$AU481)^2-(4*(996.798*'BMP P Tracking Table'!$AU481)*-'BMP P Tracking Table'!$AW481)))/(2*(996.798*'BMP P Tracking Table'!$AU481)),IF(SUM('BMP P Tracking Table'!$AQ481:$AT481)=0,'BMP P Tracking Table'!$AU481/(-3630*'BMP P Tracking Table'!$AO481),(-(3630*'BMP P Tracking Table'!$AO481+20.691*'BMP P Tracking Table'!$AT481-216.711*'BMP P Tracking Table'!$AS481-83.853*'BMP P Tracking Table'!$AR481-42.834*'BMP P Tracking Table'!$AQ481)+SQRT((3630*'BMP P Tracking Table'!$AO481+20.691*'BMP P Tracking Table'!$AT481-216.711*'BMP P Tracking Table'!$AS481-83.853*'BMP P Tracking Table'!$AR481-42.834*'BMP P Tracking Table'!$AQ481)^2-(4*(149.919*'BMP P Tracking Table'!$AQ481+236.676*'BMP P Tracking Table'!$AR481+726*'BMP P Tracking Table'!$AS481+996.798*'BMP P Tracking Table'!$AT481)*-'BMP P Tracking Table'!$AW481)))/(2*(149.919*'BMP P Tracking Table'!$AQ481+236.676*'BMP P Tracking Table'!$AR481+726*'BMP P Tracking Table'!$AS481+996.798*'BMP P Tracking Table'!$AT481))))),MIN(2,IF('BMP P Tracking Table'!$AP481="Total Pervious",(-(3630*'BMP P Tracking Table'!$U481+20.691*'BMP P Tracking Table'!$AA481)+SQRT((3630*'BMP P Tracking Table'!$U481+20.691*'BMP P Tracking Table'!$AA481)^2-(4*(996.798*'BMP P Tracking Table'!$AA481)*-'BMP P Tracking Table'!$AW481)))/(2*(996.798*'BMP P Tracking Table'!$AA481)),IF(SUM('BMP P Tracking Table'!$W481:$Z481)=0,'BMP P Tracking Table'!$AW481/(-3630*'BMP P Tracking Table'!$U481),(-(3630*'BMP P Tracking Table'!$U481+20.691*'BMP P Tracking Table'!$Z481-216.711*'BMP P Tracking Table'!$Y481-83.853*'BMP P Tracking Table'!$X481-42.834*'BMP P Tracking Table'!$W481)+SQRT((3630*'BMP P Tracking Table'!$U481+20.691*'BMP P Tracking Table'!$Z481-216.711*'BMP P Tracking Table'!$Y481-83.853*'BMP P Tracking Table'!$X481-42.834*'BMP P Tracking Table'!$W481)^2-(4*(149.919*'BMP P Tracking Table'!$W481+236.676*'BMP P Tracking Table'!$X481+726*'BMP P Tracking Table'!$Y481+996.798*'BMP P Tracking Table'!$Z481)*-'BMP P Tracking Table'!$AW481)))/(2*(149.919*'BMP P Tracking Table'!$W481+236.676*'BMP P Tracking Table'!$X481+726*'BMP P Tracking Table'!$Y481+996.798*'BMP P Tracking Table'!$Z481)))))),"")</f>
        <v/>
      </c>
      <c r="BA481" s="105" t="str" cm="1">
        <f t="array" ref="BA481">IFERROR((VLOOKUP(CONCATENATE('BMP P Tracking Table'!$AV481," ",'BMP P Tracking Table'!$AX481),'Performance Curves'!$C$1:$L$45,_xlfn.SINGLE(MATCH('BMP P Tracking Table'!$AZ481,'Performance Curves'!$D$1:$L$1,1))+2,FALSE)-VLOOKUP(CONCATENATE('BMP P Tracking Table'!$AV481," ",'BMP P Tracking Table'!$AX481),'Performance Curves'!$C$1:$L$45,_xlfn.SINGLE(MATCH('BMP P Tracking Table'!$AZ481,'Performance Curves'!$D$1:$L$1,1))+1,FALSE)),"")</f>
        <v/>
      </c>
      <c r="BB481" s="107" t="str">
        <f>IFERROR(('BMP P Tracking Table'!$AZ481-INDEX('Performance Curves'!$E$1:$L$1,1,MATCH('BMP P Tracking Table'!$AZ481,'Performance Curves'!$E$1:$L$1,1)))/(INDEX('Performance Curves'!$E$1:$L$1,1,MATCH('BMP P Tracking Table'!$AZ481,'Performance Curves'!$E$1:$L$1,1)+1)-INDEX('Performance Curves'!$E$1:$L$1,1,MATCH('BMP P Tracking Table'!$AZ481,'Performance Curves'!$E$1:$L$1,1))),"")</f>
        <v/>
      </c>
      <c r="BC481" s="106" t="str" cm="1">
        <f t="array" ref="BC481">IFERROR(IF('BMP P Tracking Table'!$AZ481=2,VLOOKUP(CONCATENATE('BMP P Tracking Table'!$AV481," ",'BMP P Tracking Table'!$AX481),'Performance Curves'!$C$1:$L$44,_xlfn.SINGLE(MATCH('BMP P Tracking Table'!$AZ481,'Performance Curves'!$D$1:$L$1,1))+1,FALSE),'BMP P Tracking Table'!$BA481*'BMP P Tracking Table'!$BB481+VLOOKUP(CONCATENATE('BMP P Tracking Table'!$AV481," ",'BMP P Tracking Table'!$AX481),'Performance Curves'!$C$1:$L$44,_xlfn.SINGLE(MATCH('BMP P Tracking Table'!$AZ481,'Performance Curves'!$D$1:$L$1,1))+1,FALSE)),"")</f>
        <v/>
      </c>
      <c r="BD481" s="107" t="str">
        <f>IFERROR('BMP P Tracking Table'!$BC481*'BMP P Tracking Table'!$AY481,"")</f>
        <v/>
      </c>
      <c r="BE481" s="101"/>
      <c r="BF481" s="37">
        <f t="shared" si="16"/>
        <v>0</v>
      </c>
    </row>
    <row r="482" spans="1:58" x14ac:dyDescent="0.25">
      <c r="A482" s="65"/>
      <c r="B482" s="65"/>
      <c r="C482" s="65"/>
      <c r="D482" s="65"/>
      <c r="E482" s="97"/>
      <c r="F482" s="97"/>
      <c r="G482" s="65"/>
      <c r="H482" s="65"/>
      <c r="I482" s="65"/>
      <c r="J482" s="98"/>
      <c r="K482" s="65"/>
      <c r="L482" s="65"/>
      <c r="M482" s="65"/>
      <c r="N482" s="65"/>
      <c r="O482" s="65"/>
      <c r="P482" s="65"/>
      <c r="Q482" s="65" t="str">
        <f>IFERROR(VLOOKUP('BMP P Tracking Table'!$P482,Dropdowns!$C$2:$E$15,3,FALSE),"")</f>
        <v/>
      </c>
      <c r="R482" s="65" t="str">
        <f>IFERROR(VLOOKUP('BMP P Tracking Table'!$Q482,Dropdowns!$P$3:$Q$23,2,FALSE),"")</f>
        <v/>
      </c>
      <c r="S482" s="65"/>
      <c r="T482" s="65"/>
      <c r="U482" s="65"/>
      <c r="V482" s="65"/>
      <c r="W482" s="65"/>
      <c r="X482" s="65"/>
      <c r="Y482" s="65"/>
      <c r="Z482" s="65"/>
      <c r="AA482" s="65"/>
      <c r="AB482" s="100"/>
      <c r="AC482" s="65"/>
      <c r="AD482" s="107" t="str">
        <f>IFERROR('BMP P Tracking Table'!$U482*VLOOKUP('BMP P Tracking Table'!$Q482,'Loading Rates'!$B$1:$L$24,4,FALSE)+IF('BMP P Tracking Table'!$V482="By HSG",'BMP P Tracking Table'!$W482*VLOOKUP('BMP P Tracking Table'!$Q482,'Loading Rates'!$B$1:$L$24,6,FALSE)+'BMP P Tracking Table'!$X482*VLOOKUP('BMP P Tracking Table'!$Q482,'Loading Rates'!$B$1:$L$24,7,FALSE)+'BMP P Tracking Table'!$Y482*VLOOKUP('BMP P Tracking Table'!$Q482,'Loading Rates'!$B$1:$L$24,8,FALSE)+'BMP P Tracking Table'!$Z482*VLOOKUP('BMP P Tracking Table'!$Q482,'Loading Rates'!$B$1:$L$24,9,FALSE),'BMP P Tracking Table'!$AA482*VLOOKUP('BMP P Tracking Table'!$Q482,'Loading Rates'!$B$1:$L$24,10,FALSE)),"")</f>
        <v/>
      </c>
      <c r="AE482" s="107" t="str">
        <f>IFERROR(MIN(2,IF('BMP P Tracking Table'!$V482="Total Pervious",(-(3630*'BMP P Tracking Table'!$U482+20.691*'BMP P Tracking Table'!$AA482)+SQRT((3630*'BMP P Tracking Table'!$U482+20.691*'BMP P Tracking Table'!$AA482)^2-(4*(996.798*'BMP P Tracking Table'!$AA482)*-'BMP P Tracking Table'!$AB482)))/(2*(996.798*'BMP P Tracking Table'!$AA482)),IF(SUM('BMP P Tracking Table'!$W482:$Z482)=0,'BMP P Tracking Table'!$AB482/(-3630*'BMP P Tracking Table'!$U482),(-(3630*'BMP P Tracking Table'!$U482+20.691*'BMP P Tracking Table'!$Z482-216.711*'BMP P Tracking Table'!$Y482-83.853*'BMP P Tracking Table'!$X482-42.834*'BMP P Tracking Table'!$W482)+SQRT((3630*'BMP P Tracking Table'!$U482+20.691*'BMP P Tracking Table'!$Z482-216.711*'BMP P Tracking Table'!$Y482-83.853*'BMP P Tracking Table'!$X482-42.834*'BMP P Tracking Table'!$W482)^2-(4*(149.919*'BMP P Tracking Table'!$W482+236.676*'BMP P Tracking Table'!$X482+726*'BMP P Tracking Table'!$Y482+996.798*'BMP P Tracking Table'!$Z482)*-'BMP P Tracking Table'!$AB482)))/(2*(149.919*'BMP P Tracking Table'!$W482+236.676*'BMP P Tracking Table'!$X482+726*'BMP P Tracking Table'!$Y482+996.798*'BMP P Tracking Table'!$Z482))))),"")</f>
        <v/>
      </c>
      <c r="AF482" s="107" t="str" cm="1">
        <f t="array" ref="AF482">IFERROR((VLOOKUP(CONCATENATE('BMP P Tracking Table'!$T482," ",'BMP P Tracking Table'!$AC482),'Performance Curves'!$C$1:$L$45,_xlfn.SINGLE(MATCH('BMP P Tracking Table'!$AE482,'Performance Curves'!$D$1:$L$1,1))+2,FALSE)-VLOOKUP(CONCATENATE('BMP P Tracking Table'!$T482," ",'BMP P Tracking Table'!$AC482),'Performance Curves'!$C$1:$L$45,_xlfn.SINGLE(MATCH('BMP P Tracking Table'!$AE482,'Performance Curves'!$D$1:$L$1,1))+1,FALSE)),"")</f>
        <v/>
      </c>
      <c r="AG482" s="107" t="str">
        <f>IFERROR(('BMP P Tracking Table'!$AE482-INDEX('Performance Curves'!$E$1:$L$1,1,MATCH('BMP P Tracking Table'!$AE482,'Performance Curves'!$E$1:$L$1,1)))/(INDEX('Performance Curves'!$E$1:$L$1,1,MATCH('BMP P Tracking Table'!$AE482,'Performance Curves'!$E$1:$L$1,1)+1)-INDEX('Performance Curves'!$E$1:$L$1,1,MATCH('BMP P Tracking Table'!$AE482,'Performance Curves'!$E$1:$L$1,1))),"")</f>
        <v/>
      </c>
      <c r="AH482" s="106" t="str" cm="1">
        <f t="array" ref="AH482">IFERROR(IF('BMP P Tracking Table'!$AE482=2,VLOOKUP(CONCATENATE('BMP P Tracking Table'!$T482," ",'BMP P Tracking Table'!$AC482),'Performance Curves'!$C$1:$L$45,_xlfn.SINGLE(MATCH('BMP P Tracking Table'!$AE482,'Performance Curves'!$D$1:$L$1,1))+1,FALSE),'BMP P Tracking Table'!$AF482*'BMP P Tracking Table'!$AG482+VLOOKUP(CONCATENATE('BMP P Tracking Table'!$T482," ",'BMP P Tracking Table'!$AC482),'Performance Curves'!$C$1:$L$45,_xlfn.SINGLE(MATCH('BMP P Tracking Table'!$AE482,'Performance Curves'!$D$1:$L$1,1))+1,FALSE)),"")</f>
        <v/>
      </c>
      <c r="AI482" s="107" t="str">
        <f>IFERROR('BMP P Tracking Table'!$AH482*'BMP P Tracking Table'!$AD482,"")</f>
        <v/>
      </c>
      <c r="AJ482" s="65"/>
      <c r="AK482" s="101"/>
      <c r="AL482" s="101"/>
      <c r="AM482" s="64">
        <v>1</v>
      </c>
      <c r="AN482" s="105" t="str">
        <f t="shared" si="15"/>
        <v/>
      </c>
      <c r="AO482" s="101"/>
      <c r="AP482" s="101"/>
      <c r="AQ482" s="101"/>
      <c r="AR482" s="101"/>
      <c r="AS482" s="101"/>
      <c r="AT482" s="101"/>
      <c r="AU482" s="101"/>
      <c r="AV482" s="65"/>
      <c r="AW482" s="102"/>
      <c r="AX482" s="102"/>
      <c r="AY482" s="107" t="str">
        <f>IF('BMP P Tracking Table'!$AK482="Yes",IF('BMP P Tracking Table'!$AL482="No",'BMP P Tracking Table'!$U482*VLOOKUP('BMP P Tracking Table'!$Q482,'Loading Rates'!$B$1:$L$24,4,FALSE)+IF('BMP P Tracking Table'!$V482="By HSG",'BMP P Tracking Table'!$W482*VLOOKUP('BMP P Tracking Table'!$Q482,'Loading Rates'!$B$1:$L$24,6,FALSE)+'BMP P Tracking Table'!$X482*VLOOKUP('BMP P Tracking Table'!$Q482,'Loading Rates'!$B$1:$L$24,7,FALSE)+'BMP P Tracking Table'!$Y482*VLOOKUP('BMP P Tracking Table'!$Q482,'Loading Rates'!$B$1:$L$24,8,FALSE)+'BMP P Tracking Table'!$Z482*VLOOKUP('BMP P Tracking Table'!$Q482,'Loading Rates'!$B$1:$L$24,9,FALSE),'BMP P Tracking Table'!$AA482*VLOOKUP('BMP P Tracking Table'!$Q482,'Loading Rates'!$B$1:$L$24,10,FALSE)),'BMP P Tracking Table'!$AO482*VLOOKUP('BMP P Tracking Table'!$Q482,'Loading Rates'!$B$1:$L$24,4,FALSE)+IF('BMP P Tracking Table'!$AP482="By HSG",'BMP P Tracking Table'!$AQ482*VLOOKUP('BMP P Tracking Table'!$Q482,'Loading Rates'!$B$1:$L$24,6,FALSE)+'BMP P Tracking Table'!$AR482*VLOOKUP('BMP P Tracking Table'!$Q482,'Loading Rates'!$B$1:$L$24,7,FALSE)+'BMP P Tracking Table'!$AS482*VLOOKUP('BMP P Tracking Table'!$Q482,'Loading Rates'!$B$1:$L$24,8,FALSE)+'BMP P Tracking Table'!$AT482*VLOOKUP('BMP P Tracking Table'!$Q482,'Loading Rates'!$B$1:$L$24,9,FALSE),'BMP P Tracking Table'!$AU482*VLOOKUP('BMP P Tracking Table'!$Q482,'Loading Rates'!$B$1:$L$24,10,FALSE))),"")</f>
        <v/>
      </c>
      <c r="AZ482" s="107" t="str">
        <f>IFERROR(IF('BMP P Tracking Table'!$AL482="Yes",MIN(2,IF('BMP P Tracking Table'!$AP482="Total Pervious",(-(3630*'BMP P Tracking Table'!$AO482+20.691*'BMP P Tracking Table'!$AU482)+SQRT((3630*'BMP P Tracking Table'!$AO482+20.691*'BMP P Tracking Table'!$AU482)^2-(4*(996.798*'BMP P Tracking Table'!$AU482)*-'BMP P Tracking Table'!$AW482)))/(2*(996.798*'BMP P Tracking Table'!$AU482)),IF(SUM('BMP P Tracking Table'!$AQ482:$AT482)=0,'BMP P Tracking Table'!$AU482/(-3630*'BMP P Tracking Table'!$AO482),(-(3630*'BMP P Tracking Table'!$AO482+20.691*'BMP P Tracking Table'!$AT482-216.711*'BMP P Tracking Table'!$AS482-83.853*'BMP P Tracking Table'!$AR482-42.834*'BMP P Tracking Table'!$AQ482)+SQRT((3630*'BMP P Tracking Table'!$AO482+20.691*'BMP P Tracking Table'!$AT482-216.711*'BMP P Tracking Table'!$AS482-83.853*'BMP P Tracking Table'!$AR482-42.834*'BMP P Tracking Table'!$AQ482)^2-(4*(149.919*'BMP P Tracking Table'!$AQ482+236.676*'BMP P Tracking Table'!$AR482+726*'BMP P Tracking Table'!$AS482+996.798*'BMP P Tracking Table'!$AT482)*-'BMP P Tracking Table'!$AW482)))/(2*(149.919*'BMP P Tracking Table'!$AQ482+236.676*'BMP P Tracking Table'!$AR482+726*'BMP P Tracking Table'!$AS482+996.798*'BMP P Tracking Table'!$AT482))))),MIN(2,IF('BMP P Tracking Table'!$AP482="Total Pervious",(-(3630*'BMP P Tracking Table'!$U482+20.691*'BMP P Tracking Table'!$AA482)+SQRT((3630*'BMP P Tracking Table'!$U482+20.691*'BMP P Tracking Table'!$AA482)^2-(4*(996.798*'BMP P Tracking Table'!$AA482)*-'BMP P Tracking Table'!$AW482)))/(2*(996.798*'BMP P Tracking Table'!$AA482)),IF(SUM('BMP P Tracking Table'!$W482:$Z482)=0,'BMP P Tracking Table'!$AW482/(-3630*'BMP P Tracking Table'!$U482),(-(3630*'BMP P Tracking Table'!$U482+20.691*'BMP P Tracking Table'!$Z482-216.711*'BMP P Tracking Table'!$Y482-83.853*'BMP P Tracking Table'!$X482-42.834*'BMP P Tracking Table'!$W482)+SQRT((3630*'BMP P Tracking Table'!$U482+20.691*'BMP P Tracking Table'!$Z482-216.711*'BMP P Tracking Table'!$Y482-83.853*'BMP P Tracking Table'!$X482-42.834*'BMP P Tracking Table'!$W482)^2-(4*(149.919*'BMP P Tracking Table'!$W482+236.676*'BMP P Tracking Table'!$X482+726*'BMP P Tracking Table'!$Y482+996.798*'BMP P Tracking Table'!$Z482)*-'BMP P Tracking Table'!$AW482)))/(2*(149.919*'BMP P Tracking Table'!$W482+236.676*'BMP P Tracking Table'!$X482+726*'BMP P Tracking Table'!$Y482+996.798*'BMP P Tracking Table'!$Z482)))))),"")</f>
        <v/>
      </c>
      <c r="BA482" s="105" t="str" cm="1">
        <f t="array" ref="BA482">IFERROR((VLOOKUP(CONCATENATE('BMP P Tracking Table'!$AV482," ",'BMP P Tracking Table'!$AX482),'Performance Curves'!$C$1:$L$45,_xlfn.SINGLE(MATCH('BMP P Tracking Table'!$AZ482,'Performance Curves'!$D$1:$L$1,1))+2,FALSE)-VLOOKUP(CONCATENATE('BMP P Tracking Table'!$AV482," ",'BMP P Tracking Table'!$AX482),'Performance Curves'!$C$1:$L$45,_xlfn.SINGLE(MATCH('BMP P Tracking Table'!$AZ482,'Performance Curves'!$D$1:$L$1,1))+1,FALSE)),"")</f>
        <v/>
      </c>
      <c r="BB482" s="107" t="str">
        <f>IFERROR(('BMP P Tracking Table'!$AZ482-INDEX('Performance Curves'!$E$1:$L$1,1,MATCH('BMP P Tracking Table'!$AZ482,'Performance Curves'!$E$1:$L$1,1)))/(INDEX('Performance Curves'!$E$1:$L$1,1,MATCH('BMP P Tracking Table'!$AZ482,'Performance Curves'!$E$1:$L$1,1)+1)-INDEX('Performance Curves'!$E$1:$L$1,1,MATCH('BMP P Tracking Table'!$AZ482,'Performance Curves'!$E$1:$L$1,1))),"")</f>
        <v/>
      </c>
      <c r="BC482" s="106" t="str" cm="1">
        <f t="array" ref="BC482">IFERROR(IF('BMP P Tracking Table'!$AZ482=2,VLOOKUP(CONCATENATE('BMP P Tracking Table'!$AV482," ",'BMP P Tracking Table'!$AX482),'Performance Curves'!$C$1:$L$44,_xlfn.SINGLE(MATCH('BMP P Tracking Table'!$AZ482,'Performance Curves'!$D$1:$L$1,1))+1,FALSE),'BMP P Tracking Table'!$BA482*'BMP P Tracking Table'!$BB482+VLOOKUP(CONCATENATE('BMP P Tracking Table'!$AV482," ",'BMP P Tracking Table'!$AX482),'Performance Curves'!$C$1:$L$44,_xlfn.SINGLE(MATCH('BMP P Tracking Table'!$AZ482,'Performance Curves'!$D$1:$L$1,1))+1,FALSE)),"")</f>
        <v/>
      </c>
      <c r="BD482" s="107" t="str">
        <f>IFERROR('BMP P Tracking Table'!$BC482*'BMP P Tracking Table'!$AY482,"")</f>
        <v/>
      </c>
      <c r="BE482" s="101"/>
      <c r="BF482" s="37">
        <f t="shared" si="16"/>
        <v>0</v>
      </c>
    </row>
    <row r="483" spans="1:58" x14ac:dyDescent="0.25">
      <c r="A483" s="65"/>
      <c r="B483" s="65"/>
      <c r="C483" s="65"/>
      <c r="D483" s="65"/>
      <c r="E483" s="97"/>
      <c r="F483" s="97"/>
      <c r="G483" s="65"/>
      <c r="H483" s="65"/>
      <c r="I483" s="65"/>
      <c r="J483" s="98"/>
      <c r="K483" s="65"/>
      <c r="L483" s="65"/>
      <c r="M483" s="65"/>
      <c r="N483" s="65"/>
      <c r="O483" s="65"/>
      <c r="P483" s="65"/>
      <c r="Q483" s="65" t="str">
        <f>IFERROR(VLOOKUP('BMP P Tracking Table'!$P483,Dropdowns!$C$2:$E$15,3,FALSE),"")</f>
        <v/>
      </c>
      <c r="R483" s="65" t="str">
        <f>IFERROR(VLOOKUP('BMP P Tracking Table'!$Q483,Dropdowns!$P$3:$Q$23,2,FALSE),"")</f>
        <v/>
      </c>
      <c r="S483" s="65"/>
      <c r="T483" s="65"/>
      <c r="U483" s="65"/>
      <c r="V483" s="65"/>
      <c r="W483" s="65"/>
      <c r="X483" s="65"/>
      <c r="Y483" s="65"/>
      <c r="Z483" s="65"/>
      <c r="AA483" s="65"/>
      <c r="AB483" s="100"/>
      <c r="AC483" s="65"/>
      <c r="AD483" s="107" t="str">
        <f>IFERROR('BMP P Tracking Table'!$U483*VLOOKUP('BMP P Tracking Table'!$Q483,'Loading Rates'!$B$1:$L$24,4,FALSE)+IF('BMP P Tracking Table'!$V483="By HSG",'BMP P Tracking Table'!$W483*VLOOKUP('BMP P Tracking Table'!$Q483,'Loading Rates'!$B$1:$L$24,6,FALSE)+'BMP P Tracking Table'!$X483*VLOOKUP('BMP P Tracking Table'!$Q483,'Loading Rates'!$B$1:$L$24,7,FALSE)+'BMP P Tracking Table'!$Y483*VLOOKUP('BMP P Tracking Table'!$Q483,'Loading Rates'!$B$1:$L$24,8,FALSE)+'BMP P Tracking Table'!$Z483*VLOOKUP('BMP P Tracking Table'!$Q483,'Loading Rates'!$B$1:$L$24,9,FALSE),'BMP P Tracking Table'!$AA483*VLOOKUP('BMP P Tracking Table'!$Q483,'Loading Rates'!$B$1:$L$24,10,FALSE)),"")</f>
        <v/>
      </c>
      <c r="AE483" s="107" t="str">
        <f>IFERROR(MIN(2,IF('BMP P Tracking Table'!$V483="Total Pervious",(-(3630*'BMP P Tracking Table'!$U483+20.691*'BMP P Tracking Table'!$AA483)+SQRT((3630*'BMP P Tracking Table'!$U483+20.691*'BMP P Tracking Table'!$AA483)^2-(4*(996.798*'BMP P Tracking Table'!$AA483)*-'BMP P Tracking Table'!$AB483)))/(2*(996.798*'BMP P Tracking Table'!$AA483)),IF(SUM('BMP P Tracking Table'!$W483:$Z483)=0,'BMP P Tracking Table'!$AB483/(-3630*'BMP P Tracking Table'!$U483),(-(3630*'BMP P Tracking Table'!$U483+20.691*'BMP P Tracking Table'!$Z483-216.711*'BMP P Tracking Table'!$Y483-83.853*'BMP P Tracking Table'!$X483-42.834*'BMP P Tracking Table'!$W483)+SQRT((3630*'BMP P Tracking Table'!$U483+20.691*'BMP P Tracking Table'!$Z483-216.711*'BMP P Tracking Table'!$Y483-83.853*'BMP P Tracking Table'!$X483-42.834*'BMP P Tracking Table'!$W483)^2-(4*(149.919*'BMP P Tracking Table'!$W483+236.676*'BMP P Tracking Table'!$X483+726*'BMP P Tracking Table'!$Y483+996.798*'BMP P Tracking Table'!$Z483)*-'BMP P Tracking Table'!$AB483)))/(2*(149.919*'BMP P Tracking Table'!$W483+236.676*'BMP P Tracking Table'!$X483+726*'BMP P Tracking Table'!$Y483+996.798*'BMP P Tracking Table'!$Z483))))),"")</f>
        <v/>
      </c>
      <c r="AF483" s="107" t="str" cm="1">
        <f t="array" ref="AF483">IFERROR((VLOOKUP(CONCATENATE('BMP P Tracking Table'!$T483," ",'BMP P Tracking Table'!$AC483),'Performance Curves'!$C$1:$L$45,_xlfn.SINGLE(MATCH('BMP P Tracking Table'!$AE483,'Performance Curves'!$D$1:$L$1,1))+2,FALSE)-VLOOKUP(CONCATENATE('BMP P Tracking Table'!$T483," ",'BMP P Tracking Table'!$AC483),'Performance Curves'!$C$1:$L$45,_xlfn.SINGLE(MATCH('BMP P Tracking Table'!$AE483,'Performance Curves'!$D$1:$L$1,1))+1,FALSE)),"")</f>
        <v/>
      </c>
      <c r="AG483" s="107" t="str">
        <f>IFERROR(('BMP P Tracking Table'!$AE483-INDEX('Performance Curves'!$E$1:$L$1,1,MATCH('BMP P Tracking Table'!$AE483,'Performance Curves'!$E$1:$L$1,1)))/(INDEX('Performance Curves'!$E$1:$L$1,1,MATCH('BMP P Tracking Table'!$AE483,'Performance Curves'!$E$1:$L$1,1)+1)-INDEX('Performance Curves'!$E$1:$L$1,1,MATCH('BMP P Tracking Table'!$AE483,'Performance Curves'!$E$1:$L$1,1))),"")</f>
        <v/>
      </c>
      <c r="AH483" s="106" t="str" cm="1">
        <f t="array" ref="AH483">IFERROR(IF('BMP P Tracking Table'!$AE483=2,VLOOKUP(CONCATENATE('BMP P Tracking Table'!$T483," ",'BMP P Tracking Table'!$AC483),'Performance Curves'!$C$1:$L$45,_xlfn.SINGLE(MATCH('BMP P Tracking Table'!$AE483,'Performance Curves'!$D$1:$L$1,1))+1,FALSE),'BMP P Tracking Table'!$AF483*'BMP P Tracking Table'!$AG483+VLOOKUP(CONCATENATE('BMP P Tracking Table'!$T483," ",'BMP P Tracking Table'!$AC483),'Performance Curves'!$C$1:$L$45,_xlfn.SINGLE(MATCH('BMP P Tracking Table'!$AE483,'Performance Curves'!$D$1:$L$1,1))+1,FALSE)),"")</f>
        <v/>
      </c>
      <c r="AI483" s="107" t="str">
        <f>IFERROR('BMP P Tracking Table'!$AH483*'BMP P Tracking Table'!$AD483,"")</f>
        <v/>
      </c>
      <c r="AJ483" s="65"/>
      <c r="AK483" s="101"/>
      <c r="AL483" s="101"/>
      <c r="AM483" s="64">
        <v>1</v>
      </c>
      <c r="AN483" s="105" t="str">
        <f t="shared" si="15"/>
        <v/>
      </c>
      <c r="AO483" s="101"/>
      <c r="AP483" s="101"/>
      <c r="AQ483" s="101"/>
      <c r="AR483" s="101"/>
      <c r="AS483" s="101"/>
      <c r="AT483" s="101"/>
      <c r="AU483" s="101"/>
      <c r="AV483" s="65"/>
      <c r="AW483" s="102"/>
      <c r="AX483" s="102"/>
      <c r="AY483" s="107" t="str">
        <f>IF('BMP P Tracking Table'!$AK483="Yes",IF('BMP P Tracking Table'!$AL483="No",'BMP P Tracking Table'!$U483*VLOOKUP('BMP P Tracking Table'!$Q483,'Loading Rates'!$B$1:$L$24,4,FALSE)+IF('BMP P Tracking Table'!$V483="By HSG",'BMP P Tracking Table'!$W483*VLOOKUP('BMP P Tracking Table'!$Q483,'Loading Rates'!$B$1:$L$24,6,FALSE)+'BMP P Tracking Table'!$X483*VLOOKUP('BMP P Tracking Table'!$Q483,'Loading Rates'!$B$1:$L$24,7,FALSE)+'BMP P Tracking Table'!$Y483*VLOOKUP('BMP P Tracking Table'!$Q483,'Loading Rates'!$B$1:$L$24,8,FALSE)+'BMP P Tracking Table'!$Z483*VLOOKUP('BMP P Tracking Table'!$Q483,'Loading Rates'!$B$1:$L$24,9,FALSE),'BMP P Tracking Table'!$AA483*VLOOKUP('BMP P Tracking Table'!$Q483,'Loading Rates'!$B$1:$L$24,10,FALSE)),'BMP P Tracking Table'!$AO483*VLOOKUP('BMP P Tracking Table'!$Q483,'Loading Rates'!$B$1:$L$24,4,FALSE)+IF('BMP P Tracking Table'!$AP483="By HSG",'BMP P Tracking Table'!$AQ483*VLOOKUP('BMP P Tracking Table'!$Q483,'Loading Rates'!$B$1:$L$24,6,FALSE)+'BMP P Tracking Table'!$AR483*VLOOKUP('BMP P Tracking Table'!$Q483,'Loading Rates'!$B$1:$L$24,7,FALSE)+'BMP P Tracking Table'!$AS483*VLOOKUP('BMP P Tracking Table'!$Q483,'Loading Rates'!$B$1:$L$24,8,FALSE)+'BMP P Tracking Table'!$AT483*VLOOKUP('BMP P Tracking Table'!$Q483,'Loading Rates'!$B$1:$L$24,9,FALSE),'BMP P Tracking Table'!$AU483*VLOOKUP('BMP P Tracking Table'!$Q483,'Loading Rates'!$B$1:$L$24,10,FALSE))),"")</f>
        <v/>
      </c>
      <c r="AZ483" s="107" t="str">
        <f>IFERROR(IF('BMP P Tracking Table'!$AL483="Yes",MIN(2,IF('BMP P Tracking Table'!$AP483="Total Pervious",(-(3630*'BMP P Tracking Table'!$AO483+20.691*'BMP P Tracking Table'!$AU483)+SQRT((3630*'BMP P Tracking Table'!$AO483+20.691*'BMP P Tracking Table'!$AU483)^2-(4*(996.798*'BMP P Tracking Table'!$AU483)*-'BMP P Tracking Table'!$AW483)))/(2*(996.798*'BMP P Tracking Table'!$AU483)),IF(SUM('BMP P Tracking Table'!$AQ483:$AT483)=0,'BMP P Tracking Table'!$AU483/(-3630*'BMP P Tracking Table'!$AO483),(-(3630*'BMP P Tracking Table'!$AO483+20.691*'BMP P Tracking Table'!$AT483-216.711*'BMP P Tracking Table'!$AS483-83.853*'BMP P Tracking Table'!$AR483-42.834*'BMP P Tracking Table'!$AQ483)+SQRT((3630*'BMP P Tracking Table'!$AO483+20.691*'BMP P Tracking Table'!$AT483-216.711*'BMP P Tracking Table'!$AS483-83.853*'BMP P Tracking Table'!$AR483-42.834*'BMP P Tracking Table'!$AQ483)^2-(4*(149.919*'BMP P Tracking Table'!$AQ483+236.676*'BMP P Tracking Table'!$AR483+726*'BMP P Tracking Table'!$AS483+996.798*'BMP P Tracking Table'!$AT483)*-'BMP P Tracking Table'!$AW483)))/(2*(149.919*'BMP P Tracking Table'!$AQ483+236.676*'BMP P Tracking Table'!$AR483+726*'BMP P Tracking Table'!$AS483+996.798*'BMP P Tracking Table'!$AT483))))),MIN(2,IF('BMP P Tracking Table'!$AP483="Total Pervious",(-(3630*'BMP P Tracking Table'!$U483+20.691*'BMP P Tracking Table'!$AA483)+SQRT((3630*'BMP P Tracking Table'!$U483+20.691*'BMP P Tracking Table'!$AA483)^2-(4*(996.798*'BMP P Tracking Table'!$AA483)*-'BMP P Tracking Table'!$AW483)))/(2*(996.798*'BMP P Tracking Table'!$AA483)),IF(SUM('BMP P Tracking Table'!$W483:$Z483)=0,'BMP P Tracking Table'!$AW483/(-3630*'BMP P Tracking Table'!$U483),(-(3630*'BMP P Tracking Table'!$U483+20.691*'BMP P Tracking Table'!$Z483-216.711*'BMP P Tracking Table'!$Y483-83.853*'BMP P Tracking Table'!$X483-42.834*'BMP P Tracking Table'!$W483)+SQRT((3630*'BMP P Tracking Table'!$U483+20.691*'BMP P Tracking Table'!$Z483-216.711*'BMP P Tracking Table'!$Y483-83.853*'BMP P Tracking Table'!$X483-42.834*'BMP P Tracking Table'!$W483)^2-(4*(149.919*'BMP P Tracking Table'!$W483+236.676*'BMP P Tracking Table'!$X483+726*'BMP P Tracking Table'!$Y483+996.798*'BMP P Tracking Table'!$Z483)*-'BMP P Tracking Table'!$AW483)))/(2*(149.919*'BMP P Tracking Table'!$W483+236.676*'BMP P Tracking Table'!$X483+726*'BMP P Tracking Table'!$Y483+996.798*'BMP P Tracking Table'!$Z483)))))),"")</f>
        <v/>
      </c>
      <c r="BA483" s="105" t="str" cm="1">
        <f t="array" ref="BA483">IFERROR((VLOOKUP(CONCATENATE('BMP P Tracking Table'!$AV483," ",'BMP P Tracking Table'!$AX483),'Performance Curves'!$C$1:$L$45,_xlfn.SINGLE(MATCH('BMP P Tracking Table'!$AZ483,'Performance Curves'!$D$1:$L$1,1))+2,FALSE)-VLOOKUP(CONCATENATE('BMP P Tracking Table'!$AV483," ",'BMP P Tracking Table'!$AX483),'Performance Curves'!$C$1:$L$45,_xlfn.SINGLE(MATCH('BMP P Tracking Table'!$AZ483,'Performance Curves'!$D$1:$L$1,1))+1,FALSE)),"")</f>
        <v/>
      </c>
      <c r="BB483" s="107" t="str">
        <f>IFERROR(('BMP P Tracking Table'!$AZ483-INDEX('Performance Curves'!$E$1:$L$1,1,MATCH('BMP P Tracking Table'!$AZ483,'Performance Curves'!$E$1:$L$1,1)))/(INDEX('Performance Curves'!$E$1:$L$1,1,MATCH('BMP P Tracking Table'!$AZ483,'Performance Curves'!$E$1:$L$1,1)+1)-INDEX('Performance Curves'!$E$1:$L$1,1,MATCH('BMP P Tracking Table'!$AZ483,'Performance Curves'!$E$1:$L$1,1))),"")</f>
        <v/>
      </c>
      <c r="BC483" s="106" t="str" cm="1">
        <f t="array" ref="BC483">IFERROR(IF('BMP P Tracking Table'!$AZ483=2,VLOOKUP(CONCATENATE('BMP P Tracking Table'!$AV483," ",'BMP P Tracking Table'!$AX483),'Performance Curves'!$C$1:$L$44,_xlfn.SINGLE(MATCH('BMP P Tracking Table'!$AZ483,'Performance Curves'!$D$1:$L$1,1))+1,FALSE),'BMP P Tracking Table'!$BA483*'BMP P Tracking Table'!$BB483+VLOOKUP(CONCATENATE('BMP P Tracking Table'!$AV483," ",'BMP P Tracking Table'!$AX483),'Performance Curves'!$C$1:$L$44,_xlfn.SINGLE(MATCH('BMP P Tracking Table'!$AZ483,'Performance Curves'!$D$1:$L$1,1))+1,FALSE)),"")</f>
        <v/>
      </c>
      <c r="BD483" s="107" t="str">
        <f>IFERROR('BMP P Tracking Table'!$BC483*'BMP P Tracking Table'!$AY483,"")</f>
        <v/>
      </c>
      <c r="BE483" s="95"/>
      <c r="BF483" s="37">
        <f t="shared" si="16"/>
        <v>0</v>
      </c>
    </row>
    <row r="484" spans="1:58" x14ac:dyDescent="0.25">
      <c r="A484" s="65"/>
      <c r="B484" s="65"/>
      <c r="C484" s="65"/>
      <c r="D484" s="65"/>
      <c r="E484" s="97"/>
      <c r="F484" s="97"/>
      <c r="G484" s="65"/>
      <c r="H484" s="65"/>
      <c r="I484" s="65"/>
      <c r="J484" s="98"/>
      <c r="K484" s="65"/>
      <c r="L484" s="65"/>
      <c r="M484" s="65"/>
      <c r="N484" s="65"/>
      <c r="O484" s="65"/>
      <c r="P484" s="65"/>
      <c r="Q484" s="65" t="str">
        <f>IFERROR(VLOOKUP('BMP P Tracking Table'!$P484,Dropdowns!$C$2:$E$15,3,FALSE),"")</f>
        <v/>
      </c>
      <c r="R484" s="65" t="str">
        <f>IFERROR(VLOOKUP('BMP P Tracking Table'!$Q484,Dropdowns!$P$3:$Q$23,2,FALSE),"")</f>
        <v/>
      </c>
      <c r="S484" s="65"/>
      <c r="T484" s="65"/>
      <c r="U484" s="65"/>
      <c r="V484" s="65"/>
      <c r="W484" s="65"/>
      <c r="X484" s="65"/>
      <c r="Y484" s="65"/>
      <c r="Z484" s="65"/>
      <c r="AA484" s="65"/>
      <c r="AB484" s="100"/>
      <c r="AC484" s="65"/>
      <c r="AD484" s="107" t="str">
        <f>IFERROR('BMP P Tracking Table'!$U484*VLOOKUP('BMP P Tracking Table'!$Q484,'Loading Rates'!$B$1:$L$24,4,FALSE)+IF('BMP P Tracking Table'!$V484="By HSG",'BMP P Tracking Table'!$W484*VLOOKUP('BMP P Tracking Table'!$Q484,'Loading Rates'!$B$1:$L$24,6,FALSE)+'BMP P Tracking Table'!$X484*VLOOKUP('BMP P Tracking Table'!$Q484,'Loading Rates'!$B$1:$L$24,7,FALSE)+'BMP P Tracking Table'!$Y484*VLOOKUP('BMP P Tracking Table'!$Q484,'Loading Rates'!$B$1:$L$24,8,FALSE)+'BMP P Tracking Table'!$Z484*VLOOKUP('BMP P Tracking Table'!$Q484,'Loading Rates'!$B$1:$L$24,9,FALSE),'BMP P Tracking Table'!$AA484*VLOOKUP('BMP P Tracking Table'!$Q484,'Loading Rates'!$B$1:$L$24,10,FALSE)),"")</f>
        <v/>
      </c>
      <c r="AE484" s="107" t="str">
        <f>IFERROR(MIN(2,IF('BMP P Tracking Table'!$V484="Total Pervious",(-(3630*'BMP P Tracking Table'!$U484+20.691*'BMP P Tracking Table'!$AA484)+SQRT((3630*'BMP P Tracking Table'!$U484+20.691*'BMP P Tracking Table'!$AA484)^2-(4*(996.798*'BMP P Tracking Table'!$AA484)*-'BMP P Tracking Table'!$AB484)))/(2*(996.798*'BMP P Tracking Table'!$AA484)),IF(SUM('BMP P Tracking Table'!$W484:$Z484)=0,'BMP P Tracking Table'!$AB484/(-3630*'BMP P Tracking Table'!$U484),(-(3630*'BMP P Tracking Table'!$U484+20.691*'BMP P Tracking Table'!$Z484-216.711*'BMP P Tracking Table'!$Y484-83.853*'BMP P Tracking Table'!$X484-42.834*'BMP P Tracking Table'!$W484)+SQRT((3630*'BMP P Tracking Table'!$U484+20.691*'BMP P Tracking Table'!$Z484-216.711*'BMP P Tracking Table'!$Y484-83.853*'BMP P Tracking Table'!$X484-42.834*'BMP P Tracking Table'!$W484)^2-(4*(149.919*'BMP P Tracking Table'!$W484+236.676*'BMP P Tracking Table'!$X484+726*'BMP P Tracking Table'!$Y484+996.798*'BMP P Tracking Table'!$Z484)*-'BMP P Tracking Table'!$AB484)))/(2*(149.919*'BMP P Tracking Table'!$W484+236.676*'BMP P Tracking Table'!$X484+726*'BMP P Tracking Table'!$Y484+996.798*'BMP P Tracking Table'!$Z484))))),"")</f>
        <v/>
      </c>
      <c r="AF484" s="107" t="str" cm="1">
        <f t="array" ref="AF484">IFERROR((VLOOKUP(CONCATENATE('BMP P Tracking Table'!$T484," ",'BMP P Tracking Table'!$AC484),'Performance Curves'!$C$1:$L$45,_xlfn.SINGLE(MATCH('BMP P Tracking Table'!$AE484,'Performance Curves'!$D$1:$L$1,1))+2,FALSE)-VLOOKUP(CONCATENATE('BMP P Tracking Table'!$T484," ",'BMP P Tracking Table'!$AC484),'Performance Curves'!$C$1:$L$45,_xlfn.SINGLE(MATCH('BMP P Tracking Table'!$AE484,'Performance Curves'!$D$1:$L$1,1))+1,FALSE)),"")</f>
        <v/>
      </c>
      <c r="AG484" s="107" t="str">
        <f>IFERROR(('BMP P Tracking Table'!$AE484-INDEX('Performance Curves'!$E$1:$L$1,1,MATCH('BMP P Tracking Table'!$AE484,'Performance Curves'!$E$1:$L$1,1)))/(INDEX('Performance Curves'!$E$1:$L$1,1,MATCH('BMP P Tracking Table'!$AE484,'Performance Curves'!$E$1:$L$1,1)+1)-INDEX('Performance Curves'!$E$1:$L$1,1,MATCH('BMP P Tracking Table'!$AE484,'Performance Curves'!$E$1:$L$1,1))),"")</f>
        <v/>
      </c>
      <c r="AH484" s="106" t="str" cm="1">
        <f t="array" ref="AH484">IFERROR(IF('BMP P Tracking Table'!$AE484=2,VLOOKUP(CONCATENATE('BMP P Tracking Table'!$T484," ",'BMP P Tracking Table'!$AC484),'Performance Curves'!$C$1:$L$45,_xlfn.SINGLE(MATCH('BMP P Tracking Table'!$AE484,'Performance Curves'!$D$1:$L$1,1))+1,FALSE),'BMP P Tracking Table'!$AF484*'BMP P Tracking Table'!$AG484+VLOOKUP(CONCATENATE('BMP P Tracking Table'!$T484," ",'BMP P Tracking Table'!$AC484),'Performance Curves'!$C$1:$L$45,_xlfn.SINGLE(MATCH('BMP P Tracking Table'!$AE484,'Performance Curves'!$D$1:$L$1,1))+1,FALSE)),"")</f>
        <v/>
      </c>
      <c r="AI484" s="107" t="str">
        <f>IFERROR('BMP P Tracking Table'!$AH484*'BMP P Tracking Table'!$AD484,"")</f>
        <v/>
      </c>
      <c r="AJ484" s="65"/>
      <c r="AK484" s="101"/>
      <c r="AL484" s="101"/>
      <c r="AM484" s="64">
        <v>1</v>
      </c>
      <c r="AN484" s="105" t="str">
        <f t="shared" si="15"/>
        <v/>
      </c>
      <c r="AO484" s="101"/>
      <c r="AP484" s="101"/>
      <c r="AQ484" s="101"/>
      <c r="AR484" s="101"/>
      <c r="AS484" s="101"/>
      <c r="AT484" s="101"/>
      <c r="AU484" s="101"/>
      <c r="AV484" s="65"/>
      <c r="AW484" s="102"/>
      <c r="AX484" s="102"/>
      <c r="AY484" s="107" t="str">
        <f>IF('BMP P Tracking Table'!$AK484="Yes",IF('BMP P Tracking Table'!$AL484="No",'BMP P Tracking Table'!$U484*VLOOKUP('BMP P Tracking Table'!$Q484,'Loading Rates'!$B$1:$L$24,4,FALSE)+IF('BMP P Tracking Table'!$V484="By HSG",'BMP P Tracking Table'!$W484*VLOOKUP('BMP P Tracking Table'!$Q484,'Loading Rates'!$B$1:$L$24,6,FALSE)+'BMP P Tracking Table'!$X484*VLOOKUP('BMP P Tracking Table'!$Q484,'Loading Rates'!$B$1:$L$24,7,FALSE)+'BMP P Tracking Table'!$Y484*VLOOKUP('BMP P Tracking Table'!$Q484,'Loading Rates'!$B$1:$L$24,8,FALSE)+'BMP P Tracking Table'!$Z484*VLOOKUP('BMP P Tracking Table'!$Q484,'Loading Rates'!$B$1:$L$24,9,FALSE),'BMP P Tracking Table'!$AA484*VLOOKUP('BMP P Tracking Table'!$Q484,'Loading Rates'!$B$1:$L$24,10,FALSE)),'BMP P Tracking Table'!$AO484*VLOOKUP('BMP P Tracking Table'!$Q484,'Loading Rates'!$B$1:$L$24,4,FALSE)+IF('BMP P Tracking Table'!$AP484="By HSG",'BMP P Tracking Table'!$AQ484*VLOOKUP('BMP P Tracking Table'!$Q484,'Loading Rates'!$B$1:$L$24,6,FALSE)+'BMP P Tracking Table'!$AR484*VLOOKUP('BMP P Tracking Table'!$Q484,'Loading Rates'!$B$1:$L$24,7,FALSE)+'BMP P Tracking Table'!$AS484*VLOOKUP('BMP P Tracking Table'!$Q484,'Loading Rates'!$B$1:$L$24,8,FALSE)+'BMP P Tracking Table'!$AT484*VLOOKUP('BMP P Tracking Table'!$Q484,'Loading Rates'!$B$1:$L$24,9,FALSE),'BMP P Tracking Table'!$AU484*VLOOKUP('BMP P Tracking Table'!$Q484,'Loading Rates'!$B$1:$L$24,10,FALSE))),"")</f>
        <v/>
      </c>
      <c r="AZ484" s="107" t="str">
        <f>IFERROR(IF('BMP P Tracking Table'!$AL484="Yes",MIN(2,IF('BMP P Tracking Table'!$AP484="Total Pervious",(-(3630*'BMP P Tracking Table'!$AO484+20.691*'BMP P Tracking Table'!$AU484)+SQRT((3630*'BMP P Tracking Table'!$AO484+20.691*'BMP P Tracking Table'!$AU484)^2-(4*(996.798*'BMP P Tracking Table'!$AU484)*-'BMP P Tracking Table'!$AW484)))/(2*(996.798*'BMP P Tracking Table'!$AU484)),IF(SUM('BMP P Tracking Table'!$AQ484:$AT484)=0,'BMP P Tracking Table'!$AU484/(-3630*'BMP P Tracking Table'!$AO484),(-(3630*'BMP P Tracking Table'!$AO484+20.691*'BMP P Tracking Table'!$AT484-216.711*'BMP P Tracking Table'!$AS484-83.853*'BMP P Tracking Table'!$AR484-42.834*'BMP P Tracking Table'!$AQ484)+SQRT((3630*'BMP P Tracking Table'!$AO484+20.691*'BMP P Tracking Table'!$AT484-216.711*'BMP P Tracking Table'!$AS484-83.853*'BMP P Tracking Table'!$AR484-42.834*'BMP P Tracking Table'!$AQ484)^2-(4*(149.919*'BMP P Tracking Table'!$AQ484+236.676*'BMP P Tracking Table'!$AR484+726*'BMP P Tracking Table'!$AS484+996.798*'BMP P Tracking Table'!$AT484)*-'BMP P Tracking Table'!$AW484)))/(2*(149.919*'BMP P Tracking Table'!$AQ484+236.676*'BMP P Tracking Table'!$AR484+726*'BMP P Tracking Table'!$AS484+996.798*'BMP P Tracking Table'!$AT484))))),MIN(2,IF('BMP P Tracking Table'!$AP484="Total Pervious",(-(3630*'BMP P Tracking Table'!$U484+20.691*'BMP P Tracking Table'!$AA484)+SQRT((3630*'BMP P Tracking Table'!$U484+20.691*'BMP P Tracking Table'!$AA484)^2-(4*(996.798*'BMP P Tracking Table'!$AA484)*-'BMP P Tracking Table'!$AW484)))/(2*(996.798*'BMP P Tracking Table'!$AA484)),IF(SUM('BMP P Tracking Table'!$W484:$Z484)=0,'BMP P Tracking Table'!$AW484/(-3630*'BMP P Tracking Table'!$U484),(-(3630*'BMP P Tracking Table'!$U484+20.691*'BMP P Tracking Table'!$Z484-216.711*'BMP P Tracking Table'!$Y484-83.853*'BMP P Tracking Table'!$X484-42.834*'BMP P Tracking Table'!$W484)+SQRT((3630*'BMP P Tracking Table'!$U484+20.691*'BMP P Tracking Table'!$Z484-216.711*'BMP P Tracking Table'!$Y484-83.853*'BMP P Tracking Table'!$X484-42.834*'BMP P Tracking Table'!$W484)^2-(4*(149.919*'BMP P Tracking Table'!$W484+236.676*'BMP P Tracking Table'!$X484+726*'BMP P Tracking Table'!$Y484+996.798*'BMP P Tracking Table'!$Z484)*-'BMP P Tracking Table'!$AW484)))/(2*(149.919*'BMP P Tracking Table'!$W484+236.676*'BMP P Tracking Table'!$X484+726*'BMP P Tracking Table'!$Y484+996.798*'BMP P Tracking Table'!$Z484)))))),"")</f>
        <v/>
      </c>
      <c r="BA484" s="105" t="str" cm="1">
        <f t="array" ref="BA484">IFERROR((VLOOKUP(CONCATENATE('BMP P Tracking Table'!$AV484," ",'BMP P Tracking Table'!$AX484),'Performance Curves'!$C$1:$L$45,_xlfn.SINGLE(MATCH('BMP P Tracking Table'!$AZ484,'Performance Curves'!$D$1:$L$1,1))+2,FALSE)-VLOOKUP(CONCATENATE('BMP P Tracking Table'!$AV484," ",'BMP P Tracking Table'!$AX484),'Performance Curves'!$C$1:$L$45,_xlfn.SINGLE(MATCH('BMP P Tracking Table'!$AZ484,'Performance Curves'!$D$1:$L$1,1))+1,FALSE)),"")</f>
        <v/>
      </c>
      <c r="BB484" s="107" t="str">
        <f>IFERROR(('BMP P Tracking Table'!$AZ484-INDEX('Performance Curves'!$E$1:$L$1,1,MATCH('BMP P Tracking Table'!$AZ484,'Performance Curves'!$E$1:$L$1,1)))/(INDEX('Performance Curves'!$E$1:$L$1,1,MATCH('BMP P Tracking Table'!$AZ484,'Performance Curves'!$E$1:$L$1,1)+1)-INDEX('Performance Curves'!$E$1:$L$1,1,MATCH('BMP P Tracking Table'!$AZ484,'Performance Curves'!$E$1:$L$1,1))),"")</f>
        <v/>
      </c>
      <c r="BC484" s="106" t="str" cm="1">
        <f t="array" ref="BC484">IFERROR(IF('BMP P Tracking Table'!$AZ484=2,VLOOKUP(CONCATENATE('BMP P Tracking Table'!$AV484," ",'BMP P Tracking Table'!$AX484),'Performance Curves'!$C$1:$L$44,_xlfn.SINGLE(MATCH('BMP P Tracking Table'!$AZ484,'Performance Curves'!$D$1:$L$1,1))+1,FALSE),'BMP P Tracking Table'!$BA484*'BMP P Tracking Table'!$BB484+VLOOKUP(CONCATENATE('BMP P Tracking Table'!$AV484," ",'BMP P Tracking Table'!$AX484),'Performance Curves'!$C$1:$L$44,_xlfn.SINGLE(MATCH('BMP P Tracking Table'!$AZ484,'Performance Curves'!$D$1:$L$1,1))+1,FALSE)),"")</f>
        <v/>
      </c>
      <c r="BD484" s="107" t="str">
        <f>IFERROR('BMP P Tracking Table'!$BC484*'BMP P Tracking Table'!$AY484,"")</f>
        <v/>
      </c>
      <c r="BE484" s="101"/>
      <c r="BF484" s="37">
        <f t="shared" si="16"/>
        <v>0</v>
      </c>
    </row>
    <row r="485" spans="1:58" x14ac:dyDescent="0.25">
      <c r="A485" s="65"/>
      <c r="B485" s="65"/>
      <c r="C485" s="65"/>
      <c r="D485" s="65"/>
      <c r="E485" s="97"/>
      <c r="F485" s="97"/>
      <c r="G485" s="65"/>
      <c r="H485" s="65"/>
      <c r="I485" s="65"/>
      <c r="J485" s="98"/>
      <c r="K485" s="65"/>
      <c r="L485" s="65"/>
      <c r="M485" s="65"/>
      <c r="N485" s="65"/>
      <c r="O485" s="65"/>
      <c r="P485" s="65"/>
      <c r="Q485" s="65" t="str">
        <f>IFERROR(VLOOKUP('BMP P Tracking Table'!$P485,Dropdowns!$C$2:$E$15,3,FALSE),"")</f>
        <v/>
      </c>
      <c r="R485" s="65" t="str">
        <f>IFERROR(VLOOKUP('BMP P Tracking Table'!$Q485,Dropdowns!$P$3:$Q$23,2,FALSE),"")</f>
        <v/>
      </c>
      <c r="S485" s="65"/>
      <c r="T485" s="65"/>
      <c r="U485" s="65"/>
      <c r="V485" s="65"/>
      <c r="W485" s="65"/>
      <c r="X485" s="65"/>
      <c r="Y485" s="65"/>
      <c r="Z485" s="65"/>
      <c r="AA485" s="65"/>
      <c r="AB485" s="100"/>
      <c r="AC485" s="65"/>
      <c r="AD485" s="107" t="str">
        <f>IFERROR('BMP P Tracking Table'!$U485*VLOOKUP('BMP P Tracking Table'!$Q485,'Loading Rates'!$B$1:$L$24,4,FALSE)+IF('BMP P Tracking Table'!$V485="By HSG",'BMP P Tracking Table'!$W485*VLOOKUP('BMP P Tracking Table'!$Q485,'Loading Rates'!$B$1:$L$24,6,FALSE)+'BMP P Tracking Table'!$X485*VLOOKUP('BMP P Tracking Table'!$Q485,'Loading Rates'!$B$1:$L$24,7,FALSE)+'BMP P Tracking Table'!$Y485*VLOOKUP('BMP P Tracking Table'!$Q485,'Loading Rates'!$B$1:$L$24,8,FALSE)+'BMP P Tracking Table'!$Z485*VLOOKUP('BMP P Tracking Table'!$Q485,'Loading Rates'!$B$1:$L$24,9,FALSE),'BMP P Tracking Table'!$AA485*VLOOKUP('BMP P Tracking Table'!$Q485,'Loading Rates'!$B$1:$L$24,10,FALSE)),"")</f>
        <v/>
      </c>
      <c r="AE485" s="107" t="str">
        <f>IFERROR(MIN(2,IF('BMP P Tracking Table'!$V485="Total Pervious",(-(3630*'BMP P Tracking Table'!$U485+20.691*'BMP P Tracking Table'!$AA485)+SQRT((3630*'BMP P Tracking Table'!$U485+20.691*'BMP P Tracking Table'!$AA485)^2-(4*(996.798*'BMP P Tracking Table'!$AA485)*-'BMP P Tracking Table'!$AB485)))/(2*(996.798*'BMP P Tracking Table'!$AA485)),IF(SUM('BMP P Tracking Table'!$W485:$Z485)=0,'BMP P Tracking Table'!$AB485/(-3630*'BMP P Tracking Table'!$U485),(-(3630*'BMP P Tracking Table'!$U485+20.691*'BMP P Tracking Table'!$Z485-216.711*'BMP P Tracking Table'!$Y485-83.853*'BMP P Tracking Table'!$X485-42.834*'BMP P Tracking Table'!$W485)+SQRT((3630*'BMP P Tracking Table'!$U485+20.691*'BMP P Tracking Table'!$Z485-216.711*'BMP P Tracking Table'!$Y485-83.853*'BMP P Tracking Table'!$X485-42.834*'BMP P Tracking Table'!$W485)^2-(4*(149.919*'BMP P Tracking Table'!$W485+236.676*'BMP P Tracking Table'!$X485+726*'BMP P Tracking Table'!$Y485+996.798*'BMP P Tracking Table'!$Z485)*-'BMP P Tracking Table'!$AB485)))/(2*(149.919*'BMP P Tracking Table'!$W485+236.676*'BMP P Tracking Table'!$X485+726*'BMP P Tracking Table'!$Y485+996.798*'BMP P Tracking Table'!$Z485))))),"")</f>
        <v/>
      </c>
      <c r="AF485" s="107" t="str" cm="1">
        <f t="array" ref="AF485">IFERROR((VLOOKUP(CONCATENATE('BMP P Tracking Table'!$T485," ",'BMP P Tracking Table'!$AC485),'Performance Curves'!$C$1:$L$45,_xlfn.SINGLE(MATCH('BMP P Tracking Table'!$AE485,'Performance Curves'!$D$1:$L$1,1))+2,FALSE)-VLOOKUP(CONCATENATE('BMP P Tracking Table'!$T485," ",'BMP P Tracking Table'!$AC485),'Performance Curves'!$C$1:$L$45,_xlfn.SINGLE(MATCH('BMP P Tracking Table'!$AE485,'Performance Curves'!$D$1:$L$1,1))+1,FALSE)),"")</f>
        <v/>
      </c>
      <c r="AG485" s="107" t="str">
        <f>IFERROR(('BMP P Tracking Table'!$AE485-INDEX('Performance Curves'!$E$1:$L$1,1,MATCH('BMP P Tracking Table'!$AE485,'Performance Curves'!$E$1:$L$1,1)))/(INDEX('Performance Curves'!$E$1:$L$1,1,MATCH('BMP P Tracking Table'!$AE485,'Performance Curves'!$E$1:$L$1,1)+1)-INDEX('Performance Curves'!$E$1:$L$1,1,MATCH('BMP P Tracking Table'!$AE485,'Performance Curves'!$E$1:$L$1,1))),"")</f>
        <v/>
      </c>
      <c r="AH485" s="106" t="str" cm="1">
        <f t="array" ref="AH485">IFERROR(IF('BMP P Tracking Table'!$AE485=2,VLOOKUP(CONCATENATE('BMP P Tracking Table'!$T485," ",'BMP P Tracking Table'!$AC485),'Performance Curves'!$C$1:$L$45,_xlfn.SINGLE(MATCH('BMP P Tracking Table'!$AE485,'Performance Curves'!$D$1:$L$1,1))+1,FALSE),'BMP P Tracking Table'!$AF485*'BMP P Tracking Table'!$AG485+VLOOKUP(CONCATENATE('BMP P Tracking Table'!$T485," ",'BMP P Tracking Table'!$AC485),'Performance Curves'!$C$1:$L$45,_xlfn.SINGLE(MATCH('BMP P Tracking Table'!$AE485,'Performance Curves'!$D$1:$L$1,1))+1,FALSE)),"")</f>
        <v/>
      </c>
      <c r="AI485" s="107" t="str">
        <f>IFERROR('BMP P Tracking Table'!$AH485*'BMP P Tracking Table'!$AD485,"")</f>
        <v/>
      </c>
      <c r="AJ485" s="65"/>
      <c r="AK485" s="101"/>
      <c r="AL485" s="101"/>
      <c r="AM485" s="64">
        <v>1</v>
      </c>
      <c r="AN485" s="105" t="str">
        <f t="shared" si="15"/>
        <v/>
      </c>
      <c r="AO485" s="101"/>
      <c r="AP485" s="101"/>
      <c r="AQ485" s="101"/>
      <c r="AR485" s="101"/>
      <c r="AS485" s="101"/>
      <c r="AT485" s="101"/>
      <c r="AU485" s="101"/>
      <c r="AV485" s="65"/>
      <c r="AW485" s="102"/>
      <c r="AX485" s="102"/>
      <c r="AY485" s="107" t="str">
        <f>IF('BMP P Tracking Table'!$AK485="Yes",IF('BMP P Tracking Table'!$AL485="No",'BMP P Tracking Table'!$U485*VLOOKUP('BMP P Tracking Table'!$Q485,'Loading Rates'!$B$1:$L$24,4,FALSE)+IF('BMP P Tracking Table'!$V485="By HSG",'BMP P Tracking Table'!$W485*VLOOKUP('BMP P Tracking Table'!$Q485,'Loading Rates'!$B$1:$L$24,6,FALSE)+'BMP P Tracking Table'!$X485*VLOOKUP('BMP P Tracking Table'!$Q485,'Loading Rates'!$B$1:$L$24,7,FALSE)+'BMP P Tracking Table'!$Y485*VLOOKUP('BMP P Tracking Table'!$Q485,'Loading Rates'!$B$1:$L$24,8,FALSE)+'BMP P Tracking Table'!$Z485*VLOOKUP('BMP P Tracking Table'!$Q485,'Loading Rates'!$B$1:$L$24,9,FALSE),'BMP P Tracking Table'!$AA485*VLOOKUP('BMP P Tracking Table'!$Q485,'Loading Rates'!$B$1:$L$24,10,FALSE)),'BMP P Tracking Table'!$AO485*VLOOKUP('BMP P Tracking Table'!$Q485,'Loading Rates'!$B$1:$L$24,4,FALSE)+IF('BMP P Tracking Table'!$AP485="By HSG",'BMP P Tracking Table'!$AQ485*VLOOKUP('BMP P Tracking Table'!$Q485,'Loading Rates'!$B$1:$L$24,6,FALSE)+'BMP P Tracking Table'!$AR485*VLOOKUP('BMP P Tracking Table'!$Q485,'Loading Rates'!$B$1:$L$24,7,FALSE)+'BMP P Tracking Table'!$AS485*VLOOKUP('BMP P Tracking Table'!$Q485,'Loading Rates'!$B$1:$L$24,8,FALSE)+'BMP P Tracking Table'!$AT485*VLOOKUP('BMP P Tracking Table'!$Q485,'Loading Rates'!$B$1:$L$24,9,FALSE),'BMP P Tracking Table'!$AU485*VLOOKUP('BMP P Tracking Table'!$Q485,'Loading Rates'!$B$1:$L$24,10,FALSE))),"")</f>
        <v/>
      </c>
      <c r="AZ485" s="107" t="str">
        <f>IFERROR(IF('BMP P Tracking Table'!$AL485="Yes",MIN(2,IF('BMP P Tracking Table'!$AP485="Total Pervious",(-(3630*'BMP P Tracking Table'!$AO485+20.691*'BMP P Tracking Table'!$AU485)+SQRT((3630*'BMP P Tracking Table'!$AO485+20.691*'BMP P Tracking Table'!$AU485)^2-(4*(996.798*'BMP P Tracking Table'!$AU485)*-'BMP P Tracking Table'!$AW485)))/(2*(996.798*'BMP P Tracking Table'!$AU485)),IF(SUM('BMP P Tracking Table'!$AQ485:$AT485)=0,'BMP P Tracking Table'!$AU485/(-3630*'BMP P Tracking Table'!$AO485),(-(3630*'BMP P Tracking Table'!$AO485+20.691*'BMP P Tracking Table'!$AT485-216.711*'BMP P Tracking Table'!$AS485-83.853*'BMP P Tracking Table'!$AR485-42.834*'BMP P Tracking Table'!$AQ485)+SQRT((3630*'BMP P Tracking Table'!$AO485+20.691*'BMP P Tracking Table'!$AT485-216.711*'BMP P Tracking Table'!$AS485-83.853*'BMP P Tracking Table'!$AR485-42.834*'BMP P Tracking Table'!$AQ485)^2-(4*(149.919*'BMP P Tracking Table'!$AQ485+236.676*'BMP P Tracking Table'!$AR485+726*'BMP P Tracking Table'!$AS485+996.798*'BMP P Tracking Table'!$AT485)*-'BMP P Tracking Table'!$AW485)))/(2*(149.919*'BMP P Tracking Table'!$AQ485+236.676*'BMP P Tracking Table'!$AR485+726*'BMP P Tracking Table'!$AS485+996.798*'BMP P Tracking Table'!$AT485))))),MIN(2,IF('BMP P Tracking Table'!$AP485="Total Pervious",(-(3630*'BMP P Tracking Table'!$U485+20.691*'BMP P Tracking Table'!$AA485)+SQRT((3630*'BMP P Tracking Table'!$U485+20.691*'BMP P Tracking Table'!$AA485)^2-(4*(996.798*'BMP P Tracking Table'!$AA485)*-'BMP P Tracking Table'!$AW485)))/(2*(996.798*'BMP P Tracking Table'!$AA485)),IF(SUM('BMP P Tracking Table'!$W485:$Z485)=0,'BMP P Tracking Table'!$AW485/(-3630*'BMP P Tracking Table'!$U485),(-(3630*'BMP P Tracking Table'!$U485+20.691*'BMP P Tracking Table'!$Z485-216.711*'BMP P Tracking Table'!$Y485-83.853*'BMP P Tracking Table'!$X485-42.834*'BMP P Tracking Table'!$W485)+SQRT((3630*'BMP P Tracking Table'!$U485+20.691*'BMP P Tracking Table'!$Z485-216.711*'BMP P Tracking Table'!$Y485-83.853*'BMP P Tracking Table'!$X485-42.834*'BMP P Tracking Table'!$W485)^2-(4*(149.919*'BMP P Tracking Table'!$W485+236.676*'BMP P Tracking Table'!$X485+726*'BMP P Tracking Table'!$Y485+996.798*'BMP P Tracking Table'!$Z485)*-'BMP P Tracking Table'!$AW485)))/(2*(149.919*'BMP P Tracking Table'!$W485+236.676*'BMP P Tracking Table'!$X485+726*'BMP P Tracking Table'!$Y485+996.798*'BMP P Tracking Table'!$Z485)))))),"")</f>
        <v/>
      </c>
      <c r="BA485" s="105" t="str" cm="1">
        <f t="array" ref="BA485">IFERROR((VLOOKUP(CONCATENATE('BMP P Tracking Table'!$AV485," ",'BMP P Tracking Table'!$AX485),'Performance Curves'!$C$1:$L$45,_xlfn.SINGLE(MATCH('BMP P Tracking Table'!$AZ485,'Performance Curves'!$D$1:$L$1,1))+2,FALSE)-VLOOKUP(CONCATENATE('BMP P Tracking Table'!$AV485," ",'BMP P Tracking Table'!$AX485),'Performance Curves'!$C$1:$L$45,_xlfn.SINGLE(MATCH('BMP P Tracking Table'!$AZ485,'Performance Curves'!$D$1:$L$1,1))+1,FALSE)),"")</f>
        <v/>
      </c>
      <c r="BB485" s="107" t="str">
        <f>IFERROR(('BMP P Tracking Table'!$AZ485-INDEX('Performance Curves'!$E$1:$L$1,1,MATCH('BMP P Tracking Table'!$AZ485,'Performance Curves'!$E$1:$L$1,1)))/(INDEX('Performance Curves'!$E$1:$L$1,1,MATCH('BMP P Tracking Table'!$AZ485,'Performance Curves'!$E$1:$L$1,1)+1)-INDEX('Performance Curves'!$E$1:$L$1,1,MATCH('BMP P Tracking Table'!$AZ485,'Performance Curves'!$E$1:$L$1,1))),"")</f>
        <v/>
      </c>
      <c r="BC485" s="106" t="str" cm="1">
        <f t="array" ref="BC485">IFERROR(IF('BMP P Tracking Table'!$AZ485=2,VLOOKUP(CONCATENATE('BMP P Tracking Table'!$AV485," ",'BMP P Tracking Table'!$AX485),'Performance Curves'!$C$1:$L$44,_xlfn.SINGLE(MATCH('BMP P Tracking Table'!$AZ485,'Performance Curves'!$D$1:$L$1,1))+1,FALSE),'BMP P Tracking Table'!$BA485*'BMP P Tracking Table'!$BB485+VLOOKUP(CONCATENATE('BMP P Tracking Table'!$AV485," ",'BMP P Tracking Table'!$AX485),'Performance Curves'!$C$1:$L$44,_xlfn.SINGLE(MATCH('BMP P Tracking Table'!$AZ485,'Performance Curves'!$D$1:$L$1,1))+1,FALSE)),"")</f>
        <v/>
      </c>
      <c r="BD485" s="107" t="str">
        <f>IFERROR('BMP P Tracking Table'!$BC485*'BMP P Tracking Table'!$AY485,"")</f>
        <v/>
      </c>
      <c r="BE485" s="101"/>
      <c r="BF485" s="37">
        <f t="shared" si="16"/>
        <v>0</v>
      </c>
    </row>
    <row r="486" spans="1:58" x14ac:dyDescent="0.25">
      <c r="A486" s="65"/>
      <c r="B486" s="65"/>
      <c r="C486" s="65"/>
      <c r="D486" s="65"/>
      <c r="E486" s="97"/>
      <c r="F486" s="97"/>
      <c r="G486" s="65"/>
      <c r="H486" s="65"/>
      <c r="I486" s="65"/>
      <c r="J486" s="98"/>
      <c r="K486" s="65"/>
      <c r="L486" s="65"/>
      <c r="M486" s="65"/>
      <c r="N486" s="65"/>
      <c r="O486" s="65"/>
      <c r="P486" s="65"/>
      <c r="Q486" s="65" t="str">
        <f>IFERROR(VLOOKUP('BMP P Tracking Table'!$P486,Dropdowns!$C$2:$E$15,3,FALSE),"")</f>
        <v/>
      </c>
      <c r="R486" s="65" t="str">
        <f>IFERROR(VLOOKUP('BMP P Tracking Table'!$Q486,Dropdowns!$P$3:$Q$23,2,FALSE),"")</f>
        <v/>
      </c>
      <c r="S486" s="65"/>
      <c r="T486" s="65"/>
      <c r="U486" s="65"/>
      <c r="V486" s="65"/>
      <c r="W486" s="65"/>
      <c r="X486" s="65"/>
      <c r="Y486" s="65"/>
      <c r="Z486" s="65"/>
      <c r="AA486" s="65"/>
      <c r="AB486" s="100"/>
      <c r="AC486" s="65"/>
      <c r="AD486" s="107" t="str">
        <f>IFERROR('BMP P Tracking Table'!$U486*VLOOKUP('BMP P Tracking Table'!$Q486,'Loading Rates'!$B$1:$L$24,4,FALSE)+IF('BMP P Tracking Table'!$V486="By HSG",'BMP P Tracking Table'!$W486*VLOOKUP('BMP P Tracking Table'!$Q486,'Loading Rates'!$B$1:$L$24,6,FALSE)+'BMP P Tracking Table'!$X486*VLOOKUP('BMP P Tracking Table'!$Q486,'Loading Rates'!$B$1:$L$24,7,FALSE)+'BMP P Tracking Table'!$Y486*VLOOKUP('BMP P Tracking Table'!$Q486,'Loading Rates'!$B$1:$L$24,8,FALSE)+'BMP P Tracking Table'!$Z486*VLOOKUP('BMP P Tracking Table'!$Q486,'Loading Rates'!$B$1:$L$24,9,FALSE),'BMP P Tracking Table'!$AA486*VLOOKUP('BMP P Tracking Table'!$Q486,'Loading Rates'!$B$1:$L$24,10,FALSE)),"")</f>
        <v/>
      </c>
      <c r="AE486" s="107" t="str">
        <f>IFERROR(MIN(2,IF('BMP P Tracking Table'!$V486="Total Pervious",(-(3630*'BMP P Tracking Table'!$U486+20.691*'BMP P Tracking Table'!$AA486)+SQRT((3630*'BMP P Tracking Table'!$U486+20.691*'BMP P Tracking Table'!$AA486)^2-(4*(996.798*'BMP P Tracking Table'!$AA486)*-'BMP P Tracking Table'!$AB486)))/(2*(996.798*'BMP P Tracking Table'!$AA486)),IF(SUM('BMP P Tracking Table'!$W486:$Z486)=0,'BMP P Tracking Table'!$AB486/(-3630*'BMP P Tracking Table'!$U486),(-(3630*'BMP P Tracking Table'!$U486+20.691*'BMP P Tracking Table'!$Z486-216.711*'BMP P Tracking Table'!$Y486-83.853*'BMP P Tracking Table'!$X486-42.834*'BMP P Tracking Table'!$W486)+SQRT((3630*'BMP P Tracking Table'!$U486+20.691*'BMP P Tracking Table'!$Z486-216.711*'BMP P Tracking Table'!$Y486-83.853*'BMP P Tracking Table'!$X486-42.834*'BMP P Tracking Table'!$W486)^2-(4*(149.919*'BMP P Tracking Table'!$W486+236.676*'BMP P Tracking Table'!$X486+726*'BMP P Tracking Table'!$Y486+996.798*'BMP P Tracking Table'!$Z486)*-'BMP P Tracking Table'!$AB486)))/(2*(149.919*'BMP P Tracking Table'!$W486+236.676*'BMP P Tracking Table'!$X486+726*'BMP P Tracking Table'!$Y486+996.798*'BMP P Tracking Table'!$Z486))))),"")</f>
        <v/>
      </c>
      <c r="AF486" s="107" t="str" cm="1">
        <f t="array" ref="AF486">IFERROR((VLOOKUP(CONCATENATE('BMP P Tracking Table'!$T486," ",'BMP P Tracking Table'!$AC486),'Performance Curves'!$C$1:$L$45,_xlfn.SINGLE(MATCH('BMP P Tracking Table'!$AE486,'Performance Curves'!$D$1:$L$1,1))+2,FALSE)-VLOOKUP(CONCATENATE('BMP P Tracking Table'!$T486," ",'BMP P Tracking Table'!$AC486),'Performance Curves'!$C$1:$L$45,_xlfn.SINGLE(MATCH('BMP P Tracking Table'!$AE486,'Performance Curves'!$D$1:$L$1,1))+1,FALSE)),"")</f>
        <v/>
      </c>
      <c r="AG486" s="107" t="str">
        <f>IFERROR(('BMP P Tracking Table'!$AE486-INDEX('Performance Curves'!$E$1:$L$1,1,MATCH('BMP P Tracking Table'!$AE486,'Performance Curves'!$E$1:$L$1,1)))/(INDEX('Performance Curves'!$E$1:$L$1,1,MATCH('BMP P Tracking Table'!$AE486,'Performance Curves'!$E$1:$L$1,1)+1)-INDEX('Performance Curves'!$E$1:$L$1,1,MATCH('BMP P Tracking Table'!$AE486,'Performance Curves'!$E$1:$L$1,1))),"")</f>
        <v/>
      </c>
      <c r="AH486" s="106" t="str" cm="1">
        <f t="array" ref="AH486">IFERROR(IF('BMP P Tracking Table'!$AE486=2,VLOOKUP(CONCATENATE('BMP P Tracking Table'!$T486," ",'BMP P Tracking Table'!$AC486),'Performance Curves'!$C$1:$L$45,_xlfn.SINGLE(MATCH('BMP P Tracking Table'!$AE486,'Performance Curves'!$D$1:$L$1,1))+1,FALSE),'BMP P Tracking Table'!$AF486*'BMP P Tracking Table'!$AG486+VLOOKUP(CONCATENATE('BMP P Tracking Table'!$T486," ",'BMP P Tracking Table'!$AC486),'Performance Curves'!$C$1:$L$45,_xlfn.SINGLE(MATCH('BMP P Tracking Table'!$AE486,'Performance Curves'!$D$1:$L$1,1))+1,FALSE)),"")</f>
        <v/>
      </c>
      <c r="AI486" s="107" t="str">
        <f>IFERROR('BMP P Tracking Table'!$AH486*'BMP P Tracking Table'!$AD486,"")</f>
        <v/>
      </c>
      <c r="AJ486" s="65"/>
      <c r="AK486" s="101"/>
      <c r="AL486" s="101"/>
      <c r="AM486" s="64">
        <v>1</v>
      </c>
      <c r="AN486" s="105" t="str">
        <f t="shared" si="15"/>
        <v/>
      </c>
      <c r="AO486" s="101"/>
      <c r="AP486" s="101"/>
      <c r="AQ486" s="101"/>
      <c r="AR486" s="101"/>
      <c r="AS486" s="101"/>
      <c r="AT486" s="101"/>
      <c r="AU486" s="101"/>
      <c r="AV486" s="65"/>
      <c r="AW486" s="102"/>
      <c r="AX486" s="102"/>
      <c r="AY486" s="107" t="str">
        <f>IF('BMP P Tracking Table'!$AK486="Yes",IF('BMP P Tracking Table'!$AL486="No",'BMP P Tracking Table'!$U486*VLOOKUP('BMP P Tracking Table'!$Q486,'Loading Rates'!$B$1:$L$24,4,FALSE)+IF('BMP P Tracking Table'!$V486="By HSG",'BMP P Tracking Table'!$W486*VLOOKUP('BMP P Tracking Table'!$Q486,'Loading Rates'!$B$1:$L$24,6,FALSE)+'BMP P Tracking Table'!$X486*VLOOKUP('BMP P Tracking Table'!$Q486,'Loading Rates'!$B$1:$L$24,7,FALSE)+'BMP P Tracking Table'!$Y486*VLOOKUP('BMP P Tracking Table'!$Q486,'Loading Rates'!$B$1:$L$24,8,FALSE)+'BMP P Tracking Table'!$Z486*VLOOKUP('BMP P Tracking Table'!$Q486,'Loading Rates'!$B$1:$L$24,9,FALSE),'BMP P Tracking Table'!$AA486*VLOOKUP('BMP P Tracking Table'!$Q486,'Loading Rates'!$B$1:$L$24,10,FALSE)),'BMP P Tracking Table'!$AO486*VLOOKUP('BMP P Tracking Table'!$Q486,'Loading Rates'!$B$1:$L$24,4,FALSE)+IF('BMP P Tracking Table'!$AP486="By HSG",'BMP P Tracking Table'!$AQ486*VLOOKUP('BMP P Tracking Table'!$Q486,'Loading Rates'!$B$1:$L$24,6,FALSE)+'BMP P Tracking Table'!$AR486*VLOOKUP('BMP P Tracking Table'!$Q486,'Loading Rates'!$B$1:$L$24,7,FALSE)+'BMP P Tracking Table'!$AS486*VLOOKUP('BMP P Tracking Table'!$Q486,'Loading Rates'!$B$1:$L$24,8,FALSE)+'BMP P Tracking Table'!$AT486*VLOOKUP('BMP P Tracking Table'!$Q486,'Loading Rates'!$B$1:$L$24,9,FALSE),'BMP P Tracking Table'!$AU486*VLOOKUP('BMP P Tracking Table'!$Q486,'Loading Rates'!$B$1:$L$24,10,FALSE))),"")</f>
        <v/>
      </c>
      <c r="AZ486" s="107" t="str">
        <f>IFERROR(IF('BMP P Tracking Table'!$AL486="Yes",MIN(2,IF('BMP P Tracking Table'!$AP486="Total Pervious",(-(3630*'BMP P Tracking Table'!$AO486+20.691*'BMP P Tracking Table'!$AU486)+SQRT((3630*'BMP P Tracking Table'!$AO486+20.691*'BMP P Tracking Table'!$AU486)^2-(4*(996.798*'BMP P Tracking Table'!$AU486)*-'BMP P Tracking Table'!$AW486)))/(2*(996.798*'BMP P Tracking Table'!$AU486)),IF(SUM('BMP P Tracking Table'!$AQ486:$AT486)=0,'BMP P Tracking Table'!$AU486/(-3630*'BMP P Tracking Table'!$AO486),(-(3630*'BMP P Tracking Table'!$AO486+20.691*'BMP P Tracking Table'!$AT486-216.711*'BMP P Tracking Table'!$AS486-83.853*'BMP P Tracking Table'!$AR486-42.834*'BMP P Tracking Table'!$AQ486)+SQRT((3630*'BMP P Tracking Table'!$AO486+20.691*'BMP P Tracking Table'!$AT486-216.711*'BMP P Tracking Table'!$AS486-83.853*'BMP P Tracking Table'!$AR486-42.834*'BMP P Tracking Table'!$AQ486)^2-(4*(149.919*'BMP P Tracking Table'!$AQ486+236.676*'BMP P Tracking Table'!$AR486+726*'BMP P Tracking Table'!$AS486+996.798*'BMP P Tracking Table'!$AT486)*-'BMP P Tracking Table'!$AW486)))/(2*(149.919*'BMP P Tracking Table'!$AQ486+236.676*'BMP P Tracking Table'!$AR486+726*'BMP P Tracking Table'!$AS486+996.798*'BMP P Tracking Table'!$AT486))))),MIN(2,IF('BMP P Tracking Table'!$AP486="Total Pervious",(-(3630*'BMP P Tracking Table'!$U486+20.691*'BMP P Tracking Table'!$AA486)+SQRT((3630*'BMP P Tracking Table'!$U486+20.691*'BMP P Tracking Table'!$AA486)^2-(4*(996.798*'BMP P Tracking Table'!$AA486)*-'BMP P Tracking Table'!$AW486)))/(2*(996.798*'BMP P Tracking Table'!$AA486)),IF(SUM('BMP P Tracking Table'!$W486:$Z486)=0,'BMP P Tracking Table'!$AW486/(-3630*'BMP P Tracking Table'!$U486),(-(3630*'BMP P Tracking Table'!$U486+20.691*'BMP P Tracking Table'!$Z486-216.711*'BMP P Tracking Table'!$Y486-83.853*'BMP P Tracking Table'!$X486-42.834*'BMP P Tracking Table'!$W486)+SQRT((3630*'BMP P Tracking Table'!$U486+20.691*'BMP P Tracking Table'!$Z486-216.711*'BMP P Tracking Table'!$Y486-83.853*'BMP P Tracking Table'!$X486-42.834*'BMP P Tracking Table'!$W486)^2-(4*(149.919*'BMP P Tracking Table'!$W486+236.676*'BMP P Tracking Table'!$X486+726*'BMP P Tracking Table'!$Y486+996.798*'BMP P Tracking Table'!$Z486)*-'BMP P Tracking Table'!$AW486)))/(2*(149.919*'BMP P Tracking Table'!$W486+236.676*'BMP P Tracking Table'!$X486+726*'BMP P Tracking Table'!$Y486+996.798*'BMP P Tracking Table'!$Z486)))))),"")</f>
        <v/>
      </c>
      <c r="BA486" s="105" t="str" cm="1">
        <f t="array" ref="BA486">IFERROR((VLOOKUP(CONCATENATE('BMP P Tracking Table'!$AV486," ",'BMP P Tracking Table'!$AX486),'Performance Curves'!$C$1:$L$45,_xlfn.SINGLE(MATCH('BMP P Tracking Table'!$AZ486,'Performance Curves'!$D$1:$L$1,1))+2,FALSE)-VLOOKUP(CONCATENATE('BMP P Tracking Table'!$AV486," ",'BMP P Tracking Table'!$AX486),'Performance Curves'!$C$1:$L$45,_xlfn.SINGLE(MATCH('BMP P Tracking Table'!$AZ486,'Performance Curves'!$D$1:$L$1,1))+1,FALSE)),"")</f>
        <v/>
      </c>
      <c r="BB486" s="107" t="str">
        <f>IFERROR(('BMP P Tracking Table'!$AZ486-INDEX('Performance Curves'!$E$1:$L$1,1,MATCH('BMP P Tracking Table'!$AZ486,'Performance Curves'!$E$1:$L$1,1)))/(INDEX('Performance Curves'!$E$1:$L$1,1,MATCH('BMP P Tracking Table'!$AZ486,'Performance Curves'!$E$1:$L$1,1)+1)-INDEX('Performance Curves'!$E$1:$L$1,1,MATCH('BMP P Tracking Table'!$AZ486,'Performance Curves'!$E$1:$L$1,1))),"")</f>
        <v/>
      </c>
      <c r="BC486" s="106" t="str" cm="1">
        <f t="array" ref="BC486">IFERROR(IF('BMP P Tracking Table'!$AZ486=2,VLOOKUP(CONCATENATE('BMP P Tracking Table'!$AV486," ",'BMP P Tracking Table'!$AX486),'Performance Curves'!$C$1:$L$44,_xlfn.SINGLE(MATCH('BMP P Tracking Table'!$AZ486,'Performance Curves'!$D$1:$L$1,1))+1,FALSE),'BMP P Tracking Table'!$BA486*'BMP P Tracking Table'!$BB486+VLOOKUP(CONCATENATE('BMP P Tracking Table'!$AV486," ",'BMP P Tracking Table'!$AX486),'Performance Curves'!$C$1:$L$44,_xlfn.SINGLE(MATCH('BMP P Tracking Table'!$AZ486,'Performance Curves'!$D$1:$L$1,1))+1,FALSE)),"")</f>
        <v/>
      </c>
      <c r="BD486" s="107" t="str">
        <f>IFERROR('BMP P Tracking Table'!$BC486*'BMP P Tracking Table'!$AY486,"")</f>
        <v/>
      </c>
      <c r="BE486" s="101"/>
      <c r="BF486" s="37">
        <f t="shared" si="16"/>
        <v>0</v>
      </c>
    </row>
    <row r="487" spans="1:58" x14ac:dyDescent="0.25">
      <c r="A487" s="65"/>
      <c r="B487" s="65"/>
      <c r="C487" s="65"/>
      <c r="D487" s="65"/>
      <c r="E487" s="97"/>
      <c r="F487" s="97"/>
      <c r="G487" s="65"/>
      <c r="H487" s="65"/>
      <c r="I487" s="65"/>
      <c r="J487" s="98"/>
      <c r="K487" s="65"/>
      <c r="L487" s="65"/>
      <c r="M487" s="65"/>
      <c r="N487" s="65"/>
      <c r="O487" s="65"/>
      <c r="P487" s="65"/>
      <c r="Q487" s="65" t="str">
        <f>IFERROR(VLOOKUP('BMP P Tracking Table'!$P487,Dropdowns!$C$2:$E$15,3,FALSE),"")</f>
        <v/>
      </c>
      <c r="R487" s="65" t="str">
        <f>IFERROR(VLOOKUP('BMP P Tracking Table'!$Q487,Dropdowns!$P$3:$Q$23,2,FALSE),"")</f>
        <v/>
      </c>
      <c r="S487" s="65"/>
      <c r="T487" s="65"/>
      <c r="U487" s="65"/>
      <c r="V487" s="65"/>
      <c r="W487" s="65"/>
      <c r="X487" s="65"/>
      <c r="Y487" s="65"/>
      <c r="Z487" s="65"/>
      <c r="AA487" s="65"/>
      <c r="AB487" s="100"/>
      <c r="AC487" s="65"/>
      <c r="AD487" s="107" t="str">
        <f>IFERROR('BMP P Tracking Table'!$U487*VLOOKUP('BMP P Tracking Table'!$Q487,'Loading Rates'!$B$1:$L$24,4,FALSE)+IF('BMP P Tracking Table'!$V487="By HSG",'BMP P Tracking Table'!$W487*VLOOKUP('BMP P Tracking Table'!$Q487,'Loading Rates'!$B$1:$L$24,6,FALSE)+'BMP P Tracking Table'!$X487*VLOOKUP('BMP P Tracking Table'!$Q487,'Loading Rates'!$B$1:$L$24,7,FALSE)+'BMP P Tracking Table'!$Y487*VLOOKUP('BMP P Tracking Table'!$Q487,'Loading Rates'!$B$1:$L$24,8,FALSE)+'BMP P Tracking Table'!$Z487*VLOOKUP('BMP P Tracking Table'!$Q487,'Loading Rates'!$B$1:$L$24,9,FALSE),'BMP P Tracking Table'!$AA487*VLOOKUP('BMP P Tracking Table'!$Q487,'Loading Rates'!$B$1:$L$24,10,FALSE)),"")</f>
        <v/>
      </c>
      <c r="AE487" s="107" t="str">
        <f>IFERROR(MIN(2,IF('BMP P Tracking Table'!$V487="Total Pervious",(-(3630*'BMP P Tracking Table'!$U487+20.691*'BMP P Tracking Table'!$AA487)+SQRT((3630*'BMP P Tracking Table'!$U487+20.691*'BMP P Tracking Table'!$AA487)^2-(4*(996.798*'BMP P Tracking Table'!$AA487)*-'BMP P Tracking Table'!$AB487)))/(2*(996.798*'BMP P Tracking Table'!$AA487)),IF(SUM('BMP P Tracking Table'!$W487:$Z487)=0,'BMP P Tracking Table'!$AB487/(-3630*'BMP P Tracking Table'!$U487),(-(3630*'BMP P Tracking Table'!$U487+20.691*'BMP P Tracking Table'!$Z487-216.711*'BMP P Tracking Table'!$Y487-83.853*'BMP P Tracking Table'!$X487-42.834*'BMP P Tracking Table'!$W487)+SQRT((3630*'BMP P Tracking Table'!$U487+20.691*'BMP P Tracking Table'!$Z487-216.711*'BMP P Tracking Table'!$Y487-83.853*'BMP P Tracking Table'!$X487-42.834*'BMP P Tracking Table'!$W487)^2-(4*(149.919*'BMP P Tracking Table'!$W487+236.676*'BMP P Tracking Table'!$X487+726*'BMP P Tracking Table'!$Y487+996.798*'BMP P Tracking Table'!$Z487)*-'BMP P Tracking Table'!$AB487)))/(2*(149.919*'BMP P Tracking Table'!$W487+236.676*'BMP P Tracking Table'!$X487+726*'BMP P Tracking Table'!$Y487+996.798*'BMP P Tracking Table'!$Z487))))),"")</f>
        <v/>
      </c>
      <c r="AF487" s="107" t="str" cm="1">
        <f t="array" ref="AF487">IFERROR((VLOOKUP(CONCATENATE('BMP P Tracking Table'!$T487," ",'BMP P Tracking Table'!$AC487),'Performance Curves'!$C$1:$L$45,_xlfn.SINGLE(MATCH('BMP P Tracking Table'!$AE487,'Performance Curves'!$D$1:$L$1,1))+2,FALSE)-VLOOKUP(CONCATENATE('BMP P Tracking Table'!$T487," ",'BMP P Tracking Table'!$AC487),'Performance Curves'!$C$1:$L$45,_xlfn.SINGLE(MATCH('BMP P Tracking Table'!$AE487,'Performance Curves'!$D$1:$L$1,1))+1,FALSE)),"")</f>
        <v/>
      </c>
      <c r="AG487" s="107" t="str">
        <f>IFERROR(('BMP P Tracking Table'!$AE487-INDEX('Performance Curves'!$E$1:$L$1,1,MATCH('BMP P Tracking Table'!$AE487,'Performance Curves'!$E$1:$L$1,1)))/(INDEX('Performance Curves'!$E$1:$L$1,1,MATCH('BMP P Tracking Table'!$AE487,'Performance Curves'!$E$1:$L$1,1)+1)-INDEX('Performance Curves'!$E$1:$L$1,1,MATCH('BMP P Tracking Table'!$AE487,'Performance Curves'!$E$1:$L$1,1))),"")</f>
        <v/>
      </c>
      <c r="AH487" s="106" t="str" cm="1">
        <f t="array" ref="AH487">IFERROR(IF('BMP P Tracking Table'!$AE487=2,VLOOKUP(CONCATENATE('BMP P Tracking Table'!$T487," ",'BMP P Tracking Table'!$AC487),'Performance Curves'!$C$1:$L$45,_xlfn.SINGLE(MATCH('BMP P Tracking Table'!$AE487,'Performance Curves'!$D$1:$L$1,1))+1,FALSE),'BMP P Tracking Table'!$AF487*'BMP P Tracking Table'!$AG487+VLOOKUP(CONCATENATE('BMP P Tracking Table'!$T487," ",'BMP P Tracking Table'!$AC487),'Performance Curves'!$C$1:$L$45,_xlfn.SINGLE(MATCH('BMP P Tracking Table'!$AE487,'Performance Curves'!$D$1:$L$1,1))+1,FALSE)),"")</f>
        <v/>
      </c>
      <c r="AI487" s="107" t="str">
        <f>IFERROR('BMP P Tracking Table'!$AH487*'BMP P Tracking Table'!$AD487,"")</f>
        <v/>
      </c>
      <c r="AJ487" s="65"/>
      <c r="AK487" s="101"/>
      <c r="AL487" s="101"/>
      <c r="AM487" s="64">
        <v>1</v>
      </c>
      <c r="AN487" s="105" t="str">
        <f t="shared" si="15"/>
        <v/>
      </c>
      <c r="AO487" s="101"/>
      <c r="AP487" s="101"/>
      <c r="AQ487" s="101"/>
      <c r="AR487" s="101"/>
      <c r="AS487" s="101"/>
      <c r="AT487" s="101"/>
      <c r="AU487" s="101"/>
      <c r="AV487" s="65"/>
      <c r="AW487" s="102"/>
      <c r="AX487" s="102"/>
      <c r="AY487" s="107" t="str">
        <f>IF('BMP P Tracking Table'!$AK487="Yes",IF('BMP P Tracking Table'!$AL487="No",'BMP P Tracking Table'!$U487*VLOOKUP('BMP P Tracking Table'!$Q487,'Loading Rates'!$B$1:$L$24,4,FALSE)+IF('BMP P Tracking Table'!$V487="By HSG",'BMP P Tracking Table'!$W487*VLOOKUP('BMP P Tracking Table'!$Q487,'Loading Rates'!$B$1:$L$24,6,FALSE)+'BMP P Tracking Table'!$X487*VLOOKUP('BMP P Tracking Table'!$Q487,'Loading Rates'!$B$1:$L$24,7,FALSE)+'BMP P Tracking Table'!$Y487*VLOOKUP('BMP P Tracking Table'!$Q487,'Loading Rates'!$B$1:$L$24,8,FALSE)+'BMP P Tracking Table'!$Z487*VLOOKUP('BMP P Tracking Table'!$Q487,'Loading Rates'!$B$1:$L$24,9,FALSE),'BMP P Tracking Table'!$AA487*VLOOKUP('BMP P Tracking Table'!$Q487,'Loading Rates'!$B$1:$L$24,10,FALSE)),'BMP P Tracking Table'!$AO487*VLOOKUP('BMP P Tracking Table'!$Q487,'Loading Rates'!$B$1:$L$24,4,FALSE)+IF('BMP P Tracking Table'!$AP487="By HSG",'BMP P Tracking Table'!$AQ487*VLOOKUP('BMP P Tracking Table'!$Q487,'Loading Rates'!$B$1:$L$24,6,FALSE)+'BMP P Tracking Table'!$AR487*VLOOKUP('BMP P Tracking Table'!$Q487,'Loading Rates'!$B$1:$L$24,7,FALSE)+'BMP P Tracking Table'!$AS487*VLOOKUP('BMP P Tracking Table'!$Q487,'Loading Rates'!$B$1:$L$24,8,FALSE)+'BMP P Tracking Table'!$AT487*VLOOKUP('BMP P Tracking Table'!$Q487,'Loading Rates'!$B$1:$L$24,9,FALSE),'BMP P Tracking Table'!$AU487*VLOOKUP('BMP P Tracking Table'!$Q487,'Loading Rates'!$B$1:$L$24,10,FALSE))),"")</f>
        <v/>
      </c>
      <c r="AZ487" s="107" t="str">
        <f>IFERROR(IF('BMP P Tracking Table'!$AL487="Yes",MIN(2,IF('BMP P Tracking Table'!$AP487="Total Pervious",(-(3630*'BMP P Tracking Table'!$AO487+20.691*'BMP P Tracking Table'!$AU487)+SQRT((3630*'BMP P Tracking Table'!$AO487+20.691*'BMP P Tracking Table'!$AU487)^2-(4*(996.798*'BMP P Tracking Table'!$AU487)*-'BMP P Tracking Table'!$AW487)))/(2*(996.798*'BMP P Tracking Table'!$AU487)),IF(SUM('BMP P Tracking Table'!$AQ487:$AT487)=0,'BMP P Tracking Table'!$AU487/(-3630*'BMP P Tracking Table'!$AO487),(-(3630*'BMP P Tracking Table'!$AO487+20.691*'BMP P Tracking Table'!$AT487-216.711*'BMP P Tracking Table'!$AS487-83.853*'BMP P Tracking Table'!$AR487-42.834*'BMP P Tracking Table'!$AQ487)+SQRT((3630*'BMP P Tracking Table'!$AO487+20.691*'BMP P Tracking Table'!$AT487-216.711*'BMP P Tracking Table'!$AS487-83.853*'BMP P Tracking Table'!$AR487-42.834*'BMP P Tracking Table'!$AQ487)^2-(4*(149.919*'BMP P Tracking Table'!$AQ487+236.676*'BMP P Tracking Table'!$AR487+726*'BMP P Tracking Table'!$AS487+996.798*'BMP P Tracking Table'!$AT487)*-'BMP P Tracking Table'!$AW487)))/(2*(149.919*'BMP P Tracking Table'!$AQ487+236.676*'BMP P Tracking Table'!$AR487+726*'BMP P Tracking Table'!$AS487+996.798*'BMP P Tracking Table'!$AT487))))),MIN(2,IF('BMP P Tracking Table'!$AP487="Total Pervious",(-(3630*'BMP P Tracking Table'!$U487+20.691*'BMP P Tracking Table'!$AA487)+SQRT((3630*'BMP P Tracking Table'!$U487+20.691*'BMP P Tracking Table'!$AA487)^2-(4*(996.798*'BMP P Tracking Table'!$AA487)*-'BMP P Tracking Table'!$AW487)))/(2*(996.798*'BMP P Tracking Table'!$AA487)),IF(SUM('BMP P Tracking Table'!$W487:$Z487)=0,'BMP P Tracking Table'!$AW487/(-3630*'BMP P Tracking Table'!$U487),(-(3630*'BMP P Tracking Table'!$U487+20.691*'BMP P Tracking Table'!$Z487-216.711*'BMP P Tracking Table'!$Y487-83.853*'BMP P Tracking Table'!$X487-42.834*'BMP P Tracking Table'!$W487)+SQRT((3630*'BMP P Tracking Table'!$U487+20.691*'BMP P Tracking Table'!$Z487-216.711*'BMP P Tracking Table'!$Y487-83.853*'BMP P Tracking Table'!$X487-42.834*'BMP P Tracking Table'!$W487)^2-(4*(149.919*'BMP P Tracking Table'!$W487+236.676*'BMP P Tracking Table'!$X487+726*'BMP P Tracking Table'!$Y487+996.798*'BMP P Tracking Table'!$Z487)*-'BMP P Tracking Table'!$AW487)))/(2*(149.919*'BMP P Tracking Table'!$W487+236.676*'BMP P Tracking Table'!$X487+726*'BMP P Tracking Table'!$Y487+996.798*'BMP P Tracking Table'!$Z487)))))),"")</f>
        <v/>
      </c>
      <c r="BA487" s="105" t="str" cm="1">
        <f t="array" ref="BA487">IFERROR((VLOOKUP(CONCATENATE('BMP P Tracking Table'!$AV487," ",'BMP P Tracking Table'!$AX487),'Performance Curves'!$C$1:$L$45,_xlfn.SINGLE(MATCH('BMP P Tracking Table'!$AZ487,'Performance Curves'!$D$1:$L$1,1))+2,FALSE)-VLOOKUP(CONCATENATE('BMP P Tracking Table'!$AV487," ",'BMP P Tracking Table'!$AX487),'Performance Curves'!$C$1:$L$45,_xlfn.SINGLE(MATCH('BMP P Tracking Table'!$AZ487,'Performance Curves'!$D$1:$L$1,1))+1,FALSE)),"")</f>
        <v/>
      </c>
      <c r="BB487" s="107" t="str">
        <f>IFERROR(('BMP P Tracking Table'!$AZ487-INDEX('Performance Curves'!$E$1:$L$1,1,MATCH('BMP P Tracking Table'!$AZ487,'Performance Curves'!$E$1:$L$1,1)))/(INDEX('Performance Curves'!$E$1:$L$1,1,MATCH('BMP P Tracking Table'!$AZ487,'Performance Curves'!$E$1:$L$1,1)+1)-INDEX('Performance Curves'!$E$1:$L$1,1,MATCH('BMP P Tracking Table'!$AZ487,'Performance Curves'!$E$1:$L$1,1))),"")</f>
        <v/>
      </c>
      <c r="BC487" s="106" t="str" cm="1">
        <f t="array" ref="BC487">IFERROR(IF('BMP P Tracking Table'!$AZ487=2,VLOOKUP(CONCATENATE('BMP P Tracking Table'!$AV487," ",'BMP P Tracking Table'!$AX487),'Performance Curves'!$C$1:$L$44,_xlfn.SINGLE(MATCH('BMP P Tracking Table'!$AZ487,'Performance Curves'!$D$1:$L$1,1))+1,FALSE),'BMP P Tracking Table'!$BA487*'BMP P Tracking Table'!$BB487+VLOOKUP(CONCATENATE('BMP P Tracking Table'!$AV487," ",'BMP P Tracking Table'!$AX487),'Performance Curves'!$C$1:$L$44,_xlfn.SINGLE(MATCH('BMP P Tracking Table'!$AZ487,'Performance Curves'!$D$1:$L$1,1))+1,FALSE)),"")</f>
        <v/>
      </c>
      <c r="BD487" s="107" t="str">
        <f>IFERROR('BMP P Tracking Table'!$BC487*'BMP P Tracking Table'!$AY487,"")</f>
        <v/>
      </c>
      <c r="BE487" s="101"/>
      <c r="BF487" s="37">
        <f t="shared" si="16"/>
        <v>0</v>
      </c>
    </row>
    <row r="488" spans="1:58" x14ac:dyDescent="0.25">
      <c r="A488" s="65"/>
      <c r="B488" s="65"/>
      <c r="C488" s="65"/>
      <c r="D488" s="65"/>
      <c r="E488" s="97"/>
      <c r="F488" s="97"/>
      <c r="G488" s="65"/>
      <c r="H488" s="65"/>
      <c r="I488" s="65"/>
      <c r="J488" s="98"/>
      <c r="K488" s="65"/>
      <c r="L488" s="65"/>
      <c r="M488" s="65"/>
      <c r="N488" s="65"/>
      <c r="O488" s="65"/>
      <c r="P488" s="65"/>
      <c r="Q488" s="65" t="str">
        <f>IFERROR(VLOOKUP('BMP P Tracking Table'!$P488,Dropdowns!$C$2:$E$15,3,FALSE),"")</f>
        <v/>
      </c>
      <c r="R488" s="65" t="str">
        <f>IFERROR(VLOOKUP('BMP P Tracking Table'!$Q488,Dropdowns!$P$3:$Q$23,2,FALSE),"")</f>
        <v/>
      </c>
      <c r="S488" s="65"/>
      <c r="T488" s="65"/>
      <c r="U488" s="65"/>
      <c r="V488" s="65"/>
      <c r="W488" s="65"/>
      <c r="X488" s="65"/>
      <c r="Y488" s="65"/>
      <c r="Z488" s="65"/>
      <c r="AA488" s="65"/>
      <c r="AB488" s="100"/>
      <c r="AC488" s="65"/>
      <c r="AD488" s="107" t="str">
        <f>IFERROR('BMP P Tracking Table'!$U488*VLOOKUP('BMP P Tracking Table'!$Q488,'Loading Rates'!$B$1:$L$24,4,FALSE)+IF('BMP P Tracking Table'!$V488="By HSG",'BMP P Tracking Table'!$W488*VLOOKUP('BMP P Tracking Table'!$Q488,'Loading Rates'!$B$1:$L$24,6,FALSE)+'BMP P Tracking Table'!$X488*VLOOKUP('BMP P Tracking Table'!$Q488,'Loading Rates'!$B$1:$L$24,7,FALSE)+'BMP P Tracking Table'!$Y488*VLOOKUP('BMP P Tracking Table'!$Q488,'Loading Rates'!$B$1:$L$24,8,FALSE)+'BMP P Tracking Table'!$Z488*VLOOKUP('BMP P Tracking Table'!$Q488,'Loading Rates'!$B$1:$L$24,9,FALSE),'BMP P Tracking Table'!$AA488*VLOOKUP('BMP P Tracking Table'!$Q488,'Loading Rates'!$B$1:$L$24,10,FALSE)),"")</f>
        <v/>
      </c>
      <c r="AE488" s="107" t="str">
        <f>IFERROR(MIN(2,IF('BMP P Tracking Table'!$V488="Total Pervious",(-(3630*'BMP P Tracking Table'!$U488+20.691*'BMP P Tracking Table'!$AA488)+SQRT((3630*'BMP P Tracking Table'!$U488+20.691*'BMP P Tracking Table'!$AA488)^2-(4*(996.798*'BMP P Tracking Table'!$AA488)*-'BMP P Tracking Table'!$AB488)))/(2*(996.798*'BMP P Tracking Table'!$AA488)),IF(SUM('BMP P Tracking Table'!$W488:$Z488)=0,'BMP P Tracking Table'!$AB488/(-3630*'BMP P Tracking Table'!$U488),(-(3630*'BMP P Tracking Table'!$U488+20.691*'BMP P Tracking Table'!$Z488-216.711*'BMP P Tracking Table'!$Y488-83.853*'BMP P Tracking Table'!$X488-42.834*'BMP P Tracking Table'!$W488)+SQRT((3630*'BMP P Tracking Table'!$U488+20.691*'BMP P Tracking Table'!$Z488-216.711*'BMP P Tracking Table'!$Y488-83.853*'BMP P Tracking Table'!$X488-42.834*'BMP P Tracking Table'!$W488)^2-(4*(149.919*'BMP P Tracking Table'!$W488+236.676*'BMP P Tracking Table'!$X488+726*'BMP P Tracking Table'!$Y488+996.798*'BMP P Tracking Table'!$Z488)*-'BMP P Tracking Table'!$AB488)))/(2*(149.919*'BMP P Tracking Table'!$W488+236.676*'BMP P Tracking Table'!$X488+726*'BMP P Tracking Table'!$Y488+996.798*'BMP P Tracking Table'!$Z488))))),"")</f>
        <v/>
      </c>
      <c r="AF488" s="107" t="str" cm="1">
        <f t="array" ref="AF488">IFERROR((VLOOKUP(CONCATENATE('BMP P Tracking Table'!$T488," ",'BMP P Tracking Table'!$AC488),'Performance Curves'!$C$1:$L$45,_xlfn.SINGLE(MATCH('BMP P Tracking Table'!$AE488,'Performance Curves'!$D$1:$L$1,1))+2,FALSE)-VLOOKUP(CONCATENATE('BMP P Tracking Table'!$T488," ",'BMP P Tracking Table'!$AC488),'Performance Curves'!$C$1:$L$45,_xlfn.SINGLE(MATCH('BMP P Tracking Table'!$AE488,'Performance Curves'!$D$1:$L$1,1))+1,FALSE)),"")</f>
        <v/>
      </c>
      <c r="AG488" s="107" t="str">
        <f>IFERROR(('BMP P Tracking Table'!$AE488-INDEX('Performance Curves'!$E$1:$L$1,1,MATCH('BMP P Tracking Table'!$AE488,'Performance Curves'!$E$1:$L$1,1)))/(INDEX('Performance Curves'!$E$1:$L$1,1,MATCH('BMP P Tracking Table'!$AE488,'Performance Curves'!$E$1:$L$1,1)+1)-INDEX('Performance Curves'!$E$1:$L$1,1,MATCH('BMP P Tracking Table'!$AE488,'Performance Curves'!$E$1:$L$1,1))),"")</f>
        <v/>
      </c>
      <c r="AH488" s="106" t="str" cm="1">
        <f t="array" ref="AH488">IFERROR(IF('BMP P Tracking Table'!$AE488=2,VLOOKUP(CONCATENATE('BMP P Tracking Table'!$T488," ",'BMP P Tracking Table'!$AC488),'Performance Curves'!$C$1:$L$45,_xlfn.SINGLE(MATCH('BMP P Tracking Table'!$AE488,'Performance Curves'!$D$1:$L$1,1))+1,FALSE),'BMP P Tracking Table'!$AF488*'BMP P Tracking Table'!$AG488+VLOOKUP(CONCATENATE('BMP P Tracking Table'!$T488," ",'BMP P Tracking Table'!$AC488),'Performance Curves'!$C$1:$L$45,_xlfn.SINGLE(MATCH('BMP P Tracking Table'!$AE488,'Performance Curves'!$D$1:$L$1,1))+1,FALSE)),"")</f>
        <v/>
      </c>
      <c r="AI488" s="107" t="str">
        <f>IFERROR('BMP P Tracking Table'!$AH488*'BMP P Tracking Table'!$AD488,"")</f>
        <v/>
      </c>
      <c r="AJ488" s="65"/>
      <c r="AK488" s="101"/>
      <c r="AL488" s="101"/>
      <c r="AM488" s="64">
        <v>1</v>
      </c>
      <c r="AN488" s="105" t="str">
        <f t="shared" si="15"/>
        <v/>
      </c>
      <c r="AO488" s="101"/>
      <c r="AP488" s="101"/>
      <c r="AQ488" s="101"/>
      <c r="AR488" s="101"/>
      <c r="AS488" s="101"/>
      <c r="AT488" s="101"/>
      <c r="AU488" s="101"/>
      <c r="AV488" s="65"/>
      <c r="AW488" s="102"/>
      <c r="AX488" s="102"/>
      <c r="AY488" s="107" t="str">
        <f>IF('BMP P Tracking Table'!$AK488="Yes",IF('BMP P Tracking Table'!$AL488="No",'BMP P Tracking Table'!$U488*VLOOKUP('BMP P Tracking Table'!$Q488,'Loading Rates'!$B$1:$L$24,4,FALSE)+IF('BMP P Tracking Table'!$V488="By HSG",'BMP P Tracking Table'!$W488*VLOOKUP('BMP P Tracking Table'!$Q488,'Loading Rates'!$B$1:$L$24,6,FALSE)+'BMP P Tracking Table'!$X488*VLOOKUP('BMP P Tracking Table'!$Q488,'Loading Rates'!$B$1:$L$24,7,FALSE)+'BMP P Tracking Table'!$Y488*VLOOKUP('BMP P Tracking Table'!$Q488,'Loading Rates'!$B$1:$L$24,8,FALSE)+'BMP P Tracking Table'!$Z488*VLOOKUP('BMP P Tracking Table'!$Q488,'Loading Rates'!$B$1:$L$24,9,FALSE),'BMP P Tracking Table'!$AA488*VLOOKUP('BMP P Tracking Table'!$Q488,'Loading Rates'!$B$1:$L$24,10,FALSE)),'BMP P Tracking Table'!$AO488*VLOOKUP('BMP P Tracking Table'!$Q488,'Loading Rates'!$B$1:$L$24,4,FALSE)+IF('BMP P Tracking Table'!$AP488="By HSG",'BMP P Tracking Table'!$AQ488*VLOOKUP('BMP P Tracking Table'!$Q488,'Loading Rates'!$B$1:$L$24,6,FALSE)+'BMP P Tracking Table'!$AR488*VLOOKUP('BMP P Tracking Table'!$Q488,'Loading Rates'!$B$1:$L$24,7,FALSE)+'BMP P Tracking Table'!$AS488*VLOOKUP('BMP P Tracking Table'!$Q488,'Loading Rates'!$B$1:$L$24,8,FALSE)+'BMP P Tracking Table'!$AT488*VLOOKUP('BMP P Tracking Table'!$Q488,'Loading Rates'!$B$1:$L$24,9,FALSE),'BMP P Tracking Table'!$AU488*VLOOKUP('BMP P Tracking Table'!$Q488,'Loading Rates'!$B$1:$L$24,10,FALSE))),"")</f>
        <v/>
      </c>
      <c r="AZ488" s="107" t="str">
        <f>IFERROR(IF('BMP P Tracking Table'!$AL488="Yes",MIN(2,IF('BMP P Tracking Table'!$AP488="Total Pervious",(-(3630*'BMP P Tracking Table'!$AO488+20.691*'BMP P Tracking Table'!$AU488)+SQRT((3630*'BMP P Tracking Table'!$AO488+20.691*'BMP P Tracking Table'!$AU488)^2-(4*(996.798*'BMP P Tracking Table'!$AU488)*-'BMP P Tracking Table'!$AW488)))/(2*(996.798*'BMP P Tracking Table'!$AU488)),IF(SUM('BMP P Tracking Table'!$AQ488:$AT488)=0,'BMP P Tracking Table'!$AU488/(-3630*'BMP P Tracking Table'!$AO488),(-(3630*'BMP P Tracking Table'!$AO488+20.691*'BMP P Tracking Table'!$AT488-216.711*'BMP P Tracking Table'!$AS488-83.853*'BMP P Tracking Table'!$AR488-42.834*'BMP P Tracking Table'!$AQ488)+SQRT((3630*'BMP P Tracking Table'!$AO488+20.691*'BMP P Tracking Table'!$AT488-216.711*'BMP P Tracking Table'!$AS488-83.853*'BMP P Tracking Table'!$AR488-42.834*'BMP P Tracking Table'!$AQ488)^2-(4*(149.919*'BMP P Tracking Table'!$AQ488+236.676*'BMP P Tracking Table'!$AR488+726*'BMP P Tracking Table'!$AS488+996.798*'BMP P Tracking Table'!$AT488)*-'BMP P Tracking Table'!$AW488)))/(2*(149.919*'BMP P Tracking Table'!$AQ488+236.676*'BMP P Tracking Table'!$AR488+726*'BMP P Tracking Table'!$AS488+996.798*'BMP P Tracking Table'!$AT488))))),MIN(2,IF('BMP P Tracking Table'!$AP488="Total Pervious",(-(3630*'BMP P Tracking Table'!$U488+20.691*'BMP P Tracking Table'!$AA488)+SQRT((3630*'BMP P Tracking Table'!$U488+20.691*'BMP P Tracking Table'!$AA488)^2-(4*(996.798*'BMP P Tracking Table'!$AA488)*-'BMP P Tracking Table'!$AW488)))/(2*(996.798*'BMP P Tracking Table'!$AA488)),IF(SUM('BMP P Tracking Table'!$W488:$Z488)=0,'BMP P Tracking Table'!$AW488/(-3630*'BMP P Tracking Table'!$U488),(-(3630*'BMP P Tracking Table'!$U488+20.691*'BMP P Tracking Table'!$Z488-216.711*'BMP P Tracking Table'!$Y488-83.853*'BMP P Tracking Table'!$X488-42.834*'BMP P Tracking Table'!$W488)+SQRT((3630*'BMP P Tracking Table'!$U488+20.691*'BMP P Tracking Table'!$Z488-216.711*'BMP P Tracking Table'!$Y488-83.853*'BMP P Tracking Table'!$X488-42.834*'BMP P Tracking Table'!$W488)^2-(4*(149.919*'BMP P Tracking Table'!$W488+236.676*'BMP P Tracking Table'!$X488+726*'BMP P Tracking Table'!$Y488+996.798*'BMP P Tracking Table'!$Z488)*-'BMP P Tracking Table'!$AW488)))/(2*(149.919*'BMP P Tracking Table'!$W488+236.676*'BMP P Tracking Table'!$X488+726*'BMP P Tracking Table'!$Y488+996.798*'BMP P Tracking Table'!$Z488)))))),"")</f>
        <v/>
      </c>
      <c r="BA488" s="105" t="str" cm="1">
        <f t="array" ref="BA488">IFERROR((VLOOKUP(CONCATENATE('BMP P Tracking Table'!$AV488," ",'BMP P Tracking Table'!$AX488),'Performance Curves'!$C$1:$L$45,_xlfn.SINGLE(MATCH('BMP P Tracking Table'!$AZ488,'Performance Curves'!$D$1:$L$1,1))+2,FALSE)-VLOOKUP(CONCATENATE('BMP P Tracking Table'!$AV488," ",'BMP P Tracking Table'!$AX488),'Performance Curves'!$C$1:$L$45,_xlfn.SINGLE(MATCH('BMP P Tracking Table'!$AZ488,'Performance Curves'!$D$1:$L$1,1))+1,FALSE)),"")</f>
        <v/>
      </c>
      <c r="BB488" s="107" t="str">
        <f>IFERROR(('BMP P Tracking Table'!$AZ488-INDEX('Performance Curves'!$E$1:$L$1,1,MATCH('BMP P Tracking Table'!$AZ488,'Performance Curves'!$E$1:$L$1,1)))/(INDEX('Performance Curves'!$E$1:$L$1,1,MATCH('BMP P Tracking Table'!$AZ488,'Performance Curves'!$E$1:$L$1,1)+1)-INDEX('Performance Curves'!$E$1:$L$1,1,MATCH('BMP P Tracking Table'!$AZ488,'Performance Curves'!$E$1:$L$1,1))),"")</f>
        <v/>
      </c>
      <c r="BC488" s="106" t="str" cm="1">
        <f t="array" ref="BC488">IFERROR(IF('BMP P Tracking Table'!$AZ488=2,VLOOKUP(CONCATENATE('BMP P Tracking Table'!$AV488," ",'BMP P Tracking Table'!$AX488),'Performance Curves'!$C$1:$L$44,_xlfn.SINGLE(MATCH('BMP P Tracking Table'!$AZ488,'Performance Curves'!$D$1:$L$1,1))+1,FALSE),'BMP P Tracking Table'!$BA488*'BMP P Tracking Table'!$BB488+VLOOKUP(CONCATENATE('BMP P Tracking Table'!$AV488," ",'BMP P Tracking Table'!$AX488),'Performance Curves'!$C$1:$L$44,_xlfn.SINGLE(MATCH('BMP P Tracking Table'!$AZ488,'Performance Curves'!$D$1:$L$1,1))+1,FALSE)),"")</f>
        <v/>
      </c>
      <c r="BD488" s="107" t="str">
        <f>IFERROR('BMP P Tracking Table'!$BC488*'BMP P Tracking Table'!$AY488,"")</f>
        <v/>
      </c>
      <c r="BE488" s="101"/>
      <c r="BF488" s="37">
        <f t="shared" si="16"/>
        <v>0</v>
      </c>
    </row>
    <row r="489" spans="1:58" x14ac:dyDescent="0.25">
      <c r="A489" s="65"/>
      <c r="B489" s="65"/>
      <c r="C489" s="65"/>
      <c r="D489" s="65"/>
      <c r="E489" s="97"/>
      <c r="F489" s="97"/>
      <c r="G489" s="65"/>
      <c r="H489" s="65"/>
      <c r="I489" s="65"/>
      <c r="J489" s="98"/>
      <c r="K489" s="65"/>
      <c r="L489" s="65"/>
      <c r="M489" s="65"/>
      <c r="N489" s="65"/>
      <c r="O489" s="65"/>
      <c r="P489" s="65"/>
      <c r="Q489" s="65" t="str">
        <f>IFERROR(VLOOKUP('BMP P Tracking Table'!$P489,Dropdowns!$C$2:$E$15,3,FALSE),"")</f>
        <v/>
      </c>
      <c r="R489" s="65" t="str">
        <f>IFERROR(VLOOKUP('BMP P Tracking Table'!$Q489,Dropdowns!$P$3:$Q$23,2,FALSE),"")</f>
        <v/>
      </c>
      <c r="S489" s="65"/>
      <c r="T489" s="65"/>
      <c r="U489" s="65"/>
      <c r="V489" s="65"/>
      <c r="W489" s="65"/>
      <c r="X489" s="65"/>
      <c r="Y489" s="65"/>
      <c r="Z489" s="65"/>
      <c r="AA489" s="65"/>
      <c r="AB489" s="100"/>
      <c r="AC489" s="65"/>
      <c r="AD489" s="107" t="str">
        <f>IFERROR('BMP P Tracking Table'!$U489*VLOOKUP('BMP P Tracking Table'!$Q489,'Loading Rates'!$B$1:$L$24,4,FALSE)+IF('BMP P Tracking Table'!$V489="By HSG",'BMP P Tracking Table'!$W489*VLOOKUP('BMP P Tracking Table'!$Q489,'Loading Rates'!$B$1:$L$24,6,FALSE)+'BMP P Tracking Table'!$X489*VLOOKUP('BMP P Tracking Table'!$Q489,'Loading Rates'!$B$1:$L$24,7,FALSE)+'BMP P Tracking Table'!$Y489*VLOOKUP('BMP P Tracking Table'!$Q489,'Loading Rates'!$B$1:$L$24,8,FALSE)+'BMP P Tracking Table'!$Z489*VLOOKUP('BMP P Tracking Table'!$Q489,'Loading Rates'!$B$1:$L$24,9,FALSE),'BMP P Tracking Table'!$AA489*VLOOKUP('BMP P Tracking Table'!$Q489,'Loading Rates'!$B$1:$L$24,10,FALSE)),"")</f>
        <v/>
      </c>
      <c r="AE489" s="107" t="str">
        <f>IFERROR(MIN(2,IF('BMP P Tracking Table'!$V489="Total Pervious",(-(3630*'BMP P Tracking Table'!$U489+20.691*'BMP P Tracking Table'!$AA489)+SQRT((3630*'BMP P Tracking Table'!$U489+20.691*'BMP P Tracking Table'!$AA489)^2-(4*(996.798*'BMP P Tracking Table'!$AA489)*-'BMP P Tracking Table'!$AB489)))/(2*(996.798*'BMP P Tracking Table'!$AA489)),IF(SUM('BMP P Tracking Table'!$W489:$Z489)=0,'BMP P Tracking Table'!$AB489/(-3630*'BMP P Tracking Table'!$U489),(-(3630*'BMP P Tracking Table'!$U489+20.691*'BMP P Tracking Table'!$Z489-216.711*'BMP P Tracking Table'!$Y489-83.853*'BMP P Tracking Table'!$X489-42.834*'BMP P Tracking Table'!$W489)+SQRT((3630*'BMP P Tracking Table'!$U489+20.691*'BMP P Tracking Table'!$Z489-216.711*'BMP P Tracking Table'!$Y489-83.853*'BMP P Tracking Table'!$X489-42.834*'BMP P Tracking Table'!$W489)^2-(4*(149.919*'BMP P Tracking Table'!$W489+236.676*'BMP P Tracking Table'!$X489+726*'BMP P Tracking Table'!$Y489+996.798*'BMP P Tracking Table'!$Z489)*-'BMP P Tracking Table'!$AB489)))/(2*(149.919*'BMP P Tracking Table'!$W489+236.676*'BMP P Tracking Table'!$X489+726*'BMP P Tracking Table'!$Y489+996.798*'BMP P Tracking Table'!$Z489))))),"")</f>
        <v/>
      </c>
      <c r="AF489" s="107" t="str" cm="1">
        <f t="array" ref="AF489">IFERROR((VLOOKUP(CONCATENATE('BMP P Tracking Table'!$T489," ",'BMP P Tracking Table'!$AC489),'Performance Curves'!$C$1:$L$45,_xlfn.SINGLE(MATCH('BMP P Tracking Table'!$AE489,'Performance Curves'!$D$1:$L$1,1))+2,FALSE)-VLOOKUP(CONCATENATE('BMP P Tracking Table'!$T489," ",'BMP P Tracking Table'!$AC489),'Performance Curves'!$C$1:$L$45,_xlfn.SINGLE(MATCH('BMP P Tracking Table'!$AE489,'Performance Curves'!$D$1:$L$1,1))+1,FALSE)),"")</f>
        <v/>
      </c>
      <c r="AG489" s="107" t="str">
        <f>IFERROR(('BMP P Tracking Table'!$AE489-INDEX('Performance Curves'!$E$1:$L$1,1,MATCH('BMP P Tracking Table'!$AE489,'Performance Curves'!$E$1:$L$1,1)))/(INDEX('Performance Curves'!$E$1:$L$1,1,MATCH('BMP P Tracking Table'!$AE489,'Performance Curves'!$E$1:$L$1,1)+1)-INDEX('Performance Curves'!$E$1:$L$1,1,MATCH('BMP P Tracking Table'!$AE489,'Performance Curves'!$E$1:$L$1,1))),"")</f>
        <v/>
      </c>
      <c r="AH489" s="106" t="str" cm="1">
        <f t="array" ref="AH489">IFERROR(IF('BMP P Tracking Table'!$AE489=2,VLOOKUP(CONCATENATE('BMP P Tracking Table'!$T489," ",'BMP P Tracking Table'!$AC489),'Performance Curves'!$C$1:$L$45,_xlfn.SINGLE(MATCH('BMP P Tracking Table'!$AE489,'Performance Curves'!$D$1:$L$1,1))+1,FALSE),'BMP P Tracking Table'!$AF489*'BMP P Tracking Table'!$AG489+VLOOKUP(CONCATENATE('BMP P Tracking Table'!$T489," ",'BMP P Tracking Table'!$AC489),'Performance Curves'!$C$1:$L$45,_xlfn.SINGLE(MATCH('BMP P Tracking Table'!$AE489,'Performance Curves'!$D$1:$L$1,1))+1,FALSE)),"")</f>
        <v/>
      </c>
      <c r="AI489" s="107" t="str">
        <f>IFERROR('BMP P Tracking Table'!$AH489*'BMP P Tracking Table'!$AD489,"")</f>
        <v/>
      </c>
      <c r="AJ489" s="65"/>
      <c r="AK489" s="101"/>
      <c r="AL489" s="101"/>
      <c r="AM489" s="64">
        <v>1</v>
      </c>
      <c r="AN489" s="105" t="str">
        <f t="shared" si="15"/>
        <v/>
      </c>
      <c r="AO489" s="101"/>
      <c r="AP489" s="101"/>
      <c r="AQ489" s="101"/>
      <c r="AR489" s="101"/>
      <c r="AS489" s="101"/>
      <c r="AT489" s="101"/>
      <c r="AU489" s="101"/>
      <c r="AV489" s="65"/>
      <c r="AW489" s="102"/>
      <c r="AX489" s="102"/>
      <c r="AY489" s="107" t="str">
        <f>IF('BMP P Tracking Table'!$AK489="Yes",IF('BMP P Tracking Table'!$AL489="No",'BMP P Tracking Table'!$U489*VLOOKUP('BMP P Tracking Table'!$Q489,'Loading Rates'!$B$1:$L$24,4,FALSE)+IF('BMP P Tracking Table'!$V489="By HSG",'BMP P Tracking Table'!$W489*VLOOKUP('BMP P Tracking Table'!$Q489,'Loading Rates'!$B$1:$L$24,6,FALSE)+'BMP P Tracking Table'!$X489*VLOOKUP('BMP P Tracking Table'!$Q489,'Loading Rates'!$B$1:$L$24,7,FALSE)+'BMP P Tracking Table'!$Y489*VLOOKUP('BMP P Tracking Table'!$Q489,'Loading Rates'!$B$1:$L$24,8,FALSE)+'BMP P Tracking Table'!$Z489*VLOOKUP('BMP P Tracking Table'!$Q489,'Loading Rates'!$B$1:$L$24,9,FALSE),'BMP P Tracking Table'!$AA489*VLOOKUP('BMP P Tracking Table'!$Q489,'Loading Rates'!$B$1:$L$24,10,FALSE)),'BMP P Tracking Table'!$AO489*VLOOKUP('BMP P Tracking Table'!$Q489,'Loading Rates'!$B$1:$L$24,4,FALSE)+IF('BMP P Tracking Table'!$AP489="By HSG",'BMP P Tracking Table'!$AQ489*VLOOKUP('BMP P Tracking Table'!$Q489,'Loading Rates'!$B$1:$L$24,6,FALSE)+'BMP P Tracking Table'!$AR489*VLOOKUP('BMP P Tracking Table'!$Q489,'Loading Rates'!$B$1:$L$24,7,FALSE)+'BMP P Tracking Table'!$AS489*VLOOKUP('BMP P Tracking Table'!$Q489,'Loading Rates'!$B$1:$L$24,8,FALSE)+'BMP P Tracking Table'!$AT489*VLOOKUP('BMP P Tracking Table'!$Q489,'Loading Rates'!$B$1:$L$24,9,FALSE),'BMP P Tracking Table'!$AU489*VLOOKUP('BMP P Tracking Table'!$Q489,'Loading Rates'!$B$1:$L$24,10,FALSE))),"")</f>
        <v/>
      </c>
      <c r="AZ489" s="107" t="str">
        <f>IFERROR(IF('BMP P Tracking Table'!$AL489="Yes",MIN(2,IF('BMP P Tracking Table'!$AP489="Total Pervious",(-(3630*'BMP P Tracking Table'!$AO489+20.691*'BMP P Tracking Table'!$AU489)+SQRT((3630*'BMP P Tracking Table'!$AO489+20.691*'BMP P Tracking Table'!$AU489)^2-(4*(996.798*'BMP P Tracking Table'!$AU489)*-'BMP P Tracking Table'!$AW489)))/(2*(996.798*'BMP P Tracking Table'!$AU489)),IF(SUM('BMP P Tracking Table'!$AQ489:$AT489)=0,'BMP P Tracking Table'!$AU489/(-3630*'BMP P Tracking Table'!$AO489),(-(3630*'BMP P Tracking Table'!$AO489+20.691*'BMP P Tracking Table'!$AT489-216.711*'BMP P Tracking Table'!$AS489-83.853*'BMP P Tracking Table'!$AR489-42.834*'BMP P Tracking Table'!$AQ489)+SQRT((3630*'BMP P Tracking Table'!$AO489+20.691*'BMP P Tracking Table'!$AT489-216.711*'BMP P Tracking Table'!$AS489-83.853*'BMP P Tracking Table'!$AR489-42.834*'BMP P Tracking Table'!$AQ489)^2-(4*(149.919*'BMP P Tracking Table'!$AQ489+236.676*'BMP P Tracking Table'!$AR489+726*'BMP P Tracking Table'!$AS489+996.798*'BMP P Tracking Table'!$AT489)*-'BMP P Tracking Table'!$AW489)))/(2*(149.919*'BMP P Tracking Table'!$AQ489+236.676*'BMP P Tracking Table'!$AR489+726*'BMP P Tracking Table'!$AS489+996.798*'BMP P Tracking Table'!$AT489))))),MIN(2,IF('BMP P Tracking Table'!$AP489="Total Pervious",(-(3630*'BMP P Tracking Table'!$U489+20.691*'BMP P Tracking Table'!$AA489)+SQRT((3630*'BMP P Tracking Table'!$U489+20.691*'BMP P Tracking Table'!$AA489)^2-(4*(996.798*'BMP P Tracking Table'!$AA489)*-'BMP P Tracking Table'!$AW489)))/(2*(996.798*'BMP P Tracking Table'!$AA489)),IF(SUM('BMP P Tracking Table'!$W489:$Z489)=0,'BMP P Tracking Table'!$AW489/(-3630*'BMP P Tracking Table'!$U489),(-(3630*'BMP P Tracking Table'!$U489+20.691*'BMP P Tracking Table'!$Z489-216.711*'BMP P Tracking Table'!$Y489-83.853*'BMP P Tracking Table'!$X489-42.834*'BMP P Tracking Table'!$W489)+SQRT((3630*'BMP P Tracking Table'!$U489+20.691*'BMP P Tracking Table'!$Z489-216.711*'BMP P Tracking Table'!$Y489-83.853*'BMP P Tracking Table'!$X489-42.834*'BMP P Tracking Table'!$W489)^2-(4*(149.919*'BMP P Tracking Table'!$W489+236.676*'BMP P Tracking Table'!$X489+726*'BMP P Tracking Table'!$Y489+996.798*'BMP P Tracking Table'!$Z489)*-'BMP P Tracking Table'!$AW489)))/(2*(149.919*'BMP P Tracking Table'!$W489+236.676*'BMP P Tracking Table'!$X489+726*'BMP P Tracking Table'!$Y489+996.798*'BMP P Tracking Table'!$Z489)))))),"")</f>
        <v/>
      </c>
      <c r="BA489" s="105" t="str" cm="1">
        <f t="array" ref="BA489">IFERROR((VLOOKUP(CONCATENATE('BMP P Tracking Table'!$AV489," ",'BMP P Tracking Table'!$AX489),'Performance Curves'!$C$1:$L$45,_xlfn.SINGLE(MATCH('BMP P Tracking Table'!$AZ489,'Performance Curves'!$D$1:$L$1,1))+2,FALSE)-VLOOKUP(CONCATENATE('BMP P Tracking Table'!$AV489," ",'BMP P Tracking Table'!$AX489),'Performance Curves'!$C$1:$L$45,_xlfn.SINGLE(MATCH('BMP P Tracking Table'!$AZ489,'Performance Curves'!$D$1:$L$1,1))+1,FALSE)),"")</f>
        <v/>
      </c>
      <c r="BB489" s="107" t="str">
        <f>IFERROR(('BMP P Tracking Table'!$AZ489-INDEX('Performance Curves'!$E$1:$L$1,1,MATCH('BMP P Tracking Table'!$AZ489,'Performance Curves'!$E$1:$L$1,1)))/(INDEX('Performance Curves'!$E$1:$L$1,1,MATCH('BMP P Tracking Table'!$AZ489,'Performance Curves'!$E$1:$L$1,1)+1)-INDEX('Performance Curves'!$E$1:$L$1,1,MATCH('BMP P Tracking Table'!$AZ489,'Performance Curves'!$E$1:$L$1,1))),"")</f>
        <v/>
      </c>
      <c r="BC489" s="106" t="str" cm="1">
        <f t="array" ref="BC489">IFERROR(IF('BMP P Tracking Table'!$AZ489=2,VLOOKUP(CONCATENATE('BMP P Tracking Table'!$AV489," ",'BMP P Tracking Table'!$AX489),'Performance Curves'!$C$1:$L$44,_xlfn.SINGLE(MATCH('BMP P Tracking Table'!$AZ489,'Performance Curves'!$D$1:$L$1,1))+1,FALSE),'BMP P Tracking Table'!$BA489*'BMP P Tracking Table'!$BB489+VLOOKUP(CONCATENATE('BMP P Tracking Table'!$AV489," ",'BMP P Tracking Table'!$AX489),'Performance Curves'!$C$1:$L$44,_xlfn.SINGLE(MATCH('BMP P Tracking Table'!$AZ489,'Performance Curves'!$D$1:$L$1,1))+1,FALSE)),"")</f>
        <v/>
      </c>
      <c r="BD489" s="107" t="str">
        <f>IFERROR('BMP P Tracking Table'!$BC489*'BMP P Tracking Table'!$AY489,"")</f>
        <v/>
      </c>
      <c r="BE489" s="101"/>
      <c r="BF489" s="37">
        <f t="shared" si="16"/>
        <v>0</v>
      </c>
    </row>
    <row r="490" spans="1:58" x14ac:dyDescent="0.25">
      <c r="A490" s="65"/>
      <c r="B490" s="65"/>
      <c r="C490" s="65"/>
      <c r="D490" s="65"/>
      <c r="E490" s="97"/>
      <c r="F490" s="97"/>
      <c r="G490" s="65"/>
      <c r="H490" s="65"/>
      <c r="I490" s="65"/>
      <c r="J490" s="98"/>
      <c r="K490" s="65"/>
      <c r="L490" s="65"/>
      <c r="M490" s="65"/>
      <c r="N490" s="65"/>
      <c r="O490" s="65"/>
      <c r="P490" s="65"/>
      <c r="Q490" s="65" t="str">
        <f>IFERROR(VLOOKUP('BMP P Tracking Table'!$P490,Dropdowns!$C$2:$E$15,3,FALSE),"")</f>
        <v/>
      </c>
      <c r="R490" s="65" t="str">
        <f>IFERROR(VLOOKUP('BMP P Tracking Table'!$Q490,Dropdowns!$P$3:$Q$23,2,FALSE),"")</f>
        <v/>
      </c>
      <c r="S490" s="65"/>
      <c r="T490" s="65"/>
      <c r="U490" s="65"/>
      <c r="V490" s="65"/>
      <c r="W490" s="65"/>
      <c r="X490" s="65"/>
      <c r="Y490" s="65"/>
      <c r="Z490" s="65"/>
      <c r="AA490" s="65"/>
      <c r="AB490" s="100"/>
      <c r="AC490" s="65"/>
      <c r="AD490" s="107" t="str">
        <f>IFERROR('BMP P Tracking Table'!$U490*VLOOKUP('BMP P Tracking Table'!$Q490,'Loading Rates'!$B$1:$L$24,4,FALSE)+IF('BMP P Tracking Table'!$V490="By HSG",'BMP P Tracking Table'!$W490*VLOOKUP('BMP P Tracking Table'!$Q490,'Loading Rates'!$B$1:$L$24,6,FALSE)+'BMP P Tracking Table'!$X490*VLOOKUP('BMP P Tracking Table'!$Q490,'Loading Rates'!$B$1:$L$24,7,FALSE)+'BMP P Tracking Table'!$Y490*VLOOKUP('BMP P Tracking Table'!$Q490,'Loading Rates'!$B$1:$L$24,8,FALSE)+'BMP P Tracking Table'!$Z490*VLOOKUP('BMP P Tracking Table'!$Q490,'Loading Rates'!$B$1:$L$24,9,FALSE),'BMP P Tracking Table'!$AA490*VLOOKUP('BMP P Tracking Table'!$Q490,'Loading Rates'!$B$1:$L$24,10,FALSE)),"")</f>
        <v/>
      </c>
      <c r="AE490" s="107" t="str">
        <f>IFERROR(MIN(2,IF('BMP P Tracking Table'!$V490="Total Pervious",(-(3630*'BMP P Tracking Table'!$U490+20.691*'BMP P Tracking Table'!$AA490)+SQRT((3630*'BMP P Tracking Table'!$U490+20.691*'BMP P Tracking Table'!$AA490)^2-(4*(996.798*'BMP P Tracking Table'!$AA490)*-'BMP P Tracking Table'!$AB490)))/(2*(996.798*'BMP P Tracking Table'!$AA490)),IF(SUM('BMP P Tracking Table'!$W490:$Z490)=0,'BMP P Tracking Table'!$AB490/(-3630*'BMP P Tracking Table'!$U490),(-(3630*'BMP P Tracking Table'!$U490+20.691*'BMP P Tracking Table'!$Z490-216.711*'BMP P Tracking Table'!$Y490-83.853*'BMP P Tracking Table'!$X490-42.834*'BMP P Tracking Table'!$W490)+SQRT((3630*'BMP P Tracking Table'!$U490+20.691*'BMP P Tracking Table'!$Z490-216.711*'BMP P Tracking Table'!$Y490-83.853*'BMP P Tracking Table'!$X490-42.834*'BMP P Tracking Table'!$W490)^2-(4*(149.919*'BMP P Tracking Table'!$W490+236.676*'BMP P Tracking Table'!$X490+726*'BMP P Tracking Table'!$Y490+996.798*'BMP P Tracking Table'!$Z490)*-'BMP P Tracking Table'!$AB490)))/(2*(149.919*'BMP P Tracking Table'!$W490+236.676*'BMP P Tracking Table'!$X490+726*'BMP P Tracking Table'!$Y490+996.798*'BMP P Tracking Table'!$Z490))))),"")</f>
        <v/>
      </c>
      <c r="AF490" s="107" t="str" cm="1">
        <f t="array" ref="AF490">IFERROR((VLOOKUP(CONCATENATE('BMP P Tracking Table'!$T490," ",'BMP P Tracking Table'!$AC490),'Performance Curves'!$C$1:$L$45,_xlfn.SINGLE(MATCH('BMP P Tracking Table'!$AE490,'Performance Curves'!$D$1:$L$1,1))+2,FALSE)-VLOOKUP(CONCATENATE('BMP P Tracking Table'!$T490," ",'BMP P Tracking Table'!$AC490),'Performance Curves'!$C$1:$L$45,_xlfn.SINGLE(MATCH('BMP P Tracking Table'!$AE490,'Performance Curves'!$D$1:$L$1,1))+1,FALSE)),"")</f>
        <v/>
      </c>
      <c r="AG490" s="107" t="str">
        <f>IFERROR(('BMP P Tracking Table'!$AE490-INDEX('Performance Curves'!$E$1:$L$1,1,MATCH('BMP P Tracking Table'!$AE490,'Performance Curves'!$E$1:$L$1,1)))/(INDEX('Performance Curves'!$E$1:$L$1,1,MATCH('BMP P Tracking Table'!$AE490,'Performance Curves'!$E$1:$L$1,1)+1)-INDEX('Performance Curves'!$E$1:$L$1,1,MATCH('BMP P Tracking Table'!$AE490,'Performance Curves'!$E$1:$L$1,1))),"")</f>
        <v/>
      </c>
      <c r="AH490" s="106" t="str" cm="1">
        <f t="array" ref="AH490">IFERROR(IF('BMP P Tracking Table'!$AE490=2,VLOOKUP(CONCATENATE('BMP P Tracking Table'!$T490," ",'BMP P Tracking Table'!$AC490),'Performance Curves'!$C$1:$L$45,_xlfn.SINGLE(MATCH('BMP P Tracking Table'!$AE490,'Performance Curves'!$D$1:$L$1,1))+1,FALSE),'BMP P Tracking Table'!$AF490*'BMP P Tracking Table'!$AG490+VLOOKUP(CONCATENATE('BMP P Tracking Table'!$T490," ",'BMP P Tracking Table'!$AC490),'Performance Curves'!$C$1:$L$45,_xlfn.SINGLE(MATCH('BMP P Tracking Table'!$AE490,'Performance Curves'!$D$1:$L$1,1))+1,FALSE)),"")</f>
        <v/>
      </c>
      <c r="AI490" s="107" t="str">
        <f>IFERROR('BMP P Tracking Table'!$AH490*'BMP P Tracking Table'!$AD490,"")</f>
        <v/>
      </c>
      <c r="AJ490" s="65"/>
      <c r="AK490" s="101"/>
      <c r="AL490" s="101"/>
      <c r="AM490" s="64">
        <v>1</v>
      </c>
      <c r="AN490" s="105" t="str">
        <f t="shared" si="15"/>
        <v/>
      </c>
      <c r="AO490" s="101"/>
      <c r="AP490" s="101"/>
      <c r="AQ490" s="101"/>
      <c r="AR490" s="101"/>
      <c r="AS490" s="101"/>
      <c r="AT490" s="101"/>
      <c r="AU490" s="101"/>
      <c r="AV490" s="65"/>
      <c r="AW490" s="102"/>
      <c r="AX490" s="102"/>
      <c r="AY490" s="107" t="str">
        <f>IF('BMP P Tracking Table'!$AK490="Yes",IF('BMP P Tracking Table'!$AL490="No",'BMP P Tracking Table'!$U490*VLOOKUP('BMP P Tracking Table'!$Q490,'Loading Rates'!$B$1:$L$24,4,FALSE)+IF('BMP P Tracking Table'!$V490="By HSG",'BMP P Tracking Table'!$W490*VLOOKUP('BMP P Tracking Table'!$Q490,'Loading Rates'!$B$1:$L$24,6,FALSE)+'BMP P Tracking Table'!$X490*VLOOKUP('BMP P Tracking Table'!$Q490,'Loading Rates'!$B$1:$L$24,7,FALSE)+'BMP P Tracking Table'!$Y490*VLOOKUP('BMP P Tracking Table'!$Q490,'Loading Rates'!$B$1:$L$24,8,FALSE)+'BMP P Tracking Table'!$Z490*VLOOKUP('BMP P Tracking Table'!$Q490,'Loading Rates'!$B$1:$L$24,9,FALSE),'BMP P Tracking Table'!$AA490*VLOOKUP('BMP P Tracking Table'!$Q490,'Loading Rates'!$B$1:$L$24,10,FALSE)),'BMP P Tracking Table'!$AO490*VLOOKUP('BMP P Tracking Table'!$Q490,'Loading Rates'!$B$1:$L$24,4,FALSE)+IF('BMP P Tracking Table'!$AP490="By HSG",'BMP P Tracking Table'!$AQ490*VLOOKUP('BMP P Tracking Table'!$Q490,'Loading Rates'!$B$1:$L$24,6,FALSE)+'BMP P Tracking Table'!$AR490*VLOOKUP('BMP P Tracking Table'!$Q490,'Loading Rates'!$B$1:$L$24,7,FALSE)+'BMP P Tracking Table'!$AS490*VLOOKUP('BMP P Tracking Table'!$Q490,'Loading Rates'!$B$1:$L$24,8,FALSE)+'BMP P Tracking Table'!$AT490*VLOOKUP('BMP P Tracking Table'!$Q490,'Loading Rates'!$B$1:$L$24,9,FALSE),'BMP P Tracking Table'!$AU490*VLOOKUP('BMP P Tracking Table'!$Q490,'Loading Rates'!$B$1:$L$24,10,FALSE))),"")</f>
        <v/>
      </c>
      <c r="AZ490" s="107" t="str">
        <f>IFERROR(IF('BMP P Tracking Table'!$AL490="Yes",MIN(2,IF('BMP P Tracking Table'!$AP490="Total Pervious",(-(3630*'BMP P Tracking Table'!$AO490+20.691*'BMP P Tracking Table'!$AU490)+SQRT((3630*'BMP P Tracking Table'!$AO490+20.691*'BMP P Tracking Table'!$AU490)^2-(4*(996.798*'BMP P Tracking Table'!$AU490)*-'BMP P Tracking Table'!$AW490)))/(2*(996.798*'BMP P Tracking Table'!$AU490)),IF(SUM('BMP P Tracking Table'!$AQ490:$AT490)=0,'BMP P Tracking Table'!$AU490/(-3630*'BMP P Tracking Table'!$AO490),(-(3630*'BMP P Tracking Table'!$AO490+20.691*'BMP P Tracking Table'!$AT490-216.711*'BMP P Tracking Table'!$AS490-83.853*'BMP P Tracking Table'!$AR490-42.834*'BMP P Tracking Table'!$AQ490)+SQRT((3630*'BMP P Tracking Table'!$AO490+20.691*'BMP P Tracking Table'!$AT490-216.711*'BMP P Tracking Table'!$AS490-83.853*'BMP P Tracking Table'!$AR490-42.834*'BMP P Tracking Table'!$AQ490)^2-(4*(149.919*'BMP P Tracking Table'!$AQ490+236.676*'BMP P Tracking Table'!$AR490+726*'BMP P Tracking Table'!$AS490+996.798*'BMP P Tracking Table'!$AT490)*-'BMP P Tracking Table'!$AW490)))/(2*(149.919*'BMP P Tracking Table'!$AQ490+236.676*'BMP P Tracking Table'!$AR490+726*'BMP P Tracking Table'!$AS490+996.798*'BMP P Tracking Table'!$AT490))))),MIN(2,IF('BMP P Tracking Table'!$AP490="Total Pervious",(-(3630*'BMP P Tracking Table'!$U490+20.691*'BMP P Tracking Table'!$AA490)+SQRT((3630*'BMP P Tracking Table'!$U490+20.691*'BMP P Tracking Table'!$AA490)^2-(4*(996.798*'BMP P Tracking Table'!$AA490)*-'BMP P Tracking Table'!$AW490)))/(2*(996.798*'BMP P Tracking Table'!$AA490)),IF(SUM('BMP P Tracking Table'!$W490:$Z490)=0,'BMP P Tracking Table'!$AW490/(-3630*'BMP P Tracking Table'!$U490),(-(3630*'BMP P Tracking Table'!$U490+20.691*'BMP P Tracking Table'!$Z490-216.711*'BMP P Tracking Table'!$Y490-83.853*'BMP P Tracking Table'!$X490-42.834*'BMP P Tracking Table'!$W490)+SQRT((3630*'BMP P Tracking Table'!$U490+20.691*'BMP P Tracking Table'!$Z490-216.711*'BMP P Tracking Table'!$Y490-83.853*'BMP P Tracking Table'!$X490-42.834*'BMP P Tracking Table'!$W490)^2-(4*(149.919*'BMP P Tracking Table'!$W490+236.676*'BMP P Tracking Table'!$X490+726*'BMP P Tracking Table'!$Y490+996.798*'BMP P Tracking Table'!$Z490)*-'BMP P Tracking Table'!$AW490)))/(2*(149.919*'BMP P Tracking Table'!$W490+236.676*'BMP P Tracking Table'!$X490+726*'BMP P Tracking Table'!$Y490+996.798*'BMP P Tracking Table'!$Z490)))))),"")</f>
        <v/>
      </c>
      <c r="BA490" s="105" t="str" cm="1">
        <f t="array" ref="BA490">IFERROR((VLOOKUP(CONCATENATE('BMP P Tracking Table'!$AV490," ",'BMP P Tracking Table'!$AX490),'Performance Curves'!$C$1:$L$45,_xlfn.SINGLE(MATCH('BMP P Tracking Table'!$AZ490,'Performance Curves'!$D$1:$L$1,1))+2,FALSE)-VLOOKUP(CONCATENATE('BMP P Tracking Table'!$AV490," ",'BMP P Tracking Table'!$AX490),'Performance Curves'!$C$1:$L$45,_xlfn.SINGLE(MATCH('BMP P Tracking Table'!$AZ490,'Performance Curves'!$D$1:$L$1,1))+1,FALSE)),"")</f>
        <v/>
      </c>
      <c r="BB490" s="107" t="str">
        <f>IFERROR(('BMP P Tracking Table'!$AZ490-INDEX('Performance Curves'!$E$1:$L$1,1,MATCH('BMP P Tracking Table'!$AZ490,'Performance Curves'!$E$1:$L$1,1)))/(INDEX('Performance Curves'!$E$1:$L$1,1,MATCH('BMP P Tracking Table'!$AZ490,'Performance Curves'!$E$1:$L$1,1)+1)-INDEX('Performance Curves'!$E$1:$L$1,1,MATCH('BMP P Tracking Table'!$AZ490,'Performance Curves'!$E$1:$L$1,1))),"")</f>
        <v/>
      </c>
      <c r="BC490" s="106" t="str" cm="1">
        <f t="array" ref="BC490">IFERROR(IF('BMP P Tracking Table'!$AZ490=2,VLOOKUP(CONCATENATE('BMP P Tracking Table'!$AV490," ",'BMP P Tracking Table'!$AX490),'Performance Curves'!$C$1:$L$44,_xlfn.SINGLE(MATCH('BMP P Tracking Table'!$AZ490,'Performance Curves'!$D$1:$L$1,1))+1,FALSE),'BMP P Tracking Table'!$BA490*'BMP P Tracking Table'!$BB490+VLOOKUP(CONCATENATE('BMP P Tracking Table'!$AV490," ",'BMP P Tracking Table'!$AX490),'Performance Curves'!$C$1:$L$44,_xlfn.SINGLE(MATCH('BMP P Tracking Table'!$AZ490,'Performance Curves'!$D$1:$L$1,1))+1,FALSE)),"")</f>
        <v/>
      </c>
      <c r="BD490" s="107" t="str">
        <f>IFERROR('BMP P Tracking Table'!$BC490*'BMP P Tracking Table'!$AY490,"")</f>
        <v/>
      </c>
      <c r="BE490" s="101"/>
      <c r="BF490" s="37">
        <f t="shared" si="16"/>
        <v>0</v>
      </c>
    </row>
    <row r="491" spans="1:58" x14ac:dyDescent="0.25">
      <c r="A491" s="65"/>
      <c r="B491" s="65"/>
      <c r="C491" s="65"/>
      <c r="D491" s="65"/>
      <c r="E491" s="97"/>
      <c r="F491" s="97"/>
      <c r="G491" s="65"/>
      <c r="H491" s="65"/>
      <c r="I491" s="65"/>
      <c r="J491" s="98"/>
      <c r="K491" s="65"/>
      <c r="L491" s="65"/>
      <c r="M491" s="65"/>
      <c r="N491" s="65"/>
      <c r="O491" s="65"/>
      <c r="P491" s="65"/>
      <c r="Q491" s="65" t="str">
        <f>IFERROR(VLOOKUP('BMP P Tracking Table'!$P491,Dropdowns!$C$2:$E$15,3,FALSE),"")</f>
        <v/>
      </c>
      <c r="R491" s="65" t="str">
        <f>IFERROR(VLOOKUP('BMP P Tracking Table'!$Q491,Dropdowns!$P$3:$Q$23,2,FALSE),"")</f>
        <v/>
      </c>
      <c r="S491" s="65"/>
      <c r="T491" s="65"/>
      <c r="U491" s="65"/>
      <c r="V491" s="65"/>
      <c r="W491" s="65"/>
      <c r="X491" s="65"/>
      <c r="Y491" s="65"/>
      <c r="Z491" s="65"/>
      <c r="AA491" s="65"/>
      <c r="AB491" s="100"/>
      <c r="AC491" s="65"/>
      <c r="AD491" s="107" t="str">
        <f>IFERROR('BMP P Tracking Table'!$U491*VLOOKUP('BMP P Tracking Table'!$Q491,'Loading Rates'!$B$1:$L$24,4,FALSE)+IF('BMP P Tracking Table'!$V491="By HSG",'BMP P Tracking Table'!$W491*VLOOKUP('BMP P Tracking Table'!$Q491,'Loading Rates'!$B$1:$L$24,6,FALSE)+'BMP P Tracking Table'!$X491*VLOOKUP('BMP P Tracking Table'!$Q491,'Loading Rates'!$B$1:$L$24,7,FALSE)+'BMP P Tracking Table'!$Y491*VLOOKUP('BMP P Tracking Table'!$Q491,'Loading Rates'!$B$1:$L$24,8,FALSE)+'BMP P Tracking Table'!$Z491*VLOOKUP('BMP P Tracking Table'!$Q491,'Loading Rates'!$B$1:$L$24,9,FALSE),'BMP P Tracking Table'!$AA491*VLOOKUP('BMP P Tracking Table'!$Q491,'Loading Rates'!$B$1:$L$24,10,FALSE)),"")</f>
        <v/>
      </c>
      <c r="AE491" s="107" t="str">
        <f>IFERROR(MIN(2,IF('BMP P Tracking Table'!$V491="Total Pervious",(-(3630*'BMP P Tracking Table'!$U491+20.691*'BMP P Tracking Table'!$AA491)+SQRT((3630*'BMP P Tracking Table'!$U491+20.691*'BMP P Tracking Table'!$AA491)^2-(4*(996.798*'BMP P Tracking Table'!$AA491)*-'BMP P Tracking Table'!$AB491)))/(2*(996.798*'BMP P Tracking Table'!$AA491)),IF(SUM('BMP P Tracking Table'!$W491:$Z491)=0,'BMP P Tracking Table'!$AB491/(-3630*'BMP P Tracking Table'!$U491),(-(3630*'BMP P Tracking Table'!$U491+20.691*'BMP P Tracking Table'!$Z491-216.711*'BMP P Tracking Table'!$Y491-83.853*'BMP P Tracking Table'!$X491-42.834*'BMP P Tracking Table'!$W491)+SQRT((3630*'BMP P Tracking Table'!$U491+20.691*'BMP P Tracking Table'!$Z491-216.711*'BMP P Tracking Table'!$Y491-83.853*'BMP P Tracking Table'!$X491-42.834*'BMP P Tracking Table'!$W491)^2-(4*(149.919*'BMP P Tracking Table'!$W491+236.676*'BMP P Tracking Table'!$X491+726*'BMP P Tracking Table'!$Y491+996.798*'BMP P Tracking Table'!$Z491)*-'BMP P Tracking Table'!$AB491)))/(2*(149.919*'BMP P Tracking Table'!$W491+236.676*'BMP P Tracking Table'!$X491+726*'BMP P Tracking Table'!$Y491+996.798*'BMP P Tracking Table'!$Z491))))),"")</f>
        <v/>
      </c>
      <c r="AF491" s="107" t="str" cm="1">
        <f t="array" ref="AF491">IFERROR((VLOOKUP(CONCATENATE('BMP P Tracking Table'!$T491," ",'BMP P Tracking Table'!$AC491),'Performance Curves'!$C$1:$L$45,_xlfn.SINGLE(MATCH('BMP P Tracking Table'!$AE491,'Performance Curves'!$D$1:$L$1,1))+2,FALSE)-VLOOKUP(CONCATENATE('BMP P Tracking Table'!$T491," ",'BMP P Tracking Table'!$AC491),'Performance Curves'!$C$1:$L$45,_xlfn.SINGLE(MATCH('BMP P Tracking Table'!$AE491,'Performance Curves'!$D$1:$L$1,1))+1,FALSE)),"")</f>
        <v/>
      </c>
      <c r="AG491" s="107" t="str">
        <f>IFERROR(('BMP P Tracking Table'!$AE491-INDEX('Performance Curves'!$E$1:$L$1,1,MATCH('BMP P Tracking Table'!$AE491,'Performance Curves'!$E$1:$L$1,1)))/(INDEX('Performance Curves'!$E$1:$L$1,1,MATCH('BMP P Tracking Table'!$AE491,'Performance Curves'!$E$1:$L$1,1)+1)-INDEX('Performance Curves'!$E$1:$L$1,1,MATCH('BMP P Tracking Table'!$AE491,'Performance Curves'!$E$1:$L$1,1))),"")</f>
        <v/>
      </c>
      <c r="AH491" s="106" t="str" cm="1">
        <f t="array" ref="AH491">IFERROR(IF('BMP P Tracking Table'!$AE491=2,VLOOKUP(CONCATENATE('BMP P Tracking Table'!$T491," ",'BMP P Tracking Table'!$AC491),'Performance Curves'!$C$1:$L$45,_xlfn.SINGLE(MATCH('BMP P Tracking Table'!$AE491,'Performance Curves'!$D$1:$L$1,1))+1,FALSE),'BMP P Tracking Table'!$AF491*'BMP P Tracking Table'!$AG491+VLOOKUP(CONCATENATE('BMP P Tracking Table'!$T491," ",'BMP P Tracking Table'!$AC491),'Performance Curves'!$C$1:$L$45,_xlfn.SINGLE(MATCH('BMP P Tracking Table'!$AE491,'Performance Curves'!$D$1:$L$1,1))+1,FALSE)),"")</f>
        <v/>
      </c>
      <c r="AI491" s="107" t="str">
        <f>IFERROR('BMP P Tracking Table'!$AH491*'BMP P Tracking Table'!$AD491,"")</f>
        <v/>
      </c>
      <c r="AJ491" s="65"/>
      <c r="AK491" s="101"/>
      <c r="AL491" s="101"/>
      <c r="AM491" s="64">
        <v>1</v>
      </c>
      <c r="AN491" s="105" t="str">
        <f t="shared" si="15"/>
        <v/>
      </c>
      <c r="AO491" s="101"/>
      <c r="AP491" s="101"/>
      <c r="AQ491" s="101"/>
      <c r="AR491" s="101"/>
      <c r="AS491" s="101"/>
      <c r="AT491" s="101"/>
      <c r="AU491" s="101"/>
      <c r="AV491" s="65"/>
      <c r="AW491" s="102"/>
      <c r="AX491" s="102"/>
      <c r="AY491" s="107" t="str">
        <f>IF('BMP P Tracking Table'!$AK491="Yes",IF('BMP P Tracking Table'!$AL491="No",'BMP P Tracking Table'!$U491*VLOOKUP('BMP P Tracking Table'!$Q491,'Loading Rates'!$B$1:$L$24,4,FALSE)+IF('BMP P Tracking Table'!$V491="By HSG",'BMP P Tracking Table'!$W491*VLOOKUP('BMP P Tracking Table'!$Q491,'Loading Rates'!$B$1:$L$24,6,FALSE)+'BMP P Tracking Table'!$X491*VLOOKUP('BMP P Tracking Table'!$Q491,'Loading Rates'!$B$1:$L$24,7,FALSE)+'BMP P Tracking Table'!$Y491*VLOOKUP('BMP P Tracking Table'!$Q491,'Loading Rates'!$B$1:$L$24,8,FALSE)+'BMP P Tracking Table'!$Z491*VLOOKUP('BMP P Tracking Table'!$Q491,'Loading Rates'!$B$1:$L$24,9,FALSE),'BMP P Tracking Table'!$AA491*VLOOKUP('BMP P Tracking Table'!$Q491,'Loading Rates'!$B$1:$L$24,10,FALSE)),'BMP P Tracking Table'!$AO491*VLOOKUP('BMP P Tracking Table'!$Q491,'Loading Rates'!$B$1:$L$24,4,FALSE)+IF('BMP P Tracking Table'!$AP491="By HSG",'BMP P Tracking Table'!$AQ491*VLOOKUP('BMP P Tracking Table'!$Q491,'Loading Rates'!$B$1:$L$24,6,FALSE)+'BMP P Tracking Table'!$AR491*VLOOKUP('BMP P Tracking Table'!$Q491,'Loading Rates'!$B$1:$L$24,7,FALSE)+'BMP P Tracking Table'!$AS491*VLOOKUP('BMP P Tracking Table'!$Q491,'Loading Rates'!$B$1:$L$24,8,FALSE)+'BMP P Tracking Table'!$AT491*VLOOKUP('BMP P Tracking Table'!$Q491,'Loading Rates'!$B$1:$L$24,9,FALSE),'BMP P Tracking Table'!$AU491*VLOOKUP('BMP P Tracking Table'!$Q491,'Loading Rates'!$B$1:$L$24,10,FALSE))),"")</f>
        <v/>
      </c>
      <c r="AZ491" s="107" t="str">
        <f>IFERROR(IF('BMP P Tracking Table'!$AL491="Yes",MIN(2,IF('BMP P Tracking Table'!$AP491="Total Pervious",(-(3630*'BMP P Tracking Table'!$AO491+20.691*'BMP P Tracking Table'!$AU491)+SQRT((3630*'BMP P Tracking Table'!$AO491+20.691*'BMP P Tracking Table'!$AU491)^2-(4*(996.798*'BMP P Tracking Table'!$AU491)*-'BMP P Tracking Table'!$AW491)))/(2*(996.798*'BMP P Tracking Table'!$AU491)),IF(SUM('BMP P Tracking Table'!$AQ491:$AT491)=0,'BMP P Tracking Table'!$AU491/(-3630*'BMP P Tracking Table'!$AO491),(-(3630*'BMP P Tracking Table'!$AO491+20.691*'BMP P Tracking Table'!$AT491-216.711*'BMP P Tracking Table'!$AS491-83.853*'BMP P Tracking Table'!$AR491-42.834*'BMP P Tracking Table'!$AQ491)+SQRT((3630*'BMP P Tracking Table'!$AO491+20.691*'BMP P Tracking Table'!$AT491-216.711*'BMP P Tracking Table'!$AS491-83.853*'BMP P Tracking Table'!$AR491-42.834*'BMP P Tracking Table'!$AQ491)^2-(4*(149.919*'BMP P Tracking Table'!$AQ491+236.676*'BMP P Tracking Table'!$AR491+726*'BMP P Tracking Table'!$AS491+996.798*'BMP P Tracking Table'!$AT491)*-'BMP P Tracking Table'!$AW491)))/(2*(149.919*'BMP P Tracking Table'!$AQ491+236.676*'BMP P Tracking Table'!$AR491+726*'BMP P Tracking Table'!$AS491+996.798*'BMP P Tracking Table'!$AT491))))),MIN(2,IF('BMP P Tracking Table'!$AP491="Total Pervious",(-(3630*'BMP P Tracking Table'!$U491+20.691*'BMP P Tracking Table'!$AA491)+SQRT((3630*'BMP P Tracking Table'!$U491+20.691*'BMP P Tracking Table'!$AA491)^2-(4*(996.798*'BMP P Tracking Table'!$AA491)*-'BMP P Tracking Table'!$AW491)))/(2*(996.798*'BMP P Tracking Table'!$AA491)),IF(SUM('BMP P Tracking Table'!$W491:$Z491)=0,'BMP P Tracking Table'!$AW491/(-3630*'BMP P Tracking Table'!$U491),(-(3630*'BMP P Tracking Table'!$U491+20.691*'BMP P Tracking Table'!$Z491-216.711*'BMP P Tracking Table'!$Y491-83.853*'BMP P Tracking Table'!$X491-42.834*'BMP P Tracking Table'!$W491)+SQRT((3630*'BMP P Tracking Table'!$U491+20.691*'BMP P Tracking Table'!$Z491-216.711*'BMP P Tracking Table'!$Y491-83.853*'BMP P Tracking Table'!$X491-42.834*'BMP P Tracking Table'!$W491)^2-(4*(149.919*'BMP P Tracking Table'!$W491+236.676*'BMP P Tracking Table'!$X491+726*'BMP P Tracking Table'!$Y491+996.798*'BMP P Tracking Table'!$Z491)*-'BMP P Tracking Table'!$AW491)))/(2*(149.919*'BMP P Tracking Table'!$W491+236.676*'BMP P Tracking Table'!$X491+726*'BMP P Tracking Table'!$Y491+996.798*'BMP P Tracking Table'!$Z491)))))),"")</f>
        <v/>
      </c>
      <c r="BA491" s="105" t="str" cm="1">
        <f t="array" ref="BA491">IFERROR((VLOOKUP(CONCATENATE('BMP P Tracking Table'!$AV491," ",'BMP P Tracking Table'!$AX491),'Performance Curves'!$C$1:$L$45,_xlfn.SINGLE(MATCH('BMP P Tracking Table'!$AZ491,'Performance Curves'!$D$1:$L$1,1))+2,FALSE)-VLOOKUP(CONCATENATE('BMP P Tracking Table'!$AV491," ",'BMP P Tracking Table'!$AX491),'Performance Curves'!$C$1:$L$45,_xlfn.SINGLE(MATCH('BMP P Tracking Table'!$AZ491,'Performance Curves'!$D$1:$L$1,1))+1,FALSE)),"")</f>
        <v/>
      </c>
      <c r="BB491" s="107" t="str">
        <f>IFERROR(('BMP P Tracking Table'!$AZ491-INDEX('Performance Curves'!$E$1:$L$1,1,MATCH('BMP P Tracking Table'!$AZ491,'Performance Curves'!$E$1:$L$1,1)))/(INDEX('Performance Curves'!$E$1:$L$1,1,MATCH('BMP P Tracking Table'!$AZ491,'Performance Curves'!$E$1:$L$1,1)+1)-INDEX('Performance Curves'!$E$1:$L$1,1,MATCH('BMP P Tracking Table'!$AZ491,'Performance Curves'!$E$1:$L$1,1))),"")</f>
        <v/>
      </c>
      <c r="BC491" s="106" t="str" cm="1">
        <f t="array" ref="BC491">IFERROR(IF('BMP P Tracking Table'!$AZ491=2,VLOOKUP(CONCATENATE('BMP P Tracking Table'!$AV491," ",'BMP P Tracking Table'!$AX491),'Performance Curves'!$C$1:$L$44,_xlfn.SINGLE(MATCH('BMP P Tracking Table'!$AZ491,'Performance Curves'!$D$1:$L$1,1))+1,FALSE),'BMP P Tracking Table'!$BA491*'BMP P Tracking Table'!$BB491+VLOOKUP(CONCATENATE('BMP P Tracking Table'!$AV491," ",'BMP P Tracking Table'!$AX491),'Performance Curves'!$C$1:$L$44,_xlfn.SINGLE(MATCH('BMP P Tracking Table'!$AZ491,'Performance Curves'!$D$1:$L$1,1))+1,FALSE)),"")</f>
        <v/>
      </c>
      <c r="BD491" s="107" t="str">
        <f>IFERROR('BMP P Tracking Table'!$BC491*'BMP P Tracking Table'!$AY491,"")</f>
        <v/>
      </c>
      <c r="BE491" s="101"/>
      <c r="BF491" s="37">
        <f t="shared" si="16"/>
        <v>0</v>
      </c>
    </row>
    <row r="492" spans="1:58" x14ac:dyDescent="0.25">
      <c r="A492" s="65"/>
      <c r="B492" s="65"/>
      <c r="C492" s="65"/>
      <c r="D492" s="65"/>
      <c r="E492" s="97"/>
      <c r="F492" s="97"/>
      <c r="G492" s="65"/>
      <c r="H492" s="65"/>
      <c r="I492" s="65"/>
      <c r="J492" s="98"/>
      <c r="K492" s="65"/>
      <c r="L492" s="65"/>
      <c r="M492" s="65"/>
      <c r="N492" s="65"/>
      <c r="O492" s="65"/>
      <c r="P492" s="65"/>
      <c r="Q492" s="65" t="str">
        <f>IFERROR(VLOOKUP('BMP P Tracking Table'!$P492,Dropdowns!$C$2:$E$15,3,FALSE),"")</f>
        <v/>
      </c>
      <c r="R492" s="65" t="str">
        <f>IFERROR(VLOOKUP('BMP P Tracking Table'!$Q492,Dropdowns!$P$3:$Q$23,2,FALSE),"")</f>
        <v/>
      </c>
      <c r="S492" s="65"/>
      <c r="T492" s="65"/>
      <c r="U492" s="65"/>
      <c r="V492" s="65"/>
      <c r="W492" s="65"/>
      <c r="X492" s="65"/>
      <c r="Y492" s="65"/>
      <c r="Z492" s="65"/>
      <c r="AA492" s="65"/>
      <c r="AB492" s="100"/>
      <c r="AC492" s="65"/>
      <c r="AD492" s="107" t="str">
        <f>IFERROR('BMP P Tracking Table'!$U492*VLOOKUP('BMP P Tracking Table'!$Q492,'Loading Rates'!$B$1:$L$24,4,FALSE)+IF('BMP P Tracking Table'!$V492="By HSG",'BMP P Tracking Table'!$W492*VLOOKUP('BMP P Tracking Table'!$Q492,'Loading Rates'!$B$1:$L$24,6,FALSE)+'BMP P Tracking Table'!$X492*VLOOKUP('BMP P Tracking Table'!$Q492,'Loading Rates'!$B$1:$L$24,7,FALSE)+'BMP P Tracking Table'!$Y492*VLOOKUP('BMP P Tracking Table'!$Q492,'Loading Rates'!$B$1:$L$24,8,FALSE)+'BMP P Tracking Table'!$Z492*VLOOKUP('BMP P Tracking Table'!$Q492,'Loading Rates'!$B$1:$L$24,9,FALSE),'BMP P Tracking Table'!$AA492*VLOOKUP('BMP P Tracking Table'!$Q492,'Loading Rates'!$B$1:$L$24,10,FALSE)),"")</f>
        <v/>
      </c>
      <c r="AE492" s="107" t="str">
        <f>IFERROR(MIN(2,IF('BMP P Tracking Table'!$V492="Total Pervious",(-(3630*'BMP P Tracking Table'!$U492+20.691*'BMP P Tracking Table'!$AA492)+SQRT((3630*'BMP P Tracking Table'!$U492+20.691*'BMP P Tracking Table'!$AA492)^2-(4*(996.798*'BMP P Tracking Table'!$AA492)*-'BMP P Tracking Table'!$AB492)))/(2*(996.798*'BMP P Tracking Table'!$AA492)),IF(SUM('BMP P Tracking Table'!$W492:$Z492)=0,'BMP P Tracking Table'!$AB492/(-3630*'BMP P Tracking Table'!$U492),(-(3630*'BMP P Tracking Table'!$U492+20.691*'BMP P Tracking Table'!$Z492-216.711*'BMP P Tracking Table'!$Y492-83.853*'BMP P Tracking Table'!$X492-42.834*'BMP P Tracking Table'!$W492)+SQRT((3630*'BMP P Tracking Table'!$U492+20.691*'BMP P Tracking Table'!$Z492-216.711*'BMP P Tracking Table'!$Y492-83.853*'BMP P Tracking Table'!$X492-42.834*'BMP P Tracking Table'!$W492)^2-(4*(149.919*'BMP P Tracking Table'!$W492+236.676*'BMP P Tracking Table'!$X492+726*'BMP P Tracking Table'!$Y492+996.798*'BMP P Tracking Table'!$Z492)*-'BMP P Tracking Table'!$AB492)))/(2*(149.919*'BMP P Tracking Table'!$W492+236.676*'BMP P Tracking Table'!$X492+726*'BMP P Tracking Table'!$Y492+996.798*'BMP P Tracking Table'!$Z492))))),"")</f>
        <v/>
      </c>
      <c r="AF492" s="107" t="str" cm="1">
        <f t="array" ref="AF492">IFERROR((VLOOKUP(CONCATENATE('BMP P Tracking Table'!$T492," ",'BMP P Tracking Table'!$AC492),'Performance Curves'!$C$1:$L$45,_xlfn.SINGLE(MATCH('BMP P Tracking Table'!$AE492,'Performance Curves'!$D$1:$L$1,1))+2,FALSE)-VLOOKUP(CONCATENATE('BMP P Tracking Table'!$T492," ",'BMP P Tracking Table'!$AC492),'Performance Curves'!$C$1:$L$45,_xlfn.SINGLE(MATCH('BMP P Tracking Table'!$AE492,'Performance Curves'!$D$1:$L$1,1))+1,FALSE)),"")</f>
        <v/>
      </c>
      <c r="AG492" s="107" t="str">
        <f>IFERROR(('BMP P Tracking Table'!$AE492-INDEX('Performance Curves'!$E$1:$L$1,1,MATCH('BMP P Tracking Table'!$AE492,'Performance Curves'!$E$1:$L$1,1)))/(INDEX('Performance Curves'!$E$1:$L$1,1,MATCH('BMP P Tracking Table'!$AE492,'Performance Curves'!$E$1:$L$1,1)+1)-INDEX('Performance Curves'!$E$1:$L$1,1,MATCH('BMP P Tracking Table'!$AE492,'Performance Curves'!$E$1:$L$1,1))),"")</f>
        <v/>
      </c>
      <c r="AH492" s="106" t="str" cm="1">
        <f t="array" ref="AH492">IFERROR(IF('BMP P Tracking Table'!$AE492=2,VLOOKUP(CONCATENATE('BMP P Tracking Table'!$T492," ",'BMP P Tracking Table'!$AC492),'Performance Curves'!$C$1:$L$45,_xlfn.SINGLE(MATCH('BMP P Tracking Table'!$AE492,'Performance Curves'!$D$1:$L$1,1))+1,FALSE),'BMP P Tracking Table'!$AF492*'BMP P Tracking Table'!$AG492+VLOOKUP(CONCATENATE('BMP P Tracking Table'!$T492," ",'BMP P Tracking Table'!$AC492),'Performance Curves'!$C$1:$L$45,_xlfn.SINGLE(MATCH('BMP P Tracking Table'!$AE492,'Performance Curves'!$D$1:$L$1,1))+1,FALSE)),"")</f>
        <v/>
      </c>
      <c r="AI492" s="107" t="str">
        <f>IFERROR('BMP P Tracking Table'!$AH492*'BMP P Tracking Table'!$AD492,"")</f>
        <v/>
      </c>
      <c r="AJ492" s="65"/>
      <c r="AK492" s="101"/>
      <c r="AL492" s="101"/>
      <c r="AM492" s="64">
        <v>1</v>
      </c>
      <c r="AN492" s="105" t="str">
        <f t="shared" si="15"/>
        <v/>
      </c>
      <c r="AO492" s="101"/>
      <c r="AP492" s="101"/>
      <c r="AQ492" s="101"/>
      <c r="AR492" s="101"/>
      <c r="AS492" s="101"/>
      <c r="AT492" s="101"/>
      <c r="AU492" s="101"/>
      <c r="AV492" s="65"/>
      <c r="AW492" s="102"/>
      <c r="AX492" s="102"/>
      <c r="AY492" s="107" t="str">
        <f>IF('BMP P Tracking Table'!$AK492="Yes",IF('BMP P Tracking Table'!$AL492="No",'BMP P Tracking Table'!$U492*VLOOKUP('BMP P Tracking Table'!$Q492,'Loading Rates'!$B$1:$L$24,4,FALSE)+IF('BMP P Tracking Table'!$V492="By HSG",'BMP P Tracking Table'!$W492*VLOOKUP('BMP P Tracking Table'!$Q492,'Loading Rates'!$B$1:$L$24,6,FALSE)+'BMP P Tracking Table'!$X492*VLOOKUP('BMP P Tracking Table'!$Q492,'Loading Rates'!$B$1:$L$24,7,FALSE)+'BMP P Tracking Table'!$Y492*VLOOKUP('BMP P Tracking Table'!$Q492,'Loading Rates'!$B$1:$L$24,8,FALSE)+'BMP P Tracking Table'!$Z492*VLOOKUP('BMP P Tracking Table'!$Q492,'Loading Rates'!$B$1:$L$24,9,FALSE),'BMP P Tracking Table'!$AA492*VLOOKUP('BMP P Tracking Table'!$Q492,'Loading Rates'!$B$1:$L$24,10,FALSE)),'BMP P Tracking Table'!$AO492*VLOOKUP('BMP P Tracking Table'!$Q492,'Loading Rates'!$B$1:$L$24,4,FALSE)+IF('BMP P Tracking Table'!$AP492="By HSG",'BMP P Tracking Table'!$AQ492*VLOOKUP('BMP P Tracking Table'!$Q492,'Loading Rates'!$B$1:$L$24,6,FALSE)+'BMP P Tracking Table'!$AR492*VLOOKUP('BMP P Tracking Table'!$Q492,'Loading Rates'!$B$1:$L$24,7,FALSE)+'BMP P Tracking Table'!$AS492*VLOOKUP('BMP P Tracking Table'!$Q492,'Loading Rates'!$B$1:$L$24,8,FALSE)+'BMP P Tracking Table'!$AT492*VLOOKUP('BMP P Tracking Table'!$Q492,'Loading Rates'!$B$1:$L$24,9,FALSE),'BMP P Tracking Table'!$AU492*VLOOKUP('BMP P Tracking Table'!$Q492,'Loading Rates'!$B$1:$L$24,10,FALSE))),"")</f>
        <v/>
      </c>
      <c r="AZ492" s="107" t="str">
        <f>IFERROR(IF('BMP P Tracking Table'!$AL492="Yes",MIN(2,IF('BMP P Tracking Table'!$AP492="Total Pervious",(-(3630*'BMP P Tracking Table'!$AO492+20.691*'BMP P Tracking Table'!$AU492)+SQRT((3630*'BMP P Tracking Table'!$AO492+20.691*'BMP P Tracking Table'!$AU492)^2-(4*(996.798*'BMP P Tracking Table'!$AU492)*-'BMP P Tracking Table'!$AW492)))/(2*(996.798*'BMP P Tracking Table'!$AU492)),IF(SUM('BMP P Tracking Table'!$AQ492:$AT492)=0,'BMP P Tracking Table'!$AU492/(-3630*'BMP P Tracking Table'!$AO492),(-(3630*'BMP P Tracking Table'!$AO492+20.691*'BMP P Tracking Table'!$AT492-216.711*'BMP P Tracking Table'!$AS492-83.853*'BMP P Tracking Table'!$AR492-42.834*'BMP P Tracking Table'!$AQ492)+SQRT((3630*'BMP P Tracking Table'!$AO492+20.691*'BMP P Tracking Table'!$AT492-216.711*'BMP P Tracking Table'!$AS492-83.853*'BMP P Tracking Table'!$AR492-42.834*'BMP P Tracking Table'!$AQ492)^2-(4*(149.919*'BMP P Tracking Table'!$AQ492+236.676*'BMP P Tracking Table'!$AR492+726*'BMP P Tracking Table'!$AS492+996.798*'BMP P Tracking Table'!$AT492)*-'BMP P Tracking Table'!$AW492)))/(2*(149.919*'BMP P Tracking Table'!$AQ492+236.676*'BMP P Tracking Table'!$AR492+726*'BMP P Tracking Table'!$AS492+996.798*'BMP P Tracking Table'!$AT492))))),MIN(2,IF('BMP P Tracking Table'!$AP492="Total Pervious",(-(3630*'BMP P Tracking Table'!$U492+20.691*'BMP P Tracking Table'!$AA492)+SQRT((3630*'BMP P Tracking Table'!$U492+20.691*'BMP P Tracking Table'!$AA492)^2-(4*(996.798*'BMP P Tracking Table'!$AA492)*-'BMP P Tracking Table'!$AW492)))/(2*(996.798*'BMP P Tracking Table'!$AA492)),IF(SUM('BMP P Tracking Table'!$W492:$Z492)=0,'BMP P Tracking Table'!$AW492/(-3630*'BMP P Tracking Table'!$U492),(-(3630*'BMP P Tracking Table'!$U492+20.691*'BMP P Tracking Table'!$Z492-216.711*'BMP P Tracking Table'!$Y492-83.853*'BMP P Tracking Table'!$X492-42.834*'BMP P Tracking Table'!$W492)+SQRT((3630*'BMP P Tracking Table'!$U492+20.691*'BMP P Tracking Table'!$Z492-216.711*'BMP P Tracking Table'!$Y492-83.853*'BMP P Tracking Table'!$X492-42.834*'BMP P Tracking Table'!$W492)^2-(4*(149.919*'BMP P Tracking Table'!$W492+236.676*'BMP P Tracking Table'!$X492+726*'BMP P Tracking Table'!$Y492+996.798*'BMP P Tracking Table'!$Z492)*-'BMP P Tracking Table'!$AW492)))/(2*(149.919*'BMP P Tracking Table'!$W492+236.676*'BMP P Tracking Table'!$X492+726*'BMP P Tracking Table'!$Y492+996.798*'BMP P Tracking Table'!$Z492)))))),"")</f>
        <v/>
      </c>
      <c r="BA492" s="105" t="str" cm="1">
        <f t="array" ref="BA492">IFERROR((VLOOKUP(CONCATENATE('BMP P Tracking Table'!$AV492," ",'BMP P Tracking Table'!$AX492),'Performance Curves'!$C$1:$L$45,_xlfn.SINGLE(MATCH('BMP P Tracking Table'!$AZ492,'Performance Curves'!$D$1:$L$1,1))+2,FALSE)-VLOOKUP(CONCATENATE('BMP P Tracking Table'!$AV492," ",'BMP P Tracking Table'!$AX492),'Performance Curves'!$C$1:$L$45,_xlfn.SINGLE(MATCH('BMP P Tracking Table'!$AZ492,'Performance Curves'!$D$1:$L$1,1))+1,FALSE)),"")</f>
        <v/>
      </c>
      <c r="BB492" s="107" t="str">
        <f>IFERROR(('BMP P Tracking Table'!$AZ492-INDEX('Performance Curves'!$E$1:$L$1,1,MATCH('BMP P Tracking Table'!$AZ492,'Performance Curves'!$E$1:$L$1,1)))/(INDEX('Performance Curves'!$E$1:$L$1,1,MATCH('BMP P Tracking Table'!$AZ492,'Performance Curves'!$E$1:$L$1,1)+1)-INDEX('Performance Curves'!$E$1:$L$1,1,MATCH('BMP P Tracking Table'!$AZ492,'Performance Curves'!$E$1:$L$1,1))),"")</f>
        <v/>
      </c>
      <c r="BC492" s="106" t="str" cm="1">
        <f t="array" ref="BC492">IFERROR(IF('BMP P Tracking Table'!$AZ492=2,VLOOKUP(CONCATENATE('BMP P Tracking Table'!$AV492," ",'BMP P Tracking Table'!$AX492),'Performance Curves'!$C$1:$L$44,_xlfn.SINGLE(MATCH('BMP P Tracking Table'!$AZ492,'Performance Curves'!$D$1:$L$1,1))+1,FALSE),'BMP P Tracking Table'!$BA492*'BMP P Tracking Table'!$BB492+VLOOKUP(CONCATENATE('BMP P Tracking Table'!$AV492," ",'BMP P Tracking Table'!$AX492),'Performance Curves'!$C$1:$L$44,_xlfn.SINGLE(MATCH('BMP P Tracking Table'!$AZ492,'Performance Curves'!$D$1:$L$1,1))+1,FALSE)),"")</f>
        <v/>
      </c>
      <c r="BD492" s="107" t="str">
        <f>IFERROR('BMP P Tracking Table'!$BC492*'BMP P Tracking Table'!$AY492,"")</f>
        <v/>
      </c>
      <c r="BE492" s="101"/>
      <c r="BF492" s="37">
        <f t="shared" si="16"/>
        <v>0</v>
      </c>
    </row>
    <row r="493" spans="1:58" x14ac:dyDescent="0.25">
      <c r="A493" s="65"/>
      <c r="B493" s="65"/>
      <c r="C493" s="65"/>
      <c r="D493" s="65"/>
      <c r="E493" s="97"/>
      <c r="F493" s="97"/>
      <c r="G493" s="65"/>
      <c r="H493" s="65"/>
      <c r="I493" s="65"/>
      <c r="J493" s="98"/>
      <c r="K493" s="65"/>
      <c r="L493" s="65"/>
      <c r="M493" s="65"/>
      <c r="N493" s="65"/>
      <c r="O493" s="65"/>
      <c r="P493" s="65"/>
      <c r="Q493" s="65" t="str">
        <f>IFERROR(VLOOKUP('BMP P Tracking Table'!$P493,Dropdowns!$C$2:$E$15,3,FALSE),"")</f>
        <v/>
      </c>
      <c r="R493" s="65" t="str">
        <f>IFERROR(VLOOKUP('BMP P Tracking Table'!$Q493,Dropdowns!$P$3:$Q$23,2,FALSE),"")</f>
        <v/>
      </c>
      <c r="S493" s="65"/>
      <c r="T493" s="65"/>
      <c r="U493" s="65"/>
      <c r="V493" s="65"/>
      <c r="W493" s="65"/>
      <c r="X493" s="65"/>
      <c r="Y493" s="65"/>
      <c r="Z493" s="65"/>
      <c r="AA493" s="65"/>
      <c r="AB493" s="100"/>
      <c r="AC493" s="65"/>
      <c r="AD493" s="107" t="str">
        <f>IFERROR('BMP P Tracking Table'!$U493*VLOOKUP('BMP P Tracking Table'!$Q493,'Loading Rates'!$B$1:$L$24,4,FALSE)+IF('BMP P Tracking Table'!$V493="By HSG",'BMP P Tracking Table'!$W493*VLOOKUP('BMP P Tracking Table'!$Q493,'Loading Rates'!$B$1:$L$24,6,FALSE)+'BMP P Tracking Table'!$X493*VLOOKUP('BMP P Tracking Table'!$Q493,'Loading Rates'!$B$1:$L$24,7,FALSE)+'BMP P Tracking Table'!$Y493*VLOOKUP('BMP P Tracking Table'!$Q493,'Loading Rates'!$B$1:$L$24,8,FALSE)+'BMP P Tracking Table'!$Z493*VLOOKUP('BMP P Tracking Table'!$Q493,'Loading Rates'!$B$1:$L$24,9,FALSE),'BMP P Tracking Table'!$AA493*VLOOKUP('BMP P Tracking Table'!$Q493,'Loading Rates'!$B$1:$L$24,10,FALSE)),"")</f>
        <v/>
      </c>
      <c r="AE493" s="107" t="str">
        <f>IFERROR(MIN(2,IF('BMP P Tracking Table'!$V493="Total Pervious",(-(3630*'BMP P Tracking Table'!$U493+20.691*'BMP P Tracking Table'!$AA493)+SQRT((3630*'BMP P Tracking Table'!$U493+20.691*'BMP P Tracking Table'!$AA493)^2-(4*(996.798*'BMP P Tracking Table'!$AA493)*-'BMP P Tracking Table'!$AB493)))/(2*(996.798*'BMP P Tracking Table'!$AA493)),IF(SUM('BMP P Tracking Table'!$W493:$Z493)=0,'BMP P Tracking Table'!$AB493/(-3630*'BMP P Tracking Table'!$U493),(-(3630*'BMP P Tracking Table'!$U493+20.691*'BMP P Tracking Table'!$Z493-216.711*'BMP P Tracking Table'!$Y493-83.853*'BMP P Tracking Table'!$X493-42.834*'BMP P Tracking Table'!$W493)+SQRT((3630*'BMP P Tracking Table'!$U493+20.691*'BMP P Tracking Table'!$Z493-216.711*'BMP P Tracking Table'!$Y493-83.853*'BMP P Tracking Table'!$X493-42.834*'BMP P Tracking Table'!$W493)^2-(4*(149.919*'BMP P Tracking Table'!$W493+236.676*'BMP P Tracking Table'!$X493+726*'BMP P Tracking Table'!$Y493+996.798*'BMP P Tracking Table'!$Z493)*-'BMP P Tracking Table'!$AB493)))/(2*(149.919*'BMP P Tracking Table'!$W493+236.676*'BMP P Tracking Table'!$X493+726*'BMP P Tracking Table'!$Y493+996.798*'BMP P Tracking Table'!$Z493))))),"")</f>
        <v/>
      </c>
      <c r="AF493" s="107" t="str" cm="1">
        <f t="array" ref="AF493">IFERROR((VLOOKUP(CONCATENATE('BMP P Tracking Table'!$T493," ",'BMP P Tracking Table'!$AC493),'Performance Curves'!$C$1:$L$45,_xlfn.SINGLE(MATCH('BMP P Tracking Table'!$AE493,'Performance Curves'!$D$1:$L$1,1))+2,FALSE)-VLOOKUP(CONCATENATE('BMP P Tracking Table'!$T493," ",'BMP P Tracking Table'!$AC493),'Performance Curves'!$C$1:$L$45,_xlfn.SINGLE(MATCH('BMP P Tracking Table'!$AE493,'Performance Curves'!$D$1:$L$1,1))+1,FALSE)),"")</f>
        <v/>
      </c>
      <c r="AG493" s="107" t="str">
        <f>IFERROR(('BMP P Tracking Table'!$AE493-INDEX('Performance Curves'!$E$1:$L$1,1,MATCH('BMP P Tracking Table'!$AE493,'Performance Curves'!$E$1:$L$1,1)))/(INDEX('Performance Curves'!$E$1:$L$1,1,MATCH('BMP P Tracking Table'!$AE493,'Performance Curves'!$E$1:$L$1,1)+1)-INDEX('Performance Curves'!$E$1:$L$1,1,MATCH('BMP P Tracking Table'!$AE493,'Performance Curves'!$E$1:$L$1,1))),"")</f>
        <v/>
      </c>
      <c r="AH493" s="106" t="str" cm="1">
        <f t="array" ref="AH493">IFERROR(IF('BMP P Tracking Table'!$AE493=2,VLOOKUP(CONCATENATE('BMP P Tracking Table'!$T493," ",'BMP P Tracking Table'!$AC493),'Performance Curves'!$C$1:$L$45,_xlfn.SINGLE(MATCH('BMP P Tracking Table'!$AE493,'Performance Curves'!$D$1:$L$1,1))+1,FALSE),'BMP P Tracking Table'!$AF493*'BMP P Tracking Table'!$AG493+VLOOKUP(CONCATENATE('BMP P Tracking Table'!$T493," ",'BMP P Tracking Table'!$AC493),'Performance Curves'!$C$1:$L$45,_xlfn.SINGLE(MATCH('BMP P Tracking Table'!$AE493,'Performance Curves'!$D$1:$L$1,1))+1,FALSE)),"")</f>
        <v/>
      </c>
      <c r="AI493" s="107" t="str">
        <f>IFERROR('BMP P Tracking Table'!$AH493*'BMP P Tracking Table'!$AD493,"")</f>
        <v/>
      </c>
      <c r="AJ493" s="65"/>
      <c r="AK493" s="101"/>
      <c r="AL493" s="101"/>
      <c r="AM493" s="64">
        <v>1</v>
      </c>
      <c r="AN493" s="105" t="str">
        <f t="shared" si="15"/>
        <v/>
      </c>
      <c r="AO493" s="101"/>
      <c r="AP493" s="101"/>
      <c r="AQ493" s="101"/>
      <c r="AR493" s="101"/>
      <c r="AS493" s="101"/>
      <c r="AT493" s="101"/>
      <c r="AU493" s="101"/>
      <c r="AV493" s="65"/>
      <c r="AW493" s="102"/>
      <c r="AX493" s="102"/>
      <c r="AY493" s="107" t="str">
        <f>IF('BMP P Tracking Table'!$AK493="Yes",IF('BMP P Tracking Table'!$AL493="No",'BMP P Tracking Table'!$U493*VLOOKUP('BMP P Tracking Table'!$Q493,'Loading Rates'!$B$1:$L$24,4,FALSE)+IF('BMP P Tracking Table'!$V493="By HSG",'BMP P Tracking Table'!$W493*VLOOKUP('BMP P Tracking Table'!$Q493,'Loading Rates'!$B$1:$L$24,6,FALSE)+'BMP P Tracking Table'!$X493*VLOOKUP('BMP P Tracking Table'!$Q493,'Loading Rates'!$B$1:$L$24,7,FALSE)+'BMP P Tracking Table'!$Y493*VLOOKUP('BMP P Tracking Table'!$Q493,'Loading Rates'!$B$1:$L$24,8,FALSE)+'BMP P Tracking Table'!$Z493*VLOOKUP('BMP P Tracking Table'!$Q493,'Loading Rates'!$B$1:$L$24,9,FALSE),'BMP P Tracking Table'!$AA493*VLOOKUP('BMP P Tracking Table'!$Q493,'Loading Rates'!$B$1:$L$24,10,FALSE)),'BMP P Tracking Table'!$AO493*VLOOKUP('BMP P Tracking Table'!$Q493,'Loading Rates'!$B$1:$L$24,4,FALSE)+IF('BMP P Tracking Table'!$AP493="By HSG",'BMP P Tracking Table'!$AQ493*VLOOKUP('BMP P Tracking Table'!$Q493,'Loading Rates'!$B$1:$L$24,6,FALSE)+'BMP P Tracking Table'!$AR493*VLOOKUP('BMP P Tracking Table'!$Q493,'Loading Rates'!$B$1:$L$24,7,FALSE)+'BMP P Tracking Table'!$AS493*VLOOKUP('BMP P Tracking Table'!$Q493,'Loading Rates'!$B$1:$L$24,8,FALSE)+'BMP P Tracking Table'!$AT493*VLOOKUP('BMP P Tracking Table'!$Q493,'Loading Rates'!$B$1:$L$24,9,FALSE),'BMP P Tracking Table'!$AU493*VLOOKUP('BMP P Tracking Table'!$Q493,'Loading Rates'!$B$1:$L$24,10,FALSE))),"")</f>
        <v/>
      </c>
      <c r="AZ493" s="107" t="str">
        <f>IFERROR(IF('BMP P Tracking Table'!$AL493="Yes",MIN(2,IF('BMP P Tracking Table'!$AP493="Total Pervious",(-(3630*'BMP P Tracking Table'!$AO493+20.691*'BMP P Tracking Table'!$AU493)+SQRT((3630*'BMP P Tracking Table'!$AO493+20.691*'BMP P Tracking Table'!$AU493)^2-(4*(996.798*'BMP P Tracking Table'!$AU493)*-'BMP P Tracking Table'!$AW493)))/(2*(996.798*'BMP P Tracking Table'!$AU493)),IF(SUM('BMP P Tracking Table'!$AQ493:$AT493)=0,'BMP P Tracking Table'!$AU493/(-3630*'BMP P Tracking Table'!$AO493),(-(3630*'BMP P Tracking Table'!$AO493+20.691*'BMP P Tracking Table'!$AT493-216.711*'BMP P Tracking Table'!$AS493-83.853*'BMP P Tracking Table'!$AR493-42.834*'BMP P Tracking Table'!$AQ493)+SQRT((3630*'BMP P Tracking Table'!$AO493+20.691*'BMP P Tracking Table'!$AT493-216.711*'BMP P Tracking Table'!$AS493-83.853*'BMP P Tracking Table'!$AR493-42.834*'BMP P Tracking Table'!$AQ493)^2-(4*(149.919*'BMP P Tracking Table'!$AQ493+236.676*'BMP P Tracking Table'!$AR493+726*'BMP P Tracking Table'!$AS493+996.798*'BMP P Tracking Table'!$AT493)*-'BMP P Tracking Table'!$AW493)))/(2*(149.919*'BMP P Tracking Table'!$AQ493+236.676*'BMP P Tracking Table'!$AR493+726*'BMP P Tracking Table'!$AS493+996.798*'BMP P Tracking Table'!$AT493))))),MIN(2,IF('BMP P Tracking Table'!$AP493="Total Pervious",(-(3630*'BMP P Tracking Table'!$U493+20.691*'BMP P Tracking Table'!$AA493)+SQRT((3630*'BMP P Tracking Table'!$U493+20.691*'BMP P Tracking Table'!$AA493)^2-(4*(996.798*'BMP P Tracking Table'!$AA493)*-'BMP P Tracking Table'!$AW493)))/(2*(996.798*'BMP P Tracking Table'!$AA493)),IF(SUM('BMP P Tracking Table'!$W493:$Z493)=0,'BMP P Tracking Table'!$AW493/(-3630*'BMP P Tracking Table'!$U493),(-(3630*'BMP P Tracking Table'!$U493+20.691*'BMP P Tracking Table'!$Z493-216.711*'BMP P Tracking Table'!$Y493-83.853*'BMP P Tracking Table'!$X493-42.834*'BMP P Tracking Table'!$W493)+SQRT((3630*'BMP P Tracking Table'!$U493+20.691*'BMP P Tracking Table'!$Z493-216.711*'BMP P Tracking Table'!$Y493-83.853*'BMP P Tracking Table'!$X493-42.834*'BMP P Tracking Table'!$W493)^2-(4*(149.919*'BMP P Tracking Table'!$W493+236.676*'BMP P Tracking Table'!$X493+726*'BMP P Tracking Table'!$Y493+996.798*'BMP P Tracking Table'!$Z493)*-'BMP P Tracking Table'!$AW493)))/(2*(149.919*'BMP P Tracking Table'!$W493+236.676*'BMP P Tracking Table'!$X493+726*'BMP P Tracking Table'!$Y493+996.798*'BMP P Tracking Table'!$Z493)))))),"")</f>
        <v/>
      </c>
      <c r="BA493" s="105" t="str" cm="1">
        <f t="array" ref="BA493">IFERROR((VLOOKUP(CONCATENATE('BMP P Tracking Table'!$AV493," ",'BMP P Tracking Table'!$AX493),'Performance Curves'!$C$1:$L$45,_xlfn.SINGLE(MATCH('BMP P Tracking Table'!$AZ493,'Performance Curves'!$D$1:$L$1,1))+2,FALSE)-VLOOKUP(CONCATENATE('BMP P Tracking Table'!$AV493," ",'BMP P Tracking Table'!$AX493),'Performance Curves'!$C$1:$L$45,_xlfn.SINGLE(MATCH('BMP P Tracking Table'!$AZ493,'Performance Curves'!$D$1:$L$1,1))+1,FALSE)),"")</f>
        <v/>
      </c>
      <c r="BB493" s="107" t="str">
        <f>IFERROR(('BMP P Tracking Table'!$AZ493-INDEX('Performance Curves'!$E$1:$L$1,1,MATCH('BMP P Tracking Table'!$AZ493,'Performance Curves'!$E$1:$L$1,1)))/(INDEX('Performance Curves'!$E$1:$L$1,1,MATCH('BMP P Tracking Table'!$AZ493,'Performance Curves'!$E$1:$L$1,1)+1)-INDEX('Performance Curves'!$E$1:$L$1,1,MATCH('BMP P Tracking Table'!$AZ493,'Performance Curves'!$E$1:$L$1,1))),"")</f>
        <v/>
      </c>
      <c r="BC493" s="106" t="str" cm="1">
        <f t="array" ref="BC493">IFERROR(IF('BMP P Tracking Table'!$AZ493=2,VLOOKUP(CONCATENATE('BMP P Tracking Table'!$AV493," ",'BMP P Tracking Table'!$AX493),'Performance Curves'!$C$1:$L$44,_xlfn.SINGLE(MATCH('BMP P Tracking Table'!$AZ493,'Performance Curves'!$D$1:$L$1,1))+1,FALSE),'BMP P Tracking Table'!$BA493*'BMP P Tracking Table'!$BB493+VLOOKUP(CONCATENATE('BMP P Tracking Table'!$AV493," ",'BMP P Tracking Table'!$AX493),'Performance Curves'!$C$1:$L$44,_xlfn.SINGLE(MATCH('BMP P Tracking Table'!$AZ493,'Performance Curves'!$D$1:$L$1,1))+1,FALSE)),"")</f>
        <v/>
      </c>
      <c r="BD493" s="107" t="str">
        <f>IFERROR('BMP P Tracking Table'!$BC493*'BMP P Tracking Table'!$AY493,"")</f>
        <v/>
      </c>
      <c r="BE493" s="101"/>
      <c r="BF493" s="37">
        <f t="shared" si="16"/>
        <v>0</v>
      </c>
    </row>
    <row r="494" spans="1:58" x14ac:dyDescent="0.25">
      <c r="A494" s="65"/>
      <c r="B494" s="65"/>
      <c r="C494" s="65"/>
      <c r="D494" s="65"/>
      <c r="E494" s="97"/>
      <c r="F494" s="97"/>
      <c r="G494" s="65"/>
      <c r="H494" s="65"/>
      <c r="I494" s="65"/>
      <c r="J494" s="98"/>
      <c r="K494" s="65"/>
      <c r="L494" s="65"/>
      <c r="M494" s="65"/>
      <c r="N494" s="65"/>
      <c r="O494" s="65"/>
      <c r="P494" s="65"/>
      <c r="Q494" s="65" t="str">
        <f>IFERROR(VLOOKUP('BMP P Tracking Table'!$P494,Dropdowns!$C$2:$E$15,3,FALSE),"")</f>
        <v/>
      </c>
      <c r="R494" s="65" t="str">
        <f>IFERROR(VLOOKUP('BMP P Tracking Table'!$Q494,Dropdowns!$P$3:$Q$23,2,FALSE),"")</f>
        <v/>
      </c>
      <c r="S494" s="65"/>
      <c r="T494" s="65"/>
      <c r="U494" s="65"/>
      <c r="V494" s="65"/>
      <c r="W494" s="65"/>
      <c r="X494" s="65"/>
      <c r="Y494" s="65"/>
      <c r="Z494" s="65"/>
      <c r="AA494" s="65"/>
      <c r="AB494" s="100"/>
      <c r="AC494" s="65"/>
      <c r="AD494" s="107" t="str">
        <f>IFERROR('BMP P Tracking Table'!$U494*VLOOKUP('BMP P Tracking Table'!$Q494,'Loading Rates'!$B$1:$L$24,4,FALSE)+IF('BMP P Tracking Table'!$V494="By HSG",'BMP P Tracking Table'!$W494*VLOOKUP('BMP P Tracking Table'!$Q494,'Loading Rates'!$B$1:$L$24,6,FALSE)+'BMP P Tracking Table'!$X494*VLOOKUP('BMP P Tracking Table'!$Q494,'Loading Rates'!$B$1:$L$24,7,FALSE)+'BMP P Tracking Table'!$Y494*VLOOKUP('BMP P Tracking Table'!$Q494,'Loading Rates'!$B$1:$L$24,8,FALSE)+'BMP P Tracking Table'!$Z494*VLOOKUP('BMP P Tracking Table'!$Q494,'Loading Rates'!$B$1:$L$24,9,FALSE),'BMP P Tracking Table'!$AA494*VLOOKUP('BMP P Tracking Table'!$Q494,'Loading Rates'!$B$1:$L$24,10,FALSE)),"")</f>
        <v/>
      </c>
      <c r="AE494" s="107" t="str">
        <f>IFERROR(MIN(2,IF('BMP P Tracking Table'!$V494="Total Pervious",(-(3630*'BMP P Tracking Table'!$U494+20.691*'BMP P Tracking Table'!$AA494)+SQRT((3630*'BMP P Tracking Table'!$U494+20.691*'BMP P Tracking Table'!$AA494)^2-(4*(996.798*'BMP P Tracking Table'!$AA494)*-'BMP P Tracking Table'!$AB494)))/(2*(996.798*'BMP P Tracking Table'!$AA494)),IF(SUM('BMP P Tracking Table'!$W494:$Z494)=0,'BMP P Tracking Table'!$AB494/(-3630*'BMP P Tracking Table'!$U494),(-(3630*'BMP P Tracking Table'!$U494+20.691*'BMP P Tracking Table'!$Z494-216.711*'BMP P Tracking Table'!$Y494-83.853*'BMP P Tracking Table'!$X494-42.834*'BMP P Tracking Table'!$W494)+SQRT((3630*'BMP P Tracking Table'!$U494+20.691*'BMP P Tracking Table'!$Z494-216.711*'BMP P Tracking Table'!$Y494-83.853*'BMP P Tracking Table'!$X494-42.834*'BMP P Tracking Table'!$W494)^2-(4*(149.919*'BMP P Tracking Table'!$W494+236.676*'BMP P Tracking Table'!$X494+726*'BMP P Tracking Table'!$Y494+996.798*'BMP P Tracking Table'!$Z494)*-'BMP P Tracking Table'!$AB494)))/(2*(149.919*'BMP P Tracking Table'!$W494+236.676*'BMP P Tracking Table'!$X494+726*'BMP P Tracking Table'!$Y494+996.798*'BMP P Tracking Table'!$Z494))))),"")</f>
        <v/>
      </c>
      <c r="AF494" s="107" t="str" cm="1">
        <f t="array" ref="AF494">IFERROR((VLOOKUP(CONCATENATE('BMP P Tracking Table'!$T494," ",'BMP P Tracking Table'!$AC494),'Performance Curves'!$C$1:$L$45,_xlfn.SINGLE(MATCH('BMP P Tracking Table'!$AE494,'Performance Curves'!$D$1:$L$1,1))+2,FALSE)-VLOOKUP(CONCATENATE('BMP P Tracking Table'!$T494," ",'BMP P Tracking Table'!$AC494),'Performance Curves'!$C$1:$L$45,_xlfn.SINGLE(MATCH('BMP P Tracking Table'!$AE494,'Performance Curves'!$D$1:$L$1,1))+1,FALSE)),"")</f>
        <v/>
      </c>
      <c r="AG494" s="107" t="str">
        <f>IFERROR(('BMP P Tracking Table'!$AE494-INDEX('Performance Curves'!$E$1:$L$1,1,MATCH('BMP P Tracking Table'!$AE494,'Performance Curves'!$E$1:$L$1,1)))/(INDEX('Performance Curves'!$E$1:$L$1,1,MATCH('BMP P Tracking Table'!$AE494,'Performance Curves'!$E$1:$L$1,1)+1)-INDEX('Performance Curves'!$E$1:$L$1,1,MATCH('BMP P Tracking Table'!$AE494,'Performance Curves'!$E$1:$L$1,1))),"")</f>
        <v/>
      </c>
      <c r="AH494" s="106" t="str" cm="1">
        <f t="array" ref="AH494">IFERROR(IF('BMP P Tracking Table'!$AE494=2,VLOOKUP(CONCATENATE('BMP P Tracking Table'!$T494," ",'BMP P Tracking Table'!$AC494),'Performance Curves'!$C$1:$L$45,_xlfn.SINGLE(MATCH('BMP P Tracking Table'!$AE494,'Performance Curves'!$D$1:$L$1,1))+1,FALSE),'BMP P Tracking Table'!$AF494*'BMP P Tracking Table'!$AG494+VLOOKUP(CONCATENATE('BMP P Tracking Table'!$T494," ",'BMP P Tracking Table'!$AC494),'Performance Curves'!$C$1:$L$45,_xlfn.SINGLE(MATCH('BMP P Tracking Table'!$AE494,'Performance Curves'!$D$1:$L$1,1))+1,FALSE)),"")</f>
        <v/>
      </c>
      <c r="AI494" s="107" t="str">
        <f>IFERROR('BMP P Tracking Table'!$AH494*'BMP P Tracking Table'!$AD494,"")</f>
        <v/>
      </c>
      <c r="AJ494" s="65"/>
      <c r="AK494" s="101"/>
      <c r="AL494" s="101"/>
      <c r="AM494" s="64">
        <v>1</v>
      </c>
      <c r="AN494" s="105" t="str">
        <f t="shared" si="15"/>
        <v/>
      </c>
      <c r="AO494" s="101"/>
      <c r="AP494" s="101"/>
      <c r="AQ494" s="101"/>
      <c r="AR494" s="101"/>
      <c r="AS494" s="101"/>
      <c r="AT494" s="101"/>
      <c r="AU494" s="101"/>
      <c r="AV494" s="65"/>
      <c r="AW494" s="102"/>
      <c r="AX494" s="102"/>
      <c r="AY494" s="107" t="str">
        <f>IF('BMP P Tracking Table'!$AK494="Yes",IF('BMP P Tracking Table'!$AL494="No",'BMP P Tracking Table'!$U494*VLOOKUP('BMP P Tracking Table'!$Q494,'Loading Rates'!$B$1:$L$24,4,FALSE)+IF('BMP P Tracking Table'!$V494="By HSG",'BMP P Tracking Table'!$W494*VLOOKUP('BMP P Tracking Table'!$Q494,'Loading Rates'!$B$1:$L$24,6,FALSE)+'BMP P Tracking Table'!$X494*VLOOKUP('BMP P Tracking Table'!$Q494,'Loading Rates'!$B$1:$L$24,7,FALSE)+'BMP P Tracking Table'!$Y494*VLOOKUP('BMP P Tracking Table'!$Q494,'Loading Rates'!$B$1:$L$24,8,FALSE)+'BMP P Tracking Table'!$Z494*VLOOKUP('BMP P Tracking Table'!$Q494,'Loading Rates'!$B$1:$L$24,9,FALSE),'BMP P Tracking Table'!$AA494*VLOOKUP('BMP P Tracking Table'!$Q494,'Loading Rates'!$B$1:$L$24,10,FALSE)),'BMP P Tracking Table'!$AO494*VLOOKUP('BMP P Tracking Table'!$Q494,'Loading Rates'!$B$1:$L$24,4,FALSE)+IF('BMP P Tracking Table'!$AP494="By HSG",'BMP P Tracking Table'!$AQ494*VLOOKUP('BMP P Tracking Table'!$Q494,'Loading Rates'!$B$1:$L$24,6,FALSE)+'BMP P Tracking Table'!$AR494*VLOOKUP('BMP P Tracking Table'!$Q494,'Loading Rates'!$B$1:$L$24,7,FALSE)+'BMP P Tracking Table'!$AS494*VLOOKUP('BMP P Tracking Table'!$Q494,'Loading Rates'!$B$1:$L$24,8,FALSE)+'BMP P Tracking Table'!$AT494*VLOOKUP('BMP P Tracking Table'!$Q494,'Loading Rates'!$B$1:$L$24,9,FALSE),'BMP P Tracking Table'!$AU494*VLOOKUP('BMP P Tracking Table'!$Q494,'Loading Rates'!$B$1:$L$24,10,FALSE))),"")</f>
        <v/>
      </c>
      <c r="AZ494" s="107" t="str">
        <f>IFERROR(IF('BMP P Tracking Table'!$AL494="Yes",MIN(2,IF('BMP P Tracking Table'!$AP494="Total Pervious",(-(3630*'BMP P Tracking Table'!$AO494+20.691*'BMP P Tracking Table'!$AU494)+SQRT((3630*'BMP P Tracking Table'!$AO494+20.691*'BMP P Tracking Table'!$AU494)^2-(4*(996.798*'BMP P Tracking Table'!$AU494)*-'BMP P Tracking Table'!$AW494)))/(2*(996.798*'BMP P Tracking Table'!$AU494)),IF(SUM('BMP P Tracking Table'!$AQ494:$AT494)=0,'BMP P Tracking Table'!$AU494/(-3630*'BMP P Tracking Table'!$AO494),(-(3630*'BMP P Tracking Table'!$AO494+20.691*'BMP P Tracking Table'!$AT494-216.711*'BMP P Tracking Table'!$AS494-83.853*'BMP P Tracking Table'!$AR494-42.834*'BMP P Tracking Table'!$AQ494)+SQRT((3630*'BMP P Tracking Table'!$AO494+20.691*'BMP P Tracking Table'!$AT494-216.711*'BMP P Tracking Table'!$AS494-83.853*'BMP P Tracking Table'!$AR494-42.834*'BMP P Tracking Table'!$AQ494)^2-(4*(149.919*'BMP P Tracking Table'!$AQ494+236.676*'BMP P Tracking Table'!$AR494+726*'BMP P Tracking Table'!$AS494+996.798*'BMP P Tracking Table'!$AT494)*-'BMP P Tracking Table'!$AW494)))/(2*(149.919*'BMP P Tracking Table'!$AQ494+236.676*'BMP P Tracking Table'!$AR494+726*'BMP P Tracking Table'!$AS494+996.798*'BMP P Tracking Table'!$AT494))))),MIN(2,IF('BMP P Tracking Table'!$AP494="Total Pervious",(-(3630*'BMP P Tracking Table'!$U494+20.691*'BMP P Tracking Table'!$AA494)+SQRT((3630*'BMP P Tracking Table'!$U494+20.691*'BMP P Tracking Table'!$AA494)^2-(4*(996.798*'BMP P Tracking Table'!$AA494)*-'BMP P Tracking Table'!$AW494)))/(2*(996.798*'BMP P Tracking Table'!$AA494)),IF(SUM('BMP P Tracking Table'!$W494:$Z494)=0,'BMP P Tracking Table'!$AW494/(-3630*'BMP P Tracking Table'!$U494),(-(3630*'BMP P Tracking Table'!$U494+20.691*'BMP P Tracking Table'!$Z494-216.711*'BMP P Tracking Table'!$Y494-83.853*'BMP P Tracking Table'!$X494-42.834*'BMP P Tracking Table'!$W494)+SQRT((3630*'BMP P Tracking Table'!$U494+20.691*'BMP P Tracking Table'!$Z494-216.711*'BMP P Tracking Table'!$Y494-83.853*'BMP P Tracking Table'!$X494-42.834*'BMP P Tracking Table'!$W494)^2-(4*(149.919*'BMP P Tracking Table'!$W494+236.676*'BMP P Tracking Table'!$X494+726*'BMP P Tracking Table'!$Y494+996.798*'BMP P Tracking Table'!$Z494)*-'BMP P Tracking Table'!$AW494)))/(2*(149.919*'BMP P Tracking Table'!$W494+236.676*'BMP P Tracking Table'!$X494+726*'BMP P Tracking Table'!$Y494+996.798*'BMP P Tracking Table'!$Z494)))))),"")</f>
        <v/>
      </c>
      <c r="BA494" s="105" t="str" cm="1">
        <f t="array" ref="BA494">IFERROR((VLOOKUP(CONCATENATE('BMP P Tracking Table'!$AV494," ",'BMP P Tracking Table'!$AX494),'Performance Curves'!$C$1:$L$45,_xlfn.SINGLE(MATCH('BMP P Tracking Table'!$AZ494,'Performance Curves'!$D$1:$L$1,1))+2,FALSE)-VLOOKUP(CONCATENATE('BMP P Tracking Table'!$AV494," ",'BMP P Tracking Table'!$AX494),'Performance Curves'!$C$1:$L$45,_xlfn.SINGLE(MATCH('BMP P Tracking Table'!$AZ494,'Performance Curves'!$D$1:$L$1,1))+1,FALSE)),"")</f>
        <v/>
      </c>
      <c r="BB494" s="107" t="str">
        <f>IFERROR(('BMP P Tracking Table'!$AZ494-INDEX('Performance Curves'!$E$1:$L$1,1,MATCH('BMP P Tracking Table'!$AZ494,'Performance Curves'!$E$1:$L$1,1)))/(INDEX('Performance Curves'!$E$1:$L$1,1,MATCH('BMP P Tracking Table'!$AZ494,'Performance Curves'!$E$1:$L$1,1)+1)-INDEX('Performance Curves'!$E$1:$L$1,1,MATCH('BMP P Tracking Table'!$AZ494,'Performance Curves'!$E$1:$L$1,1))),"")</f>
        <v/>
      </c>
      <c r="BC494" s="106" t="str" cm="1">
        <f t="array" ref="BC494">IFERROR(IF('BMP P Tracking Table'!$AZ494=2,VLOOKUP(CONCATENATE('BMP P Tracking Table'!$AV494," ",'BMP P Tracking Table'!$AX494),'Performance Curves'!$C$1:$L$44,_xlfn.SINGLE(MATCH('BMP P Tracking Table'!$AZ494,'Performance Curves'!$D$1:$L$1,1))+1,FALSE),'BMP P Tracking Table'!$BA494*'BMP P Tracking Table'!$BB494+VLOOKUP(CONCATENATE('BMP P Tracking Table'!$AV494," ",'BMP P Tracking Table'!$AX494),'Performance Curves'!$C$1:$L$44,_xlfn.SINGLE(MATCH('BMP P Tracking Table'!$AZ494,'Performance Curves'!$D$1:$L$1,1))+1,FALSE)),"")</f>
        <v/>
      </c>
      <c r="BD494" s="107" t="str">
        <f>IFERROR('BMP P Tracking Table'!$BC494*'BMP P Tracking Table'!$AY494,"")</f>
        <v/>
      </c>
      <c r="BE494" s="101"/>
      <c r="BF494" s="37">
        <f t="shared" si="16"/>
        <v>0</v>
      </c>
    </row>
    <row r="495" spans="1:58" x14ac:dyDescent="0.25">
      <c r="A495" s="65"/>
      <c r="B495" s="65"/>
      <c r="C495" s="65"/>
      <c r="D495" s="65"/>
      <c r="E495" s="97"/>
      <c r="F495" s="97"/>
      <c r="G495" s="65"/>
      <c r="H495" s="65"/>
      <c r="I495" s="65"/>
      <c r="J495" s="98"/>
      <c r="K495" s="65"/>
      <c r="L495" s="65"/>
      <c r="M495" s="65"/>
      <c r="N495" s="65"/>
      <c r="O495" s="65"/>
      <c r="P495" s="65"/>
      <c r="Q495" s="65" t="str">
        <f>IFERROR(VLOOKUP('BMP P Tracking Table'!$P495,Dropdowns!$C$2:$E$15,3,FALSE),"")</f>
        <v/>
      </c>
      <c r="R495" s="65" t="str">
        <f>IFERROR(VLOOKUP('BMP P Tracking Table'!$Q495,Dropdowns!$P$3:$Q$23,2,FALSE),"")</f>
        <v/>
      </c>
      <c r="S495" s="65"/>
      <c r="T495" s="65"/>
      <c r="U495" s="65"/>
      <c r="V495" s="65"/>
      <c r="W495" s="65"/>
      <c r="X495" s="65"/>
      <c r="Y495" s="65"/>
      <c r="Z495" s="65"/>
      <c r="AA495" s="65"/>
      <c r="AB495" s="100"/>
      <c r="AC495" s="65"/>
      <c r="AD495" s="107" t="str">
        <f>IFERROR('BMP P Tracking Table'!$U495*VLOOKUP('BMP P Tracking Table'!$Q495,'Loading Rates'!$B$1:$L$24,4,FALSE)+IF('BMP P Tracking Table'!$V495="By HSG",'BMP P Tracking Table'!$W495*VLOOKUP('BMP P Tracking Table'!$Q495,'Loading Rates'!$B$1:$L$24,6,FALSE)+'BMP P Tracking Table'!$X495*VLOOKUP('BMP P Tracking Table'!$Q495,'Loading Rates'!$B$1:$L$24,7,FALSE)+'BMP P Tracking Table'!$Y495*VLOOKUP('BMP P Tracking Table'!$Q495,'Loading Rates'!$B$1:$L$24,8,FALSE)+'BMP P Tracking Table'!$Z495*VLOOKUP('BMP P Tracking Table'!$Q495,'Loading Rates'!$B$1:$L$24,9,FALSE),'BMP P Tracking Table'!$AA495*VLOOKUP('BMP P Tracking Table'!$Q495,'Loading Rates'!$B$1:$L$24,10,FALSE)),"")</f>
        <v/>
      </c>
      <c r="AE495" s="107" t="str">
        <f>IFERROR(MIN(2,IF('BMP P Tracking Table'!$V495="Total Pervious",(-(3630*'BMP P Tracking Table'!$U495+20.691*'BMP P Tracking Table'!$AA495)+SQRT((3630*'BMP P Tracking Table'!$U495+20.691*'BMP P Tracking Table'!$AA495)^2-(4*(996.798*'BMP P Tracking Table'!$AA495)*-'BMP P Tracking Table'!$AB495)))/(2*(996.798*'BMP P Tracking Table'!$AA495)),IF(SUM('BMP P Tracking Table'!$W495:$Z495)=0,'BMP P Tracking Table'!$AB495/(-3630*'BMP P Tracking Table'!$U495),(-(3630*'BMP P Tracking Table'!$U495+20.691*'BMP P Tracking Table'!$Z495-216.711*'BMP P Tracking Table'!$Y495-83.853*'BMP P Tracking Table'!$X495-42.834*'BMP P Tracking Table'!$W495)+SQRT((3630*'BMP P Tracking Table'!$U495+20.691*'BMP P Tracking Table'!$Z495-216.711*'BMP P Tracking Table'!$Y495-83.853*'BMP P Tracking Table'!$X495-42.834*'BMP P Tracking Table'!$W495)^2-(4*(149.919*'BMP P Tracking Table'!$W495+236.676*'BMP P Tracking Table'!$X495+726*'BMP P Tracking Table'!$Y495+996.798*'BMP P Tracking Table'!$Z495)*-'BMP P Tracking Table'!$AB495)))/(2*(149.919*'BMP P Tracking Table'!$W495+236.676*'BMP P Tracking Table'!$X495+726*'BMP P Tracking Table'!$Y495+996.798*'BMP P Tracking Table'!$Z495))))),"")</f>
        <v/>
      </c>
      <c r="AF495" s="107" t="str" cm="1">
        <f t="array" ref="AF495">IFERROR((VLOOKUP(CONCATENATE('BMP P Tracking Table'!$T495," ",'BMP P Tracking Table'!$AC495),'Performance Curves'!$C$1:$L$45,_xlfn.SINGLE(MATCH('BMP P Tracking Table'!$AE495,'Performance Curves'!$D$1:$L$1,1))+2,FALSE)-VLOOKUP(CONCATENATE('BMP P Tracking Table'!$T495," ",'BMP P Tracking Table'!$AC495),'Performance Curves'!$C$1:$L$45,_xlfn.SINGLE(MATCH('BMP P Tracking Table'!$AE495,'Performance Curves'!$D$1:$L$1,1))+1,FALSE)),"")</f>
        <v/>
      </c>
      <c r="AG495" s="107" t="str">
        <f>IFERROR(('BMP P Tracking Table'!$AE495-INDEX('Performance Curves'!$E$1:$L$1,1,MATCH('BMP P Tracking Table'!$AE495,'Performance Curves'!$E$1:$L$1,1)))/(INDEX('Performance Curves'!$E$1:$L$1,1,MATCH('BMP P Tracking Table'!$AE495,'Performance Curves'!$E$1:$L$1,1)+1)-INDEX('Performance Curves'!$E$1:$L$1,1,MATCH('BMP P Tracking Table'!$AE495,'Performance Curves'!$E$1:$L$1,1))),"")</f>
        <v/>
      </c>
      <c r="AH495" s="106" t="str" cm="1">
        <f t="array" ref="AH495">IFERROR(IF('BMP P Tracking Table'!$AE495=2,VLOOKUP(CONCATENATE('BMP P Tracking Table'!$T495," ",'BMP P Tracking Table'!$AC495),'Performance Curves'!$C$1:$L$45,_xlfn.SINGLE(MATCH('BMP P Tracking Table'!$AE495,'Performance Curves'!$D$1:$L$1,1))+1,FALSE),'BMP P Tracking Table'!$AF495*'BMP P Tracking Table'!$AG495+VLOOKUP(CONCATENATE('BMP P Tracking Table'!$T495," ",'BMP P Tracking Table'!$AC495),'Performance Curves'!$C$1:$L$45,_xlfn.SINGLE(MATCH('BMP P Tracking Table'!$AE495,'Performance Curves'!$D$1:$L$1,1))+1,FALSE)),"")</f>
        <v/>
      </c>
      <c r="AI495" s="107" t="str">
        <f>IFERROR('BMP P Tracking Table'!$AH495*'BMP P Tracking Table'!$AD495,"")</f>
        <v/>
      </c>
      <c r="AJ495" s="65"/>
      <c r="AK495" s="101"/>
      <c r="AL495" s="101"/>
      <c r="AM495" s="64">
        <v>1</v>
      </c>
      <c r="AN495" s="105" t="str">
        <f t="shared" si="15"/>
        <v/>
      </c>
      <c r="AO495" s="101"/>
      <c r="AP495" s="101"/>
      <c r="AQ495" s="101"/>
      <c r="AR495" s="101"/>
      <c r="AS495" s="101"/>
      <c r="AT495" s="101"/>
      <c r="AU495" s="101"/>
      <c r="AV495" s="65"/>
      <c r="AW495" s="102"/>
      <c r="AX495" s="102"/>
      <c r="AY495" s="107" t="str">
        <f>IF('BMP P Tracking Table'!$AK495="Yes",IF('BMP P Tracking Table'!$AL495="No",'BMP P Tracking Table'!$U495*VLOOKUP('BMP P Tracking Table'!$Q495,'Loading Rates'!$B$1:$L$24,4,FALSE)+IF('BMP P Tracking Table'!$V495="By HSG",'BMP P Tracking Table'!$W495*VLOOKUP('BMP P Tracking Table'!$Q495,'Loading Rates'!$B$1:$L$24,6,FALSE)+'BMP P Tracking Table'!$X495*VLOOKUP('BMP P Tracking Table'!$Q495,'Loading Rates'!$B$1:$L$24,7,FALSE)+'BMP P Tracking Table'!$Y495*VLOOKUP('BMP P Tracking Table'!$Q495,'Loading Rates'!$B$1:$L$24,8,FALSE)+'BMP P Tracking Table'!$Z495*VLOOKUP('BMP P Tracking Table'!$Q495,'Loading Rates'!$B$1:$L$24,9,FALSE),'BMP P Tracking Table'!$AA495*VLOOKUP('BMP P Tracking Table'!$Q495,'Loading Rates'!$B$1:$L$24,10,FALSE)),'BMP P Tracking Table'!$AO495*VLOOKUP('BMP P Tracking Table'!$Q495,'Loading Rates'!$B$1:$L$24,4,FALSE)+IF('BMP P Tracking Table'!$AP495="By HSG",'BMP P Tracking Table'!$AQ495*VLOOKUP('BMP P Tracking Table'!$Q495,'Loading Rates'!$B$1:$L$24,6,FALSE)+'BMP P Tracking Table'!$AR495*VLOOKUP('BMP P Tracking Table'!$Q495,'Loading Rates'!$B$1:$L$24,7,FALSE)+'BMP P Tracking Table'!$AS495*VLOOKUP('BMP P Tracking Table'!$Q495,'Loading Rates'!$B$1:$L$24,8,FALSE)+'BMP P Tracking Table'!$AT495*VLOOKUP('BMP P Tracking Table'!$Q495,'Loading Rates'!$B$1:$L$24,9,FALSE),'BMP P Tracking Table'!$AU495*VLOOKUP('BMP P Tracking Table'!$Q495,'Loading Rates'!$B$1:$L$24,10,FALSE))),"")</f>
        <v/>
      </c>
      <c r="AZ495" s="107" t="str">
        <f>IFERROR(IF('BMP P Tracking Table'!$AL495="Yes",MIN(2,IF('BMP P Tracking Table'!$AP495="Total Pervious",(-(3630*'BMP P Tracking Table'!$AO495+20.691*'BMP P Tracking Table'!$AU495)+SQRT((3630*'BMP P Tracking Table'!$AO495+20.691*'BMP P Tracking Table'!$AU495)^2-(4*(996.798*'BMP P Tracking Table'!$AU495)*-'BMP P Tracking Table'!$AW495)))/(2*(996.798*'BMP P Tracking Table'!$AU495)),IF(SUM('BMP P Tracking Table'!$AQ495:$AT495)=0,'BMP P Tracking Table'!$AU495/(-3630*'BMP P Tracking Table'!$AO495),(-(3630*'BMP P Tracking Table'!$AO495+20.691*'BMP P Tracking Table'!$AT495-216.711*'BMP P Tracking Table'!$AS495-83.853*'BMP P Tracking Table'!$AR495-42.834*'BMP P Tracking Table'!$AQ495)+SQRT((3630*'BMP P Tracking Table'!$AO495+20.691*'BMP P Tracking Table'!$AT495-216.711*'BMP P Tracking Table'!$AS495-83.853*'BMP P Tracking Table'!$AR495-42.834*'BMP P Tracking Table'!$AQ495)^2-(4*(149.919*'BMP P Tracking Table'!$AQ495+236.676*'BMP P Tracking Table'!$AR495+726*'BMP P Tracking Table'!$AS495+996.798*'BMP P Tracking Table'!$AT495)*-'BMP P Tracking Table'!$AW495)))/(2*(149.919*'BMP P Tracking Table'!$AQ495+236.676*'BMP P Tracking Table'!$AR495+726*'BMP P Tracking Table'!$AS495+996.798*'BMP P Tracking Table'!$AT495))))),MIN(2,IF('BMP P Tracking Table'!$AP495="Total Pervious",(-(3630*'BMP P Tracking Table'!$U495+20.691*'BMP P Tracking Table'!$AA495)+SQRT((3630*'BMP P Tracking Table'!$U495+20.691*'BMP P Tracking Table'!$AA495)^2-(4*(996.798*'BMP P Tracking Table'!$AA495)*-'BMP P Tracking Table'!$AW495)))/(2*(996.798*'BMP P Tracking Table'!$AA495)),IF(SUM('BMP P Tracking Table'!$W495:$Z495)=0,'BMP P Tracking Table'!$AW495/(-3630*'BMP P Tracking Table'!$U495),(-(3630*'BMP P Tracking Table'!$U495+20.691*'BMP P Tracking Table'!$Z495-216.711*'BMP P Tracking Table'!$Y495-83.853*'BMP P Tracking Table'!$X495-42.834*'BMP P Tracking Table'!$W495)+SQRT((3630*'BMP P Tracking Table'!$U495+20.691*'BMP P Tracking Table'!$Z495-216.711*'BMP P Tracking Table'!$Y495-83.853*'BMP P Tracking Table'!$X495-42.834*'BMP P Tracking Table'!$W495)^2-(4*(149.919*'BMP P Tracking Table'!$W495+236.676*'BMP P Tracking Table'!$X495+726*'BMP P Tracking Table'!$Y495+996.798*'BMP P Tracking Table'!$Z495)*-'BMP P Tracking Table'!$AW495)))/(2*(149.919*'BMP P Tracking Table'!$W495+236.676*'BMP P Tracking Table'!$X495+726*'BMP P Tracking Table'!$Y495+996.798*'BMP P Tracking Table'!$Z495)))))),"")</f>
        <v/>
      </c>
      <c r="BA495" s="105" t="str" cm="1">
        <f t="array" ref="BA495">IFERROR((VLOOKUP(CONCATENATE('BMP P Tracking Table'!$AV495," ",'BMP P Tracking Table'!$AX495),'Performance Curves'!$C$1:$L$45,_xlfn.SINGLE(MATCH('BMP P Tracking Table'!$AZ495,'Performance Curves'!$D$1:$L$1,1))+2,FALSE)-VLOOKUP(CONCATENATE('BMP P Tracking Table'!$AV495," ",'BMP P Tracking Table'!$AX495),'Performance Curves'!$C$1:$L$45,_xlfn.SINGLE(MATCH('BMP P Tracking Table'!$AZ495,'Performance Curves'!$D$1:$L$1,1))+1,FALSE)),"")</f>
        <v/>
      </c>
      <c r="BB495" s="107" t="str">
        <f>IFERROR(('BMP P Tracking Table'!$AZ495-INDEX('Performance Curves'!$E$1:$L$1,1,MATCH('BMP P Tracking Table'!$AZ495,'Performance Curves'!$E$1:$L$1,1)))/(INDEX('Performance Curves'!$E$1:$L$1,1,MATCH('BMP P Tracking Table'!$AZ495,'Performance Curves'!$E$1:$L$1,1)+1)-INDEX('Performance Curves'!$E$1:$L$1,1,MATCH('BMP P Tracking Table'!$AZ495,'Performance Curves'!$E$1:$L$1,1))),"")</f>
        <v/>
      </c>
      <c r="BC495" s="106" t="str" cm="1">
        <f t="array" ref="BC495">IFERROR(IF('BMP P Tracking Table'!$AZ495=2,VLOOKUP(CONCATENATE('BMP P Tracking Table'!$AV495," ",'BMP P Tracking Table'!$AX495),'Performance Curves'!$C$1:$L$44,_xlfn.SINGLE(MATCH('BMP P Tracking Table'!$AZ495,'Performance Curves'!$D$1:$L$1,1))+1,FALSE),'BMP P Tracking Table'!$BA495*'BMP P Tracking Table'!$BB495+VLOOKUP(CONCATENATE('BMP P Tracking Table'!$AV495," ",'BMP P Tracking Table'!$AX495),'Performance Curves'!$C$1:$L$44,_xlfn.SINGLE(MATCH('BMP P Tracking Table'!$AZ495,'Performance Curves'!$D$1:$L$1,1))+1,FALSE)),"")</f>
        <v/>
      </c>
      <c r="BD495" s="107" t="str">
        <f>IFERROR('BMP P Tracking Table'!$BC495*'BMP P Tracking Table'!$AY495,"")</f>
        <v/>
      </c>
      <c r="BE495" s="101"/>
      <c r="BF495" s="37">
        <f t="shared" si="16"/>
        <v>0</v>
      </c>
    </row>
    <row r="496" spans="1:58" x14ac:dyDescent="0.25">
      <c r="A496" s="65"/>
      <c r="B496" s="65"/>
      <c r="C496" s="65"/>
      <c r="D496" s="65"/>
      <c r="E496" s="97"/>
      <c r="F496" s="97"/>
      <c r="G496" s="65"/>
      <c r="H496" s="65"/>
      <c r="I496" s="65"/>
      <c r="J496" s="98"/>
      <c r="K496" s="65"/>
      <c r="L496" s="65"/>
      <c r="M496" s="65"/>
      <c r="N496" s="65"/>
      <c r="O496" s="65"/>
      <c r="P496" s="65"/>
      <c r="Q496" s="65" t="str">
        <f>IFERROR(VLOOKUP('BMP P Tracking Table'!$P496,Dropdowns!$C$2:$E$15,3,FALSE),"")</f>
        <v/>
      </c>
      <c r="R496" s="65" t="str">
        <f>IFERROR(VLOOKUP('BMP P Tracking Table'!$Q496,Dropdowns!$P$3:$Q$23,2,FALSE),"")</f>
        <v/>
      </c>
      <c r="S496" s="65"/>
      <c r="T496" s="65"/>
      <c r="U496" s="65"/>
      <c r="V496" s="65"/>
      <c r="W496" s="65"/>
      <c r="X496" s="65"/>
      <c r="Y496" s="65"/>
      <c r="Z496" s="65"/>
      <c r="AA496" s="65"/>
      <c r="AB496" s="100"/>
      <c r="AC496" s="65"/>
      <c r="AD496" s="107" t="str">
        <f>IFERROR('BMP P Tracking Table'!$U496*VLOOKUP('BMP P Tracking Table'!$Q496,'Loading Rates'!$B$1:$L$24,4,FALSE)+IF('BMP P Tracking Table'!$V496="By HSG",'BMP P Tracking Table'!$W496*VLOOKUP('BMP P Tracking Table'!$Q496,'Loading Rates'!$B$1:$L$24,6,FALSE)+'BMP P Tracking Table'!$X496*VLOOKUP('BMP P Tracking Table'!$Q496,'Loading Rates'!$B$1:$L$24,7,FALSE)+'BMP P Tracking Table'!$Y496*VLOOKUP('BMP P Tracking Table'!$Q496,'Loading Rates'!$B$1:$L$24,8,FALSE)+'BMP P Tracking Table'!$Z496*VLOOKUP('BMP P Tracking Table'!$Q496,'Loading Rates'!$B$1:$L$24,9,FALSE),'BMP P Tracking Table'!$AA496*VLOOKUP('BMP P Tracking Table'!$Q496,'Loading Rates'!$B$1:$L$24,10,FALSE)),"")</f>
        <v/>
      </c>
      <c r="AE496" s="107" t="str">
        <f>IFERROR(MIN(2,IF('BMP P Tracking Table'!$V496="Total Pervious",(-(3630*'BMP P Tracking Table'!$U496+20.691*'BMP P Tracking Table'!$AA496)+SQRT((3630*'BMP P Tracking Table'!$U496+20.691*'BMP P Tracking Table'!$AA496)^2-(4*(996.798*'BMP P Tracking Table'!$AA496)*-'BMP P Tracking Table'!$AB496)))/(2*(996.798*'BMP P Tracking Table'!$AA496)),IF(SUM('BMP P Tracking Table'!$W496:$Z496)=0,'BMP P Tracking Table'!$AB496/(-3630*'BMP P Tracking Table'!$U496),(-(3630*'BMP P Tracking Table'!$U496+20.691*'BMP P Tracking Table'!$Z496-216.711*'BMP P Tracking Table'!$Y496-83.853*'BMP P Tracking Table'!$X496-42.834*'BMP P Tracking Table'!$W496)+SQRT((3630*'BMP P Tracking Table'!$U496+20.691*'BMP P Tracking Table'!$Z496-216.711*'BMP P Tracking Table'!$Y496-83.853*'BMP P Tracking Table'!$X496-42.834*'BMP P Tracking Table'!$W496)^2-(4*(149.919*'BMP P Tracking Table'!$W496+236.676*'BMP P Tracking Table'!$X496+726*'BMP P Tracking Table'!$Y496+996.798*'BMP P Tracking Table'!$Z496)*-'BMP P Tracking Table'!$AB496)))/(2*(149.919*'BMP P Tracking Table'!$W496+236.676*'BMP P Tracking Table'!$X496+726*'BMP P Tracking Table'!$Y496+996.798*'BMP P Tracking Table'!$Z496))))),"")</f>
        <v/>
      </c>
      <c r="AF496" s="107" t="str" cm="1">
        <f t="array" ref="AF496">IFERROR((VLOOKUP(CONCATENATE('BMP P Tracking Table'!$T496," ",'BMP P Tracking Table'!$AC496),'Performance Curves'!$C$1:$L$45,_xlfn.SINGLE(MATCH('BMP P Tracking Table'!$AE496,'Performance Curves'!$D$1:$L$1,1))+2,FALSE)-VLOOKUP(CONCATENATE('BMP P Tracking Table'!$T496," ",'BMP P Tracking Table'!$AC496),'Performance Curves'!$C$1:$L$45,_xlfn.SINGLE(MATCH('BMP P Tracking Table'!$AE496,'Performance Curves'!$D$1:$L$1,1))+1,FALSE)),"")</f>
        <v/>
      </c>
      <c r="AG496" s="107" t="str">
        <f>IFERROR(('BMP P Tracking Table'!$AE496-INDEX('Performance Curves'!$E$1:$L$1,1,MATCH('BMP P Tracking Table'!$AE496,'Performance Curves'!$E$1:$L$1,1)))/(INDEX('Performance Curves'!$E$1:$L$1,1,MATCH('BMP P Tracking Table'!$AE496,'Performance Curves'!$E$1:$L$1,1)+1)-INDEX('Performance Curves'!$E$1:$L$1,1,MATCH('BMP P Tracking Table'!$AE496,'Performance Curves'!$E$1:$L$1,1))),"")</f>
        <v/>
      </c>
      <c r="AH496" s="106" t="str" cm="1">
        <f t="array" ref="AH496">IFERROR(IF('BMP P Tracking Table'!$AE496=2,VLOOKUP(CONCATENATE('BMP P Tracking Table'!$T496," ",'BMP P Tracking Table'!$AC496),'Performance Curves'!$C$1:$L$45,_xlfn.SINGLE(MATCH('BMP P Tracking Table'!$AE496,'Performance Curves'!$D$1:$L$1,1))+1,FALSE),'BMP P Tracking Table'!$AF496*'BMP P Tracking Table'!$AG496+VLOOKUP(CONCATENATE('BMP P Tracking Table'!$T496," ",'BMP P Tracking Table'!$AC496),'Performance Curves'!$C$1:$L$45,_xlfn.SINGLE(MATCH('BMP P Tracking Table'!$AE496,'Performance Curves'!$D$1:$L$1,1))+1,FALSE)),"")</f>
        <v/>
      </c>
      <c r="AI496" s="107" t="str">
        <f>IFERROR('BMP P Tracking Table'!$AH496*'BMP P Tracking Table'!$AD496,"")</f>
        <v/>
      </c>
      <c r="AJ496" s="65"/>
      <c r="AK496" s="101"/>
      <c r="AL496" s="101"/>
      <c r="AM496" s="64">
        <v>1</v>
      </c>
      <c r="AN496" s="105" t="str">
        <f t="shared" si="15"/>
        <v/>
      </c>
      <c r="AO496" s="101"/>
      <c r="AP496" s="101"/>
      <c r="AQ496" s="101"/>
      <c r="AR496" s="101"/>
      <c r="AS496" s="101"/>
      <c r="AT496" s="101"/>
      <c r="AU496" s="101"/>
      <c r="AV496" s="65"/>
      <c r="AW496" s="102"/>
      <c r="AX496" s="102"/>
      <c r="AY496" s="107" t="str">
        <f>IF('BMP P Tracking Table'!$AK496="Yes",IF('BMP P Tracking Table'!$AL496="No",'BMP P Tracking Table'!$U496*VLOOKUP('BMP P Tracking Table'!$Q496,'Loading Rates'!$B$1:$L$24,4,FALSE)+IF('BMP P Tracking Table'!$V496="By HSG",'BMP P Tracking Table'!$W496*VLOOKUP('BMP P Tracking Table'!$Q496,'Loading Rates'!$B$1:$L$24,6,FALSE)+'BMP P Tracking Table'!$X496*VLOOKUP('BMP P Tracking Table'!$Q496,'Loading Rates'!$B$1:$L$24,7,FALSE)+'BMP P Tracking Table'!$Y496*VLOOKUP('BMP P Tracking Table'!$Q496,'Loading Rates'!$B$1:$L$24,8,FALSE)+'BMP P Tracking Table'!$Z496*VLOOKUP('BMP P Tracking Table'!$Q496,'Loading Rates'!$B$1:$L$24,9,FALSE),'BMP P Tracking Table'!$AA496*VLOOKUP('BMP P Tracking Table'!$Q496,'Loading Rates'!$B$1:$L$24,10,FALSE)),'BMP P Tracking Table'!$AO496*VLOOKUP('BMP P Tracking Table'!$Q496,'Loading Rates'!$B$1:$L$24,4,FALSE)+IF('BMP P Tracking Table'!$AP496="By HSG",'BMP P Tracking Table'!$AQ496*VLOOKUP('BMP P Tracking Table'!$Q496,'Loading Rates'!$B$1:$L$24,6,FALSE)+'BMP P Tracking Table'!$AR496*VLOOKUP('BMP P Tracking Table'!$Q496,'Loading Rates'!$B$1:$L$24,7,FALSE)+'BMP P Tracking Table'!$AS496*VLOOKUP('BMP P Tracking Table'!$Q496,'Loading Rates'!$B$1:$L$24,8,FALSE)+'BMP P Tracking Table'!$AT496*VLOOKUP('BMP P Tracking Table'!$Q496,'Loading Rates'!$B$1:$L$24,9,FALSE),'BMP P Tracking Table'!$AU496*VLOOKUP('BMP P Tracking Table'!$Q496,'Loading Rates'!$B$1:$L$24,10,FALSE))),"")</f>
        <v/>
      </c>
      <c r="AZ496" s="107" t="str">
        <f>IFERROR(IF('BMP P Tracking Table'!$AL496="Yes",MIN(2,IF('BMP P Tracking Table'!$AP496="Total Pervious",(-(3630*'BMP P Tracking Table'!$AO496+20.691*'BMP P Tracking Table'!$AU496)+SQRT((3630*'BMP P Tracking Table'!$AO496+20.691*'BMP P Tracking Table'!$AU496)^2-(4*(996.798*'BMP P Tracking Table'!$AU496)*-'BMP P Tracking Table'!$AW496)))/(2*(996.798*'BMP P Tracking Table'!$AU496)),IF(SUM('BMP P Tracking Table'!$AQ496:$AT496)=0,'BMP P Tracking Table'!$AU496/(-3630*'BMP P Tracking Table'!$AO496),(-(3630*'BMP P Tracking Table'!$AO496+20.691*'BMP P Tracking Table'!$AT496-216.711*'BMP P Tracking Table'!$AS496-83.853*'BMP P Tracking Table'!$AR496-42.834*'BMP P Tracking Table'!$AQ496)+SQRT((3630*'BMP P Tracking Table'!$AO496+20.691*'BMP P Tracking Table'!$AT496-216.711*'BMP P Tracking Table'!$AS496-83.853*'BMP P Tracking Table'!$AR496-42.834*'BMP P Tracking Table'!$AQ496)^2-(4*(149.919*'BMP P Tracking Table'!$AQ496+236.676*'BMP P Tracking Table'!$AR496+726*'BMP P Tracking Table'!$AS496+996.798*'BMP P Tracking Table'!$AT496)*-'BMP P Tracking Table'!$AW496)))/(2*(149.919*'BMP P Tracking Table'!$AQ496+236.676*'BMP P Tracking Table'!$AR496+726*'BMP P Tracking Table'!$AS496+996.798*'BMP P Tracking Table'!$AT496))))),MIN(2,IF('BMP P Tracking Table'!$AP496="Total Pervious",(-(3630*'BMP P Tracking Table'!$U496+20.691*'BMP P Tracking Table'!$AA496)+SQRT((3630*'BMP P Tracking Table'!$U496+20.691*'BMP P Tracking Table'!$AA496)^2-(4*(996.798*'BMP P Tracking Table'!$AA496)*-'BMP P Tracking Table'!$AW496)))/(2*(996.798*'BMP P Tracking Table'!$AA496)),IF(SUM('BMP P Tracking Table'!$W496:$Z496)=0,'BMP P Tracking Table'!$AW496/(-3630*'BMP P Tracking Table'!$U496),(-(3630*'BMP P Tracking Table'!$U496+20.691*'BMP P Tracking Table'!$Z496-216.711*'BMP P Tracking Table'!$Y496-83.853*'BMP P Tracking Table'!$X496-42.834*'BMP P Tracking Table'!$W496)+SQRT((3630*'BMP P Tracking Table'!$U496+20.691*'BMP P Tracking Table'!$Z496-216.711*'BMP P Tracking Table'!$Y496-83.853*'BMP P Tracking Table'!$X496-42.834*'BMP P Tracking Table'!$W496)^2-(4*(149.919*'BMP P Tracking Table'!$W496+236.676*'BMP P Tracking Table'!$X496+726*'BMP P Tracking Table'!$Y496+996.798*'BMP P Tracking Table'!$Z496)*-'BMP P Tracking Table'!$AW496)))/(2*(149.919*'BMP P Tracking Table'!$W496+236.676*'BMP P Tracking Table'!$X496+726*'BMP P Tracking Table'!$Y496+996.798*'BMP P Tracking Table'!$Z496)))))),"")</f>
        <v/>
      </c>
      <c r="BA496" s="105" t="str" cm="1">
        <f t="array" ref="BA496">IFERROR((VLOOKUP(CONCATENATE('BMP P Tracking Table'!$AV496," ",'BMP P Tracking Table'!$AX496),'Performance Curves'!$C$1:$L$45,_xlfn.SINGLE(MATCH('BMP P Tracking Table'!$AZ496,'Performance Curves'!$D$1:$L$1,1))+2,FALSE)-VLOOKUP(CONCATENATE('BMP P Tracking Table'!$AV496," ",'BMP P Tracking Table'!$AX496),'Performance Curves'!$C$1:$L$45,_xlfn.SINGLE(MATCH('BMP P Tracking Table'!$AZ496,'Performance Curves'!$D$1:$L$1,1))+1,FALSE)),"")</f>
        <v/>
      </c>
      <c r="BB496" s="107" t="str">
        <f>IFERROR(('BMP P Tracking Table'!$AZ496-INDEX('Performance Curves'!$E$1:$L$1,1,MATCH('BMP P Tracking Table'!$AZ496,'Performance Curves'!$E$1:$L$1,1)))/(INDEX('Performance Curves'!$E$1:$L$1,1,MATCH('BMP P Tracking Table'!$AZ496,'Performance Curves'!$E$1:$L$1,1)+1)-INDEX('Performance Curves'!$E$1:$L$1,1,MATCH('BMP P Tracking Table'!$AZ496,'Performance Curves'!$E$1:$L$1,1))),"")</f>
        <v/>
      </c>
      <c r="BC496" s="106" t="str" cm="1">
        <f t="array" ref="BC496">IFERROR(IF('BMP P Tracking Table'!$AZ496=2,VLOOKUP(CONCATENATE('BMP P Tracking Table'!$AV496," ",'BMP P Tracking Table'!$AX496),'Performance Curves'!$C$1:$L$44,_xlfn.SINGLE(MATCH('BMP P Tracking Table'!$AZ496,'Performance Curves'!$D$1:$L$1,1))+1,FALSE),'BMP P Tracking Table'!$BA496*'BMP P Tracking Table'!$BB496+VLOOKUP(CONCATENATE('BMP P Tracking Table'!$AV496," ",'BMP P Tracking Table'!$AX496),'Performance Curves'!$C$1:$L$44,_xlfn.SINGLE(MATCH('BMP P Tracking Table'!$AZ496,'Performance Curves'!$D$1:$L$1,1))+1,FALSE)),"")</f>
        <v/>
      </c>
      <c r="BD496" s="107" t="str">
        <f>IFERROR('BMP P Tracking Table'!$BC496*'BMP P Tracking Table'!$AY496,"")</f>
        <v/>
      </c>
      <c r="BE496" s="101"/>
      <c r="BF496" s="37">
        <f t="shared" si="16"/>
        <v>0</v>
      </c>
    </row>
    <row r="497" spans="1:58" x14ac:dyDescent="0.25">
      <c r="A497" s="65"/>
      <c r="B497" s="65"/>
      <c r="C497" s="65"/>
      <c r="D497" s="65"/>
      <c r="E497" s="97"/>
      <c r="F497" s="97"/>
      <c r="G497" s="65"/>
      <c r="H497" s="65"/>
      <c r="I497" s="65"/>
      <c r="J497" s="98"/>
      <c r="K497" s="65"/>
      <c r="L497" s="65"/>
      <c r="M497" s="65"/>
      <c r="N497" s="65"/>
      <c r="O497" s="65"/>
      <c r="P497" s="65"/>
      <c r="Q497" s="65" t="str">
        <f>IFERROR(VLOOKUP('BMP P Tracking Table'!$P497,Dropdowns!$C$2:$E$15,3,FALSE),"")</f>
        <v/>
      </c>
      <c r="R497" s="65" t="str">
        <f>IFERROR(VLOOKUP('BMP P Tracking Table'!$Q497,Dropdowns!$P$3:$Q$23,2,FALSE),"")</f>
        <v/>
      </c>
      <c r="S497" s="65"/>
      <c r="T497" s="65"/>
      <c r="U497" s="65"/>
      <c r="V497" s="65"/>
      <c r="W497" s="65"/>
      <c r="X497" s="65"/>
      <c r="Y497" s="65"/>
      <c r="Z497" s="65"/>
      <c r="AA497" s="65"/>
      <c r="AB497" s="100"/>
      <c r="AC497" s="65"/>
      <c r="AD497" s="107" t="str">
        <f>IFERROR('BMP P Tracking Table'!$U497*VLOOKUP('BMP P Tracking Table'!$Q497,'Loading Rates'!$B$1:$L$24,4,FALSE)+IF('BMP P Tracking Table'!$V497="By HSG",'BMP P Tracking Table'!$W497*VLOOKUP('BMP P Tracking Table'!$Q497,'Loading Rates'!$B$1:$L$24,6,FALSE)+'BMP P Tracking Table'!$X497*VLOOKUP('BMP P Tracking Table'!$Q497,'Loading Rates'!$B$1:$L$24,7,FALSE)+'BMP P Tracking Table'!$Y497*VLOOKUP('BMP P Tracking Table'!$Q497,'Loading Rates'!$B$1:$L$24,8,FALSE)+'BMP P Tracking Table'!$Z497*VLOOKUP('BMP P Tracking Table'!$Q497,'Loading Rates'!$B$1:$L$24,9,FALSE),'BMP P Tracking Table'!$AA497*VLOOKUP('BMP P Tracking Table'!$Q497,'Loading Rates'!$B$1:$L$24,10,FALSE)),"")</f>
        <v/>
      </c>
      <c r="AE497" s="107" t="str">
        <f>IFERROR(MIN(2,IF('BMP P Tracking Table'!$V497="Total Pervious",(-(3630*'BMP P Tracking Table'!$U497+20.691*'BMP P Tracking Table'!$AA497)+SQRT((3630*'BMP P Tracking Table'!$U497+20.691*'BMP P Tracking Table'!$AA497)^2-(4*(996.798*'BMP P Tracking Table'!$AA497)*-'BMP P Tracking Table'!$AB497)))/(2*(996.798*'BMP P Tracking Table'!$AA497)),IF(SUM('BMP P Tracking Table'!$W497:$Z497)=0,'BMP P Tracking Table'!$AB497/(-3630*'BMP P Tracking Table'!$U497),(-(3630*'BMP P Tracking Table'!$U497+20.691*'BMP P Tracking Table'!$Z497-216.711*'BMP P Tracking Table'!$Y497-83.853*'BMP P Tracking Table'!$X497-42.834*'BMP P Tracking Table'!$W497)+SQRT((3630*'BMP P Tracking Table'!$U497+20.691*'BMP P Tracking Table'!$Z497-216.711*'BMP P Tracking Table'!$Y497-83.853*'BMP P Tracking Table'!$X497-42.834*'BMP P Tracking Table'!$W497)^2-(4*(149.919*'BMP P Tracking Table'!$W497+236.676*'BMP P Tracking Table'!$X497+726*'BMP P Tracking Table'!$Y497+996.798*'BMP P Tracking Table'!$Z497)*-'BMP P Tracking Table'!$AB497)))/(2*(149.919*'BMP P Tracking Table'!$W497+236.676*'BMP P Tracking Table'!$X497+726*'BMP P Tracking Table'!$Y497+996.798*'BMP P Tracking Table'!$Z497))))),"")</f>
        <v/>
      </c>
      <c r="AF497" s="107" t="str" cm="1">
        <f t="array" ref="AF497">IFERROR((VLOOKUP(CONCATENATE('BMP P Tracking Table'!$T497," ",'BMP P Tracking Table'!$AC497),'Performance Curves'!$C$1:$L$45,_xlfn.SINGLE(MATCH('BMP P Tracking Table'!$AE497,'Performance Curves'!$D$1:$L$1,1))+2,FALSE)-VLOOKUP(CONCATENATE('BMP P Tracking Table'!$T497," ",'BMP P Tracking Table'!$AC497),'Performance Curves'!$C$1:$L$45,_xlfn.SINGLE(MATCH('BMP P Tracking Table'!$AE497,'Performance Curves'!$D$1:$L$1,1))+1,FALSE)),"")</f>
        <v/>
      </c>
      <c r="AG497" s="107" t="str">
        <f>IFERROR(('BMP P Tracking Table'!$AE497-INDEX('Performance Curves'!$E$1:$L$1,1,MATCH('BMP P Tracking Table'!$AE497,'Performance Curves'!$E$1:$L$1,1)))/(INDEX('Performance Curves'!$E$1:$L$1,1,MATCH('BMP P Tracking Table'!$AE497,'Performance Curves'!$E$1:$L$1,1)+1)-INDEX('Performance Curves'!$E$1:$L$1,1,MATCH('BMP P Tracking Table'!$AE497,'Performance Curves'!$E$1:$L$1,1))),"")</f>
        <v/>
      </c>
      <c r="AH497" s="106" t="str" cm="1">
        <f t="array" ref="AH497">IFERROR(IF('BMP P Tracking Table'!$AE497=2,VLOOKUP(CONCATENATE('BMP P Tracking Table'!$T497," ",'BMP P Tracking Table'!$AC497),'Performance Curves'!$C$1:$L$45,_xlfn.SINGLE(MATCH('BMP P Tracking Table'!$AE497,'Performance Curves'!$D$1:$L$1,1))+1,FALSE),'BMP P Tracking Table'!$AF497*'BMP P Tracking Table'!$AG497+VLOOKUP(CONCATENATE('BMP P Tracking Table'!$T497," ",'BMP P Tracking Table'!$AC497),'Performance Curves'!$C$1:$L$45,_xlfn.SINGLE(MATCH('BMP P Tracking Table'!$AE497,'Performance Curves'!$D$1:$L$1,1))+1,FALSE)),"")</f>
        <v/>
      </c>
      <c r="AI497" s="107" t="str">
        <f>IFERROR('BMP P Tracking Table'!$AH497*'BMP P Tracking Table'!$AD497,"")</f>
        <v/>
      </c>
      <c r="AJ497" s="65"/>
      <c r="AK497" s="101"/>
      <c r="AL497" s="101"/>
      <c r="AM497" s="64">
        <v>1</v>
      </c>
      <c r="AN497" s="105" t="str">
        <f t="shared" si="15"/>
        <v/>
      </c>
      <c r="AO497" s="101"/>
      <c r="AP497" s="101"/>
      <c r="AQ497" s="101"/>
      <c r="AR497" s="101"/>
      <c r="AS497" s="101"/>
      <c r="AT497" s="101"/>
      <c r="AU497" s="101"/>
      <c r="AV497" s="65"/>
      <c r="AW497" s="102"/>
      <c r="AX497" s="102"/>
      <c r="AY497" s="107" t="str">
        <f>IF('BMP P Tracking Table'!$AK497="Yes",IF('BMP P Tracking Table'!$AL497="No",'BMP P Tracking Table'!$U497*VLOOKUP('BMP P Tracking Table'!$Q497,'Loading Rates'!$B$1:$L$24,4,FALSE)+IF('BMP P Tracking Table'!$V497="By HSG",'BMP P Tracking Table'!$W497*VLOOKUP('BMP P Tracking Table'!$Q497,'Loading Rates'!$B$1:$L$24,6,FALSE)+'BMP P Tracking Table'!$X497*VLOOKUP('BMP P Tracking Table'!$Q497,'Loading Rates'!$B$1:$L$24,7,FALSE)+'BMP P Tracking Table'!$Y497*VLOOKUP('BMP P Tracking Table'!$Q497,'Loading Rates'!$B$1:$L$24,8,FALSE)+'BMP P Tracking Table'!$Z497*VLOOKUP('BMP P Tracking Table'!$Q497,'Loading Rates'!$B$1:$L$24,9,FALSE),'BMP P Tracking Table'!$AA497*VLOOKUP('BMP P Tracking Table'!$Q497,'Loading Rates'!$B$1:$L$24,10,FALSE)),'BMP P Tracking Table'!$AO497*VLOOKUP('BMP P Tracking Table'!$Q497,'Loading Rates'!$B$1:$L$24,4,FALSE)+IF('BMP P Tracking Table'!$AP497="By HSG",'BMP P Tracking Table'!$AQ497*VLOOKUP('BMP P Tracking Table'!$Q497,'Loading Rates'!$B$1:$L$24,6,FALSE)+'BMP P Tracking Table'!$AR497*VLOOKUP('BMP P Tracking Table'!$Q497,'Loading Rates'!$B$1:$L$24,7,FALSE)+'BMP P Tracking Table'!$AS497*VLOOKUP('BMP P Tracking Table'!$Q497,'Loading Rates'!$B$1:$L$24,8,FALSE)+'BMP P Tracking Table'!$AT497*VLOOKUP('BMP P Tracking Table'!$Q497,'Loading Rates'!$B$1:$L$24,9,FALSE),'BMP P Tracking Table'!$AU497*VLOOKUP('BMP P Tracking Table'!$Q497,'Loading Rates'!$B$1:$L$24,10,FALSE))),"")</f>
        <v/>
      </c>
      <c r="AZ497" s="107" t="str">
        <f>IFERROR(IF('BMP P Tracking Table'!$AL497="Yes",MIN(2,IF('BMP P Tracking Table'!$AP497="Total Pervious",(-(3630*'BMP P Tracking Table'!$AO497+20.691*'BMP P Tracking Table'!$AU497)+SQRT((3630*'BMP P Tracking Table'!$AO497+20.691*'BMP P Tracking Table'!$AU497)^2-(4*(996.798*'BMP P Tracking Table'!$AU497)*-'BMP P Tracking Table'!$AW497)))/(2*(996.798*'BMP P Tracking Table'!$AU497)),IF(SUM('BMP P Tracking Table'!$AQ497:$AT497)=0,'BMP P Tracking Table'!$AU497/(-3630*'BMP P Tracking Table'!$AO497),(-(3630*'BMP P Tracking Table'!$AO497+20.691*'BMP P Tracking Table'!$AT497-216.711*'BMP P Tracking Table'!$AS497-83.853*'BMP P Tracking Table'!$AR497-42.834*'BMP P Tracking Table'!$AQ497)+SQRT((3630*'BMP P Tracking Table'!$AO497+20.691*'BMP P Tracking Table'!$AT497-216.711*'BMP P Tracking Table'!$AS497-83.853*'BMP P Tracking Table'!$AR497-42.834*'BMP P Tracking Table'!$AQ497)^2-(4*(149.919*'BMP P Tracking Table'!$AQ497+236.676*'BMP P Tracking Table'!$AR497+726*'BMP P Tracking Table'!$AS497+996.798*'BMP P Tracking Table'!$AT497)*-'BMP P Tracking Table'!$AW497)))/(2*(149.919*'BMP P Tracking Table'!$AQ497+236.676*'BMP P Tracking Table'!$AR497+726*'BMP P Tracking Table'!$AS497+996.798*'BMP P Tracking Table'!$AT497))))),MIN(2,IF('BMP P Tracking Table'!$AP497="Total Pervious",(-(3630*'BMP P Tracking Table'!$U497+20.691*'BMP P Tracking Table'!$AA497)+SQRT((3630*'BMP P Tracking Table'!$U497+20.691*'BMP P Tracking Table'!$AA497)^2-(4*(996.798*'BMP P Tracking Table'!$AA497)*-'BMP P Tracking Table'!$AW497)))/(2*(996.798*'BMP P Tracking Table'!$AA497)),IF(SUM('BMP P Tracking Table'!$W497:$Z497)=0,'BMP P Tracking Table'!$AW497/(-3630*'BMP P Tracking Table'!$U497),(-(3630*'BMP P Tracking Table'!$U497+20.691*'BMP P Tracking Table'!$Z497-216.711*'BMP P Tracking Table'!$Y497-83.853*'BMP P Tracking Table'!$X497-42.834*'BMP P Tracking Table'!$W497)+SQRT((3630*'BMP P Tracking Table'!$U497+20.691*'BMP P Tracking Table'!$Z497-216.711*'BMP P Tracking Table'!$Y497-83.853*'BMP P Tracking Table'!$X497-42.834*'BMP P Tracking Table'!$W497)^2-(4*(149.919*'BMP P Tracking Table'!$W497+236.676*'BMP P Tracking Table'!$X497+726*'BMP P Tracking Table'!$Y497+996.798*'BMP P Tracking Table'!$Z497)*-'BMP P Tracking Table'!$AW497)))/(2*(149.919*'BMP P Tracking Table'!$W497+236.676*'BMP P Tracking Table'!$X497+726*'BMP P Tracking Table'!$Y497+996.798*'BMP P Tracking Table'!$Z497)))))),"")</f>
        <v/>
      </c>
      <c r="BA497" s="105" t="str" cm="1">
        <f t="array" ref="BA497">IFERROR((VLOOKUP(CONCATENATE('BMP P Tracking Table'!$AV497," ",'BMP P Tracking Table'!$AX497),'Performance Curves'!$C$1:$L$45,_xlfn.SINGLE(MATCH('BMP P Tracking Table'!$AZ497,'Performance Curves'!$D$1:$L$1,1))+2,FALSE)-VLOOKUP(CONCATENATE('BMP P Tracking Table'!$AV497," ",'BMP P Tracking Table'!$AX497),'Performance Curves'!$C$1:$L$45,_xlfn.SINGLE(MATCH('BMP P Tracking Table'!$AZ497,'Performance Curves'!$D$1:$L$1,1))+1,FALSE)),"")</f>
        <v/>
      </c>
      <c r="BB497" s="107" t="str">
        <f>IFERROR(('BMP P Tracking Table'!$AZ497-INDEX('Performance Curves'!$E$1:$L$1,1,MATCH('BMP P Tracking Table'!$AZ497,'Performance Curves'!$E$1:$L$1,1)))/(INDEX('Performance Curves'!$E$1:$L$1,1,MATCH('BMP P Tracking Table'!$AZ497,'Performance Curves'!$E$1:$L$1,1)+1)-INDEX('Performance Curves'!$E$1:$L$1,1,MATCH('BMP P Tracking Table'!$AZ497,'Performance Curves'!$E$1:$L$1,1))),"")</f>
        <v/>
      </c>
      <c r="BC497" s="106" t="str" cm="1">
        <f t="array" ref="BC497">IFERROR(IF('BMP P Tracking Table'!$AZ497=2,VLOOKUP(CONCATENATE('BMP P Tracking Table'!$AV497," ",'BMP P Tracking Table'!$AX497),'Performance Curves'!$C$1:$L$44,_xlfn.SINGLE(MATCH('BMP P Tracking Table'!$AZ497,'Performance Curves'!$D$1:$L$1,1))+1,FALSE),'BMP P Tracking Table'!$BA497*'BMP P Tracking Table'!$BB497+VLOOKUP(CONCATENATE('BMP P Tracking Table'!$AV497," ",'BMP P Tracking Table'!$AX497),'Performance Curves'!$C$1:$L$44,_xlfn.SINGLE(MATCH('BMP P Tracking Table'!$AZ497,'Performance Curves'!$D$1:$L$1,1))+1,FALSE)),"")</f>
        <v/>
      </c>
      <c r="BD497" s="107" t="str">
        <f>IFERROR('BMP P Tracking Table'!$BC497*'BMP P Tracking Table'!$AY497,"")</f>
        <v/>
      </c>
      <c r="BE497" s="101"/>
      <c r="BF497" s="37">
        <f t="shared" si="16"/>
        <v>0</v>
      </c>
    </row>
    <row r="498" spans="1:58" x14ac:dyDescent="0.25">
      <c r="A498" s="65"/>
      <c r="B498" s="65"/>
      <c r="C498" s="65"/>
      <c r="D498" s="65"/>
      <c r="E498" s="97"/>
      <c r="F498" s="97"/>
      <c r="G498" s="65"/>
      <c r="H498" s="65"/>
      <c r="I498" s="65"/>
      <c r="J498" s="98"/>
      <c r="K498" s="65"/>
      <c r="L498" s="65"/>
      <c r="M498" s="65"/>
      <c r="N498" s="65"/>
      <c r="O498" s="65"/>
      <c r="P498" s="65"/>
      <c r="Q498" s="65" t="str">
        <f>IFERROR(VLOOKUP('BMP P Tracking Table'!$P498,Dropdowns!$C$2:$E$15,3,FALSE),"")</f>
        <v/>
      </c>
      <c r="R498" s="65" t="str">
        <f>IFERROR(VLOOKUP('BMP P Tracking Table'!$Q498,Dropdowns!$P$3:$Q$23,2,FALSE),"")</f>
        <v/>
      </c>
      <c r="S498" s="65"/>
      <c r="T498" s="65"/>
      <c r="U498" s="65"/>
      <c r="V498" s="65"/>
      <c r="W498" s="65"/>
      <c r="X498" s="65"/>
      <c r="Y498" s="65"/>
      <c r="Z498" s="65"/>
      <c r="AA498" s="65"/>
      <c r="AB498" s="100"/>
      <c r="AC498" s="65"/>
      <c r="AD498" s="107" t="str">
        <f>IFERROR('BMP P Tracking Table'!$U498*VLOOKUP('BMP P Tracking Table'!$Q498,'Loading Rates'!$B$1:$L$24,4,FALSE)+IF('BMP P Tracking Table'!$V498="By HSG",'BMP P Tracking Table'!$W498*VLOOKUP('BMP P Tracking Table'!$Q498,'Loading Rates'!$B$1:$L$24,6,FALSE)+'BMP P Tracking Table'!$X498*VLOOKUP('BMP P Tracking Table'!$Q498,'Loading Rates'!$B$1:$L$24,7,FALSE)+'BMP P Tracking Table'!$Y498*VLOOKUP('BMP P Tracking Table'!$Q498,'Loading Rates'!$B$1:$L$24,8,FALSE)+'BMP P Tracking Table'!$Z498*VLOOKUP('BMP P Tracking Table'!$Q498,'Loading Rates'!$B$1:$L$24,9,FALSE),'BMP P Tracking Table'!$AA498*VLOOKUP('BMP P Tracking Table'!$Q498,'Loading Rates'!$B$1:$L$24,10,FALSE)),"")</f>
        <v/>
      </c>
      <c r="AE498" s="107" t="str">
        <f>IFERROR(MIN(2,IF('BMP P Tracking Table'!$V498="Total Pervious",(-(3630*'BMP P Tracking Table'!$U498+20.691*'BMP P Tracking Table'!$AA498)+SQRT((3630*'BMP P Tracking Table'!$U498+20.691*'BMP P Tracking Table'!$AA498)^2-(4*(996.798*'BMP P Tracking Table'!$AA498)*-'BMP P Tracking Table'!$AB498)))/(2*(996.798*'BMP P Tracking Table'!$AA498)),IF(SUM('BMP P Tracking Table'!$W498:$Z498)=0,'BMP P Tracking Table'!$AB498/(-3630*'BMP P Tracking Table'!$U498),(-(3630*'BMP P Tracking Table'!$U498+20.691*'BMP P Tracking Table'!$Z498-216.711*'BMP P Tracking Table'!$Y498-83.853*'BMP P Tracking Table'!$X498-42.834*'BMP P Tracking Table'!$W498)+SQRT((3630*'BMP P Tracking Table'!$U498+20.691*'BMP P Tracking Table'!$Z498-216.711*'BMP P Tracking Table'!$Y498-83.853*'BMP P Tracking Table'!$X498-42.834*'BMP P Tracking Table'!$W498)^2-(4*(149.919*'BMP P Tracking Table'!$W498+236.676*'BMP P Tracking Table'!$X498+726*'BMP P Tracking Table'!$Y498+996.798*'BMP P Tracking Table'!$Z498)*-'BMP P Tracking Table'!$AB498)))/(2*(149.919*'BMP P Tracking Table'!$W498+236.676*'BMP P Tracking Table'!$X498+726*'BMP P Tracking Table'!$Y498+996.798*'BMP P Tracking Table'!$Z498))))),"")</f>
        <v/>
      </c>
      <c r="AF498" s="107" t="str" cm="1">
        <f t="array" ref="AF498">IFERROR((VLOOKUP(CONCATENATE('BMP P Tracking Table'!$T498," ",'BMP P Tracking Table'!$AC498),'Performance Curves'!$C$1:$L$45,_xlfn.SINGLE(MATCH('BMP P Tracking Table'!$AE498,'Performance Curves'!$D$1:$L$1,1))+2,FALSE)-VLOOKUP(CONCATENATE('BMP P Tracking Table'!$T498," ",'BMP P Tracking Table'!$AC498),'Performance Curves'!$C$1:$L$45,_xlfn.SINGLE(MATCH('BMP P Tracking Table'!$AE498,'Performance Curves'!$D$1:$L$1,1))+1,FALSE)),"")</f>
        <v/>
      </c>
      <c r="AG498" s="107" t="str">
        <f>IFERROR(('BMP P Tracking Table'!$AE498-INDEX('Performance Curves'!$E$1:$L$1,1,MATCH('BMP P Tracking Table'!$AE498,'Performance Curves'!$E$1:$L$1,1)))/(INDEX('Performance Curves'!$E$1:$L$1,1,MATCH('BMP P Tracking Table'!$AE498,'Performance Curves'!$E$1:$L$1,1)+1)-INDEX('Performance Curves'!$E$1:$L$1,1,MATCH('BMP P Tracking Table'!$AE498,'Performance Curves'!$E$1:$L$1,1))),"")</f>
        <v/>
      </c>
      <c r="AH498" s="106" t="str" cm="1">
        <f t="array" ref="AH498">IFERROR(IF('BMP P Tracking Table'!$AE498=2,VLOOKUP(CONCATENATE('BMP P Tracking Table'!$T498," ",'BMP P Tracking Table'!$AC498),'Performance Curves'!$C$1:$L$45,_xlfn.SINGLE(MATCH('BMP P Tracking Table'!$AE498,'Performance Curves'!$D$1:$L$1,1))+1,FALSE),'BMP P Tracking Table'!$AF498*'BMP P Tracking Table'!$AG498+VLOOKUP(CONCATENATE('BMP P Tracking Table'!$T498," ",'BMP P Tracking Table'!$AC498),'Performance Curves'!$C$1:$L$45,_xlfn.SINGLE(MATCH('BMP P Tracking Table'!$AE498,'Performance Curves'!$D$1:$L$1,1))+1,FALSE)),"")</f>
        <v/>
      </c>
      <c r="AI498" s="107" t="str">
        <f>IFERROR('BMP P Tracking Table'!$AH498*'BMP P Tracking Table'!$AD498,"")</f>
        <v/>
      </c>
      <c r="AJ498" s="65"/>
      <c r="AK498" s="101"/>
      <c r="AL498" s="101"/>
      <c r="AM498" s="64">
        <v>1</v>
      </c>
      <c r="AN498" s="105" t="str">
        <f t="shared" si="15"/>
        <v/>
      </c>
      <c r="AO498" s="101"/>
      <c r="AP498" s="101"/>
      <c r="AQ498" s="101"/>
      <c r="AR498" s="101"/>
      <c r="AS498" s="101"/>
      <c r="AT498" s="101"/>
      <c r="AU498" s="101"/>
      <c r="AV498" s="65"/>
      <c r="AW498" s="102"/>
      <c r="AX498" s="102"/>
      <c r="AY498" s="107" t="str">
        <f>IF('BMP P Tracking Table'!$AK498="Yes",IF('BMP P Tracking Table'!$AL498="No",'BMP P Tracking Table'!$U498*VLOOKUP('BMP P Tracking Table'!$Q498,'Loading Rates'!$B$1:$L$24,4,FALSE)+IF('BMP P Tracking Table'!$V498="By HSG",'BMP P Tracking Table'!$W498*VLOOKUP('BMP P Tracking Table'!$Q498,'Loading Rates'!$B$1:$L$24,6,FALSE)+'BMP P Tracking Table'!$X498*VLOOKUP('BMP P Tracking Table'!$Q498,'Loading Rates'!$B$1:$L$24,7,FALSE)+'BMP P Tracking Table'!$Y498*VLOOKUP('BMP P Tracking Table'!$Q498,'Loading Rates'!$B$1:$L$24,8,FALSE)+'BMP P Tracking Table'!$Z498*VLOOKUP('BMP P Tracking Table'!$Q498,'Loading Rates'!$B$1:$L$24,9,FALSE),'BMP P Tracking Table'!$AA498*VLOOKUP('BMP P Tracking Table'!$Q498,'Loading Rates'!$B$1:$L$24,10,FALSE)),'BMP P Tracking Table'!$AO498*VLOOKUP('BMP P Tracking Table'!$Q498,'Loading Rates'!$B$1:$L$24,4,FALSE)+IF('BMP P Tracking Table'!$AP498="By HSG",'BMP P Tracking Table'!$AQ498*VLOOKUP('BMP P Tracking Table'!$Q498,'Loading Rates'!$B$1:$L$24,6,FALSE)+'BMP P Tracking Table'!$AR498*VLOOKUP('BMP P Tracking Table'!$Q498,'Loading Rates'!$B$1:$L$24,7,FALSE)+'BMP P Tracking Table'!$AS498*VLOOKUP('BMP P Tracking Table'!$Q498,'Loading Rates'!$B$1:$L$24,8,FALSE)+'BMP P Tracking Table'!$AT498*VLOOKUP('BMP P Tracking Table'!$Q498,'Loading Rates'!$B$1:$L$24,9,FALSE),'BMP P Tracking Table'!$AU498*VLOOKUP('BMP P Tracking Table'!$Q498,'Loading Rates'!$B$1:$L$24,10,FALSE))),"")</f>
        <v/>
      </c>
      <c r="AZ498" s="107" t="str">
        <f>IFERROR(IF('BMP P Tracking Table'!$AL498="Yes",MIN(2,IF('BMP P Tracking Table'!$AP498="Total Pervious",(-(3630*'BMP P Tracking Table'!$AO498+20.691*'BMP P Tracking Table'!$AU498)+SQRT((3630*'BMP P Tracking Table'!$AO498+20.691*'BMP P Tracking Table'!$AU498)^2-(4*(996.798*'BMP P Tracking Table'!$AU498)*-'BMP P Tracking Table'!$AW498)))/(2*(996.798*'BMP P Tracking Table'!$AU498)),IF(SUM('BMP P Tracking Table'!$AQ498:$AT498)=0,'BMP P Tracking Table'!$AU498/(-3630*'BMP P Tracking Table'!$AO498),(-(3630*'BMP P Tracking Table'!$AO498+20.691*'BMP P Tracking Table'!$AT498-216.711*'BMP P Tracking Table'!$AS498-83.853*'BMP P Tracking Table'!$AR498-42.834*'BMP P Tracking Table'!$AQ498)+SQRT((3630*'BMP P Tracking Table'!$AO498+20.691*'BMP P Tracking Table'!$AT498-216.711*'BMP P Tracking Table'!$AS498-83.853*'BMP P Tracking Table'!$AR498-42.834*'BMP P Tracking Table'!$AQ498)^2-(4*(149.919*'BMP P Tracking Table'!$AQ498+236.676*'BMP P Tracking Table'!$AR498+726*'BMP P Tracking Table'!$AS498+996.798*'BMP P Tracking Table'!$AT498)*-'BMP P Tracking Table'!$AW498)))/(2*(149.919*'BMP P Tracking Table'!$AQ498+236.676*'BMP P Tracking Table'!$AR498+726*'BMP P Tracking Table'!$AS498+996.798*'BMP P Tracking Table'!$AT498))))),MIN(2,IF('BMP P Tracking Table'!$AP498="Total Pervious",(-(3630*'BMP P Tracking Table'!$U498+20.691*'BMP P Tracking Table'!$AA498)+SQRT((3630*'BMP P Tracking Table'!$U498+20.691*'BMP P Tracking Table'!$AA498)^2-(4*(996.798*'BMP P Tracking Table'!$AA498)*-'BMP P Tracking Table'!$AW498)))/(2*(996.798*'BMP P Tracking Table'!$AA498)),IF(SUM('BMP P Tracking Table'!$W498:$Z498)=0,'BMP P Tracking Table'!$AW498/(-3630*'BMP P Tracking Table'!$U498),(-(3630*'BMP P Tracking Table'!$U498+20.691*'BMP P Tracking Table'!$Z498-216.711*'BMP P Tracking Table'!$Y498-83.853*'BMP P Tracking Table'!$X498-42.834*'BMP P Tracking Table'!$W498)+SQRT((3630*'BMP P Tracking Table'!$U498+20.691*'BMP P Tracking Table'!$Z498-216.711*'BMP P Tracking Table'!$Y498-83.853*'BMP P Tracking Table'!$X498-42.834*'BMP P Tracking Table'!$W498)^2-(4*(149.919*'BMP P Tracking Table'!$W498+236.676*'BMP P Tracking Table'!$X498+726*'BMP P Tracking Table'!$Y498+996.798*'BMP P Tracking Table'!$Z498)*-'BMP P Tracking Table'!$AW498)))/(2*(149.919*'BMP P Tracking Table'!$W498+236.676*'BMP P Tracking Table'!$X498+726*'BMP P Tracking Table'!$Y498+996.798*'BMP P Tracking Table'!$Z498)))))),"")</f>
        <v/>
      </c>
      <c r="BA498" s="105" t="str" cm="1">
        <f t="array" ref="BA498">IFERROR((VLOOKUP(CONCATENATE('BMP P Tracking Table'!$AV498," ",'BMP P Tracking Table'!$AX498),'Performance Curves'!$C$1:$L$45,_xlfn.SINGLE(MATCH('BMP P Tracking Table'!$AZ498,'Performance Curves'!$D$1:$L$1,1))+2,FALSE)-VLOOKUP(CONCATENATE('BMP P Tracking Table'!$AV498," ",'BMP P Tracking Table'!$AX498),'Performance Curves'!$C$1:$L$45,_xlfn.SINGLE(MATCH('BMP P Tracking Table'!$AZ498,'Performance Curves'!$D$1:$L$1,1))+1,FALSE)),"")</f>
        <v/>
      </c>
      <c r="BB498" s="107" t="str">
        <f>IFERROR(('BMP P Tracking Table'!$AZ498-INDEX('Performance Curves'!$E$1:$L$1,1,MATCH('BMP P Tracking Table'!$AZ498,'Performance Curves'!$E$1:$L$1,1)))/(INDEX('Performance Curves'!$E$1:$L$1,1,MATCH('BMP P Tracking Table'!$AZ498,'Performance Curves'!$E$1:$L$1,1)+1)-INDEX('Performance Curves'!$E$1:$L$1,1,MATCH('BMP P Tracking Table'!$AZ498,'Performance Curves'!$E$1:$L$1,1))),"")</f>
        <v/>
      </c>
      <c r="BC498" s="106" t="str" cm="1">
        <f t="array" ref="BC498">IFERROR(IF('BMP P Tracking Table'!$AZ498=2,VLOOKUP(CONCATENATE('BMP P Tracking Table'!$AV498," ",'BMP P Tracking Table'!$AX498),'Performance Curves'!$C$1:$L$44,_xlfn.SINGLE(MATCH('BMP P Tracking Table'!$AZ498,'Performance Curves'!$D$1:$L$1,1))+1,FALSE),'BMP P Tracking Table'!$BA498*'BMP P Tracking Table'!$BB498+VLOOKUP(CONCATENATE('BMP P Tracking Table'!$AV498," ",'BMP P Tracking Table'!$AX498),'Performance Curves'!$C$1:$L$44,_xlfn.SINGLE(MATCH('BMP P Tracking Table'!$AZ498,'Performance Curves'!$D$1:$L$1,1))+1,FALSE)),"")</f>
        <v/>
      </c>
      <c r="BD498" s="107" t="str">
        <f>IFERROR('BMP P Tracking Table'!$BC498*'BMP P Tracking Table'!$AY498,"")</f>
        <v/>
      </c>
      <c r="BE498" s="95"/>
      <c r="BF498" s="37">
        <f t="shared" si="16"/>
        <v>0</v>
      </c>
    </row>
    <row r="499" spans="1:58" x14ac:dyDescent="0.25">
      <c r="A499" s="65"/>
      <c r="B499" s="65"/>
      <c r="C499" s="65"/>
      <c r="D499" s="65"/>
      <c r="E499" s="97"/>
      <c r="F499" s="97"/>
      <c r="G499" s="65"/>
      <c r="H499" s="65"/>
      <c r="I499" s="65"/>
      <c r="J499" s="98"/>
      <c r="K499" s="65"/>
      <c r="L499" s="65"/>
      <c r="M499" s="65"/>
      <c r="N499" s="65"/>
      <c r="O499" s="65"/>
      <c r="P499" s="65"/>
      <c r="Q499" s="65" t="str">
        <f>IFERROR(VLOOKUP('BMP P Tracking Table'!$P499,Dropdowns!$C$2:$E$15,3,FALSE),"")</f>
        <v/>
      </c>
      <c r="R499" s="65" t="str">
        <f>IFERROR(VLOOKUP('BMP P Tracking Table'!$Q499,Dropdowns!$P$3:$Q$23,2,FALSE),"")</f>
        <v/>
      </c>
      <c r="S499" s="65"/>
      <c r="T499" s="65"/>
      <c r="U499" s="65"/>
      <c r="V499" s="65"/>
      <c r="W499" s="65"/>
      <c r="X499" s="65"/>
      <c r="Y499" s="65"/>
      <c r="Z499" s="65"/>
      <c r="AA499" s="65"/>
      <c r="AB499" s="100"/>
      <c r="AC499" s="65"/>
      <c r="AD499" s="107" t="str">
        <f>IFERROR('BMP P Tracking Table'!$U499*VLOOKUP('BMP P Tracking Table'!$Q499,'Loading Rates'!$B$1:$L$24,4,FALSE)+IF('BMP P Tracking Table'!$V499="By HSG",'BMP P Tracking Table'!$W499*VLOOKUP('BMP P Tracking Table'!$Q499,'Loading Rates'!$B$1:$L$24,6,FALSE)+'BMP P Tracking Table'!$X499*VLOOKUP('BMP P Tracking Table'!$Q499,'Loading Rates'!$B$1:$L$24,7,FALSE)+'BMP P Tracking Table'!$Y499*VLOOKUP('BMP P Tracking Table'!$Q499,'Loading Rates'!$B$1:$L$24,8,FALSE)+'BMP P Tracking Table'!$Z499*VLOOKUP('BMP P Tracking Table'!$Q499,'Loading Rates'!$B$1:$L$24,9,FALSE),'BMP P Tracking Table'!$AA499*VLOOKUP('BMP P Tracking Table'!$Q499,'Loading Rates'!$B$1:$L$24,10,FALSE)),"")</f>
        <v/>
      </c>
      <c r="AE499" s="107" t="str">
        <f>IFERROR(MIN(2,IF('BMP P Tracking Table'!$V499="Total Pervious",(-(3630*'BMP P Tracking Table'!$U499+20.691*'BMP P Tracking Table'!$AA499)+SQRT((3630*'BMP P Tracking Table'!$U499+20.691*'BMP P Tracking Table'!$AA499)^2-(4*(996.798*'BMP P Tracking Table'!$AA499)*-'BMP P Tracking Table'!$AB499)))/(2*(996.798*'BMP P Tracking Table'!$AA499)),IF(SUM('BMP P Tracking Table'!$W499:$Z499)=0,'BMP P Tracking Table'!$AB499/(-3630*'BMP P Tracking Table'!$U499),(-(3630*'BMP P Tracking Table'!$U499+20.691*'BMP P Tracking Table'!$Z499-216.711*'BMP P Tracking Table'!$Y499-83.853*'BMP P Tracking Table'!$X499-42.834*'BMP P Tracking Table'!$W499)+SQRT((3630*'BMP P Tracking Table'!$U499+20.691*'BMP P Tracking Table'!$Z499-216.711*'BMP P Tracking Table'!$Y499-83.853*'BMP P Tracking Table'!$X499-42.834*'BMP P Tracking Table'!$W499)^2-(4*(149.919*'BMP P Tracking Table'!$W499+236.676*'BMP P Tracking Table'!$X499+726*'BMP P Tracking Table'!$Y499+996.798*'BMP P Tracking Table'!$Z499)*-'BMP P Tracking Table'!$AB499)))/(2*(149.919*'BMP P Tracking Table'!$W499+236.676*'BMP P Tracking Table'!$X499+726*'BMP P Tracking Table'!$Y499+996.798*'BMP P Tracking Table'!$Z499))))),"")</f>
        <v/>
      </c>
      <c r="AF499" s="107" t="str" cm="1">
        <f t="array" ref="AF499">IFERROR((VLOOKUP(CONCATENATE('BMP P Tracking Table'!$T499," ",'BMP P Tracking Table'!$AC499),'Performance Curves'!$C$1:$L$45,_xlfn.SINGLE(MATCH('BMP P Tracking Table'!$AE499,'Performance Curves'!$D$1:$L$1,1))+2,FALSE)-VLOOKUP(CONCATENATE('BMP P Tracking Table'!$T499," ",'BMP P Tracking Table'!$AC499),'Performance Curves'!$C$1:$L$45,_xlfn.SINGLE(MATCH('BMP P Tracking Table'!$AE499,'Performance Curves'!$D$1:$L$1,1))+1,FALSE)),"")</f>
        <v/>
      </c>
      <c r="AG499" s="107" t="str">
        <f>IFERROR(('BMP P Tracking Table'!$AE499-INDEX('Performance Curves'!$E$1:$L$1,1,MATCH('BMP P Tracking Table'!$AE499,'Performance Curves'!$E$1:$L$1,1)))/(INDEX('Performance Curves'!$E$1:$L$1,1,MATCH('BMP P Tracking Table'!$AE499,'Performance Curves'!$E$1:$L$1,1)+1)-INDEX('Performance Curves'!$E$1:$L$1,1,MATCH('BMP P Tracking Table'!$AE499,'Performance Curves'!$E$1:$L$1,1))),"")</f>
        <v/>
      </c>
      <c r="AH499" s="106" t="str" cm="1">
        <f t="array" ref="AH499">IFERROR(IF('BMP P Tracking Table'!$AE499=2,VLOOKUP(CONCATENATE('BMP P Tracking Table'!$T499," ",'BMP P Tracking Table'!$AC499),'Performance Curves'!$C$1:$L$45,_xlfn.SINGLE(MATCH('BMP P Tracking Table'!$AE499,'Performance Curves'!$D$1:$L$1,1))+1,FALSE),'BMP P Tracking Table'!$AF499*'BMP P Tracking Table'!$AG499+VLOOKUP(CONCATENATE('BMP P Tracking Table'!$T499," ",'BMP P Tracking Table'!$AC499),'Performance Curves'!$C$1:$L$45,_xlfn.SINGLE(MATCH('BMP P Tracking Table'!$AE499,'Performance Curves'!$D$1:$L$1,1))+1,FALSE)),"")</f>
        <v/>
      </c>
      <c r="AI499" s="107" t="str">
        <f>IFERROR('BMP P Tracking Table'!$AH499*'BMP P Tracking Table'!$AD499,"")</f>
        <v/>
      </c>
      <c r="AJ499" s="65"/>
      <c r="AK499" s="101"/>
      <c r="AL499" s="101"/>
      <c r="AM499" s="64">
        <v>1</v>
      </c>
      <c r="AN499" s="105" t="str">
        <f t="shared" si="15"/>
        <v/>
      </c>
      <c r="AO499" s="101"/>
      <c r="AP499" s="101"/>
      <c r="AQ499" s="101"/>
      <c r="AR499" s="101"/>
      <c r="AS499" s="101"/>
      <c r="AT499" s="101"/>
      <c r="AU499" s="101"/>
      <c r="AV499" s="65"/>
      <c r="AW499" s="102"/>
      <c r="AX499" s="102"/>
      <c r="AY499" s="107" t="str">
        <f>IF('BMP P Tracking Table'!$AK499="Yes",IF('BMP P Tracking Table'!$AL499="No",'BMP P Tracking Table'!$U499*VLOOKUP('BMP P Tracking Table'!$Q499,'Loading Rates'!$B$1:$L$24,4,FALSE)+IF('BMP P Tracking Table'!$V499="By HSG",'BMP P Tracking Table'!$W499*VLOOKUP('BMP P Tracking Table'!$Q499,'Loading Rates'!$B$1:$L$24,6,FALSE)+'BMP P Tracking Table'!$X499*VLOOKUP('BMP P Tracking Table'!$Q499,'Loading Rates'!$B$1:$L$24,7,FALSE)+'BMP P Tracking Table'!$Y499*VLOOKUP('BMP P Tracking Table'!$Q499,'Loading Rates'!$B$1:$L$24,8,FALSE)+'BMP P Tracking Table'!$Z499*VLOOKUP('BMP P Tracking Table'!$Q499,'Loading Rates'!$B$1:$L$24,9,FALSE),'BMP P Tracking Table'!$AA499*VLOOKUP('BMP P Tracking Table'!$Q499,'Loading Rates'!$B$1:$L$24,10,FALSE)),'BMP P Tracking Table'!$AO499*VLOOKUP('BMP P Tracking Table'!$Q499,'Loading Rates'!$B$1:$L$24,4,FALSE)+IF('BMP P Tracking Table'!$AP499="By HSG",'BMP P Tracking Table'!$AQ499*VLOOKUP('BMP P Tracking Table'!$Q499,'Loading Rates'!$B$1:$L$24,6,FALSE)+'BMP P Tracking Table'!$AR499*VLOOKUP('BMP P Tracking Table'!$Q499,'Loading Rates'!$B$1:$L$24,7,FALSE)+'BMP P Tracking Table'!$AS499*VLOOKUP('BMP P Tracking Table'!$Q499,'Loading Rates'!$B$1:$L$24,8,FALSE)+'BMP P Tracking Table'!$AT499*VLOOKUP('BMP P Tracking Table'!$Q499,'Loading Rates'!$B$1:$L$24,9,FALSE),'BMP P Tracking Table'!$AU499*VLOOKUP('BMP P Tracking Table'!$Q499,'Loading Rates'!$B$1:$L$24,10,FALSE))),"")</f>
        <v/>
      </c>
      <c r="AZ499" s="107" t="str">
        <f>IFERROR(IF('BMP P Tracking Table'!$AL499="Yes",MIN(2,IF('BMP P Tracking Table'!$AP499="Total Pervious",(-(3630*'BMP P Tracking Table'!$AO499+20.691*'BMP P Tracking Table'!$AU499)+SQRT((3630*'BMP P Tracking Table'!$AO499+20.691*'BMP P Tracking Table'!$AU499)^2-(4*(996.798*'BMP P Tracking Table'!$AU499)*-'BMP P Tracking Table'!$AW499)))/(2*(996.798*'BMP P Tracking Table'!$AU499)),IF(SUM('BMP P Tracking Table'!$AQ499:$AT499)=0,'BMP P Tracking Table'!$AU499/(-3630*'BMP P Tracking Table'!$AO499),(-(3630*'BMP P Tracking Table'!$AO499+20.691*'BMP P Tracking Table'!$AT499-216.711*'BMP P Tracking Table'!$AS499-83.853*'BMP P Tracking Table'!$AR499-42.834*'BMP P Tracking Table'!$AQ499)+SQRT((3630*'BMP P Tracking Table'!$AO499+20.691*'BMP P Tracking Table'!$AT499-216.711*'BMP P Tracking Table'!$AS499-83.853*'BMP P Tracking Table'!$AR499-42.834*'BMP P Tracking Table'!$AQ499)^2-(4*(149.919*'BMP P Tracking Table'!$AQ499+236.676*'BMP P Tracking Table'!$AR499+726*'BMP P Tracking Table'!$AS499+996.798*'BMP P Tracking Table'!$AT499)*-'BMP P Tracking Table'!$AW499)))/(2*(149.919*'BMP P Tracking Table'!$AQ499+236.676*'BMP P Tracking Table'!$AR499+726*'BMP P Tracking Table'!$AS499+996.798*'BMP P Tracking Table'!$AT499))))),MIN(2,IF('BMP P Tracking Table'!$AP499="Total Pervious",(-(3630*'BMP P Tracking Table'!$U499+20.691*'BMP P Tracking Table'!$AA499)+SQRT((3630*'BMP P Tracking Table'!$U499+20.691*'BMP P Tracking Table'!$AA499)^2-(4*(996.798*'BMP P Tracking Table'!$AA499)*-'BMP P Tracking Table'!$AW499)))/(2*(996.798*'BMP P Tracking Table'!$AA499)),IF(SUM('BMP P Tracking Table'!$W499:$Z499)=0,'BMP P Tracking Table'!$AW499/(-3630*'BMP P Tracking Table'!$U499),(-(3630*'BMP P Tracking Table'!$U499+20.691*'BMP P Tracking Table'!$Z499-216.711*'BMP P Tracking Table'!$Y499-83.853*'BMP P Tracking Table'!$X499-42.834*'BMP P Tracking Table'!$W499)+SQRT((3630*'BMP P Tracking Table'!$U499+20.691*'BMP P Tracking Table'!$Z499-216.711*'BMP P Tracking Table'!$Y499-83.853*'BMP P Tracking Table'!$X499-42.834*'BMP P Tracking Table'!$W499)^2-(4*(149.919*'BMP P Tracking Table'!$W499+236.676*'BMP P Tracking Table'!$X499+726*'BMP P Tracking Table'!$Y499+996.798*'BMP P Tracking Table'!$Z499)*-'BMP P Tracking Table'!$AW499)))/(2*(149.919*'BMP P Tracking Table'!$W499+236.676*'BMP P Tracking Table'!$X499+726*'BMP P Tracking Table'!$Y499+996.798*'BMP P Tracking Table'!$Z499)))))),"")</f>
        <v/>
      </c>
      <c r="BA499" s="105" t="str" cm="1">
        <f t="array" ref="BA499">IFERROR((VLOOKUP(CONCATENATE('BMP P Tracking Table'!$AV499," ",'BMP P Tracking Table'!$AX499),'Performance Curves'!$C$1:$L$45,_xlfn.SINGLE(MATCH('BMP P Tracking Table'!$AZ499,'Performance Curves'!$D$1:$L$1,1))+2,FALSE)-VLOOKUP(CONCATENATE('BMP P Tracking Table'!$AV499," ",'BMP P Tracking Table'!$AX499),'Performance Curves'!$C$1:$L$45,_xlfn.SINGLE(MATCH('BMP P Tracking Table'!$AZ499,'Performance Curves'!$D$1:$L$1,1))+1,FALSE)),"")</f>
        <v/>
      </c>
      <c r="BB499" s="107" t="str">
        <f>IFERROR(('BMP P Tracking Table'!$AZ499-INDEX('Performance Curves'!$E$1:$L$1,1,MATCH('BMP P Tracking Table'!$AZ499,'Performance Curves'!$E$1:$L$1,1)))/(INDEX('Performance Curves'!$E$1:$L$1,1,MATCH('BMP P Tracking Table'!$AZ499,'Performance Curves'!$E$1:$L$1,1)+1)-INDEX('Performance Curves'!$E$1:$L$1,1,MATCH('BMP P Tracking Table'!$AZ499,'Performance Curves'!$E$1:$L$1,1))),"")</f>
        <v/>
      </c>
      <c r="BC499" s="106" t="str" cm="1">
        <f t="array" ref="BC499">IFERROR(IF('BMP P Tracking Table'!$AZ499=2,VLOOKUP(CONCATENATE('BMP P Tracking Table'!$AV499," ",'BMP P Tracking Table'!$AX499),'Performance Curves'!$C$1:$L$44,_xlfn.SINGLE(MATCH('BMP P Tracking Table'!$AZ499,'Performance Curves'!$D$1:$L$1,1))+1,FALSE),'BMP P Tracking Table'!$BA499*'BMP P Tracking Table'!$BB499+VLOOKUP(CONCATENATE('BMP P Tracking Table'!$AV499," ",'BMP P Tracking Table'!$AX499),'Performance Curves'!$C$1:$L$44,_xlfn.SINGLE(MATCH('BMP P Tracking Table'!$AZ499,'Performance Curves'!$D$1:$L$1,1))+1,FALSE)),"")</f>
        <v/>
      </c>
      <c r="BD499" s="107" t="str">
        <f>IFERROR('BMP P Tracking Table'!$BC499*'BMP P Tracking Table'!$AY499,"")</f>
        <v/>
      </c>
      <c r="BE499" s="101"/>
      <c r="BF499" s="37">
        <f t="shared" si="16"/>
        <v>0</v>
      </c>
    </row>
    <row r="500" spans="1:58" x14ac:dyDescent="0.25">
      <c r="A500" s="65"/>
      <c r="B500" s="65"/>
      <c r="C500" s="65"/>
      <c r="D500" s="65"/>
      <c r="E500" s="97"/>
      <c r="F500" s="97"/>
      <c r="G500" s="65"/>
      <c r="H500" s="65"/>
      <c r="I500" s="65"/>
      <c r="J500" s="98"/>
      <c r="K500" s="65"/>
      <c r="L500" s="65"/>
      <c r="M500" s="65"/>
      <c r="N500" s="65"/>
      <c r="O500" s="65"/>
      <c r="P500" s="65"/>
      <c r="Q500" s="65" t="str">
        <f>IFERROR(VLOOKUP('BMP P Tracking Table'!$P500,Dropdowns!$C$2:$E$15,3,FALSE),"")</f>
        <v/>
      </c>
      <c r="R500" s="65" t="str">
        <f>IFERROR(VLOOKUP('BMP P Tracking Table'!$Q500,Dropdowns!$P$3:$Q$23,2,FALSE),"")</f>
        <v/>
      </c>
      <c r="S500" s="65"/>
      <c r="T500" s="65"/>
      <c r="U500" s="65"/>
      <c r="V500" s="65"/>
      <c r="W500" s="65"/>
      <c r="X500" s="65"/>
      <c r="Y500" s="65"/>
      <c r="Z500" s="65"/>
      <c r="AA500" s="65"/>
      <c r="AB500" s="100"/>
      <c r="AC500" s="65"/>
      <c r="AD500" s="107" t="str">
        <f>IFERROR('BMP P Tracking Table'!$U500*VLOOKUP('BMP P Tracking Table'!$Q500,'Loading Rates'!$B$1:$L$24,4,FALSE)+IF('BMP P Tracking Table'!$V500="By HSG",'BMP P Tracking Table'!$W500*VLOOKUP('BMP P Tracking Table'!$Q500,'Loading Rates'!$B$1:$L$24,6,FALSE)+'BMP P Tracking Table'!$X500*VLOOKUP('BMP P Tracking Table'!$Q500,'Loading Rates'!$B$1:$L$24,7,FALSE)+'BMP P Tracking Table'!$Y500*VLOOKUP('BMP P Tracking Table'!$Q500,'Loading Rates'!$B$1:$L$24,8,FALSE)+'BMP P Tracking Table'!$Z500*VLOOKUP('BMP P Tracking Table'!$Q500,'Loading Rates'!$B$1:$L$24,9,FALSE),'BMP P Tracking Table'!$AA500*VLOOKUP('BMP P Tracking Table'!$Q500,'Loading Rates'!$B$1:$L$24,10,FALSE)),"")</f>
        <v/>
      </c>
      <c r="AE500" s="107" t="str">
        <f>IFERROR(MIN(2,IF('BMP P Tracking Table'!$V500="Total Pervious",(-(3630*'BMP P Tracking Table'!$U500+20.691*'BMP P Tracking Table'!$AA500)+SQRT((3630*'BMP P Tracking Table'!$U500+20.691*'BMP P Tracking Table'!$AA500)^2-(4*(996.798*'BMP P Tracking Table'!$AA500)*-'BMP P Tracking Table'!$AB500)))/(2*(996.798*'BMP P Tracking Table'!$AA500)),IF(SUM('BMP P Tracking Table'!$W500:$Z500)=0,'BMP P Tracking Table'!$AB500/(-3630*'BMP P Tracking Table'!$U500),(-(3630*'BMP P Tracking Table'!$U500+20.691*'BMP P Tracking Table'!$Z500-216.711*'BMP P Tracking Table'!$Y500-83.853*'BMP P Tracking Table'!$X500-42.834*'BMP P Tracking Table'!$W500)+SQRT((3630*'BMP P Tracking Table'!$U500+20.691*'BMP P Tracking Table'!$Z500-216.711*'BMP P Tracking Table'!$Y500-83.853*'BMP P Tracking Table'!$X500-42.834*'BMP P Tracking Table'!$W500)^2-(4*(149.919*'BMP P Tracking Table'!$W500+236.676*'BMP P Tracking Table'!$X500+726*'BMP P Tracking Table'!$Y500+996.798*'BMP P Tracking Table'!$Z500)*-'BMP P Tracking Table'!$AB500)))/(2*(149.919*'BMP P Tracking Table'!$W500+236.676*'BMP P Tracking Table'!$X500+726*'BMP P Tracking Table'!$Y500+996.798*'BMP P Tracking Table'!$Z500))))),"")</f>
        <v/>
      </c>
      <c r="AF500" s="107" t="str" cm="1">
        <f t="array" ref="AF500">IFERROR((VLOOKUP(CONCATENATE('BMP P Tracking Table'!$T500," ",'BMP P Tracking Table'!$AC500),'Performance Curves'!$C$1:$L$45,_xlfn.SINGLE(MATCH('BMP P Tracking Table'!$AE500,'Performance Curves'!$D$1:$L$1,1))+2,FALSE)-VLOOKUP(CONCATENATE('BMP P Tracking Table'!$T500," ",'BMP P Tracking Table'!$AC500),'Performance Curves'!$C$1:$L$45,_xlfn.SINGLE(MATCH('BMP P Tracking Table'!$AE500,'Performance Curves'!$D$1:$L$1,1))+1,FALSE)),"")</f>
        <v/>
      </c>
      <c r="AG500" s="107" t="str">
        <f>IFERROR(('BMP P Tracking Table'!$AE500-INDEX('Performance Curves'!$E$1:$L$1,1,MATCH('BMP P Tracking Table'!$AE500,'Performance Curves'!$E$1:$L$1,1)))/(INDEX('Performance Curves'!$E$1:$L$1,1,MATCH('BMP P Tracking Table'!$AE500,'Performance Curves'!$E$1:$L$1,1)+1)-INDEX('Performance Curves'!$E$1:$L$1,1,MATCH('BMP P Tracking Table'!$AE500,'Performance Curves'!$E$1:$L$1,1))),"")</f>
        <v/>
      </c>
      <c r="AH500" s="106" t="str" cm="1">
        <f t="array" ref="AH500">IFERROR(IF('BMP P Tracking Table'!$AE500=2,VLOOKUP(CONCATENATE('BMP P Tracking Table'!$T500," ",'BMP P Tracking Table'!$AC500),'Performance Curves'!$C$1:$L$45,_xlfn.SINGLE(MATCH('BMP P Tracking Table'!$AE500,'Performance Curves'!$D$1:$L$1,1))+1,FALSE),'BMP P Tracking Table'!$AF500*'BMP P Tracking Table'!$AG500+VLOOKUP(CONCATENATE('BMP P Tracking Table'!$T500," ",'BMP P Tracking Table'!$AC500),'Performance Curves'!$C$1:$L$45,_xlfn.SINGLE(MATCH('BMP P Tracking Table'!$AE500,'Performance Curves'!$D$1:$L$1,1))+1,FALSE)),"")</f>
        <v/>
      </c>
      <c r="AI500" s="107" t="str">
        <f>IFERROR('BMP P Tracking Table'!$AH500*'BMP P Tracking Table'!$AD500,"")</f>
        <v/>
      </c>
      <c r="AJ500" s="65"/>
      <c r="AK500" s="101"/>
      <c r="AL500" s="101"/>
      <c r="AM500" s="64">
        <v>1</v>
      </c>
      <c r="AN500" s="105" t="str">
        <f t="shared" si="15"/>
        <v/>
      </c>
      <c r="AO500" s="101"/>
      <c r="AP500" s="101"/>
      <c r="AQ500" s="101"/>
      <c r="AR500" s="101"/>
      <c r="AS500" s="101"/>
      <c r="AT500" s="101"/>
      <c r="AU500" s="101"/>
      <c r="AV500" s="65"/>
      <c r="AW500" s="102"/>
      <c r="AX500" s="102"/>
      <c r="AY500" s="107" t="str">
        <f>IF('BMP P Tracking Table'!$AK500="Yes",IF('BMP P Tracking Table'!$AL500="No",'BMP P Tracking Table'!$U500*VLOOKUP('BMP P Tracking Table'!$Q500,'Loading Rates'!$B$1:$L$24,4,FALSE)+IF('BMP P Tracking Table'!$V500="By HSG",'BMP P Tracking Table'!$W500*VLOOKUP('BMP P Tracking Table'!$Q500,'Loading Rates'!$B$1:$L$24,6,FALSE)+'BMP P Tracking Table'!$X500*VLOOKUP('BMP P Tracking Table'!$Q500,'Loading Rates'!$B$1:$L$24,7,FALSE)+'BMP P Tracking Table'!$Y500*VLOOKUP('BMP P Tracking Table'!$Q500,'Loading Rates'!$B$1:$L$24,8,FALSE)+'BMP P Tracking Table'!$Z500*VLOOKUP('BMP P Tracking Table'!$Q500,'Loading Rates'!$B$1:$L$24,9,FALSE),'BMP P Tracking Table'!$AA500*VLOOKUP('BMP P Tracking Table'!$Q500,'Loading Rates'!$B$1:$L$24,10,FALSE)),'BMP P Tracking Table'!$AO500*VLOOKUP('BMP P Tracking Table'!$Q500,'Loading Rates'!$B$1:$L$24,4,FALSE)+IF('BMP P Tracking Table'!$AP500="By HSG",'BMP P Tracking Table'!$AQ500*VLOOKUP('BMP P Tracking Table'!$Q500,'Loading Rates'!$B$1:$L$24,6,FALSE)+'BMP P Tracking Table'!$AR500*VLOOKUP('BMP P Tracking Table'!$Q500,'Loading Rates'!$B$1:$L$24,7,FALSE)+'BMP P Tracking Table'!$AS500*VLOOKUP('BMP P Tracking Table'!$Q500,'Loading Rates'!$B$1:$L$24,8,FALSE)+'BMP P Tracking Table'!$AT500*VLOOKUP('BMP P Tracking Table'!$Q500,'Loading Rates'!$B$1:$L$24,9,FALSE),'BMP P Tracking Table'!$AU500*VLOOKUP('BMP P Tracking Table'!$Q500,'Loading Rates'!$B$1:$L$24,10,FALSE))),"")</f>
        <v/>
      </c>
      <c r="AZ500" s="107" t="str">
        <f>IFERROR(IF('BMP P Tracking Table'!$AL500="Yes",MIN(2,IF('BMP P Tracking Table'!$AP500="Total Pervious",(-(3630*'BMP P Tracking Table'!$AO500+20.691*'BMP P Tracking Table'!$AU500)+SQRT((3630*'BMP P Tracking Table'!$AO500+20.691*'BMP P Tracking Table'!$AU500)^2-(4*(996.798*'BMP P Tracking Table'!$AU500)*-'BMP P Tracking Table'!$AW500)))/(2*(996.798*'BMP P Tracking Table'!$AU500)),IF(SUM('BMP P Tracking Table'!$AQ500:$AT500)=0,'BMP P Tracking Table'!$AU500/(-3630*'BMP P Tracking Table'!$AO500),(-(3630*'BMP P Tracking Table'!$AO500+20.691*'BMP P Tracking Table'!$AT500-216.711*'BMP P Tracking Table'!$AS500-83.853*'BMP P Tracking Table'!$AR500-42.834*'BMP P Tracking Table'!$AQ500)+SQRT((3630*'BMP P Tracking Table'!$AO500+20.691*'BMP P Tracking Table'!$AT500-216.711*'BMP P Tracking Table'!$AS500-83.853*'BMP P Tracking Table'!$AR500-42.834*'BMP P Tracking Table'!$AQ500)^2-(4*(149.919*'BMP P Tracking Table'!$AQ500+236.676*'BMP P Tracking Table'!$AR500+726*'BMP P Tracking Table'!$AS500+996.798*'BMP P Tracking Table'!$AT500)*-'BMP P Tracking Table'!$AW500)))/(2*(149.919*'BMP P Tracking Table'!$AQ500+236.676*'BMP P Tracking Table'!$AR500+726*'BMP P Tracking Table'!$AS500+996.798*'BMP P Tracking Table'!$AT500))))),MIN(2,IF('BMP P Tracking Table'!$AP500="Total Pervious",(-(3630*'BMP P Tracking Table'!$U500+20.691*'BMP P Tracking Table'!$AA500)+SQRT((3630*'BMP P Tracking Table'!$U500+20.691*'BMP P Tracking Table'!$AA500)^2-(4*(996.798*'BMP P Tracking Table'!$AA500)*-'BMP P Tracking Table'!$AW500)))/(2*(996.798*'BMP P Tracking Table'!$AA500)),IF(SUM('BMP P Tracking Table'!$W500:$Z500)=0,'BMP P Tracking Table'!$AW500/(-3630*'BMP P Tracking Table'!$U500),(-(3630*'BMP P Tracking Table'!$U500+20.691*'BMP P Tracking Table'!$Z500-216.711*'BMP P Tracking Table'!$Y500-83.853*'BMP P Tracking Table'!$X500-42.834*'BMP P Tracking Table'!$W500)+SQRT((3630*'BMP P Tracking Table'!$U500+20.691*'BMP P Tracking Table'!$Z500-216.711*'BMP P Tracking Table'!$Y500-83.853*'BMP P Tracking Table'!$X500-42.834*'BMP P Tracking Table'!$W500)^2-(4*(149.919*'BMP P Tracking Table'!$W500+236.676*'BMP P Tracking Table'!$X500+726*'BMP P Tracking Table'!$Y500+996.798*'BMP P Tracking Table'!$Z500)*-'BMP P Tracking Table'!$AW500)))/(2*(149.919*'BMP P Tracking Table'!$W500+236.676*'BMP P Tracking Table'!$X500+726*'BMP P Tracking Table'!$Y500+996.798*'BMP P Tracking Table'!$Z500)))))),"")</f>
        <v/>
      </c>
      <c r="BA500" s="105" t="str" cm="1">
        <f t="array" ref="BA500">IFERROR((VLOOKUP(CONCATENATE('BMP P Tracking Table'!$AV500," ",'BMP P Tracking Table'!$AX500),'Performance Curves'!$C$1:$L$45,_xlfn.SINGLE(MATCH('BMP P Tracking Table'!$AZ500,'Performance Curves'!$D$1:$L$1,1))+2,FALSE)-VLOOKUP(CONCATENATE('BMP P Tracking Table'!$AV500," ",'BMP P Tracking Table'!$AX500),'Performance Curves'!$C$1:$L$45,_xlfn.SINGLE(MATCH('BMP P Tracking Table'!$AZ500,'Performance Curves'!$D$1:$L$1,1))+1,FALSE)),"")</f>
        <v/>
      </c>
      <c r="BB500" s="107" t="str">
        <f>IFERROR(('BMP P Tracking Table'!$AZ500-INDEX('Performance Curves'!$E$1:$L$1,1,MATCH('BMP P Tracking Table'!$AZ500,'Performance Curves'!$E$1:$L$1,1)))/(INDEX('Performance Curves'!$E$1:$L$1,1,MATCH('BMP P Tracking Table'!$AZ500,'Performance Curves'!$E$1:$L$1,1)+1)-INDEX('Performance Curves'!$E$1:$L$1,1,MATCH('BMP P Tracking Table'!$AZ500,'Performance Curves'!$E$1:$L$1,1))),"")</f>
        <v/>
      </c>
      <c r="BC500" s="106" t="str" cm="1">
        <f t="array" ref="BC500">IFERROR(IF('BMP P Tracking Table'!$AZ500=2,VLOOKUP(CONCATENATE('BMP P Tracking Table'!$AV500," ",'BMP P Tracking Table'!$AX500),'Performance Curves'!$C$1:$L$44,_xlfn.SINGLE(MATCH('BMP P Tracking Table'!$AZ500,'Performance Curves'!$D$1:$L$1,1))+1,FALSE),'BMP P Tracking Table'!$BA500*'BMP P Tracking Table'!$BB500+VLOOKUP(CONCATENATE('BMP P Tracking Table'!$AV500," ",'BMP P Tracking Table'!$AX500),'Performance Curves'!$C$1:$L$44,_xlfn.SINGLE(MATCH('BMP P Tracking Table'!$AZ500,'Performance Curves'!$D$1:$L$1,1))+1,FALSE)),"")</f>
        <v/>
      </c>
      <c r="BD500" s="107" t="str">
        <f>IFERROR('BMP P Tracking Table'!$BC500*'BMP P Tracking Table'!$AY500,"")</f>
        <v/>
      </c>
      <c r="BE500" s="101"/>
      <c r="BF500" s="37">
        <f t="shared" si="16"/>
        <v>0</v>
      </c>
    </row>
  </sheetData>
  <sheetProtection algorithmName="SHA-512" hashValue="nWZIN9yaYnE773i8SKdWlrbIikT72Rqhgb6Lt0BVskGSq+BXKzD/dDFPQR2x2aUGnSA8U7L95AEmxghCvINgpg==" saltValue="9PP9xVu4fKN7dILmiyYiAA==" spinCount="100000" sheet="1" formatCells="0" formatColumns="0" formatRows="0" insertColumns="0" insertRows="0" deleteColumns="0" deleteRows="0" sort="0" autoFilter="0"/>
  <sortState xmlns:xlrd2="http://schemas.microsoft.com/office/spreadsheetml/2017/richdata2" ref="A63:D63">
    <sortCondition descending="1" ref="A63"/>
  </sortState>
  <mergeCells count="3">
    <mergeCell ref="AV1:AX1"/>
    <mergeCell ref="P1:R1"/>
    <mergeCell ref="S1:AC1"/>
  </mergeCells>
  <phoneticPr fontId="14" type="noConversion"/>
  <conditionalFormatting sqref="A45:C49">
    <cfRule type="expression" dxfId="43" priority="42">
      <formula>MOD(ROW(),2)=0</formula>
    </cfRule>
  </conditionalFormatting>
  <conditionalFormatting sqref="A42:F44">
    <cfRule type="expression" dxfId="42" priority="43">
      <formula>MOD(ROW(),2)=0</formula>
    </cfRule>
  </conditionalFormatting>
  <conditionalFormatting sqref="A50:J51">
    <cfRule type="expression" dxfId="41" priority="41">
      <formula>MOD(ROW(),2)=0</formula>
    </cfRule>
  </conditionalFormatting>
  <conditionalFormatting sqref="A3:BE41 AC42:BE44 AD45:AN46 AQ45:AT46 AD47:BE49 AC50:BE50 AC51:AN51 AQ51:AT51 A52:BE500 W42:Z51 H42:O44 K45:O50 N51:O51 K51:L51 AX45:BE46 AX51:BE51 D45:F48 D49:J49">
    <cfRule type="expression" dxfId="40" priority="73">
      <formula>MOD(ROW(),2)=0</formula>
    </cfRule>
  </conditionalFormatting>
  <conditionalFormatting sqref="G42:G48">
    <cfRule type="expression" dxfId="39" priority="39">
      <formula>MOD(ROW(),2)=0</formula>
    </cfRule>
  </conditionalFormatting>
  <conditionalFormatting sqref="H45:J48">
    <cfRule type="expression" dxfId="38" priority="38">
      <formula>MOD(ROW(),2)=0</formula>
    </cfRule>
  </conditionalFormatting>
  <conditionalFormatting sqref="L3:L500">
    <cfRule type="expression" dxfId="37" priority="45">
      <formula>$K3="Complete"</formula>
    </cfRule>
  </conditionalFormatting>
  <conditionalFormatting sqref="M51">
    <cfRule type="expression" dxfId="36" priority="37">
      <formula>MOD(ROW(),2)=0</formula>
    </cfRule>
  </conditionalFormatting>
  <conditionalFormatting sqref="P42:V51">
    <cfRule type="expression" dxfId="34" priority="27">
      <formula>MOD(ROW(),2)=0</formula>
    </cfRule>
  </conditionalFormatting>
  <conditionalFormatting sqref="W3:Z500">
    <cfRule type="expression" dxfId="33" priority="65">
      <formula>$V3="Total Pervious"</formula>
    </cfRule>
  </conditionalFormatting>
  <conditionalFormatting sqref="AA3:AA500">
    <cfRule type="expression" dxfId="32" priority="21">
      <formula>$V3="By HSG"</formula>
    </cfRule>
  </conditionalFormatting>
  <conditionalFormatting sqref="AA42:AA51">
    <cfRule type="expression" dxfId="31" priority="22">
      <formula>MOD(ROW(),2)=0</formula>
    </cfRule>
  </conditionalFormatting>
  <conditionalFormatting sqref="AB42:AB44">
    <cfRule type="expression" dxfId="30" priority="20">
      <formula>MOD(ROW(),2)=0</formula>
    </cfRule>
  </conditionalFormatting>
  <conditionalFormatting sqref="AB50:AB51">
    <cfRule type="expression" dxfId="29" priority="18">
      <formula>MOD(ROW(),2)=0</formula>
    </cfRule>
  </conditionalFormatting>
  <conditionalFormatting sqref="AB45:AC49">
    <cfRule type="expression" dxfId="28" priority="19">
      <formula>MOD(ROW(),2)=0</formula>
    </cfRule>
  </conditionalFormatting>
  <conditionalFormatting sqref="AO45:AP46">
    <cfRule type="expression" dxfId="26" priority="17">
      <formula>MOD(ROW(),2)=0</formula>
    </cfRule>
    <cfRule type="expression" dxfId="25" priority="16">
      <formula>$AK45="No"</formula>
    </cfRule>
  </conditionalFormatting>
  <conditionalFormatting sqref="AO51:AP51">
    <cfRule type="expression" dxfId="24" priority="14">
      <formula>MOD(ROW(),2)=0</formula>
    </cfRule>
    <cfRule type="expression" dxfId="23" priority="13">
      <formula>$AK51="No"</formula>
    </cfRule>
  </conditionalFormatting>
  <conditionalFormatting sqref="AO3:AU500">
    <cfRule type="expression" dxfId="22" priority="5">
      <formula>$AL3="No"</formula>
    </cfRule>
  </conditionalFormatting>
  <conditionalFormatting sqref="AO3:BD44 AQ45:AT46 AO47:BD50 AQ51:AT51 AO52:BD500 AL3:AL500">
    <cfRule type="expression" dxfId="21" priority="72">
      <formula>$AK3="No"</formula>
    </cfRule>
  </conditionalFormatting>
  <conditionalFormatting sqref="AQ3:AT500">
    <cfRule type="expression" dxfId="20" priority="61">
      <formula>$AP3="Total Pervious"</formula>
    </cfRule>
  </conditionalFormatting>
  <conditionalFormatting sqref="AU3">
    <cfRule type="expression" dxfId="19" priority="60">
      <formula>$AP3="By HSG"</formula>
    </cfRule>
  </conditionalFormatting>
  <conditionalFormatting sqref="AU45:AU46">
    <cfRule type="expression" dxfId="18" priority="11">
      <formula>MOD(ROW(),2)=0</formula>
    </cfRule>
    <cfRule type="expression" dxfId="17" priority="10">
      <formula>$AK45="No"</formula>
    </cfRule>
    <cfRule type="expression" dxfId="16" priority="8">
      <formula>$AP45="Total Pervious"</formula>
    </cfRule>
  </conditionalFormatting>
  <conditionalFormatting sqref="AU51">
    <cfRule type="expression" dxfId="15" priority="7">
      <formula>MOD(ROW(),2)=0</formula>
    </cfRule>
    <cfRule type="expression" dxfId="14" priority="6">
      <formula>$AK51="No"</formula>
    </cfRule>
  </conditionalFormatting>
  <conditionalFormatting sqref="AV45:AW46">
    <cfRule type="expression" dxfId="13" priority="4">
      <formula>MOD(ROW(),2)=0</formula>
    </cfRule>
  </conditionalFormatting>
  <conditionalFormatting sqref="AV51:AW51">
    <cfRule type="expression" dxfId="12" priority="2">
      <formula>MOD(ROW(),2)=0</formula>
    </cfRule>
  </conditionalFormatting>
  <conditionalFormatting sqref="AV45:BD46">
    <cfRule type="expression" dxfId="11" priority="3">
      <formula>$AK45="No"</formula>
    </cfRule>
  </conditionalFormatting>
  <conditionalFormatting sqref="AV51:BD51">
    <cfRule type="expression" dxfId="10" priority="1">
      <formula>$AK51="No"</formula>
    </cfRule>
  </conditionalFormatting>
  <conditionalFormatting sqref="BE3:BE500">
    <cfRule type="expression" dxfId="8" priority="44">
      <formula>$AK3="No"</formula>
    </cfRule>
  </conditionalFormatting>
  <pageMargins left="0.7" right="0.7" top="0.75" bottom="0.75" header="0.3" footer="0.3"/>
  <pageSetup orientation="portrait" r:id="rId1"/>
  <ignoredErrors>
    <ignoredError sqref="AE4:AE500" calculatedColumn="1"/>
  </ignoredErrors>
  <legacyDrawing r:id="rId2"/>
  <extLst>
    <ext xmlns:x14="http://schemas.microsoft.com/office/spreadsheetml/2009/9/main" uri="{78C0D931-6437-407d-A8EE-F0AAD7539E65}">
      <x14:conditionalFormattings>
        <x14:conditionalFormatting xmlns:xm="http://schemas.microsoft.com/office/excel/2006/main">
          <x14:cfRule type="expression" priority="49" id="{E107A5C6-1A98-486F-9532-95A216D8AAB2}">
            <xm:f>VLOOKUP($K3,Dropdowns!$I$3:$J$7,2,FALSE)="no"</xm:f>
            <x14:dxf>
              <font>
                <color theme="6" tint="-0.24994659260841701"/>
              </font>
              <fill>
                <patternFill>
                  <bgColor theme="6"/>
                </patternFill>
              </fill>
            </x14:dxf>
          </x14:cfRule>
          <xm:sqref>M3:O50 N51:O51 M52:O500</xm:sqref>
        </x14:conditionalFormatting>
        <x14:conditionalFormatting xmlns:xm="http://schemas.microsoft.com/office/excel/2006/main">
          <x14:cfRule type="expression" priority="76" id="{4C76DCFD-A099-4EF7-B4A1-D3CDADB80A2E}">
            <xm:f>VLOOKUP(T3,Dropdowns!$G$3:$H$16,2,FALSE)="no"</xm:f>
            <x14:dxf>
              <font>
                <color theme="6" tint="-0.24994659260841701"/>
              </font>
              <fill>
                <patternFill>
                  <bgColor theme="6"/>
                </patternFill>
              </fill>
            </x14:dxf>
          </x14:cfRule>
          <xm:sqref>AC3:AC44 AC50:AC500</xm:sqref>
        </x14:conditionalFormatting>
        <x14:conditionalFormatting xmlns:xm="http://schemas.microsoft.com/office/excel/2006/main">
          <x14:cfRule type="expression" priority="77" id="{95EAB61C-D8D5-4C21-8062-8E93A62C4850}">
            <xm:f>VLOOKUP(AV3,Dropdowns!$G$3:$H$15,2,FALSE)="no"</xm:f>
            <x14:dxf>
              <font>
                <color theme="6" tint="-0.24994659260841701"/>
              </font>
              <fill>
                <patternFill>
                  <bgColor theme="6"/>
                </patternFill>
              </fill>
            </x14:dxf>
          </x14:cfRule>
          <xm:sqref>AX3:BC500</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00000000-0002-0000-0100-000000000000}">
          <x14:formula1>
            <xm:f>Dropdowns!$B$3:$B$16</xm:f>
          </x14:formula1>
          <xm:sqref>D3:D500</xm:sqref>
        </x14:dataValidation>
        <x14:dataValidation type="list" allowBlank="1" showInputMessage="1" showErrorMessage="1" xr:uid="{00000000-0002-0000-0100-000003000000}">
          <x14:formula1>
            <xm:f>Dropdowns!$I$3:$I$7</xm:f>
          </x14:formula1>
          <xm:sqref>K3:K500</xm:sqref>
        </x14:dataValidation>
        <x14:dataValidation type="list" allowBlank="1" showInputMessage="1" showErrorMessage="1" xr:uid="{00000000-0002-0000-0100-000004000000}">
          <x14:formula1>
            <xm:f>Dropdowns!$L$3:$L$5</xm:f>
          </x14:formula1>
          <xm:sqref>AK3:AK500</xm:sqref>
        </x14:dataValidation>
        <x14:dataValidation type="list" allowBlank="1" showInputMessage="1" showErrorMessage="1" xr:uid="{DE8EA86C-61B2-44EB-96AA-A090DEE90D24}">
          <x14:formula1>
            <xm:f>Dropdowns!$N$3:$N$14</xm:f>
          </x14:formula1>
          <xm:sqref>R3:R500</xm:sqref>
        </x14:dataValidation>
        <x14:dataValidation type="list" allowBlank="1" showInputMessage="1" showErrorMessage="1" xr:uid="{D626CB16-31DB-4D4F-9B4B-9F09BA432C3E}">
          <x14:formula1>
            <xm:f>Dropdowns!$L$3:$L$4</xm:f>
          </x14:formula1>
          <xm:sqref>I3:I500 AL3:AL500 S3:S500</xm:sqref>
        </x14:dataValidation>
        <x14:dataValidation type="list" allowBlank="1" showInputMessage="1" showErrorMessage="1" xr:uid="{BE4E0D36-7E54-4C84-A0F8-095040DC7E8C}">
          <x14:formula1>
            <xm:f>'Performance Curves'!$B$3:$B$8</xm:f>
          </x14:formula1>
          <xm:sqref>AC3:AC500 AX3:AX500</xm:sqref>
        </x14:dataValidation>
        <x14:dataValidation type="list" allowBlank="1" showInputMessage="1" showErrorMessage="1" xr:uid="{AFCC3540-CD4B-40AC-9D8A-6313ADC8EF83}">
          <x14:formula1>
            <xm:f>Dropdowns!$S$3:$S$4</xm:f>
          </x14:formula1>
          <xm:sqref>V3:V500 AP3:AP500</xm:sqref>
        </x14:dataValidation>
        <x14:dataValidation type="list" allowBlank="1" showInputMessage="1" showErrorMessage="1" xr:uid="{22B06E70-1852-4DE0-B78C-0821E7063DFD}">
          <x14:formula1>
            <xm:f>Dropdowns!$P$3:$P$24</xm:f>
          </x14:formula1>
          <xm:sqref>Q3:Q500</xm:sqref>
        </x14:dataValidation>
        <x14:dataValidation type="list" allowBlank="1" showInputMessage="1" showErrorMessage="1" xr:uid="{00000000-0002-0000-0100-000001000000}">
          <x14:formula1>
            <xm:f>Dropdowns!$C$3:$C$15</xm:f>
          </x14:formula1>
          <xm:sqref>P3:P500</xm:sqref>
        </x14:dataValidation>
        <x14:dataValidation type="list" allowBlank="1" showInputMessage="1" showErrorMessage="1" xr:uid="{00000000-0002-0000-0100-000002000000}">
          <x14:formula1>
            <xm:f>Dropdowns!$G$3:$G$15</xm:f>
          </x14:formula1>
          <xm:sqref>AV3:AV500</xm:sqref>
        </x14:dataValidation>
        <x14:dataValidation type="list" allowBlank="1" showInputMessage="1" showErrorMessage="1" xr:uid="{EDD625E0-C2D1-48BD-990B-B1527B7671B6}">
          <x14:formula1>
            <xm:f>Dropdowns!$G$3:$G$16</xm:f>
          </x14:formula1>
          <xm:sqref>T3:T500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9B8E8-EF64-4F22-92F0-C400D61D688B}">
  <dimension ref="A1:L500"/>
  <sheetViews>
    <sheetView workbookViewId="0">
      <pane ySplit="2" topLeftCell="A9" activePane="bottomLeft" state="frozen"/>
      <selection pane="bottomLeft" activeCell="J19" sqref="J19"/>
    </sheetView>
  </sheetViews>
  <sheetFormatPr defaultRowHeight="15" x14ac:dyDescent="0.25"/>
  <cols>
    <col min="1" max="1" width="10.42578125" customWidth="1"/>
    <col min="2" max="2" width="45.28515625" customWidth="1"/>
    <col min="3" max="3" width="21.85546875" customWidth="1"/>
    <col min="4" max="4" width="22.28515625" customWidth="1"/>
    <col min="5" max="5" width="10.140625" customWidth="1"/>
    <col min="6" max="6" width="11.85546875" customWidth="1"/>
    <col min="7" max="7" width="16.7109375" customWidth="1"/>
    <col min="8" max="8" width="16.140625" customWidth="1"/>
    <col min="9" max="9" width="14.42578125" customWidth="1"/>
    <col min="10" max="10" width="36.5703125" customWidth="1"/>
    <col min="11" max="11" width="13.7109375" customWidth="1"/>
    <col min="12" max="12" width="11.7109375" bestFit="1" customWidth="1"/>
    <col min="13" max="13" width="12.140625" customWidth="1"/>
  </cols>
  <sheetData>
    <row r="1" spans="1:12" ht="15.75" x14ac:dyDescent="0.25">
      <c r="A1" s="58" t="s">
        <v>115</v>
      </c>
      <c r="B1" s="59"/>
      <c r="C1" s="59"/>
      <c r="D1" s="59"/>
      <c r="E1" s="59"/>
      <c r="F1" s="59"/>
      <c r="G1" s="59"/>
      <c r="H1" s="59"/>
      <c r="I1" s="55" t="s">
        <v>234</v>
      </c>
      <c r="J1" s="56"/>
    </row>
    <row r="2" spans="1:12" ht="47.25" x14ac:dyDescent="0.25">
      <c r="A2" s="74" t="s">
        <v>171</v>
      </c>
      <c r="B2" s="52" t="s">
        <v>0</v>
      </c>
      <c r="C2" s="52" t="s">
        <v>52</v>
      </c>
      <c r="D2" s="52" t="s">
        <v>51</v>
      </c>
      <c r="E2" s="53" t="s">
        <v>157</v>
      </c>
      <c r="F2" s="53" t="s">
        <v>158</v>
      </c>
      <c r="G2" s="52" t="s">
        <v>233</v>
      </c>
      <c r="H2" s="52" t="s">
        <v>174</v>
      </c>
      <c r="I2" s="54" t="s">
        <v>54</v>
      </c>
      <c r="J2" s="54" t="s">
        <v>109</v>
      </c>
    </row>
    <row r="3" spans="1:12" x14ac:dyDescent="0.25">
      <c r="A3" s="70"/>
      <c r="B3" s="70"/>
      <c r="C3" s="70"/>
      <c r="D3" s="70"/>
      <c r="E3" s="71"/>
      <c r="F3" s="71"/>
      <c r="G3" s="70"/>
      <c r="H3" s="72"/>
      <c r="I3" s="70"/>
      <c r="J3" s="73"/>
    </row>
    <row r="4" spans="1:12" x14ac:dyDescent="0.25">
      <c r="A4" s="65" t="s">
        <v>531</v>
      </c>
      <c r="B4" s="65" t="s">
        <v>532</v>
      </c>
      <c r="C4" s="65" t="s">
        <v>283</v>
      </c>
      <c r="D4" s="65" t="s">
        <v>13</v>
      </c>
      <c r="E4" s="97">
        <v>44.444426999999997</v>
      </c>
      <c r="F4" s="97">
        <v>-73.183422699999994</v>
      </c>
      <c r="G4" s="65" t="s">
        <v>463</v>
      </c>
      <c r="H4" s="66" t="s">
        <v>62</v>
      </c>
      <c r="I4" s="66"/>
      <c r="J4" s="68"/>
      <c r="K4" s="39"/>
      <c r="L4" s="36"/>
    </row>
    <row r="5" spans="1:12" x14ac:dyDescent="0.25">
      <c r="A5" s="66" t="s">
        <v>281</v>
      </c>
      <c r="B5" s="66" t="s">
        <v>282</v>
      </c>
      <c r="C5" s="66" t="s">
        <v>283</v>
      </c>
      <c r="D5" s="66" t="s">
        <v>13</v>
      </c>
      <c r="E5" s="67">
        <v>44.453360000000004</v>
      </c>
      <c r="F5" s="67">
        <v>-73.170810000000003</v>
      </c>
      <c r="G5" s="69" t="s">
        <v>347</v>
      </c>
      <c r="H5" s="69" t="s">
        <v>62</v>
      </c>
      <c r="I5" s="66"/>
      <c r="J5" s="66"/>
      <c r="K5" s="36" t="s">
        <v>366</v>
      </c>
      <c r="L5" s="36"/>
    </row>
    <row r="6" spans="1:12" x14ac:dyDescent="0.25">
      <c r="A6" s="66" t="s">
        <v>284</v>
      </c>
      <c r="B6" s="66" t="s">
        <v>285</v>
      </c>
      <c r="C6" s="66" t="s">
        <v>283</v>
      </c>
      <c r="D6" s="66" t="s">
        <v>13</v>
      </c>
      <c r="E6" s="67">
        <v>44.477649999999997</v>
      </c>
      <c r="F6" s="67">
        <v>-73.144620000000003</v>
      </c>
      <c r="G6" s="69" t="s">
        <v>348</v>
      </c>
      <c r="H6" s="69" t="s">
        <v>66</v>
      </c>
      <c r="I6" s="66"/>
      <c r="J6" s="66"/>
      <c r="K6" s="36" t="s">
        <v>367</v>
      </c>
      <c r="L6" s="36"/>
    </row>
    <row r="7" spans="1:12" x14ac:dyDescent="0.25">
      <c r="A7" s="66" t="s">
        <v>286</v>
      </c>
      <c r="B7" s="66" t="s">
        <v>287</v>
      </c>
      <c r="C7" s="66" t="s">
        <v>280</v>
      </c>
      <c r="D7" s="66" t="s">
        <v>13</v>
      </c>
      <c r="E7" s="67">
        <v>44.458039999999997</v>
      </c>
      <c r="F7" s="67">
        <v>-73.137630000000001</v>
      </c>
      <c r="G7" s="66" t="s">
        <v>349</v>
      </c>
      <c r="H7" s="66" t="s">
        <v>66</v>
      </c>
      <c r="I7" s="66"/>
      <c r="J7" s="66"/>
      <c r="K7" s="36" t="s">
        <v>368</v>
      </c>
      <c r="L7" s="36"/>
    </row>
    <row r="8" spans="1:12" x14ac:dyDescent="0.25">
      <c r="A8" s="66" t="s">
        <v>288</v>
      </c>
      <c r="B8" s="66" t="s">
        <v>289</v>
      </c>
      <c r="C8" s="66" t="s">
        <v>283</v>
      </c>
      <c r="D8" s="66" t="s">
        <v>13</v>
      </c>
      <c r="E8" s="67">
        <v>44.446269999999998</v>
      </c>
      <c r="F8" s="67">
        <v>-73.204310000000007</v>
      </c>
      <c r="G8" s="66" t="s">
        <v>350</v>
      </c>
      <c r="H8" s="66" t="s">
        <v>66</v>
      </c>
      <c r="I8" s="66"/>
      <c r="J8" s="66"/>
      <c r="K8" s="39" t="s">
        <v>369</v>
      </c>
      <c r="L8" s="36"/>
    </row>
    <row r="9" spans="1:12" x14ac:dyDescent="0.25">
      <c r="A9" s="66" t="s">
        <v>290</v>
      </c>
      <c r="B9" s="66" t="s">
        <v>291</v>
      </c>
      <c r="C9" s="66" t="s">
        <v>283</v>
      </c>
      <c r="D9" s="66" t="s">
        <v>13</v>
      </c>
      <c r="E9" s="67">
        <v>44.427160000000001</v>
      </c>
      <c r="F9" s="67">
        <v>-73.192753999999994</v>
      </c>
      <c r="G9" s="66" t="s">
        <v>351</v>
      </c>
      <c r="H9" s="66" t="s">
        <v>66</v>
      </c>
      <c r="I9" s="66"/>
      <c r="J9" s="66"/>
      <c r="K9" s="36" t="s">
        <v>370</v>
      </c>
      <c r="L9" s="36"/>
    </row>
    <row r="10" spans="1:12" x14ac:dyDescent="0.25">
      <c r="A10" s="66" t="s">
        <v>292</v>
      </c>
      <c r="B10" s="66" t="s">
        <v>293</v>
      </c>
      <c r="C10" s="66"/>
      <c r="D10" s="66" t="s">
        <v>13</v>
      </c>
      <c r="E10" s="67">
        <v>44.472574999999999</v>
      </c>
      <c r="F10" s="67">
        <v>-73.188079999999999</v>
      </c>
      <c r="G10" s="66" t="s">
        <v>352</v>
      </c>
      <c r="H10" s="66" t="s">
        <v>66</v>
      </c>
      <c r="I10" s="66"/>
      <c r="J10" s="66"/>
      <c r="K10" s="36" t="s">
        <v>371</v>
      </c>
      <c r="L10" s="36"/>
    </row>
    <row r="11" spans="1:12" x14ac:dyDescent="0.25">
      <c r="A11" s="66" t="s">
        <v>294</v>
      </c>
      <c r="B11" s="66" t="s">
        <v>295</v>
      </c>
      <c r="C11" s="66" t="s">
        <v>283</v>
      </c>
      <c r="D11" s="66" t="s">
        <v>13</v>
      </c>
      <c r="E11" s="67">
        <v>44.426178</v>
      </c>
      <c r="F11" s="67">
        <v>-73.149147999999997</v>
      </c>
      <c r="G11" s="66" t="s">
        <v>353</v>
      </c>
      <c r="H11" s="66" t="s">
        <v>62</v>
      </c>
      <c r="I11" s="66"/>
      <c r="J11" s="66"/>
      <c r="K11" s="36" t="s">
        <v>372</v>
      </c>
      <c r="L11" s="36"/>
    </row>
    <row r="12" spans="1:12" x14ac:dyDescent="0.25">
      <c r="A12" s="66" t="s">
        <v>296</v>
      </c>
      <c r="B12" s="66" t="s">
        <v>297</v>
      </c>
      <c r="C12" s="66" t="s">
        <v>283</v>
      </c>
      <c r="D12" s="66" t="s">
        <v>13</v>
      </c>
      <c r="E12" s="67">
        <v>44.422449999999998</v>
      </c>
      <c r="F12" s="67">
        <v>-73.169893000000002</v>
      </c>
      <c r="G12" s="66" t="s">
        <v>354</v>
      </c>
      <c r="H12" s="66" t="s">
        <v>66</v>
      </c>
      <c r="I12" s="66"/>
      <c r="J12" s="66"/>
      <c r="K12" s="36" t="s">
        <v>373</v>
      </c>
      <c r="L12" s="36"/>
    </row>
    <row r="13" spans="1:12" x14ac:dyDescent="0.25">
      <c r="A13" s="66" t="s">
        <v>298</v>
      </c>
      <c r="B13" s="66" t="s">
        <v>299</v>
      </c>
      <c r="C13" s="66" t="s">
        <v>283</v>
      </c>
      <c r="D13" s="66" t="s">
        <v>13</v>
      </c>
      <c r="E13" s="67">
        <v>44.421517999999999</v>
      </c>
      <c r="F13" s="67">
        <v>-73.167844000000002</v>
      </c>
      <c r="G13" s="66" t="s">
        <v>354</v>
      </c>
      <c r="H13" s="66" t="s">
        <v>66</v>
      </c>
      <c r="I13" s="66"/>
      <c r="J13" s="66"/>
      <c r="K13" s="36" t="s">
        <v>374</v>
      </c>
      <c r="L13" s="36"/>
    </row>
    <row r="14" spans="1:12" x14ac:dyDescent="0.25">
      <c r="A14" s="66" t="s">
        <v>300</v>
      </c>
      <c r="B14" s="66" t="s">
        <v>301</v>
      </c>
      <c r="C14" s="66" t="s">
        <v>283</v>
      </c>
      <c r="D14" s="66" t="s">
        <v>13</v>
      </c>
      <c r="E14" s="67">
        <v>44.422598999999998</v>
      </c>
      <c r="F14" s="67">
        <v>-73.166583000000003</v>
      </c>
      <c r="G14" s="66" t="s">
        <v>354</v>
      </c>
      <c r="H14" s="66" t="s">
        <v>66</v>
      </c>
      <c r="I14" s="66"/>
      <c r="J14" s="66"/>
      <c r="K14" s="36" t="s">
        <v>375</v>
      </c>
      <c r="L14" s="36"/>
    </row>
    <row r="15" spans="1:12" x14ac:dyDescent="0.25">
      <c r="A15" s="66" t="s">
        <v>302</v>
      </c>
      <c r="B15" s="66" t="s">
        <v>303</v>
      </c>
      <c r="C15" s="66" t="s">
        <v>283</v>
      </c>
      <c r="D15" s="66" t="s">
        <v>13</v>
      </c>
      <c r="E15" s="67">
        <v>44.42418</v>
      </c>
      <c r="F15" s="67">
        <v>-73.166537000000005</v>
      </c>
      <c r="G15" s="66" t="s">
        <v>354</v>
      </c>
      <c r="H15" s="66" t="s">
        <v>66</v>
      </c>
      <c r="I15" s="66"/>
      <c r="J15" s="66"/>
      <c r="K15" s="36" t="s">
        <v>376</v>
      </c>
      <c r="L15" s="36"/>
    </row>
    <row r="16" spans="1:12" x14ac:dyDescent="0.25">
      <c r="A16" s="66" t="s">
        <v>304</v>
      </c>
      <c r="B16" s="66" t="s">
        <v>305</v>
      </c>
      <c r="C16" s="66" t="s">
        <v>283</v>
      </c>
      <c r="D16" s="66" t="s">
        <v>13</v>
      </c>
      <c r="E16" s="67">
        <v>44.420810000000003</v>
      </c>
      <c r="F16" s="67">
        <v>-73.167595000000006</v>
      </c>
      <c r="G16" s="66" t="s">
        <v>354</v>
      </c>
      <c r="H16" s="66" t="s">
        <v>66</v>
      </c>
      <c r="I16" s="66"/>
      <c r="J16" s="66"/>
      <c r="K16" s="36" t="s">
        <v>377</v>
      </c>
      <c r="L16" s="36"/>
    </row>
    <row r="17" spans="1:12" x14ac:dyDescent="0.25">
      <c r="A17" s="66" t="s">
        <v>306</v>
      </c>
      <c r="B17" s="66" t="s">
        <v>307</v>
      </c>
      <c r="C17" s="66" t="s">
        <v>283</v>
      </c>
      <c r="D17" s="66" t="s">
        <v>13</v>
      </c>
      <c r="E17" s="67">
        <v>44.416131999999998</v>
      </c>
      <c r="F17" s="67">
        <v>-73.178100000000001</v>
      </c>
      <c r="G17" s="66" t="s">
        <v>355</v>
      </c>
      <c r="H17" s="66" t="s">
        <v>66</v>
      </c>
      <c r="I17" s="66"/>
      <c r="J17" s="66"/>
      <c r="K17" s="36" t="s">
        <v>378</v>
      </c>
      <c r="L17" s="36"/>
    </row>
    <row r="18" spans="1:12" x14ac:dyDescent="0.25">
      <c r="A18" s="66" t="s">
        <v>308</v>
      </c>
      <c r="B18" s="66" t="s">
        <v>309</v>
      </c>
      <c r="C18" s="66" t="s">
        <v>283</v>
      </c>
      <c r="D18" s="66" t="s">
        <v>13</v>
      </c>
      <c r="E18" s="67">
        <v>44.416289999999996</v>
      </c>
      <c r="F18" s="67">
        <v>-73.181195000000002</v>
      </c>
      <c r="G18" s="66" t="s">
        <v>355</v>
      </c>
      <c r="H18" s="66" t="s">
        <v>66</v>
      </c>
      <c r="I18" s="66"/>
      <c r="J18" s="66"/>
      <c r="K18" s="36" t="s">
        <v>379</v>
      </c>
      <c r="L18" s="36"/>
    </row>
    <row r="19" spans="1:12" x14ac:dyDescent="0.25">
      <c r="A19" s="66" t="s">
        <v>310</v>
      </c>
      <c r="B19" s="66" t="s">
        <v>311</v>
      </c>
      <c r="C19" s="66" t="s">
        <v>283</v>
      </c>
      <c r="D19" s="66" t="s">
        <v>13</v>
      </c>
      <c r="E19" s="67">
        <v>44.414427000000003</v>
      </c>
      <c r="F19" s="67">
        <v>-73.180373000000003</v>
      </c>
      <c r="G19" s="66" t="s">
        <v>355</v>
      </c>
      <c r="H19" s="66" t="s">
        <v>66</v>
      </c>
      <c r="I19" s="66"/>
      <c r="J19" s="66"/>
      <c r="K19" s="36" t="s">
        <v>380</v>
      </c>
      <c r="L19" s="36"/>
    </row>
    <row r="20" spans="1:12" x14ac:dyDescent="0.25">
      <c r="A20" s="66" t="s">
        <v>312</v>
      </c>
      <c r="B20" s="66" t="s">
        <v>313</v>
      </c>
      <c r="C20" s="66" t="s">
        <v>283</v>
      </c>
      <c r="D20" s="66" t="s">
        <v>13</v>
      </c>
      <c r="E20" s="67">
        <v>44.435186999999999</v>
      </c>
      <c r="F20" s="67">
        <v>-73.154276999999993</v>
      </c>
      <c r="G20" s="66" t="s">
        <v>356</v>
      </c>
      <c r="H20" s="66" t="s">
        <v>62</v>
      </c>
      <c r="I20" s="66"/>
      <c r="J20" s="66"/>
      <c r="K20" s="36" t="s">
        <v>381</v>
      </c>
      <c r="L20" s="36"/>
    </row>
    <row r="21" spans="1:12" x14ac:dyDescent="0.25">
      <c r="A21" s="66" t="s">
        <v>314</v>
      </c>
      <c r="B21" s="66" t="s">
        <v>315</v>
      </c>
      <c r="C21" s="66" t="s">
        <v>283</v>
      </c>
      <c r="D21" s="66" t="s">
        <v>13</v>
      </c>
      <c r="E21" s="67">
        <v>44.448183999999998</v>
      </c>
      <c r="F21" s="67">
        <v>-73.178390800000003</v>
      </c>
      <c r="G21" s="66" t="s">
        <v>357</v>
      </c>
      <c r="H21" s="66" t="s">
        <v>66</v>
      </c>
      <c r="I21" s="66"/>
      <c r="J21" s="66"/>
      <c r="K21" s="36" t="s">
        <v>393</v>
      </c>
      <c r="L21" s="36"/>
    </row>
    <row r="22" spans="1:12" x14ac:dyDescent="0.25">
      <c r="A22" s="66" t="s">
        <v>316</v>
      </c>
      <c r="B22" s="66" t="s">
        <v>317</v>
      </c>
      <c r="C22" s="66" t="s">
        <v>283</v>
      </c>
      <c r="D22" s="66" t="s">
        <v>13</v>
      </c>
      <c r="E22" s="67">
        <v>44.450015999999998</v>
      </c>
      <c r="F22" s="67">
        <v>-73.162931700000001</v>
      </c>
      <c r="G22" s="66" t="s">
        <v>358</v>
      </c>
      <c r="H22" s="66" t="s">
        <v>66</v>
      </c>
      <c r="I22" s="66"/>
      <c r="J22" s="66"/>
      <c r="K22" s="36" t="s">
        <v>394</v>
      </c>
      <c r="L22" s="36"/>
    </row>
    <row r="23" spans="1:12" x14ac:dyDescent="0.25">
      <c r="A23" s="66" t="s">
        <v>318</v>
      </c>
      <c r="B23" s="66" t="s">
        <v>319</v>
      </c>
      <c r="C23" s="66" t="s">
        <v>283</v>
      </c>
      <c r="D23" s="66" t="s">
        <v>13</v>
      </c>
      <c r="E23" s="67">
        <v>44.484676999999998</v>
      </c>
      <c r="F23" s="67">
        <v>-73.147383000000005</v>
      </c>
      <c r="G23" s="66" t="s">
        <v>359</v>
      </c>
      <c r="H23" s="66" t="s">
        <v>66</v>
      </c>
      <c r="I23" s="66"/>
      <c r="J23" s="66"/>
      <c r="K23" s="36" t="s">
        <v>382</v>
      </c>
      <c r="L23" s="36"/>
    </row>
    <row r="24" spans="1:12" x14ac:dyDescent="0.25">
      <c r="A24" s="66" t="s">
        <v>320</v>
      </c>
      <c r="B24" s="66" t="s">
        <v>321</v>
      </c>
      <c r="C24" s="66"/>
      <c r="D24" s="66" t="s">
        <v>13</v>
      </c>
      <c r="E24" s="67">
        <v>44.4893</v>
      </c>
      <c r="F24" s="67">
        <v>-73.162170000000003</v>
      </c>
      <c r="G24" s="66" t="s">
        <v>360</v>
      </c>
      <c r="H24" s="66" t="s">
        <v>62</v>
      </c>
      <c r="I24" s="66"/>
      <c r="J24" s="66"/>
      <c r="K24" s="36" t="s">
        <v>383</v>
      </c>
      <c r="L24" s="36"/>
    </row>
    <row r="25" spans="1:12" x14ac:dyDescent="0.25">
      <c r="A25" s="66" t="s">
        <v>322</v>
      </c>
      <c r="B25" s="66" t="s">
        <v>323</v>
      </c>
      <c r="C25" s="66" t="s">
        <v>283</v>
      </c>
      <c r="D25" s="66" t="s">
        <v>13</v>
      </c>
      <c r="E25" s="67">
        <v>44.448406800000001</v>
      </c>
      <c r="F25" s="67">
        <v>-73.186560999999998</v>
      </c>
      <c r="G25" s="66" t="s">
        <v>361</v>
      </c>
      <c r="H25" s="66" t="s">
        <v>66</v>
      </c>
      <c r="I25" s="66"/>
      <c r="J25" s="66"/>
      <c r="K25" s="36" t="s">
        <v>384</v>
      </c>
      <c r="L25" s="36"/>
    </row>
    <row r="26" spans="1:12" x14ac:dyDescent="0.25">
      <c r="A26" s="66" t="s">
        <v>324</v>
      </c>
      <c r="B26" s="66" t="s">
        <v>325</v>
      </c>
      <c r="C26" s="66" t="s">
        <v>283</v>
      </c>
      <c r="D26" s="66" t="s">
        <v>13</v>
      </c>
      <c r="E26" s="67">
        <v>44.449545000000001</v>
      </c>
      <c r="F26" s="67">
        <v>-73.184734000000006</v>
      </c>
      <c r="G26" s="66" t="s">
        <v>362</v>
      </c>
      <c r="H26" s="66" t="s">
        <v>66</v>
      </c>
      <c r="I26" s="66"/>
      <c r="J26" s="66"/>
      <c r="K26" s="36" t="s">
        <v>385</v>
      </c>
      <c r="L26" s="36"/>
    </row>
    <row r="27" spans="1:12" x14ac:dyDescent="0.25">
      <c r="A27" s="66" t="s">
        <v>326</v>
      </c>
      <c r="B27" s="66" t="s">
        <v>327</v>
      </c>
      <c r="C27" s="66" t="s">
        <v>283</v>
      </c>
      <c r="D27" s="66" t="s">
        <v>13</v>
      </c>
      <c r="E27" s="67">
        <v>44.448944500000003</v>
      </c>
      <c r="F27" s="67">
        <v>-73.178721800000005</v>
      </c>
      <c r="G27" s="66" t="s">
        <v>363</v>
      </c>
      <c r="H27" s="66" t="s">
        <v>66</v>
      </c>
      <c r="I27" s="66"/>
      <c r="J27" s="66"/>
      <c r="K27" s="36" t="s">
        <v>386</v>
      </c>
      <c r="L27" s="36"/>
    </row>
    <row r="28" spans="1:12" x14ac:dyDescent="0.25">
      <c r="A28" s="66" t="s">
        <v>329</v>
      </c>
      <c r="B28" s="66" t="s">
        <v>330</v>
      </c>
      <c r="C28" s="66" t="s">
        <v>283</v>
      </c>
      <c r="D28" s="66" t="s">
        <v>13</v>
      </c>
      <c r="E28" s="67">
        <v>44.4267301</v>
      </c>
      <c r="F28" s="67">
        <v>-73.189536899999993</v>
      </c>
      <c r="G28" s="66" t="s">
        <v>364</v>
      </c>
      <c r="H28" s="66" t="s">
        <v>66</v>
      </c>
      <c r="I28" s="66"/>
      <c r="J28" s="66"/>
      <c r="K28" s="36" t="s">
        <v>387</v>
      </c>
      <c r="L28" s="36"/>
    </row>
    <row r="29" spans="1:12" x14ac:dyDescent="0.25">
      <c r="A29" s="66" t="s">
        <v>331</v>
      </c>
      <c r="B29" s="66" t="s">
        <v>332</v>
      </c>
      <c r="C29" s="66" t="s">
        <v>283</v>
      </c>
      <c r="D29" s="66" t="s">
        <v>13</v>
      </c>
      <c r="E29" s="67">
        <v>44.427250000000001</v>
      </c>
      <c r="F29" s="67">
        <v>-73.191479999999999</v>
      </c>
      <c r="G29" s="66"/>
      <c r="H29" s="66" t="s">
        <v>66</v>
      </c>
      <c r="I29" s="66"/>
      <c r="J29" s="66"/>
      <c r="K29" s="36" t="s">
        <v>388</v>
      </c>
      <c r="L29" s="36"/>
    </row>
    <row r="30" spans="1:12" x14ac:dyDescent="0.25">
      <c r="A30" s="66" t="s">
        <v>333</v>
      </c>
      <c r="B30" s="66" t="s">
        <v>334</v>
      </c>
      <c r="C30" s="66" t="s">
        <v>283</v>
      </c>
      <c r="D30" s="66" t="s">
        <v>13</v>
      </c>
      <c r="E30" s="67">
        <v>44.427140000000001</v>
      </c>
      <c r="F30" s="67">
        <v>-73.190920000000006</v>
      </c>
      <c r="G30" s="66"/>
      <c r="H30" s="66" t="s">
        <v>66</v>
      </c>
      <c r="I30" s="66"/>
      <c r="J30" s="66"/>
      <c r="K30" s="36" t="s">
        <v>389</v>
      </c>
      <c r="L30" s="36"/>
    </row>
    <row r="31" spans="1:12" x14ac:dyDescent="0.25">
      <c r="A31" s="66" t="s">
        <v>335</v>
      </c>
      <c r="B31" s="66" t="s">
        <v>336</v>
      </c>
      <c r="C31" s="66" t="s">
        <v>283</v>
      </c>
      <c r="D31" s="66" t="s">
        <v>13</v>
      </c>
      <c r="E31" s="67">
        <v>44.424399999999999</v>
      </c>
      <c r="F31" s="67">
        <v>-73.204599999999999</v>
      </c>
      <c r="G31" s="66" t="s">
        <v>365</v>
      </c>
      <c r="H31" s="66" t="s">
        <v>66</v>
      </c>
      <c r="I31" s="66"/>
      <c r="J31" s="66"/>
      <c r="K31" s="36" t="s">
        <v>390</v>
      </c>
      <c r="L31" s="36"/>
    </row>
    <row r="32" spans="1:12" x14ac:dyDescent="0.25">
      <c r="A32" s="66" t="s">
        <v>337</v>
      </c>
      <c r="B32" s="66" t="s">
        <v>338</v>
      </c>
      <c r="C32" s="66" t="s">
        <v>283</v>
      </c>
      <c r="D32" s="66" t="s">
        <v>13</v>
      </c>
      <c r="E32" s="67">
        <v>44.452901400000002</v>
      </c>
      <c r="F32" s="67">
        <v>-73.176045400000007</v>
      </c>
      <c r="G32" s="66" t="s">
        <v>346</v>
      </c>
      <c r="H32" s="66" t="s">
        <v>66</v>
      </c>
      <c r="I32" s="66"/>
      <c r="J32" s="66"/>
      <c r="K32" s="36" t="s">
        <v>391</v>
      </c>
      <c r="L32" s="36"/>
    </row>
    <row r="33" spans="1:12" x14ac:dyDescent="0.25">
      <c r="A33" s="66" t="s">
        <v>339</v>
      </c>
      <c r="B33" s="66" t="s">
        <v>340</v>
      </c>
      <c r="C33" s="66" t="s">
        <v>283</v>
      </c>
      <c r="D33" s="66" t="s">
        <v>13</v>
      </c>
      <c r="E33" s="67">
        <v>44.4543021</v>
      </c>
      <c r="F33" s="67">
        <v>-73.164298000000002</v>
      </c>
      <c r="G33" s="66" t="s">
        <v>346</v>
      </c>
      <c r="H33" s="66" t="s">
        <v>66</v>
      </c>
      <c r="I33" s="66"/>
      <c r="J33" s="66"/>
      <c r="K33" s="36" t="s">
        <v>392</v>
      </c>
      <c r="L33" s="36"/>
    </row>
    <row r="34" spans="1:12" x14ac:dyDescent="0.25">
      <c r="A34" s="66" t="s">
        <v>341</v>
      </c>
      <c r="B34" s="66" t="s">
        <v>342</v>
      </c>
      <c r="C34" s="66" t="s">
        <v>345</v>
      </c>
      <c r="D34" s="66"/>
      <c r="E34" s="67">
        <v>44.450017099999997</v>
      </c>
      <c r="F34" s="67">
        <v>-73.177810699999995</v>
      </c>
      <c r="G34" s="66" t="s">
        <v>356</v>
      </c>
      <c r="H34" s="66" t="s">
        <v>62</v>
      </c>
      <c r="I34" s="66"/>
      <c r="J34" s="66"/>
      <c r="K34" s="36" t="s">
        <v>395</v>
      </c>
      <c r="L34" s="36"/>
    </row>
    <row r="35" spans="1:12" x14ac:dyDescent="0.25">
      <c r="A35" s="66" t="s">
        <v>343</v>
      </c>
      <c r="B35" s="66" t="s">
        <v>344</v>
      </c>
      <c r="C35" s="66" t="s">
        <v>345</v>
      </c>
      <c r="D35" s="66"/>
      <c r="E35" s="67">
        <v>44.450202900000001</v>
      </c>
      <c r="F35" s="67">
        <v>-73.178446399999999</v>
      </c>
      <c r="G35" s="66" t="s">
        <v>356</v>
      </c>
      <c r="H35" s="66" t="s">
        <v>62</v>
      </c>
      <c r="I35" s="66"/>
      <c r="J35" s="66"/>
      <c r="K35" s="36" t="s">
        <v>396</v>
      </c>
      <c r="L35" s="36"/>
    </row>
    <row r="36" spans="1:12" x14ac:dyDescent="0.25">
      <c r="A36" s="65" t="s">
        <v>524</v>
      </c>
      <c r="B36" s="65" t="s">
        <v>525</v>
      </c>
      <c r="C36" s="65" t="s">
        <v>283</v>
      </c>
      <c r="D36" s="66" t="s">
        <v>13</v>
      </c>
      <c r="E36" s="97">
        <v>44.447318000000003</v>
      </c>
      <c r="F36" s="97">
        <v>-73.169644000000005</v>
      </c>
      <c r="G36" s="65" t="s">
        <v>530</v>
      </c>
      <c r="H36" s="66" t="s">
        <v>66</v>
      </c>
      <c r="L36" s="36"/>
    </row>
    <row r="37" spans="1:12" x14ac:dyDescent="0.25">
      <c r="A37" s="65" t="s">
        <v>526</v>
      </c>
      <c r="B37" s="65" t="s">
        <v>527</v>
      </c>
      <c r="C37" s="65" t="s">
        <v>283</v>
      </c>
      <c r="D37" s="66" t="s">
        <v>13</v>
      </c>
      <c r="E37" s="97">
        <v>44.446100000000001</v>
      </c>
      <c r="F37" s="97">
        <v>-73.169698999999994</v>
      </c>
      <c r="G37" s="65" t="s">
        <v>530</v>
      </c>
      <c r="H37" s="66" t="s">
        <v>66</v>
      </c>
      <c r="L37" s="36"/>
    </row>
    <row r="38" spans="1:12" x14ac:dyDescent="0.25">
      <c r="A38" s="65" t="s">
        <v>528</v>
      </c>
      <c r="B38" s="65" t="s">
        <v>529</v>
      </c>
      <c r="C38" s="65" t="s">
        <v>283</v>
      </c>
      <c r="D38" s="66" t="s">
        <v>13</v>
      </c>
      <c r="E38" s="97">
        <v>44.444808999999999</v>
      </c>
      <c r="F38" s="97">
        <v>-73.169337499999997</v>
      </c>
      <c r="G38" s="65" t="s">
        <v>530</v>
      </c>
      <c r="H38" s="66" t="s">
        <v>66</v>
      </c>
      <c r="L38" s="36"/>
    </row>
    <row r="39" spans="1:12" x14ac:dyDescent="0.25">
      <c r="A39" s="66"/>
      <c r="B39" s="66"/>
      <c r="C39" s="66"/>
      <c r="D39" s="66"/>
      <c r="E39" s="67"/>
      <c r="F39" s="67"/>
      <c r="G39" s="66"/>
      <c r="H39" s="66"/>
      <c r="I39" s="66"/>
      <c r="J39" s="66"/>
      <c r="K39" s="36"/>
      <c r="L39" s="36"/>
    </row>
    <row r="40" spans="1:12" x14ac:dyDescent="0.25">
      <c r="A40" s="66"/>
      <c r="B40" s="66"/>
      <c r="C40" s="66"/>
      <c r="D40" s="66"/>
      <c r="E40" s="67"/>
      <c r="F40" s="67"/>
      <c r="G40" s="66"/>
      <c r="H40" s="66"/>
      <c r="I40" s="66"/>
      <c r="J40" s="66"/>
      <c r="K40" s="36"/>
      <c r="L40" s="36"/>
    </row>
    <row r="41" spans="1:12" x14ac:dyDescent="0.25">
      <c r="A41" s="66"/>
      <c r="B41" s="66"/>
      <c r="C41" s="66"/>
      <c r="D41" s="66"/>
      <c r="E41" s="67"/>
      <c r="F41" s="67"/>
      <c r="G41" s="66"/>
      <c r="H41" s="66"/>
      <c r="I41" s="66"/>
      <c r="J41" s="66"/>
      <c r="K41" s="36"/>
      <c r="L41" s="36"/>
    </row>
    <row r="42" spans="1:12" x14ac:dyDescent="0.25">
      <c r="A42" s="66"/>
      <c r="B42" s="66"/>
      <c r="C42" s="66"/>
      <c r="D42" s="66"/>
      <c r="E42" s="67"/>
      <c r="F42" s="67"/>
      <c r="G42" s="66"/>
      <c r="H42" s="66"/>
      <c r="I42" s="66"/>
      <c r="J42" s="66"/>
      <c r="K42" s="36"/>
      <c r="L42" s="36"/>
    </row>
    <row r="43" spans="1:12" x14ac:dyDescent="0.25">
      <c r="A43" s="66"/>
      <c r="B43" s="66"/>
      <c r="C43" s="66"/>
      <c r="D43" s="66"/>
      <c r="E43" s="67"/>
      <c r="F43" s="67"/>
      <c r="G43" s="66"/>
      <c r="H43" s="66"/>
      <c r="I43" s="66"/>
      <c r="J43" s="66"/>
      <c r="K43" s="36"/>
      <c r="L43" s="36"/>
    </row>
    <row r="44" spans="1:12" x14ac:dyDescent="0.25">
      <c r="A44" s="66"/>
      <c r="B44" s="66"/>
      <c r="C44" s="66"/>
      <c r="D44" s="66"/>
      <c r="E44" s="67"/>
      <c r="F44" s="67"/>
      <c r="G44" s="66"/>
      <c r="H44" s="66"/>
      <c r="I44" s="66"/>
      <c r="J44" s="66"/>
      <c r="K44" s="36"/>
      <c r="L44" s="36"/>
    </row>
    <row r="45" spans="1:12" x14ac:dyDescent="0.25">
      <c r="A45" s="66"/>
      <c r="B45" s="66"/>
      <c r="C45" s="66"/>
      <c r="D45" s="66"/>
      <c r="E45" s="67"/>
      <c r="F45" s="67"/>
      <c r="G45" s="66"/>
      <c r="H45" s="66"/>
      <c r="I45" s="66"/>
      <c r="J45" s="66"/>
      <c r="K45" s="36"/>
      <c r="L45" s="36"/>
    </row>
    <row r="46" spans="1:12" x14ac:dyDescent="0.25">
      <c r="A46" s="66"/>
      <c r="B46" s="66"/>
      <c r="C46" s="66"/>
      <c r="D46" s="66"/>
      <c r="E46" s="67"/>
      <c r="F46" s="67"/>
      <c r="G46" s="66"/>
      <c r="H46" s="66"/>
      <c r="I46" s="66"/>
      <c r="J46" s="66"/>
      <c r="K46" s="36"/>
      <c r="L46" s="36"/>
    </row>
    <row r="47" spans="1:12" x14ac:dyDescent="0.25">
      <c r="A47" s="66"/>
      <c r="B47" s="66"/>
      <c r="C47" s="66"/>
      <c r="D47" s="66"/>
      <c r="E47" s="67"/>
      <c r="F47" s="67"/>
      <c r="G47" s="66"/>
      <c r="H47" s="66"/>
      <c r="I47" s="66"/>
      <c r="J47" s="66"/>
      <c r="K47" s="36"/>
      <c r="L47" s="36"/>
    </row>
    <row r="48" spans="1:12" x14ac:dyDescent="0.25">
      <c r="A48" s="66"/>
      <c r="B48" s="66"/>
      <c r="C48" s="66"/>
      <c r="D48" s="66"/>
      <c r="E48" s="67"/>
      <c r="F48" s="67"/>
      <c r="G48" s="66"/>
      <c r="H48" s="66"/>
      <c r="I48" s="66"/>
      <c r="J48" s="66"/>
      <c r="K48" s="36"/>
      <c r="L48" s="36"/>
    </row>
    <row r="49" spans="1:12" x14ac:dyDescent="0.25">
      <c r="A49" s="66"/>
      <c r="B49" s="66"/>
      <c r="C49" s="66"/>
      <c r="D49" s="66"/>
      <c r="E49" s="67"/>
      <c r="F49" s="67"/>
      <c r="G49" s="66"/>
      <c r="H49" s="66"/>
      <c r="I49" s="66"/>
      <c r="J49" s="66"/>
      <c r="K49" s="36"/>
      <c r="L49" s="36"/>
    </row>
    <row r="50" spans="1:12" x14ac:dyDescent="0.25">
      <c r="A50" s="66"/>
      <c r="B50" s="66"/>
      <c r="C50" s="66"/>
      <c r="D50" s="66"/>
      <c r="E50" s="67"/>
      <c r="F50" s="67"/>
      <c r="G50" s="66"/>
      <c r="H50" s="66"/>
      <c r="I50" s="66"/>
      <c r="J50" s="66"/>
      <c r="K50" s="36"/>
      <c r="L50" s="36"/>
    </row>
    <row r="51" spans="1:12" x14ac:dyDescent="0.25">
      <c r="A51" s="66"/>
      <c r="B51" s="66"/>
      <c r="C51" s="66"/>
      <c r="D51" s="66"/>
      <c r="E51" s="67"/>
      <c r="F51" s="67"/>
      <c r="G51" s="66"/>
      <c r="H51" s="66"/>
      <c r="I51" s="66"/>
      <c r="J51" s="66"/>
      <c r="K51" s="36"/>
      <c r="L51" s="36"/>
    </row>
    <row r="52" spans="1:12" x14ac:dyDescent="0.25">
      <c r="A52" s="66"/>
      <c r="B52" s="66"/>
      <c r="C52" s="66"/>
      <c r="D52" s="66"/>
      <c r="E52" s="67"/>
      <c r="F52" s="67"/>
      <c r="G52" s="66"/>
      <c r="H52" s="66"/>
      <c r="I52" s="66"/>
      <c r="J52" s="66"/>
      <c r="K52" s="36"/>
      <c r="L52" s="36"/>
    </row>
    <row r="53" spans="1:12" x14ac:dyDescent="0.25">
      <c r="A53" s="66"/>
      <c r="B53" s="66"/>
      <c r="C53" s="66"/>
      <c r="D53" s="66"/>
      <c r="E53" s="67"/>
      <c r="F53" s="67"/>
      <c r="G53" s="66"/>
      <c r="H53" s="66"/>
      <c r="I53" s="66"/>
      <c r="J53" s="66"/>
      <c r="K53" s="36"/>
      <c r="L53" s="36"/>
    </row>
    <row r="54" spans="1:12" x14ac:dyDescent="0.25">
      <c r="A54" s="66"/>
      <c r="B54" s="66"/>
      <c r="C54" s="66"/>
      <c r="D54" s="66"/>
      <c r="E54" s="67"/>
      <c r="F54" s="67"/>
      <c r="G54" s="66"/>
      <c r="H54" s="66"/>
      <c r="I54" s="66"/>
      <c r="J54" s="66"/>
      <c r="K54" s="36"/>
      <c r="L54" s="36"/>
    </row>
    <row r="55" spans="1:12" x14ac:dyDescent="0.25">
      <c r="A55" s="66"/>
      <c r="B55" s="66"/>
      <c r="C55" s="66"/>
      <c r="D55" s="66"/>
      <c r="E55" s="67"/>
      <c r="F55" s="67"/>
      <c r="G55" s="66"/>
      <c r="H55" s="66"/>
      <c r="I55" s="66"/>
      <c r="J55" s="66"/>
      <c r="K55" s="36"/>
      <c r="L55" s="36"/>
    </row>
    <row r="56" spans="1:12" x14ac:dyDescent="0.25">
      <c r="A56" s="66"/>
      <c r="B56" s="66"/>
      <c r="C56" s="66"/>
      <c r="D56" s="66"/>
      <c r="E56" s="67"/>
      <c r="F56" s="67"/>
      <c r="G56" s="66"/>
      <c r="H56" s="66"/>
      <c r="I56" s="66"/>
      <c r="J56" s="66"/>
      <c r="K56" s="36"/>
      <c r="L56" s="36"/>
    </row>
    <row r="57" spans="1:12" x14ac:dyDescent="0.25">
      <c r="A57" s="66"/>
      <c r="B57" s="66"/>
      <c r="C57" s="66"/>
      <c r="D57" s="66"/>
      <c r="E57" s="67"/>
      <c r="F57" s="67"/>
      <c r="G57" s="66"/>
      <c r="H57" s="66"/>
      <c r="I57" s="66"/>
      <c r="J57" s="66"/>
      <c r="K57" s="36"/>
      <c r="L57" s="36"/>
    </row>
    <row r="58" spans="1:12" x14ac:dyDescent="0.25">
      <c r="A58" s="66"/>
      <c r="B58" s="66"/>
      <c r="C58" s="66"/>
      <c r="D58" s="66"/>
      <c r="E58" s="67"/>
      <c r="F58" s="67"/>
      <c r="G58" s="66"/>
      <c r="H58" s="66"/>
      <c r="I58" s="66"/>
      <c r="J58" s="66"/>
      <c r="K58" s="36"/>
      <c r="L58" s="36"/>
    </row>
    <row r="59" spans="1:12" x14ac:dyDescent="0.25">
      <c r="A59" s="66"/>
      <c r="B59" s="66"/>
      <c r="C59" s="66"/>
      <c r="D59" s="66"/>
      <c r="E59" s="67"/>
      <c r="F59" s="67"/>
      <c r="G59" s="66"/>
      <c r="H59" s="66"/>
      <c r="I59" s="66"/>
      <c r="J59" s="66"/>
      <c r="K59" s="36"/>
      <c r="L59" s="36"/>
    </row>
    <row r="60" spans="1:12" x14ac:dyDescent="0.25">
      <c r="A60" s="66"/>
      <c r="B60" s="66"/>
      <c r="C60" s="66"/>
      <c r="D60" s="66"/>
      <c r="E60" s="67"/>
      <c r="F60" s="67"/>
      <c r="G60" s="66"/>
      <c r="H60" s="66"/>
      <c r="I60" s="66"/>
      <c r="J60" s="66"/>
      <c r="K60" s="36"/>
      <c r="L60" s="36"/>
    </row>
    <row r="61" spans="1:12" x14ac:dyDescent="0.25">
      <c r="A61" s="66"/>
      <c r="B61" s="66"/>
      <c r="C61" s="66"/>
      <c r="D61" s="66"/>
      <c r="E61" s="67"/>
      <c r="F61" s="67"/>
      <c r="G61" s="66"/>
      <c r="H61" s="66"/>
      <c r="I61" s="66"/>
      <c r="J61" s="66"/>
      <c r="K61" s="36"/>
      <c r="L61" s="36"/>
    </row>
    <row r="62" spans="1:12" x14ac:dyDescent="0.25">
      <c r="A62" s="66"/>
      <c r="B62" s="66"/>
      <c r="C62" s="66"/>
      <c r="D62" s="66"/>
      <c r="E62" s="67"/>
      <c r="F62" s="67"/>
      <c r="G62" s="66"/>
      <c r="H62" s="66"/>
      <c r="I62" s="66"/>
      <c r="J62" s="66"/>
      <c r="K62" s="36"/>
      <c r="L62" s="36"/>
    </row>
    <row r="63" spans="1:12" x14ac:dyDescent="0.25">
      <c r="A63" s="66"/>
      <c r="B63" s="66"/>
      <c r="C63" s="66"/>
      <c r="D63" s="66"/>
      <c r="E63" s="67"/>
      <c r="F63" s="67"/>
      <c r="G63" s="66"/>
      <c r="H63" s="66"/>
      <c r="I63" s="66"/>
      <c r="J63" s="66"/>
      <c r="K63" s="36"/>
      <c r="L63" s="36"/>
    </row>
    <row r="64" spans="1:12" x14ac:dyDescent="0.25">
      <c r="A64" s="66"/>
      <c r="B64" s="66"/>
      <c r="C64" s="66"/>
      <c r="D64" s="66"/>
      <c r="E64" s="67"/>
      <c r="F64" s="67"/>
      <c r="G64" s="66"/>
      <c r="H64" s="66"/>
      <c r="I64" s="66"/>
      <c r="J64" s="66"/>
      <c r="K64" s="36"/>
      <c r="L64" s="36"/>
    </row>
    <row r="65" spans="1:12" x14ac:dyDescent="0.25">
      <c r="A65" s="66"/>
      <c r="B65" s="66"/>
      <c r="C65" s="66"/>
      <c r="D65" s="66"/>
      <c r="E65" s="67"/>
      <c r="F65" s="67"/>
      <c r="G65" s="66"/>
      <c r="H65" s="66"/>
      <c r="I65" s="66"/>
      <c r="J65" s="66"/>
      <c r="K65" s="36"/>
      <c r="L65" s="36"/>
    </row>
    <row r="66" spans="1:12" x14ac:dyDescent="0.25">
      <c r="A66" s="66"/>
      <c r="B66" s="66"/>
      <c r="C66" s="66"/>
      <c r="D66" s="66"/>
      <c r="E66" s="67"/>
      <c r="F66" s="67"/>
      <c r="G66" s="66"/>
      <c r="H66" s="66"/>
      <c r="I66" s="66"/>
      <c r="J66" s="66"/>
      <c r="K66" s="36"/>
      <c r="L66" s="36"/>
    </row>
    <row r="67" spans="1:12" x14ac:dyDescent="0.25">
      <c r="A67" s="66"/>
      <c r="B67" s="66"/>
      <c r="C67" s="66"/>
      <c r="D67" s="66"/>
      <c r="E67" s="67"/>
      <c r="F67" s="67"/>
      <c r="G67" s="66"/>
      <c r="H67" s="66"/>
      <c r="I67" s="66"/>
      <c r="J67" s="66"/>
      <c r="K67" s="36"/>
      <c r="L67" s="36"/>
    </row>
    <row r="68" spans="1:12" x14ac:dyDescent="0.25">
      <c r="A68" s="66"/>
      <c r="B68" s="66"/>
      <c r="C68" s="66"/>
      <c r="D68" s="66"/>
      <c r="E68" s="67"/>
      <c r="F68" s="67"/>
      <c r="G68" s="66"/>
      <c r="H68" s="66"/>
      <c r="I68" s="66"/>
      <c r="J68" s="66"/>
      <c r="K68" s="36"/>
      <c r="L68" s="36"/>
    </row>
    <row r="69" spans="1:12" x14ac:dyDescent="0.25">
      <c r="A69" s="66"/>
      <c r="B69" s="66"/>
      <c r="C69" s="66"/>
      <c r="D69" s="66"/>
      <c r="E69" s="67"/>
      <c r="F69" s="67"/>
      <c r="G69" s="66"/>
      <c r="H69" s="66"/>
      <c r="I69" s="66"/>
      <c r="J69" s="66"/>
      <c r="K69" s="36"/>
      <c r="L69" s="36"/>
    </row>
    <row r="70" spans="1:12" x14ac:dyDescent="0.25">
      <c r="A70" s="66"/>
      <c r="B70" s="66"/>
      <c r="C70" s="66"/>
      <c r="D70" s="66"/>
      <c r="E70" s="67"/>
      <c r="F70" s="67"/>
      <c r="G70" s="66"/>
      <c r="H70" s="66"/>
      <c r="I70" s="66"/>
      <c r="J70" s="66"/>
      <c r="K70" s="36"/>
      <c r="L70" s="36"/>
    </row>
    <row r="71" spans="1:12" x14ac:dyDescent="0.25">
      <c r="A71" s="66"/>
      <c r="B71" s="66"/>
      <c r="C71" s="66"/>
      <c r="D71" s="66"/>
      <c r="E71" s="67"/>
      <c r="F71" s="67"/>
      <c r="G71" s="66"/>
      <c r="H71" s="66"/>
      <c r="I71" s="66"/>
      <c r="J71" s="66"/>
      <c r="K71" s="36"/>
      <c r="L71" s="36"/>
    </row>
    <row r="72" spans="1:12" x14ac:dyDescent="0.25">
      <c r="A72" s="66"/>
      <c r="B72" s="66"/>
      <c r="C72" s="66"/>
      <c r="D72" s="66"/>
      <c r="E72" s="67"/>
      <c r="F72" s="67"/>
      <c r="G72" s="66"/>
      <c r="H72" s="66"/>
      <c r="I72" s="66"/>
      <c r="J72" s="66"/>
      <c r="K72" s="36"/>
      <c r="L72" s="36"/>
    </row>
    <row r="73" spans="1:12" x14ac:dyDescent="0.25">
      <c r="A73" s="66"/>
      <c r="B73" s="66"/>
      <c r="C73" s="66"/>
      <c r="D73" s="66"/>
      <c r="E73" s="67"/>
      <c r="F73" s="67"/>
      <c r="G73" s="66"/>
      <c r="H73" s="66"/>
      <c r="I73" s="66"/>
      <c r="J73" s="66"/>
      <c r="K73" s="36"/>
      <c r="L73" s="36"/>
    </row>
    <row r="74" spans="1:12" x14ac:dyDescent="0.25">
      <c r="A74" s="66"/>
      <c r="B74" s="66"/>
      <c r="C74" s="66"/>
      <c r="D74" s="66"/>
      <c r="E74" s="67"/>
      <c r="F74" s="67"/>
      <c r="G74" s="66"/>
      <c r="H74" s="66"/>
      <c r="I74" s="66"/>
      <c r="J74" s="66"/>
      <c r="K74" s="36"/>
      <c r="L74" s="36"/>
    </row>
    <row r="75" spans="1:12" x14ac:dyDescent="0.25">
      <c r="A75" s="66"/>
      <c r="B75" s="66"/>
      <c r="C75" s="66"/>
      <c r="D75" s="66"/>
      <c r="E75" s="67"/>
      <c r="F75" s="67"/>
      <c r="G75" s="66"/>
      <c r="H75" s="66"/>
      <c r="I75" s="66"/>
      <c r="J75" s="66"/>
      <c r="K75" s="36"/>
      <c r="L75" s="36"/>
    </row>
    <row r="76" spans="1:12" x14ac:dyDescent="0.25">
      <c r="A76" s="66"/>
      <c r="B76" s="66"/>
      <c r="C76" s="66"/>
      <c r="D76" s="66"/>
      <c r="E76" s="67"/>
      <c r="F76" s="67"/>
      <c r="G76" s="66"/>
      <c r="H76" s="66"/>
      <c r="I76" s="66"/>
      <c r="J76" s="66"/>
      <c r="K76" s="36"/>
      <c r="L76" s="36"/>
    </row>
    <row r="77" spans="1:12" x14ac:dyDescent="0.25">
      <c r="A77" s="66"/>
      <c r="B77" s="66"/>
      <c r="C77" s="66"/>
      <c r="D77" s="66"/>
      <c r="E77" s="67"/>
      <c r="F77" s="67"/>
      <c r="G77" s="66"/>
      <c r="H77" s="66"/>
      <c r="I77" s="66"/>
      <c r="J77" s="66"/>
      <c r="K77" s="36"/>
      <c r="L77" s="36"/>
    </row>
    <row r="78" spans="1:12" x14ac:dyDescent="0.25">
      <c r="A78" s="66"/>
      <c r="B78" s="66"/>
      <c r="C78" s="66"/>
      <c r="D78" s="66"/>
      <c r="E78" s="67"/>
      <c r="F78" s="67"/>
      <c r="G78" s="66"/>
      <c r="H78" s="66"/>
      <c r="I78" s="66"/>
      <c r="J78" s="66"/>
      <c r="K78" s="36"/>
      <c r="L78" s="36"/>
    </row>
    <row r="79" spans="1:12" x14ac:dyDescent="0.25">
      <c r="A79" s="66"/>
      <c r="B79" s="66"/>
      <c r="C79" s="66"/>
      <c r="D79" s="66"/>
      <c r="E79" s="67"/>
      <c r="F79" s="67"/>
      <c r="G79" s="66"/>
      <c r="H79" s="66"/>
      <c r="I79" s="66"/>
      <c r="J79" s="66"/>
      <c r="K79" s="36"/>
      <c r="L79" s="36"/>
    </row>
    <row r="80" spans="1:12" x14ac:dyDescent="0.25">
      <c r="A80" s="66"/>
      <c r="B80" s="66"/>
      <c r="C80" s="66"/>
      <c r="D80" s="66"/>
      <c r="E80" s="67"/>
      <c r="F80" s="67"/>
      <c r="G80" s="66"/>
      <c r="H80" s="66"/>
      <c r="I80" s="66"/>
      <c r="J80" s="66"/>
      <c r="K80" s="36"/>
      <c r="L80" s="36"/>
    </row>
    <row r="81" spans="1:12" x14ac:dyDescent="0.25">
      <c r="A81" s="66"/>
      <c r="B81" s="66"/>
      <c r="C81" s="66"/>
      <c r="D81" s="66"/>
      <c r="E81" s="67"/>
      <c r="F81" s="67"/>
      <c r="G81" s="66"/>
      <c r="H81" s="66"/>
      <c r="I81" s="66"/>
      <c r="J81" s="66"/>
      <c r="K81" s="36"/>
      <c r="L81" s="36"/>
    </row>
    <row r="82" spans="1:12" x14ac:dyDescent="0.25">
      <c r="A82" s="66"/>
      <c r="B82" s="66"/>
      <c r="C82" s="66"/>
      <c r="D82" s="66"/>
      <c r="E82" s="67"/>
      <c r="F82" s="67"/>
      <c r="G82" s="66"/>
      <c r="H82" s="66"/>
      <c r="I82" s="66"/>
      <c r="J82" s="66"/>
      <c r="K82" s="36"/>
      <c r="L82" s="36"/>
    </row>
    <row r="83" spans="1:12" x14ac:dyDescent="0.25">
      <c r="A83" s="66"/>
      <c r="B83" s="66"/>
      <c r="C83" s="66"/>
      <c r="D83" s="66"/>
      <c r="E83" s="67"/>
      <c r="F83" s="67"/>
      <c r="G83" s="66"/>
      <c r="H83" s="66"/>
      <c r="I83" s="66"/>
      <c r="J83" s="66"/>
      <c r="K83" s="36"/>
      <c r="L83" s="36"/>
    </row>
    <row r="84" spans="1:12" x14ac:dyDescent="0.25">
      <c r="A84" s="66"/>
      <c r="B84" s="66"/>
      <c r="C84" s="66"/>
      <c r="D84" s="66"/>
      <c r="E84" s="67"/>
      <c r="F84" s="67"/>
      <c r="G84" s="66"/>
      <c r="H84" s="66"/>
      <c r="I84" s="66"/>
      <c r="J84" s="66"/>
      <c r="K84" s="36"/>
      <c r="L84" s="36"/>
    </row>
    <row r="85" spans="1:12" x14ac:dyDescent="0.25">
      <c r="A85" s="66"/>
      <c r="B85" s="66"/>
      <c r="C85" s="66"/>
      <c r="D85" s="66"/>
      <c r="E85" s="67"/>
      <c r="F85" s="67"/>
      <c r="G85" s="66"/>
      <c r="H85" s="66"/>
      <c r="I85" s="66"/>
      <c r="J85" s="66"/>
      <c r="K85" s="36"/>
      <c r="L85" s="36"/>
    </row>
    <row r="86" spans="1:12" x14ac:dyDescent="0.25">
      <c r="A86" s="66"/>
      <c r="B86" s="66"/>
      <c r="C86" s="66"/>
      <c r="D86" s="66"/>
      <c r="E86" s="67"/>
      <c r="F86" s="67"/>
      <c r="G86" s="66"/>
      <c r="H86" s="66"/>
      <c r="I86" s="66"/>
      <c r="J86" s="66"/>
      <c r="K86" s="36"/>
      <c r="L86" s="36"/>
    </row>
    <row r="87" spans="1:12" x14ac:dyDescent="0.25">
      <c r="A87" s="66"/>
      <c r="B87" s="66"/>
      <c r="C87" s="66"/>
      <c r="D87" s="66"/>
      <c r="E87" s="67"/>
      <c r="F87" s="67"/>
      <c r="G87" s="66"/>
      <c r="H87" s="66"/>
      <c r="I87" s="66"/>
      <c r="J87" s="66"/>
      <c r="K87" s="36"/>
      <c r="L87" s="36"/>
    </row>
    <row r="88" spans="1:12" x14ac:dyDescent="0.25">
      <c r="A88" s="66"/>
      <c r="B88" s="66"/>
      <c r="C88" s="66"/>
      <c r="D88" s="66"/>
      <c r="E88" s="67"/>
      <c r="F88" s="67"/>
      <c r="G88" s="66"/>
      <c r="H88" s="66"/>
      <c r="I88" s="66"/>
      <c r="J88" s="66"/>
      <c r="K88" s="36"/>
      <c r="L88" s="36"/>
    </row>
    <row r="89" spans="1:12" x14ac:dyDescent="0.25">
      <c r="A89" s="66"/>
      <c r="B89" s="66"/>
      <c r="C89" s="66"/>
      <c r="D89" s="66"/>
      <c r="E89" s="67"/>
      <c r="F89" s="67"/>
      <c r="G89" s="66"/>
      <c r="H89" s="66"/>
      <c r="I89" s="66"/>
      <c r="J89" s="66"/>
      <c r="K89" s="36"/>
      <c r="L89" s="36"/>
    </row>
    <row r="90" spans="1:12" x14ac:dyDescent="0.25">
      <c r="A90" s="66"/>
      <c r="B90" s="66"/>
      <c r="C90" s="66"/>
      <c r="D90" s="66"/>
      <c r="E90" s="67"/>
      <c r="F90" s="67"/>
      <c r="G90" s="66"/>
      <c r="H90" s="66"/>
      <c r="I90" s="66"/>
      <c r="J90" s="66"/>
      <c r="K90" s="36"/>
      <c r="L90" s="36"/>
    </row>
    <row r="91" spans="1:12" x14ac:dyDescent="0.25">
      <c r="A91" s="66"/>
      <c r="B91" s="66"/>
      <c r="C91" s="66"/>
      <c r="D91" s="66"/>
      <c r="E91" s="67"/>
      <c r="F91" s="67"/>
      <c r="G91" s="66"/>
      <c r="H91" s="66"/>
      <c r="I91" s="66"/>
      <c r="J91" s="66"/>
      <c r="K91" s="36"/>
      <c r="L91" s="36"/>
    </row>
    <row r="92" spans="1:12" x14ac:dyDescent="0.25">
      <c r="A92" s="66"/>
      <c r="B92" s="66"/>
      <c r="C92" s="66"/>
      <c r="D92" s="66"/>
      <c r="E92" s="67"/>
      <c r="F92" s="67"/>
      <c r="G92" s="66"/>
      <c r="H92" s="66"/>
      <c r="I92" s="66"/>
      <c r="J92" s="66"/>
      <c r="K92" s="36"/>
      <c r="L92" s="36"/>
    </row>
    <row r="93" spans="1:12" x14ac:dyDescent="0.25">
      <c r="A93" s="66"/>
      <c r="B93" s="66"/>
      <c r="C93" s="66"/>
      <c r="D93" s="66"/>
      <c r="E93" s="67"/>
      <c r="F93" s="67"/>
      <c r="G93" s="66"/>
      <c r="H93" s="66"/>
      <c r="I93" s="66"/>
      <c r="J93" s="66"/>
      <c r="K93" s="36"/>
      <c r="L93" s="36"/>
    </row>
    <row r="94" spans="1:12" x14ac:dyDescent="0.25">
      <c r="A94" s="66"/>
      <c r="B94" s="66"/>
      <c r="C94" s="66"/>
      <c r="D94" s="66"/>
      <c r="E94" s="67"/>
      <c r="F94" s="67"/>
      <c r="G94" s="66"/>
      <c r="H94" s="66"/>
      <c r="I94" s="66"/>
      <c r="J94" s="66"/>
      <c r="K94" s="36"/>
      <c r="L94" s="36"/>
    </row>
    <row r="95" spans="1:12" x14ac:dyDescent="0.25">
      <c r="A95" s="66"/>
      <c r="B95" s="66"/>
      <c r="C95" s="66"/>
      <c r="D95" s="66"/>
      <c r="E95" s="67"/>
      <c r="F95" s="67"/>
      <c r="G95" s="66"/>
      <c r="H95" s="66"/>
      <c r="I95" s="66"/>
      <c r="J95" s="66"/>
      <c r="K95" s="36"/>
      <c r="L95" s="36"/>
    </row>
    <row r="96" spans="1:12" x14ac:dyDescent="0.25">
      <c r="A96" s="66"/>
      <c r="B96" s="66"/>
      <c r="C96" s="66"/>
      <c r="D96" s="66"/>
      <c r="E96" s="67"/>
      <c r="F96" s="67"/>
      <c r="G96" s="66"/>
      <c r="H96" s="66"/>
      <c r="I96" s="66"/>
      <c r="J96" s="66"/>
      <c r="K96" s="36"/>
      <c r="L96" s="36"/>
    </row>
    <row r="97" spans="1:12" x14ac:dyDescent="0.25">
      <c r="A97" s="66"/>
      <c r="B97" s="66"/>
      <c r="C97" s="66"/>
      <c r="D97" s="66"/>
      <c r="E97" s="67"/>
      <c r="F97" s="67"/>
      <c r="G97" s="66"/>
      <c r="H97" s="66"/>
      <c r="I97" s="66"/>
      <c r="J97" s="66"/>
      <c r="K97" s="36"/>
      <c r="L97" s="36"/>
    </row>
    <row r="98" spans="1:12" x14ac:dyDescent="0.25">
      <c r="A98" s="66"/>
      <c r="B98" s="66"/>
      <c r="C98" s="66"/>
      <c r="D98" s="66"/>
      <c r="E98" s="67"/>
      <c r="F98" s="67"/>
      <c r="G98" s="66"/>
      <c r="H98" s="66"/>
      <c r="I98" s="66"/>
      <c r="J98" s="66"/>
      <c r="K98" s="36"/>
      <c r="L98" s="36"/>
    </row>
    <row r="99" spans="1:12" x14ac:dyDescent="0.25">
      <c r="A99" s="66"/>
      <c r="B99" s="66"/>
      <c r="C99" s="66"/>
      <c r="D99" s="66"/>
      <c r="E99" s="67"/>
      <c r="F99" s="67"/>
      <c r="G99" s="66"/>
      <c r="H99" s="66"/>
      <c r="I99" s="66"/>
      <c r="J99" s="66"/>
      <c r="K99" s="36"/>
      <c r="L99" s="36"/>
    </row>
    <row r="100" spans="1:12" x14ac:dyDescent="0.25">
      <c r="A100" s="66"/>
      <c r="B100" s="66"/>
      <c r="C100" s="66"/>
      <c r="D100" s="66"/>
      <c r="E100" s="67"/>
      <c r="F100" s="67"/>
      <c r="G100" s="66"/>
      <c r="H100" s="66"/>
      <c r="I100" s="66"/>
      <c r="J100" s="66"/>
      <c r="K100" s="36"/>
      <c r="L100" s="36"/>
    </row>
    <row r="101" spans="1:12" x14ac:dyDescent="0.25">
      <c r="A101" s="66"/>
      <c r="B101" s="66"/>
      <c r="C101" s="66"/>
      <c r="D101" s="66"/>
      <c r="E101" s="67"/>
      <c r="F101" s="67"/>
      <c r="G101" s="66"/>
      <c r="H101" s="66"/>
      <c r="I101" s="66"/>
      <c r="J101" s="66"/>
      <c r="K101" s="36"/>
      <c r="L101" s="36"/>
    </row>
    <row r="102" spans="1:12" x14ac:dyDescent="0.25">
      <c r="A102" s="66"/>
      <c r="B102" s="66"/>
      <c r="C102" s="66"/>
      <c r="D102" s="66"/>
      <c r="E102" s="67"/>
      <c r="F102" s="67"/>
      <c r="G102" s="66"/>
      <c r="H102" s="66"/>
      <c r="I102" s="66"/>
      <c r="J102" s="66"/>
      <c r="K102" s="36"/>
      <c r="L102" s="36"/>
    </row>
    <row r="103" spans="1:12" x14ac:dyDescent="0.25">
      <c r="A103" s="66"/>
      <c r="B103" s="66"/>
      <c r="C103" s="66"/>
      <c r="D103" s="66"/>
      <c r="E103" s="67"/>
      <c r="F103" s="67"/>
      <c r="G103" s="66"/>
      <c r="H103" s="66"/>
      <c r="I103" s="66"/>
      <c r="J103" s="66"/>
      <c r="K103" s="36"/>
      <c r="L103" s="36"/>
    </row>
    <row r="104" spans="1:12" x14ac:dyDescent="0.25">
      <c r="A104" s="66"/>
      <c r="B104" s="66"/>
      <c r="C104" s="66"/>
      <c r="D104" s="66"/>
      <c r="E104" s="67"/>
      <c r="F104" s="67"/>
      <c r="G104" s="66"/>
      <c r="H104" s="66"/>
      <c r="I104" s="66"/>
      <c r="J104" s="66"/>
      <c r="K104" s="36"/>
      <c r="L104" s="36"/>
    </row>
    <row r="105" spans="1:12" x14ac:dyDescent="0.25">
      <c r="A105" s="66"/>
      <c r="B105" s="66"/>
      <c r="C105" s="66"/>
      <c r="D105" s="66"/>
      <c r="E105" s="67"/>
      <c r="F105" s="67"/>
      <c r="G105" s="66"/>
      <c r="H105" s="66"/>
      <c r="I105" s="66"/>
      <c r="J105" s="66"/>
      <c r="K105" s="36"/>
      <c r="L105" s="36"/>
    </row>
    <row r="106" spans="1:12" x14ac:dyDescent="0.25">
      <c r="A106" s="66"/>
      <c r="B106" s="66"/>
      <c r="C106" s="66"/>
      <c r="D106" s="66"/>
      <c r="E106" s="67"/>
      <c r="F106" s="67"/>
      <c r="G106" s="66"/>
      <c r="H106" s="66"/>
      <c r="I106" s="66"/>
      <c r="J106" s="66"/>
      <c r="K106" s="36"/>
      <c r="L106" s="36"/>
    </row>
    <row r="107" spans="1:12" x14ac:dyDescent="0.25">
      <c r="A107" s="66"/>
      <c r="B107" s="66"/>
      <c r="C107" s="66"/>
      <c r="D107" s="66"/>
      <c r="E107" s="67"/>
      <c r="F107" s="67"/>
      <c r="G107" s="66"/>
      <c r="H107" s="66"/>
      <c r="I107" s="66"/>
      <c r="J107" s="66"/>
      <c r="K107" s="36"/>
      <c r="L107" s="36"/>
    </row>
    <row r="108" spans="1:12" x14ac:dyDescent="0.25">
      <c r="A108" s="66"/>
      <c r="B108" s="66"/>
      <c r="C108" s="66"/>
      <c r="D108" s="66"/>
      <c r="E108" s="67"/>
      <c r="F108" s="67"/>
      <c r="G108" s="66"/>
      <c r="H108" s="66"/>
      <c r="I108" s="66"/>
      <c r="J108" s="66"/>
      <c r="K108" s="36"/>
      <c r="L108" s="36"/>
    </row>
    <row r="109" spans="1:12" x14ac:dyDescent="0.25">
      <c r="A109" s="66"/>
      <c r="B109" s="66"/>
      <c r="C109" s="66"/>
      <c r="D109" s="66"/>
      <c r="E109" s="67"/>
      <c r="F109" s="67"/>
      <c r="G109" s="66"/>
      <c r="H109" s="66"/>
      <c r="I109" s="66"/>
      <c r="J109" s="66"/>
      <c r="K109" s="36"/>
      <c r="L109" s="36"/>
    </row>
    <row r="110" spans="1:12" x14ac:dyDescent="0.25">
      <c r="A110" s="66"/>
      <c r="B110" s="66"/>
      <c r="C110" s="66"/>
      <c r="D110" s="66"/>
      <c r="E110" s="67"/>
      <c r="F110" s="67"/>
      <c r="G110" s="66"/>
      <c r="H110" s="66"/>
      <c r="I110" s="66"/>
      <c r="J110" s="66"/>
      <c r="K110" s="36"/>
      <c r="L110" s="36"/>
    </row>
    <row r="111" spans="1:12" x14ac:dyDescent="0.25">
      <c r="A111" s="66"/>
      <c r="B111" s="66"/>
      <c r="C111" s="66"/>
      <c r="D111" s="66"/>
      <c r="E111" s="67"/>
      <c r="F111" s="67"/>
      <c r="G111" s="66"/>
      <c r="H111" s="66"/>
      <c r="I111" s="66"/>
      <c r="J111" s="66"/>
      <c r="K111" s="36"/>
      <c r="L111" s="36"/>
    </row>
    <row r="112" spans="1:12" x14ac:dyDescent="0.25">
      <c r="A112" s="66"/>
      <c r="B112" s="66"/>
      <c r="C112" s="66"/>
      <c r="D112" s="66"/>
      <c r="E112" s="67"/>
      <c r="F112" s="67"/>
      <c r="G112" s="66"/>
      <c r="H112" s="66"/>
      <c r="I112" s="66"/>
      <c r="J112" s="66"/>
      <c r="K112" s="36"/>
      <c r="L112" s="36"/>
    </row>
    <row r="113" spans="1:12" x14ac:dyDescent="0.25">
      <c r="A113" s="66"/>
      <c r="B113" s="66"/>
      <c r="C113" s="66"/>
      <c r="D113" s="66"/>
      <c r="E113" s="67"/>
      <c r="F113" s="67"/>
      <c r="G113" s="66"/>
      <c r="H113" s="66"/>
      <c r="I113" s="66"/>
      <c r="J113" s="66"/>
      <c r="K113" s="36"/>
      <c r="L113" s="36"/>
    </row>
    <row r="114" spans="1:12" x14ac:dyDescent="0.25">
      <c r="A114" s="66"/>
      <c r="B114" s="66"/>
      <c r="C114" s="66"/>
      <c r="D114" s="66"/>
      <c r="E114" s="67"/>
      <c r="F114" s="67"/>
      <c r="G114" s="66"/>
      <c r="H114" s="66"/>
      <c r="I114" s="66"/>
      <c r="J114" s="66"/>
      <c r="K114" s="36"/>
      <c r="L114" s="36"/>
    </row>
    <row r="115" spans="1:12" x14ac:dyDescent="0.25">
      <c r="A115" s="66"/>
      <c r="B115" s="66"/>
      <c r="C115" s="66"/>
      <c r="D115" s="66"/>
      <c r="E115" s="67"/>
      <c r="F115" s="67"/>
      <c r="G115" s="66"/>
      <c r="H115" s="66"/>
      <c r="I115" s="66"/>
      <c r="J115" s="66"/>
      <c r="K115" s="36"/>
      <c r="L115" s="36"/>
    </row>
    <row r="116" spans="1:12" x14ac:dyDescent="0.25">
      <c r="A116" s="66"/>
      <c r="B116" s="66"/>
      <c r="C116" s="66"/>
      <c r="D116" s="66"/>
      <c r="E116" s="67"/>
      <c r="F116" s="67"/>
      <c r="G116" s="66"/>
      <c r="H116" s="66"/>
      <c r="I116" s="66"/>
      <c r="J116" s="66"/>
      <c r="K116" s="36"/>
      <c r="L116" s="36"/>
    </row>
    <row r="117" spans="1:12" x14ac:dyDescent="0.25">
      <c r="A117" s="66"/>
      <c r="B117" s="66"/>
      <c r="C117" s="66"/>
      <c r="D117" s="66"/>
      <c r="E117" s="67"/>
      <c r="F117" s="67"/>
      <c r="G117" s="66"/>
      <c r="H117" s="66"/>
      <c r="I117" s="66"/>
      <c r="J117" s="66"/>
      <c r="K117" s="36"/>
      <c r="L117" s="36"/>
    </row>
    <row r="118" spans="1:12" x14ac:dyDescent="0.25">
      <c r="A118" s="66"/>
      <c r="B118" s="66"/>
      <c r="C118" s="66"/>
      <c r="D118" s="66"/>
      <c r="E118" s="67"/>
      <c r="F118" s="67"/>
      <c r="G118" s="66"/>
      <c r="H118" s="66"/>
      <c r="I118" s="66"/>
      <c r="J118" s="66"/>
      <c r="K118" s="36"/>
      <c r="L118" s="36"/>
    </row>
    <row r="119" spans="1:12" x14ac:dyDescent="0.25">
      <c r="A119" s="66"/>
      <c r="B119" s="66"/>
      <c r="C119" s="66"/>
      <c r="D119" s="66"/>
      <c r="E119" s="67"/>
      <c r="F119" s="67"/>
      <c r="G119" s="66"/>
      <c r="H119" s="66"/>
      <c r="I119" s="66"/>
      <c r="J119" s="66"/>
      <c r="K119" s="36"/>
      <c r="L119" s="36"/>
    </row>
    <row r="120" spans="1:12" x14ac:dyDescent="0.25">
      <c r="A120" s="66"/>
      <c r="B120" s="66"/>
      <c r="C120" s="66"/>
      <c r="D120" s="66"/>
      <c r="E120" s="67"/>
      <c r="F120" s="67"/>
      <c r="G120" s="66"/>
      <c r="H120" s="66"/>
      <c r="I120" s="66"/>
      <c r="J120" s="66"/>
      <c r="K120" s="36"/>
      <c r="L120" s="36"/>
    </row>
    <row r="121" spans="1:12" x14ac:dyDescent="0.25">
      <c r="A121" s="66"/>
      <c r="B121" s="66"/>
      <c r="C121" s="66"/>
      <c r="D121" s="66"/>
      <c r="E121" s="67"/>
      <c r="F121" s="67"/>
      <c r="G121" s="66"/>
      <c r="H121" s="66"/>
      <c r="I121" s="66"/>
      <c r="J121" s="66"/>
      <c r="K121" s="36"/>
      <c r="L121" s="36"/>
    </row>
    <row r="122" spans="1:12" x14ac:dyDescent="0.25">
      <c r="A122" s="66"/>
      <c r="B122" s="66"/>
      <c r="C122" s="66"/>
      <c r="D122" s="66"/>
      <c r="E122" s="67"/>
      <c r="F122" s="67"/>
      <c r="G122" s="66"/>
      <c r="H122" s="66"/>
      <c r="I122" s="66"/>
      <c r="J122" s="66"/>
      <c r="K122" s="36"/>
      <c r="L122" s="36"/>
    </row>
    <row r="123" spans="1:12" x14ac:dyDescent="0.25">
      <c r="A123" s="66"/>
      <c r="B123" s="66"/>
      <c r="C123" s="66"/>
      <c r="D123" s="66"/>
      <c r="E123" s="67"/>
      <c r="F123" s="67"/>
      <c r="G123" s="66"/>
      <c r="H123" s="66"/>
      <c r="I123" s="66"/>
      <c r="J123" s="66"/>
      <c r="K123" s="36"/>
      <c r="L123" s="36"/>
    </row>
    <row r="124" spans="1:12" x14ac:dyDescent="0.25">
      <c r="A124" s="66"/>
      <c r="B124" s="66"/>
      <c r="C124" s="66"/>
      <c r="D124" s="66"/>
      <c r="E124" s="67"/>
      <c r="F124" s="67"/>
      <c r="G124" s="66"/>
      <c r="H124" s="66"/>
      <c r="I124" s="66"/>
      <c r="J124" s="66"/>
      <c r="K124" s="36"/>
      <c r="L124" s="36"/>
    </row>
    <row r="125" spans="1:12" x14ac:dyDescent="0.25">
      <c r="A125" s="66"/>
      <c r="B125" s="66"/>
      <c r="C125" s="66"/>
      <c r="D125" s="66"/>
      <c r="E125" s="67"/>
      <c r="F125" s="67"/>
      <c r="G125" s="66"/>
      <c r="H125" s="66"/>
      <c r="I125" s="66"/>
      <c r="J125" s="66"/>
      <c r="K125" s="36"/>
      <c r="L125" s="36"/>
    </row>
    <row r="126" spans="1:12" x14ac:dyDescent="0.25">
      <c r="A126" s="66"/>
      <c r="B126" s="66"/>
      <c r="C126" s="66"/>
      <c r="D126" s="66"/>
      <c r="E126" s="67"/>
      <c r="F126" s="67"/>
      <c r="G126" s="66"/>
      <c r="H126" s="66"/>
      <c r="I126" s="66"/>
      <c r="J126" s="66"/>
      <c r="K126" s="36"/>
      <c r="L126" s="36"/>
    </row>
    <row r="127" spans="1:12" x14ac:dyDescent="0.25">
      <c r="A127" s="66"/>
      <c r="B127" s="66"/>
      <c r="C127" s="66"/>
      <c r="D127" s="66"/>
      <c r="E127" s="67"/>
      <c r="F127" s="67"/>
      <c r="G127" s="66"/>
      <c r="H127" s="66"/>
      <c r="I127" s="66"/>
      <c r="J127" s="66"/>
      <c r="K127" s="36"/>
      <c r="L127" s="36"/>
    </row>
    <row r="128" spans="1:12" x14ac:dyDescent="0.25">
      <c r="A128" s="66"/>
      <c r="B128" s="66"/>
      <c r="C128" s="66"/>
      <c r="D128" s="66"/>
      <c r="E128" s="67"/>
      <c r="F128" s="67"/>
      <c r="G128" s="66"/>
      <c r="H128" s="66"/>
      <c r="I128" s="66"/>
      <c r="J128" s="66"/>
      <c r="K128" s="36"/>
      <c r="L128" s="36"/>
    </row>
    <row r="129" spans="1:12" x14ac:dyDescent="0.25">
      <c r="A129" s="66"/>
      <c r="B129" s="66"/>
      <c r="C129" s="66"/>
      <c r="D129" s="66"/>
      <c r="E129" s="67"/>
      <c r="F129" s="67"/>
      <c r="G129" s="66"/>
      <c r="H129" s="66"/>
      <c r="I129" s="66"/>
      <c r="J129" s="66"/>
      <c r="K129" s="36"/>
      <c r="L129" s="36"/>
    </row>
    <row r="130" spans="1:12" x14ac:dyDescent="0.25">
      <c r="A130" s="66"/>
      <c r="B130" s="66"/>
      <c r="C130" s="66"/>
      <c r="D130" s="66"/>
      <c r="E130" s="67"/>
      <c r="F130" s="67"/>
      <c r="G130" s="66"/>
      <c r="H130" s="66"/>
      <c r="I130" s="66"/>
      <c r="J130" s="66"/>
      <c r="K130" s="36"/>
      <c r="L130" s="36"/>
    </row>
    <row r="131" spans="1:12" x14ac:dyDescent="0.25">
      <c r="A131" s="66"/>
      <c r="B131" s="66"/>
      <c r="C131" s="66"/>
      <c r="D131" s="66"/>
      <c r="E131" s="67"/>
      <c r="F131" s="67"/>
      <c r="G131" s="66"/>
      <c r="H131" s="66"/>
      <c r="I131" s="66"/>
      <c r="J131" s="66"/>
      <c r="K131" s="36"/>
      <c r="L131" s="36"/>
    </row>
    <row r="132" spans="1:12" x14ac:dyDescent="0.25">
      <c r="A132" s="66"/>
      <c r="B132" s="66"/>
      <c r="C132" s="66"/>
      <c r="D132" s="66"/>
      <c r="E132" s="67"/>
      <c r="F132" s="67"/>
      <c r="G132" s="66"/>
      <c r="H132" s="66"/>
      <c r="I132" s="66"/>
      <c r="J132" s="66"/>
      <c r="K132" s="36"/>
      <c r="L132" s="36"/>
    </row>
    <row r="133" spans="1:12" x14ac:dyDescent="0.25">
      <c r="A133" s="66"/>
      <c r="B133" s="66"/>
      <c r="C133" s="66"/>
      <c r="D133" s="66"/>
      <c r="E133" s="67"/>
      <c r="F133" s="67"/>
      <c r="G133" s="66"/>
      <c r="H133" s="66"/>
      <c r="I133" s="66"/>
      <c r="J133" s="66"/>
      <c r="K133" s="36"/>
      <c r="L133" s="36"/>
    </row>
    <row r="134" spans="1:12" x14ac:dyDescent="0.25">
      <c r="A134" s="66"/>
      <c r="B134" s="66"/>
      <c r="C134" s="66"/>
      <c r="D134" s="66"/>
      <c r="E134" s="67"/>
      <c r="F134" s="67"/>
      <c r="G134" s="66"/>
      <c r="H134" s="66"/>
      <c r="I134" s="66"/>
      <c r="J134" s="66"/>
      <c r="K134" s="36"/>
      <c r="L134" s="36"/>
    </row>
    <row r="135" spans="1:12" x14ac:dyDescent="0.25">
      <c r="A135" s="66"/>
      <c r="B135" s="66"/>
      <c r="C135" s="66"/>
      <c r="D135" s="66"/>
      <c r="E135" s="67"/>
      <c r="F135" s="67"/>
      <c r="G135" s="66"/>
      <c r="H135" s="66"/>
      <c r="I135" s="66"/>
      <c r="J135" s="66"/>
      <c r="K135" s="36"/>
      <c r="L135" s="36"/>
    </row>
    <row r="136" spans="1:12" x14ac:dyDescent="0.25">
      <c r="A136" s="66"/>
      <c r="B136" s="66"/>
      <c r="C136" s="66"/>
      <c r="D136" s="66"/>
      <c r="E136" s="67"/>
      <c r="F136" s="67"/>
      <c r="G136" s="66"/>
      <c r="H136" s="66"/>
      <c r="I136" s="66"/>
      <c r="J136" s="66"/>
      <c r="K136" s="36"/>
      <c r="L136" s="36"/>
    </row>
    <row r="137" spans="1:12" x14ac:dyDescent="0.25">
      <c r="A137" s="66"/>
      <c r="B137" s="66"/>
      <c r="C137" s="66"/>
      <c r="D137" s="66"/>
      <c r="E137" s="67"/>
      <c r="F137" s="67"/>
      <c r="G137" s="66"/>
      <c r="H137" s="66"/>
      <c r="I137" s="66"/>
      <c r="J137" s="66"/>
      <c r="K137" s="36"/>
      <c r="L137" s="36"/>
    </row>
    <row r="138" spans="1:12" x14ac:dyDescent="0.25">
      <c r="A138" s="66"/>
      <c r="B138" s="66"/>
      <c r="C138" s="66"/>
      <c r="D138" s="66"/>
      <c r="E138" s="67"/>
      <c r="F138" s="67"/>
      <c r="G138" s="66"/>
      <c r="H138" s="66"/>
      <c r="I138" s="66"/>
      <c r="J138" s="66"/>
      <c r="K138" s="36"/>
      <c r="L138" s="36"/>
    </row>
    <row r="139" spans="1:12" x14ac:dyDescent="0.25">
      <c r="A139" s="66"/>
      <c r="B139" s="66"/>
      <c r="C139" s="66"/>
      <c r="D139" s="66"/>
      <c r="E139" s="67"/>
      <c r="F139" s="67"/>
      <c r="G139" s="66"/>
      <c r="H139" s="66"/>
      <c r="I139" s="66"/>
      <c r="J139" s="66"/>
      <c r="K139" s="36"/>
      <c r="L139" s="36"/>
    </row>
    <row r="140" spans="1:12" x14ac:dyDescent="0.25">
      <c r="A140" s="66"/>
      <c r="B140" s="66"/>
      <c r="C140" s="66"/>
      <c r="D140" s="66"/>
      <c r="E140" s="67"/>
      <c r="F140" s="67"/>
      <c r="G140" s="66"/>
      <c r="H140" s="66"/>
      <c r="I140" s="66"/>
      <c r="J140" s="66"/>
      <c r="K140" s="36"/>
      <c r="L140" s="36"/>
    </row>
    <row r="141" spans="1:12" x14ac:dyDescent="0.25">
      <c r="A141" s="66"/>
      <c r="B141" s="66"/>
      <c r="C141" s="66"/>
      <c r="D141" s="66"/>
      <c r="E141" s="67"/>
      <c r="F141" s="67"/>
      <c r="G141" s="66"/>
      <c r="H141" s="66"/>
      <c r="I141" s="66"/>
      <c r="J141" s="66"/>
      <c r="K141" s="36"/>
      <c r="L141" s="36"/>
    </row>
    <row r="142" spans="1:12" x14ac:dyDescent="0.25">
      <c r="A142" s="66"/>
      <c r="B142" s="66"/>
      <c r="C142" s="66"/>
      <c r="D142" s="66"/>
      <c r="E142" s="67"/>
      <c r="F142" s="67"/>
      <c r="G142" s="66"/>
      <c r="H142" s="66"/>
      <c r="I142" s="66"/>
      <c r="J142" s="66"/>
      <c r="K142" s="36"/>
      <c r="L142" s="36"/>
    </row>
    <row r="143" spans="1:12" x14ac:dyDescent="0.25">
      <c r="A143" s="66"/>
      <c r="B143" s="66"/>
      <c r="C143" s="66"/>
      <c r="D143" s="66"/>
      <c r="E143" s="67"/>
      <c r="F143" s="67"/>
      <c r="G143" s="66"/>
      <c r="H143" s="66"/>
      <c r="I143" s="66"/>
      <c r="J143" s="66"/>
      <c r="K143" s="36"/>
      <c r="L143" s="36"/>
    </row>
    <row r="144" spans="1:12" x14ac:dyDescent="0.25">
      <c r="A144" s="66"/>
      <c r="B144" s="66"/>
      <c r="C144" s="66"/>
      <c r="D144" s="66"/>
      <c r="E144" s="67"/>
      <c r="F144" s="67"/>
      <c r="G144" s="66"/>
      <c r="H144" s="66"/>
      <c r="I144" s="66"/>
      <c r="J144" s="66"/>
      <c r="K144" s="36"/>
      <c r="L144" s="36"/>
    </row>
    <row r="145" spans="1:12" x14ac:dyDescent="0.25">
      <c r="A145" s="66"/>
      <c r="B145" s="66"/>
      <c r="C145" s="66"/>
      <c r="D145" s="66"/>
      <c r="E145" s="67"/>
      <c r="F145" s="67"/>
      <c r="G145" s="66"/>
      <c r="H145" s="66"/>
      <c r="I145" s="66"/>
      <c r="J145" s="66"/>
      <c r="K145" s="36"/>
      <c r="L145" s="36"/>
    </row>
    <row r="146" spans="1:12" x14ac:dyDescent="0.25">
      <c r="A146" s="66"/>
      <c r="B146" s="66"/>
      <c r="C146" s="66"/>
      <c r="D146" s="66"/>
      <c r="E146" s="67"/>
      <c r="F146" s="67"/>
      <c r="G146" s="66"/>
      <c r="H146" s="66"/>
      <c r="I146" s="66"/>
      <c r="J146" s="66"/>
      <c r="K146" s="36"/>
      <c r="L146" s="36"/>
    </row>
    <row r="147" spans="1:12" x14ac:dyDescent="0.25">
      <c r="A147" s="66"/>
      <c r="B147" s="66"/>
      <c r="C147" s="66"/>
      <c r="D147" s="66"/>
      <c r="E147" s="67"/>
      <c r="F147" s="67"/>
      <c r="G147" s="66"/>
      <c r="H147" s="66"/>
      <c r="I147" s="66"/>
      <c r="J147" s="66"/>
      <c r="K147" s="36"/>
      <c r="L147" s="36"/>
    </row>
    <row r="148" spans="1:12" x14ac:dyDescent="0.25">
      <c r="A148" s="66"/>
      <c r="B148" s="66"/>
      <c r="C148" s="66"/>
      <c r="D148" s="66"/>
      <c r="E148" s="67"/>
      <c r="F148" s="67"/>
      <c r="G148" s="66"/>
      <c r="H148" s="66"/>
      <c r="I148" s="66"/>
      <c r="J148" s="66"/>
      <c r="K148" s="36"/>
      <c r="L148" s="36"/>
    </row>
    <row r="149" spans="1:12" x14ac:dyDescent="0.25">
      <c r="A149" s="66"/>
      <c r="B149" s="66"/>
      <c r="C149" s="66"/>
      <c r="D149" s="66"/>
      <c r="E149" s="67"/>
      <c r="F149" s="67"/>
      <c r="G149" s="66"/>
      <c r="H149" s="66"/>
      <c r="I149" s="66"/>
      <c r="J149" s="66"/>
      <c r="K149" s="36"/>
      <c r="L149" s="36"/>
    </row>
    <row r="150" spans="1:12" x14ac:dyDescent="0.25">
      <c r="A150" s="66"/>
      <c r="B150" s="66"/>
      <c r="C150" s="66"/>
      <c r="D150" s="66"/>
      <c r="E150" s="67"/>
      <c r="F150" s="67"/>
      <c r="G150" s="66"/>
      <c r="H150" s="66"/>
      <c r="I150" s="66"/>
      <c r="J150" s="66"/>
      <c r="K150" s="36"/>
      <c r="L150" s="36"/>
    </row>
    <row r="151" spans="1:12" x14ac:dyDescent="0.25">
      <c r="A151" s="66"/>
      <c r="B151" s="66"/>
      <c r="C151" s="66"/>
      <c r="D151" s="66"/>
      <c r="E151" s="67"/>
      <c r="F151" s="67"/>
      <c r="G151" s="66"/>
      <c r="H151" s="66"/>
      <c r="I151" s="66"/>
      <c r="J151" s="66"/>
      <c r="K151" s="36"/>
      <c r="L151" s="36"/>
    </row>
    <row r="152" spans="1:12" x14ac:dyDescent="0.25">
      <c r="A152" s="66"/>
      <c r="B152" s="66"/>
      <c r="C152" s="66"/>
      <c r="D152" s="66"/>
      <c r="E152" s="67"/>
      <c r="F152" s="67"/>
      <c r="G152" s="66"/>
      <c r="H152" s="66"/>
      <c r="I152" s="66"/>
      <c r="J152" s="66"/>
      <c r="K152" s="36"/>
      <c r="L152" s="36"/>
    </row>
    <row r="153" spans="1:12" x14ac:dyDescent="0.25">
      <c r="A153" s="66"/>
      <c r="B153" s="66"/>
      <c r="C153" s="66"/>
      <c r="D153" s="66"/>
      <c r="E153" s="67"/>
      <c r="F153" s="67"/>
      <c r="G153" s="66"/>
      <c r="H153" s="66"/>
      <c r="I153" s="66"/>
      <c r="J153" s="66"/>
      <c r="K153" s="36"/>
      <c r="L153" s="36"/>
    </row>
    <row r="154" spans="1:12" x14ac:dyDescent="0.25">
      <c r="A154" s="66"/>
      <c r="B154" s="66"/>
      <c r="C154" s="66"/>
      <c r="D154" s="66"/>
      <c r="E154" s="67"/>
      <c r="F154" s="67"/>
      <c r="G154" s="66"/>
      <c r="H154" s="66"/>
      <c r="I154" s="66"/>
      <c r="J154" s="66"/>
      <c r="K154" s="36"/>
      <c r="L154" s="36"/>
    </row>
    <row r="155" spans="1:12" x14ac:dyDescent="0.25">
      <c r="A155" s="66"/>
      <c r="B155" s="66"/>
      <c r="C155" s="66"/>
      <c r="D155" s="66"/>
      <c r="E155" s="67"/>
      <c r="F155" s="67"/>
      <c r="G155" s="66"/>
      <c r="H155" s="66"/>
      <c r="I155" s="66"/>
      <c r="J155" s="66"/>
      <c r="K155" s="36"/>
      <c r="L155" s="36"/>
    </row>
    <row r="156" spans="1:12" x14ac:dyDescent="0.25">
      <c r="A156" s="66"/>
      <c r="B156" s="66"/>
      <c r="C156" s="66"/>
      <c r="D156" s="66"/>
      <c r="E156" s="67"/>
      <c r="F156" s="67"/>
      <c r="G156" s="66"/>
      <c r="H156" s="66"/>
      <c r="I156" s="66"/>
      <c r="J156" s="66"/>
      <c r="K156" s="36"/>
      <c r="L156" s="36"/>
    </row>
    <row r="157" spans="1:12" x14ac:dyDescent="0.25">
      <c r="A157" s="66"/>
      <c r="B157" s="66"/>
      <c r="C157" s="66"/>
      <c r="D157" s="66"/>
      <c r="E157" s="67"/>
      <c r="F157" s="67"/>
      <c r="G157" s="66"/>
      <c r="H157" s="66"/>
      <c r="I157" s="66"/>
      <c r="J157" s="66"/>
      <c r="K157" s="36"/>
      <c r="L157" s="36"/>
    </row>
    <row r="158" spans="1:12" x14ac:dyDescent="0.25">
      <c r="A158" s="66"/>
      <c r="B158" s="66"/>
      <c r="C158" s="66"/>
      <c r="D158" s="66"/>
      <c r="E158" s="67"/>
      <c r="F158" s="67"/>
      <c r="G158" s="66"/>
      <c r="H158" s="66"/>
      <c r="I158" s="66"/>
      <c r="J158" s="66"/>
      <c r="K158" s="36"/>
      <c r="L158" s="36"/>
    </row>
    <row r="159" spans="1:12" x14ac:dyDescent="0.25">
      <c r="A159" s="66"/>
      <c r="B159" s="66"/>
      <c r="C159" s="66"/>
      <c r="D159" s="66"/>
      <c r="E159" s="67"/>
      <c r="F159" s="67"/>
      <c r="G159" s="66"/>
      <c r="H159" s="66"/>
      <c r="I159" s="66"/>
      <c r="J159" s="66"/>
      <c r="K159" s="36"/>
      <c r="L159" s="36"/>
    </row>
    <row r="160" spans="1:12" x14ac:dyDescent="0.25">
      <c r="A160" s="66"/>
      <c r="B160" s="66"/>
      <c r="C160" s="66"/>
      <c r="D160" s="66"/>
      <c r="E160" s="67"/>
      <c r="F160" s="67"/>
      <c r="G160" s="66"/>
      <c r="H160" s="66"/>
      <c r="I160" s="66"/>
      <c r="J160" s="66"/>
      <c r="K160" s="36"/>
      <c r="L160" s="36"/>
    </row>
    <row r="161" spans="1:12" x14ac:dyDescent="0.25">
      <c r="A161" s="66"/>
      <c r="B161" s="66"/>
      <c r="C161" s="66"/>
      <c r="D161" s="66"/>
      <c r="E161" s="67"/>
      <c r="F161" s="67"/>
      <c r="G161" s="66"/>
      <c r="H161" s="66"/>
      <c r="I161" s="66"/>
      <c r="J161" s="66"/>
      <c r="K161" s="36"/>
      <c r="L161" s="36"/>
    </row>
    <row r="162" spans="1:12" x14ac:dyDescent="0.25">
      <c r="A162" s="66"/>
      <c r="B162" s="66"/>
      <c r="C162" s="66"/>
      <c r="D162" s="66"/>
      <c r="E162" s="67"/>
      <c r="F162" s="67"/>
      <c r="G162" s="66"/>
      <c r="H162" s="66"/>
      <c r="I162" s="66"/>
      <c r="J162" s="66"/>
      <c r="K162" s="36"/>
      <c r="L162" s="36"/>
    </row>
    <row r="163" spans="1:12" x14ac:dyDescent="0.25">
      <c r="A163" s="66"/>
      <c r="B163" s="66"/>
      <c r="C163" s="66"/>
      <c r="D163" s="66"/>
      <c r="E163" s="67"/>
      <c r="F163" s="67"/>
      <c r="G163" s="66"/>
      <c r="H163" s="66"/>
      <c r="I163" s="66"/>
      <c r="J163" s="66"/>
      <c r="K163" s="36"/>
      <c r="L163" s="36"/>
    </row>
    <row r="164" spans="1:12" x14ac:dyDescent="0.25">
      <c r="A164" s="66"/>
      <c r="B164" s="66"/>
      <c r="C164" s="66"/>
      <c r="D164" s="66"/>
      <c r="E164" s="67"/>
      <c r="F164" s="67"/>
      <c r="G164" s="66"/>
      <c r="H164" s="66"/>
      <c r="I164" s="66"/>
      <c r="J164" s="66"/>
      <c r="K164" s="36"/>
      <c r="L164" s="36"/>
    </row>
    <row r="165" spans="1:12" x14ac:dyDescent="0.25">
      <c r="A165" s="66"/>
      <c r="B165" s="66"/>
      <c r="C165" s="66"/>
      <c r="D165" s="66"/>
      <c r="E165" s="67"/>
      <c r="F165" s="67"/>
      <c r="G165" s="66"/>
      <c r="H165" s="66"/>
      <c r="I165" s="66"/>
      <c r="J165" s="66"/>
      <c r="K165" s="36"/>
      <c r="L165" s="36"/>
    </row>
    <row r="166" spans="1:12" x14ac:dyDescent="0.25">
      <c r="A166" s="66"/>
      <c r="B166" s="66"/>
      <c r="C166" s="66"/>
      <c r="D166" s="66"/>
      <c r="E166" s="67"/>
      <c r="F166" s="67"/>
      <c r="G166" s="66"/>
      <c r="H166" s="66"/>
      <c r="I166" s="66"/>
      <c r="J166" s="66"/>
      <c r="K166" s="36"/>
      <c r="L166" s="36"/>
    </row>
    <row r="167" spans="1:12" x14ac:dyDescent="0.25">
      <c r="A167" s="66"/>
      <c r="B167" s="66"/>
      <c r="C167" s="66"/>
      <c r="D167" s="66"/>
      <c r="E167" s="67"/>
      <c r="F167" s="67"/>
      <c r="G167" s="66"/>
      <c r="H167" s="66"/>
      <c r="I167" s="66"/>
      <c r="J167" s="66"/>
      <c r="K167" s="36"/>
      <c r="L167" s="36"/>
    </row>
    <row r="168" spans="1:12" x14ac:dyDescent="0.25">
      <c r="A168" s="66"/>
      <c r="B168" s="66"/>
      <c r="C168" s="66"/>
      <c r="D168" s="66"/>
      <c r="E168" s="67"/>
      <c r="F168" s="67"/>
      <c r="G168" s="66"/>
      <c r="H168" s="66"/>
      <c r="I168" s="66"/>
      <c r="J168" s="66"/>
      <c r="K168" s="36"/>
      <c r="L168" s="36"/>
    </row>
    <row r="169" spans="1:12" x14ac:dyDescent="0.25">
      <c r="A169" s="66"/>
      <c r="B169" s="66"/>
      <c r="C169" s="66"/>
      <c r="D169" s="66"/>
      <c r="E169" s="67"/>
      <c r="F169" s="67"/>
      <c r="G169" s="66"/>
      <c r="H169" s="66"/>
      <c r="I169" s="66"/>
      <c r="J169" s="66"/>
      <c r="K169" s="36"/>
      <c r="L169" s="36"/>
    </row>
    <row r="170" spans="1:12" x14ac:dyDescent="0.25">
      <c r="A170" s="66"/>
      <c r="B170" s="66"/>
      <c r="C170" s="66"/>
      <c r="D170" s="66"/>
      <c r="E170" s="67"/>
      <c r="F170" s="67"/>
      <c r="G170" s="66"/>
      <c r="H170" s="66"/>
      <c r="I170" s="66"/>
      <c r="J170" s="66"/>
      <c r="K170" s="36"/>
      <c r="L170" s="36"/>
    </row>
    <row r="171" spans="1:12" x14ac:dyDescent="0.25">
      <c r="A171" s="66"/>
      <c r="B171" s="66"/>
      <c r="C171" s="66"/>
      <c r="D171" s="66"/>
      <c r="E171" s="67"/>
      <c r="F171" s="67"/>
      <c r="G171" s="66"/>
      <c r="H171" s="66"/>
      <c r="I171" s="66"/>
      <c r="J171" s="66"/>
      <c r="K171" s="36"/>
      <c r="L171" s="36"/>
    </row>
    <row r="172" spans="1:12" x14ac:dyDescent="0.25">
      <c r="A172" s="66"/>
      <c r="B172" s="66"/>
      <c r="C172" s="66"/>
      <c r="D172" s="66"/>
      <c r="E172" s="67"/>
      <c r="F172" s="67"/>
      <c r="G172" s="66"/>
      <c r="H172" s="66"/>
      <c r="I172" s="66"/>
      <c r="J172" s="66"/>
      <c r="K172" s="36"/>
      <c r="L172" s="36"/>
    </row>
    <row r="173" spans="1:12" x14ac:dyDescent="0.25">
      <c r="A173" s="66"/>
      <c r="B173" s="66"/>
      <c r="C173" s="66"/>
      <c r="D173" s="66"/>
      <c r="E173" s="67"/>
      <c r="F173" s="67"/>
      <c r="G173" s="66"/>
      <c r="H173" s="66"/>
      <c r="I173" s="66"/>
      <c r="J173" s="66"/>
      <c r="K173" s="36"/>
      <c r="L173" s="36"/>
    </row>
    <row r="174" spans="1:12" x14ac:dyDescent="0.25">
      <c r="A174" s="66"/>
      <c r="B174" s="66"/>
      <c r="C174" s="66"/>
      <c r="D174" s="66"/>
      <c r="E174" s="67"/>
      <c r="F174" s="67"/>
      <c r="G174" s="66"/>
      <c r="H174" s="66"/>
      <c r="I174" s="66"/>
      <c r="J174" s="66"/>
      <c r="K174" s="36"/>
      <c r="L174" s="36"/>
    </row>
    <row r="175" spans="1:12" x14ac:dyDescent="0.25">
      <c r="A175" s="66"/>
      <c r="B175" s="66"/>
      <c r="C175" s="66"/>
      <c r="D175" s="66"/>
      <c r="E175" s="67"/>
      <c r="F175" s="67"/>
      <c r="G175" s="66"/>
      <c r="H175" s="66"/>
      <c r="I175" s="66"/>
      <c r="J175" s="66"/>
      <c r="K175" s="36"/>
      <c r="L175" s="36"/>
    </row>
    <row r="176" spans="1:12" x14ac:dyDescent="0.25">
      <c r="A176" s="66"/>
      <c r="B176" s="66"/>
      <c r="C176" s="66"/>
      <c r="D176" s="66"/>
      <c r="E176" s="67"/>
      <c r="F176" s="67"/>
      <c r="G176" s="66"/>
      <c r="H176" s="66"/>
      <c r="I176" s="66"/>
      <c r="J176" s="66"/>
      <c r="K176" s="36"/>
      <c r="L176" s="36"/>
    </row>
    <row r="177" spans="1:12" x14ac:dyDescent="0.25">
      <c r="A177" s="66"/>
      <c r="B177" s="66"/>
      <c r="C177" s="66"/>
      <c r="D177" s="66"/>
      <c r="E177" s="67"/>
      <c r="F177" s="67"/>
      <c r="G177" s="66"/>
      <c r="H177" s="66"/>
      <c r="I177" s="66"/>
      <c r="J177" s="66"/>
      <c r="K177" s="36"/>
      <c r="L177" s="36"/>
    </row>
    <row r="178" spans="1:12" x14ac:dyDescent="0.25">
      <c r="A178" s="66"/>
      <c r="B178" s="66"/>
      <c r="C178" s="66"/>
      <c r="D178" s="66"/>
      <c r="E178" s="67"/>
      <c r="F178" s="67"/>
      <c r="G178" s="66"/>
      <c r="H178" s="66"/>
      <c r="I178" s="66"/>
      <c r="J178" s="66"/>
      <c r="K178" s="36"/>
      <c r="L178" s="36"/>
    </row>
    <row r="179" spans="1:12" x14ac:dyDescent="0.25">
      <c r="A179" s="66"/>
      <c r="B179" s="66"/>
      <c r="C179" s="66"/>
      <c r="D179" s="66"/>
      <c r="E179" s="67"/>
      <c r="F179" s="67"/>
      <c r="G179" s="66"/>
      <c r="H179" s="66"/>
      <c r="I179" s="66"/>
      <c r="J179" s="66"/>
      <c r="K179" s="36"/>
      <c r="L179" s="36"/>
    </row>
    <row r="180" spans="1:12" x14ac:dyDescent="0.25">
      <c r="A180" s="66"/>
      <c r="B180" s="66"/>
      <c r="C180" s="66"/>
      <c r="D180" s="66"/>
      <c r="E180" s="67"/>
      <c r="F180" s="67"/>
      <c r="G180" s="66"/>
      <c r="H180" s="66"/>
      <c r="I180" s="66"/>
      <c r="J180" s="66"/>
      <c r="K180" s="36"/>
      <c r="L180" s="36"/>
    </row>
    <row r="181" spans="1:12" x14ac:dyDescent="0.25">
      <c r="A181" s="66"/>
      <c r="B181" s="66"/>
      <c r="C181" s="66"/>
      <c r="D181" s="66"/>
      <c r="E181" s="67"/>
      <c r="F181" s="67"/>
      <c r="G181" s="66"/>
      <c r="H181" s="66"/>
      <c r="I181" s="66"/>
      <c r="J181" s="66"/>
      <c r="K181" s="36"/>
      <c r="L181" s="36"/>
    </row>
    <row r="182" spans="1:12" x14ac:dyDescent="0.25">
      <c r="A182" s="66"/>
      <c r="B182" s="66"/>
      <c r="C182" s="66"/>
      <c r="D182" s="66"/>
      <c r="E182" s="67"/>
      <c r="F182" s="67"/>
      <c r="G182" s="66"/>
      <c r="H182" s="66"/>
      <c r="I182" s="66"/>
      <c r="J182" s="66"/>
      <c r="K182" s="36"/>
      <c r="L182" s="36"/>
    </row>
    <row r="183" spans="1:12" x14ac:dyDescent="0.25">
      <c r="A183" s="66"/>
      <c r="B183" s="66"/>
      <c r="C183" s="66"/>
      <c r="D183" s="66"/>
      <c r="E183" s="67"/>
      <c r="F183" s="67"/>
      <c r="G183" s="66"/>
      <c r="H183" s="66"/>
      <c r="I183" s="66"/>
      <c r="J183" s="66"/>
      <c r="K183" s="36"/>
      <c r="L183" s="36"/>
    </row>
    <row r="184" spans="1:12" x14ac:dyDescent="0.25">
      <c r="A184" s="66"/>
      <c r="B184" s="66"/>
      <c r="C184" s="66"/>
      <c r="D184" s="66"/>
      <c r="E184" s="67"/>
      <c r="F184" s="67"/>
      <c r="G184" s="66"/>
      <c r="H184" s="66"/>
      <c r="I184" s="66"/>
      <c r="J184" s="66"/>
      <c r="K184" s="36"/>
      <c r="L184" s="36"/>
    </row>
    <row r="185" spans="1:12" x14ac:dyDescent="0.25">
      <c r="A185" s="66"/>
      <c r="B185" s="66"/>
      <c r="C185" s="66"/>
      <c r="D185" s="66"/>
      <c r="E185" s="67"/>
      <c r="F185" s="67"/>
      <c r="G185" s="66"/>
      <c r="H185" s="66"/>
      <c r="I185" s="66"/>
      <c r="J185" s="66"/>
      <c r="K185" s="36"/>
      <c r="L185" s="36"/>
    </row>
    <row r="186" spans="1:12" x14ac:dyDescent="0.25">
      <c r="A186" s="66"/>
      <c r="B186" s="66"/>
      <c r="C186" s="66"/>
      <c r="D186" s="66"/>
      <c r="E186" s="67"/>
      <c r="F186" s="67"/>
      <c r="G186" s="66"/>
      <c r="H186" s="66"/>
      <c r="I186" s="66"/>
      <c r="J186" s="66"/>
      <c r="K186" s="36"/>
      <c r="L186" s="36"/>
    </row>
    <row r="187" spans="1:12" x14ac:dyDescent="0.25">
      <c r="A187" s="66"/>
      <c r="B187" s="66"/>
      <c r="C187" s="66"/>
      <c r="D187" s="66"/>
      <c r="E187" s="67"/>
      <c r="F187" s="67"/>
      <c r="G187" s="66"/>
      <c r="H187" s="66"/>
      <c r="I187" s="66"/>
      <c r="J187" s="66"/>
      <c r="K187" s="36"/>
      <c r="L187" s="36"/>
    </row>
    <row r="188" spans="1:12" x14ac:dyDescent="0.25">
      <c r="A188" s="66"/>
      <c r="B188" s="66"/>
      <c r="C188" s="66"/>
      <c r="D188" s="66"/>
      <c r="E188" s="67"/>
      <c r="F188" s="67"/>
      <c r="G188" s="66"/>
      <c r="H188" s="66"/>
      <c r="I188" s="66"/>
      <c r="J188" s="66"/>
      <c r="K188" s="36"/>
      <c r="L188" s="36"/>
    </row>
    <row r="189" spans="1:12" x14ac:dyDescent="0.25">
      <c r="A189" s="66"/>
      <c r="B189" s="66"/>
      <c r="C189" s="66"/>
      <c r="D189" s="66"/>
      <c r="E189" s="67"/>
      <c r="F189" s="67"/>
      <c r="G189" s="66"/>
      <c r="H189" s="66"/>
      <c r="I189" s="66"/>
      <c r="J189" s="66"/>
      <c r="K189" s="36"/>
      <c r="L189" s="36"/>
    </row>
    <row r="190" spans="1:12" x14ac:dyDescent="0.25">
      <c r="A190" s="66"/>
      <c r="B190" s="66"/>
      <c r="C190" s="66"/>
      <c r="D190" s="66"/>
      <c r="E190" s="67"/>
      <c r="F190" s="67"/>
      <c r="G190" s="66"/>
      <c r="H190" s="66"/>
      <c r="I190" s="66"/>
      <c r="J190" s="66"/>
      <c r="K190" s="36"/>
      <c r="L190" s="36"/>
    </row>
    <row r="191" spans="1:12" x14ac:dyDescent="0.25">
      <c r="A191" s="66"/>
      <c r="B191" s="66"/>
      <c r="C191" s="66"/>
      <c r="D191" s="66"/>
      <c r="E191" s="67"/>
      <c r="F191" s="67"/>
      <c r="G191" s="66"/>
      <c r="H191" s="66"/>
      <c r="I191" s="66"/>
      <c r="J191" s="66"/>
      <c r="K191" s="36"/>
      <c r="L191" s="36"/>
    </row>
    <row r="192" spans="1:12" x14ac:dyDescent="0.25">
      <c r="A192" s="66"/>
      <c r="B192" s="66"/>
      <c r="C192" s="66"/>
      <c r="D192" s="66"/>
      <c r="E192" s="67"/>
      <c r="F192" s="67"/>
      <c r="G192" s="66"/>
      <c r="H192" s="66"/>
      <c r="I192" s="66"/>
      <c r="J192" s="66"/>
      <c r="K192" s="36"/>
      <c r="L192" s="36"/>
    </row>
    <row r="193" spans="1:12" x14ac:dyDescent="0.25">
      <c r="A193" s="66"/>
      <c r="B193" s="66"/>
      <c r="C193" s="66"/>
      <c r="D193" s="66"/>
      <c r="E193" s="67"/>
      <c r="F193" s="67"/>
      <c r="G193" s="66"/>
      <c r="H193" s="66"/>
      <c r="I193" s="66"/>
      <c r="J193" s="66"/>
      <c r="K193" s="36"/>
      <c r="L193" s="36"/>
    </row>
    <row r="194" spans="1:12" x14ac:dyDescent="0.25">
      <c r="A194" s="66"/>
      <c r="B194" s="66"/>
      <c r="C194" s="66"/>
      <c r="D194" s="66"/>
      <c r="E194" s="67"/>
      <c r="F194" s="67"/>
      <c r="G194" s="66"/>
      <c r="H194" s="66"/>
      <c r="I194" s="66"/>
      <c r="J194" s="66"/>
      <c r="K194" s="36"/>
      <c r="L194" s="36"/>
    </row>
    <row r="195" spans="1:12" x14ac:dyDescent="0.25">
      <c r="A195" s="66"/>
      <c r="B195" s="66"/>
      <c r="C195" s="66"/>
      <c r="D195" s="66"/>
      <c r="E195" s="67"/>
      <c r="F195" s="67"/>
      <c r="G195" s="66"/>
      <c r="H195" s="66"/>
      <c r="I195" s="66"/>
      <c r="J195" s="66"/>
      <c r="K195" s="36"/>
      <c r="L195" s="36"/>
    </row>
    <row r="196" spans="1:12" x14ac:dyDescent="0.25">
      <c r="A196" s="66"/>
      <c r="B196" s="66"/>
      <c r="C196" s="66"/>
      <c r="D196" s="66"/>
      <c r="E196" s="67"/>
      <c r="F196" s="67"/>
      <c r="G196" s="66"/>
      <c r="H196" s="66"/>
      <c r="I196" s="66"/>
      <c r="J196" s="66"/>
      <c r="K196" s="36"/>
      <c r="L196" s="36"/>
    </row>
    <row r="197" spans="1:12" x14ac:dyDescent="0.25">
      <c r="A197" s="66"/>
      <c r="B197" s="66"/>
      <c r="C197" s="66"/>
      <c r="D197" s="66"/>
      <c r="E197" s="67"/>
      <c r="F197" s="67"/>
      <c r="G197" s="66"/>
      <c r="H197" s="66"/>
      <c r="I197" s="66"/>
      <c r="J197" s="66"/>
      <c r="K197" s="36"/>
      <c r="L197" s="36"/>
    </row>
    <row r="198" spans="1:12" x14ac:dyDescent="0.25">
      <c r="A198" s="66"/>
      <c r="B198" s="66"/>
      <c r="C198" s="66"/>
      <c r="D198" s="66"/>
      <c r="E198" s="67"/>
      <c r="F198" s="67"/>
      <c r="G198" s="66"/>
      <c r="H198" s="66"/>
      <c r="I198" s="66"/>
      <c r="J198" s="66"/>
      <c r="K198" s="36"/>
      <c r="L198" s="36"/>
    </row>
    <row r="199" spans="1:12" x14ac:dyDescent="0.25">
      <c r="A199" s="66"/>
      <c r="B199" s="66"/>
      <c r="C199" s="66"/>
      <c r="D199" s="66"/>
      <c r="E199" s="67"/>
      <c r="F199" s="67"/>
      <c r="G199" s="66"/>
      <c r="H199" s="66"/>
      <c r="I199" s="66"/>
      <c r="J199" s="66"/>
      <c r="K199" s="36"/>
      <c r="L199" s="36"/>
    </row>
    <row r="200" spans="1:12" x14ac:dyDescent="0.25">
      <c r="A200" s="66"/>
      <c r="B200" s="66"/>
      <c r="C200" s="66"/>
      <c r="D200" s="66"/>
      <c r="E200" s="67"/>
      <c r="F200" s="67"/>
      <c r="G200" s="66"/>
      <c r="H200" s="66"/>
      <c r="I200" s="66"/>
      <c r="J200" s="66"/>
      <c r="K200" s="36"/>
      <c r="L200" s="36"/>
    </row>
    <row r="201" spans="1:12" x14ac:dyDescent="0.25">
      <c r="A201" s="66"/>
      <c r="B201" s="66"/>
      <c r="C201" s="66"/>
      <c r="D201" s="66"/>
      <c r="E201" s="67"/>
      <c r="F201" s="67"/>
      <c r="G201" s="66"/>
      <c r="H201" s="66"/>
      <c r="I201" s="66"/>
      <c r="J201" s="66"/>
      <c r="K201" s="36"/>
      <c r="L201" s="36"/>
    </row>
    <row r="202" spans="1:12" x14ac:dyDescent="0.25">
      <c r="A202" s="66"/>
      <c r="B202" s="66"/>
      <c r="C202" s="66"/>
      <c r="D202" s="66"/>
      <c r="E202" s="67"/>
      <c r="F202" s="67"/>
      <c r="G202" s="66"/>
      <c r="H202" s="66"/>
      <c r="I202" s="66"/>
      <c r="J202" s="66"/>
      <c r="K202" s="36"/>
      <c r="L202" s="36"/>
    </row>
    <row r="203" spans="1:12" x14ac:dyDescent="0.25">
      <c r="A203" s="66"/>
      <c r="B203" s="66"/>
      <c r="C203" s="66"/>
      <c r="D203" s="66"/>
      <c r="E203" s="67"/>
      <c r="F203" s="67"/>
      <c r="G203" s="66"/>
      <c r="H203" s="66"/>
      <c r="I203" s="66"/>
      <c r="J203" s="66"/>
      <c r="K203" s="36"/>
      <c r="L203" s="36"/>
    </row>
    <row r="204" spans="1:12" x14ac:dyDescent="0.25">
      <c r="A204" s="66"/>
      <c r="B204" s="66"/>
      <c r="C204" s="66"/>
      <c r="D204" s="66"/>
      <c r="E204" s="67"/>
      <c r="F204" s="67"/>
      <c r="G204" s="66"/>
      <c r="H204" s="66"/>
      <c r="I204" s="66"/>
      <c r="J204" s="66"/>
      <c r="K204" s="36"/>
      <c r="L204" s="36"/>
    </row>
    <row r="205" spans="1:12" x14ac:dyDescent="0.25">
      <c r="A205" s="66"/>
      <c r="B205" s="66"/>
      <c r="C205" s="66"/>
      <c r="D205" s="66"/>
      <c r="E205" s="67"/>
      <c r="F205" s="67"/>
      <c r="G205" s="66"/>
      <c r="H205" s="66"/>
      <c r="I205" s="66"/>
      <c r="J205" s="66"/>
      <c r="K205" s="36"/>
      <c r="L205" s="36"/>
    </row>
    <row r="206" spans="1:12" x14ac:dyDescent="0.25">
      <c r="A206" s="66"/>
      <c r="B206" s="66"/>
      <c r="C206" s="66"/>
      <c r="D206" s="66"/>
      <c r="E206" s="67"/>
      <c r="F206" s="67"/>
      <c r="G206" s="66"/>
      <c r="H206" s="66"/>
      <c r="I206" s="66"/>
      <c r="J206" s="66"/>
      <c r="K206" s="36"/>
      <c r="L206" s="36"/>
    </row>
    <row r="207" spans="1:12" x14ac:dyDescent="0.25">
      <c r="A207" s="66"/>
      <c r="B207" s="66"/>
      <c r="C207" s="66"/>
      <c r="D207" s="66"/>
      <c r="E207" s="67"/>
      <c r="F207" s="67"/>
      <c r="G207" s="66"/>
      <c r="H207" s="66"/>
      <c r="I207" s="66"/>
      <c r="J207" s="66"/>
      <c r="K207" s="36"/>
      <c r="L207" s="36"/>
    </row>
    <row r="208" spans="1:12" x14ac:dyDescent="0.25">
      <c r="A208" s="66"/>
      <c r="B208" s="66"/>
      <c r="C208" s="66"/>
      <c r="D208" s="66"/>
      <c r="E208" s="67"/>
      <c r="F208" s="67"/>
      <c r="G208" s="66"/>
      <c r="H208" s="66"/>
      <c r="I208" s="66"/>
      <c r="J208" s="66"/>
      <c r="K208" s="36"/>
      <c r="L208" s="36"/>
    </row>
    <row r="209" spans="1:12" x14ac:dyDescent="0.25">
      <c r="A209" s="66"/>
      <c r="B209" s="66"/>
      <c r="C209" s="66"/>
      <c r="D209" s="66"/>
      <c r="E209" s="67"/>
      <c r="F209" s="67"/>
      <c r="G209" s="66"/>
      <c r="H209" s="66"/>
      <c r="I209" s="66"/>
      <c r="J209" s="66"/>
      <c r="K209" s="36"/>
      <c r="L209" s="36"/>
    </row>
    <row r="210" spans="1:12" x14ac:dyDescent="0.25">
      <c r="A210" s="66"/>
      <c r="B210" s="66"/>
      <c r="C210" s="66"/>
      <c r="D210" s="66"/>
      <c r="E210" s="67"/>
      <c r="F210" s="67"/>
      <c r="G210" s="66"/>
      <c r="H210" s="66"/>
      <c r="I210" s="66"/>
      <c r="J210" s="66"/>
      <c r="K210" s="36"/>
      <c r="L210" s="36"/>
    </row>
    <row r="211" spans="1:12" x14ac:dyDescent="0.25">
      <c r="A211" s="66"/>
      <c r="B211" s="66"/>
      <c r="C211" s="66"/>
      <c r="D211" s="66"/>
      <c r="E211" s="67"/>
      <c r="F211" s="67"/>
      <c r="G211" s="66"/>
      <c r="H211" s="66"/>
      <c r="I211" s="66"/>
      <c r="J211" s="66"/>
      <c r="K211" s="36"/>
      <c r="L211" s="36"/>
    </row>
    <row r="212" spans="1:12" x14ac:dyDescent="0.25">
      <c r="A212" s="66"/>
      <c r="B212" s="66"/>
      <c r="C212" s="66"/>
      <c r="D212" s="66"/>
      <c r="E212" s="67"/>
      <c r="F212" s="67"/>
      <c r="G212" s="66"/>
      <c r="H212" s="66"/>
      <c r="I212" s="66"/>
      <c r="J212" s="66"/>
      <c r="K212" s="36"/>
      <c r="L212" s="36"/>
    </row>
    <row r="213" spans="1:12" x14ac:dyDescent="0.25">
      <c r="A213" s="66"/>
      <c r="B213" s="66"/>
      <c r="C213" s="66"/>
      <c r="D213" s="66"/>
      <c r="E213" s="67"/>
      <c r="F213" s="67"/>
      <c r="G213" s="66"/>
      <c r="H213" s="66"/>
      <c r="I213" s="66"/>
      <c r="J213" s="66"/>
      <c r="K213" s="36"/>
      <c r="L213" s="36"/>
    </row>
    <row r="214" spans="1:12" x14ac:dyDescent="0.25">
      <c r="A214" s="66"/>
      <c r="B214" s="66"/>
      <c r="C214" s="66"/>
      <c r="D214" s="66"/>
      <c r="E214" s="67"/>
      <c r="F214" s="67"/>
      <c r="G214" s="66"/>
      <c r="H214" s="66"/>
      <c r="I214" s="66"/>
      <c r="J214" s="66"/>
      <c r="K214" s="36"/>
      <c r="L214" s="36"/>
    </row>
    <row r="215" spans="1:12" x14ac:dyDescent="0.25">
      <c r="A215" s="66"/>
      <c r="B215" s="66"/>
      <c r="C215" s="66"/>
      <c r="D215" s="66"/>
      <c r="E215" s="67"/>
      <c r="F215" s="67"/>
      <c r="G215" s="66"/>
      <c r="H215" s="66"/>
      <c r="I215" s="66"/>
      <c r="J215" s="66"/>
      <c r="K215" s="36"/>
      <c r="L215" s="36"/>
    </row>
    <row r="216" spans="1:12" x14ac:dyDescent="0.25">
      <c r="A216" s="66"/>
      <c r="B216" s="66"/>
      <c r="C216" s="66"/>
      <c r="D216" s="66"/>
      <c r="E216" s="67"/>
      <c r="F216" s="67"/>
      <c r="G216" s="66"/>
      <c r="H216" s="66"/>
      <c r="I216" s="66"/>
      <c r="J216" s="66"/>
      <c r="K216" s="36"/>
      <c r="L216" s="36"/>
    </row>
    <row r="217" spans="1:12" x14ac:dyDescent="0.25">
      <c r="A217" s="66"/>
      <c r="B217" s="66"/>
      <c r="C217" s="66"/>
      <c r="D217" s="66"/>
      <c r="E217" s="67"/>
      <c r="F217" s="67"/>
      <c r="G217" s="66"/>
      <c r="H217" s="66"/>
      <c r="I217" s="66"/>
      <c r="J217" s="66"/>
      <c r="K217" s="36"/>
      <c r="L217" s="36"/>
    </row>
    <row r="218" spans="1:12" x14ac:dyDescent="0.25">
      <c r="A218" s="66"/>
      <c r="B218" s="66"/>
      <c r="C218" s="66"/>
      <c r="D218" s="66"/>
      <c r="E218" s="67"/>
      <c r="F218" s="67"/>
      <c r="G218" s="66"/>
      <c r="H218" s="66"/>
      <c r="I218" s="66"/>
      <c r="J218" s="66"/>
      <c r="K218" s="36"/>
      <c r="L218" s="36"/>
    </row>
    <row r="219" spans="1:12" x14ac:dyDescent="0.25">
      <c r="A219" s="66"/>
      <c r="B219" s="66"/>
      <c r="C219" s="66"/>
      <c r="D219" s="66"/>
      <c r="E219" s="67"/>
      <c r="F219" s="67"/>
      <c r="G219" s="66"/>
      <c r="H219" s="66"/>
      <c r="I219" s="66"/>
      <c r="J219" s="66"/>
      <c r="K219" s="36"/>
      <c r="L219" s="36"/>
    </row>
    <row r="220" spans="1:12" x14ac:dyDescent="0.25">
      <c r="A220" s="66"/>
      <c r="B220" s="66"/>
      <c r="C220" s="66"/>
      <c r="D220" s="66"/>
      <c r="E220" s="67"/>
      <c r="F220" s="67"/>
      <c r="G220" s="66"/>
      <c r="H220" s="66"/>
      <c r="I220" s="66"/>
      <c r="J220" s="66"/>
      <c r="K220" s="36"/>
      <c r="L220" s="36"/>
    </row>
    <row r="221" spans="1:12" x14ac:dyDescent="0.25">
      <c r="A221" s="66"/>
      <c r="B221" s="66"/>
      <c r="C221" s="66"/>
      <c r="D221" s="66"/>
      <c r="E221" s="67"/>
      <c r="F221" s="67"/>
      <c r="G221" s="66"/>
      <c r="H221" s="66"/>
      <c r="I221" s="66"/>
      <c r="J221" s="66"/>
      <c r="K221" s="36"/>
      <c r="L221" s="36"/>
    </row>
    <row r="222" spans="1:12" x14ac:dyDescent="0.25">
      <c r="A222" s="66"/>
      <c r="B222" s="66"/>
      <c r="C222" s="66"/>
      <c r="D222" s="66"/>
      <c r="E222" s="67"/>
      <c r="F222" s="67"/>
      <c r="G222" s="66"/>
      <c r="H222" s="66"/>
      <c r="I222" s="66"/>
      <c r="J222" s="66"/>
      <c r="K222" s="36"/>
      <c r="L222" s="36"/>
    </row>
    <row r="223" spans="1:12" x14ac:dyDescent="0.25">
      <c r="A223" s="66"/>
      <c r="B223" s="66"/>
      <c r="C223" s="66"/>
      <c r="D223" s="66"/>
      <c r="E223" s="67"/>
      <c r="F223" s="67"/>
      <c r="G223" s="66"/>
      <c r="H223" s="66"/>
      <c r="I223" s="66"/>
      <c r="J223" s="66"/>
      <c r="K223" s="36"/>
      <c r="L223" s="36"/>
    </row>
    <row r="224" spans="1:12" x14ac:dyDescent="0.25">
      <c r="A224" s="66"/>
      <c r="B224" s="66"/>
      <c r="C224" s="66"/>
      <c r="D224" s="66"/>
      <c r="E224" s="67"/>
      <c r="F224" s="67"/>
      <c r="G224" s="66"/>
      <c r="H224" s="66"/>
      <c r="I224" s="66"/>
      <c r="J224" s="66"/>
      <c r="K224" s="36"/>
      <c r="L224" s="36"/>
    </row>
    <row r="225" spans="1:12" x14ac:dyDescent="0.25">
      <c r="A225" s="66"/>
      <c r="B225" s="66"/>
      <c r="C225" s="66"/>
      <c r="D225" s="66"/>
      <c r="E225" s="67"/>
      <c r="F225" s="67"/>
      <c r="G225" s="66"/>
      <c r="H225" s="66"/>
      <c r="I225" s="66"/>
      <c r="J225" s="66"/>
      <c r="K225" s="36"/>
      <c r="L225" s="36"/>
    </row>
    <row r="226" spans="1:12" x14ac:dyDescent="0.25">
      <c r="A226" s="66"/>
      <c r="B226" s="66"/>
      <c r="C226" s="66"/>
      <c r="D226" s="66"/>
      <c r="E226" s="67"/>
      <c r="F226" s="67"/>
      <c r="G226" s="66"/>
      <c r="H226" s="66"/>
      <c r="I226" s="66"/>
      <c r="J226" s="66"/>
      <c r="K226" s="36"/>
      <c r="L226" s="36"/>
    </row>
    <row r="227" spans="1:12" x14ac:dyDescent="0.25">
      <c r="A227" s="66"/>
      <c r="B227" s="66"/>
      <c r="C227" s="66"/>
      <c r="D227" s="66"/>
      <c r="E227" s="67"/>
      <c r="F227" s="67"/>
      <c r="G227" s="66"/>
      <c r="H227" s="66"/>
      <c r="I227" s="66"/>
      <c r="J227" s="66"/>
      <c r="K227" s="36"/>
      <c r="L227" s="36"/>
    </row>
    <row r="228" spans="1:12" x14ac:dyDescent="0.25">
      <c r="A228" s="66"/>
      <c r="B228" s="66"/>
      <c r="C228" s="66"/>
      <c r="D228" s="66"/>
      <c r="E228" s="67"/>
      <c r="F228" s="67"/>
      <c r="G228" s="66"/>
      <c r="H228" s="66"/>
      <c r="I228" s="66"/>
      <c r="J228" s="66"/>
      <c r="K228" s="36"/>
      <c r="L228" s="36"/>
    </row>
    <row r="229" spans="1:12" x14ac:dyDescent="0.25">
      <c r="A229" s="66"/>
      <c r="B229" s="66"/>
      <c r="C229" s="66"/>
      <c r="D229" s="66"/>
      <c r="E229" s="67"/>
      <c r="F229" s="67"/>
      <c r="G229" s="66"/>
      <c r="H229" s="66"/>
      <c r="I229" s="66"/>
      <c r="J229" s="66"/>
      <c r="K229" s="36"/>
      <c r="L229" s="36"/>
    </row>
    <row r="230" spans="1:12" x14ac:dyDescent="0.25">
      <c r="A230" s="66"/>
      <c r="B230" s="66"/>
      <c r="C230" s="66"/>
      <c r="D230" s="66"/>
      <c r="E230" s="67"/>
      <c r="F230" s="67"/>
      <c r="G230" s="66"/>
      <c r="H230" s="66"/>
      <c r="I230" s="66"/>
      <c r="J230" s="66"/>
      <c r="K230" s="36"/>
      <c r="L230" s="36"/>
    </row>
    <row r="231" spans="1:12" x14ac:dyDescent="0.25">
      <c r="A231" s="66"/>
      <c r="B231" s="66"/>
      <c r="C231" s="66"/>
      <c r="D231" s="66"/>
      <c r="E231" s="67"/>
      <c r="F231" s="67"/>
      <c r="G231" s="66"/>
      <c r="H231" s="66"/>
      <c r="I231" s="66"/>
      <c r="J231" s="66"/>
      <c r="K231" s="36"/>
      <c r="L231" s="36"/>
    </row>
    <row r="232" spans="1:12" x14ac:dyDescent="0.25">
      <c r="A232" s="66"/>
      <c r="B232" s="66"/>
      <c r="C232" s="66"/>
      <c r="D232" s="66"/>
      <c r="E232" s="67"/>
      <c r="F232" s="67"/>
      <c r="G232" s="66"/>
      <c r="H232" s="66"/>
      <c r="I232" s="66"/>
      <c r="J232" s="66"/>
      <c r="K232" s="36"/>
      <c r="L232" s="36"/>
    </row>
    <row r="233" spans="1:12" x14ac:dyDescent="0.25">
      <c r="A233" s="66"/>
      <c r="B233" s="66"/>
      <c r="C233" s="66"/>
      <c r="D233" s="66"/>
      <c r="E233" s="67"/>
      <c r="F233" s="67"/>
      <c r="G233" s="66"/>
      <c r="H233" s="66"/>
      <c r="I233" s="66"/>
      <c r="J233" s="66"/>
      <c r="K233" s="36"/>
      <c r="L233" s="36"/>
    </row>
    <row r="234" spans="1:12" x14ac:dyDescent="0.25">
      <c r="A234" s="66"/>
      <c r="B234" s="66"/>
      <c r="C234" s="66"/>
      <c r="D234" s="66"/>
      <c r="E234" s="67"/>
      <c r="F234" s="67"/>
      <c r="G234" s="66"/>
      <c r="H234" s="66"/>
      <c r="I234" s="66"/>
      <c r="J234" s="66"/>
      <c r="K234" s="36"/>
      <c r="L234" s="36"/>
    </row>
    <row r="235" spans="1:12" x14ac:dyDescent="0.25">
      <c r="A235" s="66"/>
      <c r="B235" s="66"/>
      <c r="C235" s="66"/>
      <c r="D235" s="66"/>
      <c r="E235" s="67"/>
      <c r="F235" s="67"/>
      <c r="G235" s="66"/>
      <c r="H235" s="66"/>
      <c r="I235" s="66"/>
      <c r="J235" s="66"/>
      <c r="K235" s="36"/>
      <c r="L235" s="36"/>
    </row>
    <row r="236" spans="1:12" x14ac:dyDescent="0.25">
      <c r="A236" s="66"/>
      <c r="B236" s="66"/>
      <c r="C236" s="66"/>
      <c r="D236" s="66"/>
      <c r="E236" s="67"/>
      <c r="F236" s="67"/>
      <c r="G236" s="66"/>
      <c r="H236" s="66"/>
      <c r="I236" s="66"/>
      <c r="J236" s="66"/>
      <c r="K236" s="36"/>
      <c r="L236" s="36"/>
    </row>
    <row r="237" spans="1:12" x14ac:dyDescent="0.25">
      <c r="A237" s="66"/>
      <c r="B237" s="66"/>
      <c r="C237" s="66"/>
      <c r="D237" s="66"/>
      <c r="E237" s="67"/>
      <c r="F237" s="67"/>
      <c r="G237" s="66"/>
      <c r="H237" s="66"/>
      <c r="I237" s="66"/>
      <c r="J237" s="66"/>
      <c r="K237" s="36"/>
      <c r="L237" s="36"/>
    </row>
    <row r="238" spans="1:12" x14ac:dyDescent="0.25">
      <c r="A238" s="66"/>
      <c r="B238" s="66"/>
      <c r="C238" s="66"/>
      <c r="D238" s="66"/>
      <c r="E238" s="67"/>
      <c r="F238" s="67"/>
      <c r="G238" s="66"/>
      <c r="H238" s="66"/>
      <c r="I238" s="66"/>
      <c r="J238" s="66"/>
      <c r="K238" s="36"/>
      <c r="L238" s="36"/>
    </row>
    <row r="239" spans="1:12" x14ac:dyDescent="0.25">
      <c r="A239" s="66"/>
      <c r="B239" s="66"/>
      <c r="C239" s="66"/>
      <c r="D239" s="66"/>
      <c r="E239" s="67"/>
      <c r="F239" s="67"/>
      <c r="G239" s="66"/>
      <c r="H239" s="66"/>
      <c r="I239" s="66"/>
      <c r="J239" s="66"/>
      <c r="K239" s="36"/>
      <c r="L239" s="36"/>
    </row>
    <row r="240" spans="1:12" x14ac:dyDescent="0.25">
      <c r="A240" s="66"/>
      <c r="B240" s="66"/>
      <c r="C240" s="66"/>
      <c r="D240" s="66"/>
      <c r="E240" s="67"/>
      <c r="F240" s="67"/>
      <c r="G240" s="66"/>
      <c r="H240" s="66"/>
      <c r="I240" s="66"/>
      <c r="J240" s="66"/>
      <c r="K240" s="36"/>
      <c r="L240" s="36"/>
    </row>
    <row r="241" spans="1:12" x14ac:dyDescent="0.25">
      <c r="A241" s="66"/>
      <c r="B241" s="66"/>
      <c r="C241" s="66"/>
      <c r="D241" s="66"/>
      <c r="E241" s="67"/>
      <c r="F241" s="67"/>
      <c r="G241" s="66"/>
      <c r="H241" s="66"/>
      <c r="I241" s="66"/>
      <c r="J241" s="66"/>
      <c r="K241" s="36"/>
      <c r="L241" s="36"/>
    </row>
    <row r="242" spans="1:12" x14ac:dyDescent="0.25">
      <c r="A242" s="66"/>
      <c r="B242" s="66"/>
      <c r="C242" s="66"/>
      <c r="D242" s="66"/>
      <c r="E242" s="67"/>
      <c r="F242" s="67"/>
      <c r="G242" s="66"/>
      <c r="H242" s="66"/>
      <c r="I242" s="66"/>
      <c r="J242" s="66"/>
      <c r="K242" s="36"/>
      <c r="L242" s="36"/>
    </row>
    <row r="243" spans="1:12" x14ac:dyDescent="0.25">
      <c r="A243" s="66"/>
      <c r="B243" s="66"/>
      <c r="C243" s="66"/>
      <c r="D243" s="66"/>
      <c r="E243" s="67"/>
      <c r="F243" s="67"/>
      <c r="G243" s="66"/>
      <c r="H243" s="66"/>
      <c r="I243" s="66"/>
      <c r="J243" s="66"/>
      <c r="K243" s="36"/>
      <c r="L243" s="36"/>
    </row>
    <row r="244" spans="1:12" x14ac:dyDescent="0.25">
      <c r="A244" s="66"/>
      <c r="B244" s="66"/>
      <c r="C244" s="66"/>
      <c r="D244" s="66"/>
      <c r="E244" s="67"/>
      <c r="F244" s="67"/>
      <c r="G244" s="66"/>
      <c r="H244" s="66"/>
      <c r="I244" s="66"/>
      <c r="J244" s="66"/>
      <c r="K244" s="36"/>
      <c r="L244" s="36"/>
    </row>
    <row r="245" spans="1:12" x14ac:dyDescent="0.25">
      <c r="A245" s="66"/>
      <c r="B245" s="66"/>
      <c r="C245" s="66"/>
      <c r="D245" s="66"/>
      <c r="E245" s="67"/>
      <c r="F245" s="67"/>
      <c r="G245" s="66"/>
      <c r="H245" s="66"/>
      <c r="I245" s="66"/>
      <c r="J245" s="66"/>
      <c r="K245" s="36"/>
      <c r="L245" s="36"/>
    </row>
    <row r="246" spans="1:12" x14ac:dyDescent="0.25">
      <c r="A246" s="66"/>
      <c r="B246" s="66"/>
      <c r="C246" s="66"/>
      <c r="D246" s="66"/>
      <c r="E246" s="67"/>
      <c r="F246" s="67"/>
      <c r="G246" s="66"/>
      <c r="H246" s="66"/>
      <c r="I246" s="66"/>
      <c r="J246" s="66"/>
      <c r="K246" s="36"/>
      <c r="L246" s="36"/>
    </row>
    <row r="247" spans="1:12" x14ac:dyDescent="0.25">
      <c r="A247" s="66"/>
      <c r="B247" s="66"/>
      <c r="C247" s="66"/>
      <c r="D247" s="66"/>
      <c r="E247" s="67"/>
      <c r="F247" s="67"/>
      <c r="G247" s="66"/>
      <c r="H247" s="66"/>
      <c r="I247" s="66"/>
      <c r="J247" s="66"/>
      <c r="K247" s="36"/>
      <c r="L247" s="36"/>
    </row>
    <row r="248" spans="1:12" x14ac:dyDescent="0.25">
      <c r="A248" s="66"/>
      <c r="B248" s="66"/>
      <c r="C248" s="66"/>
      <c r="D248" s="66"/>
      <c r="E248" s="67"/>
      <c r="F248" s="67"/>
      <c r="G248" s="66"/>
      <c r="H248" s="66"/>
      <c r="I248" s="66"/>
      <c r="J248" s="66"/>
      <c r="K248" s="36"/>
      <c r="L248" s="36"/>
    </row>
    <row r="249" spans="1:12" x14ac:dyDescent="0.25">
      <c r="A249" s="66"/>
      <c r="B249" s="66"/>
      <c r="C249" s="66"/>
      <c r="D249" s="66"/>
      <c r="E249" s="67"/>
      <c r="F249" s="67"/>
      <c r="G249" s="66"/>
      <c r="H249" s="66"/>
      <c r="I249" s="66"/>
      <c r="J249" s="66"/>
      <c r="K249" s="36"/>
      <c r="L249" s="36"/>
    </row>
    <row r="250" spans="1:12" x14ac:dyDescent="0.25">
      <c r="A250" s="66"/>
      <c r="B250" s="66"/>
      <c r="C250" s="66"/>
      <c r="D250" s="66"/>
      <c r="E250" s="67"/>
      <c r="F250" s="67"/>
      <c r="G250" s="66"/>
      <c r="H250" s="66"/>
      <c r="I250" s="66"/>
      <c r="J250" s="66"/>
      <c r="K250" s="36"/>
      <c r="L250" s="36"/>
    </row>
    <row r="251" spans="1:12" x14ac:dyDescent="0.25">
      <c r="A251" s="66"/>
      <c r="B251" s="66"/>
      <c r="C251" s="66"/>
      <c r="D251" s="66"/>
      <c r="E251" s="67"/>
      <c r="F251" s="67"/>
      <c r="G251" s="66"/>
      <c r="H251" s="66"/>
      <c r="I251" s="66"/>
      <c r="J251" s="66"/>
      <c r="K251" s="36"/>
      <c r="L251" s="36"/>
    </row>
    <row r="252" spans="1:12" x14ac:dyDescent="0.25">
      <c r="A252" s="66"/>
      <c r="B252" s="66"/>
      <c r="C252" s="66"/>
      <c r="D252" s="66"/>
      <c r="E252" s="67"/>
      <c r="F252" s="67"/>
      <c r="G252" s="66"/>
      <c r="H252" s="66"/>
      <c r="I252" s="66"/>
      <c r="J252" s="66"/>
      <c r="K252" s="36"/>
      <c r="L252" s="36"/>
    </row>
    <row r="253" spans="1:12" x14ac:dyDescent="0.25">
      <c r="A253" s="66"/>
      <c r="B253" s="66"/>
      <c r="C253" s="66"/>
      <c r="D253" s="66"/>
      <c r="E253" s="67"/>
      <c r="F253" s="67"/>
      <c r="G253" s="66"/>
      <c r="H253" s="66"/>
      <c r="I253" s="66"/>
      <c r="J253" s="66"/>
      <c r="K253" s="36"/>
      <c r="L253" s="36"/>
    </row>
    <row r="254" spans="1:12" x14ac:dyDescent="0.25">
      <c r="A254" s="66"/>
      <c r="B254" s="66"/>
      <c r="C254" s="66"/>
      <c r="D254" s="66"/>
      <c r="E254" s="67"/>
      <c r="F254" s="67"/>
      <c r="G254" s="66"/>
      <c r="H254" s="66"/>
      <c r="I254" s="66"/>
      <c r="J254" s="66"/>
      <c r="K254" s="36"/>
      <c r="L254" s="36"/>
    </row>
    <row r="255" spans="1:12" x14ac:dyDescent="0.25">
      <c r="A255" s="66"/>
      <c r="B255" s="66"/>
      <c r="C255" s="66"/>
      <c r="D255" s="66"/>
      <c r="E255" s="67"/>
      <c r="F255" s="67"/>
      <c r="G255" s="66"/>
      <c r="H255" s="66"/>
      <c r="I255" s="66"/>
      <c r="J255" s="66"/>
      <c r="K255" s="36"/>
      <c r="L255" s="36"/>
    </row>
    <row r="256" spans="1:12" x14ac:dyDescent="0.25">
      <c r="A256" s="66"/>
      <c r="B256" s="66"/>
      <c r="C256" s="66"/>
      <c r="D256" s="66"/>
      <c r="E256" s="67"/>
      <c r="F256" s="67"/>
      <c r="G256" s="66"/>
      <c r="H256" s="66"/>
      <c r="I256" s="66"/>
      <c r="J256" s="66"/>
      <c r="K256" s="36"/>
      <c r="L256" s="36"/>
    </row>
    <row r="257" spans="1:12" x14ac:dyDescent="0.25">
      <c r="A257" s="66"/>
      <c r="B257" s="66"/>
      <c r="C257" s="66"/>
      <c r="D257" s="66"/>
      <c r="E257" s="67"/>
      <c r="F257" s="67"/>
      <c r="G257" s="66"/>
      <c r="H257" s="66"/>
      <c r="I257" s="66"/>
      <c r="J257" s="66"/>
      <c r="K257" s="36"/>
      <c r="L257" s="36"/>
    </row>
    <row r="258" spans="1:12" x14ac:dyDescent="0.25">
      <c r="A258" s="66"/>
      <c r="B258" s="66"/>
      <c r="C258" s="66"/>
      <c r="D258" s="66"/>
      <c r="E258" s="67"/>
      <c r="F258" s="67"/>
      <c r="G258" s="66"/>
      <c r="H258" s="66"/>
      <c r="I258" s="66"/>
      <c r="J258" s="66"/>
      <c r="K258" s="36"/>
      <c r="L258" s="36"/>
    </row>
    <row r="259" spans="1:12" x14ac:dyDescent="0.25">
      <c r="A259" s="66"/>
      <c r="B259" s="66"/>
      <c r="C259" s="66"/>
      <c r="D259" s="66"/>
      <c r="E259" s="67"/>
      <c r="F259" s="67"/>
      <c r="G259" s="66"/>
      <c r="H259" s="66"/>
      <c r="I259" s="66"/>
      <c r="J259" s="66"/>
      <c r="K259" s="36"/>
      <c r="L259" s="36"/>
    </row>
    <row r="260" spans="1:12" x14ac:dyDescent="0.25">
      <c r="A260" s="66"/>
      <c r="B260" s="66"/>
      <c r="C260" s="66"/>
      <c r="D260" s="66"/>
      <c r="E260" s="67"/>
      <c r="F260" s="67"/>
      <c r="G260" s="66"/>
      <c r="H260" s="66"/>
      <c r="I260" s="66"/>
      <c r="J260" s="66"/>
      <c r="K260" s="36"/>
      <c r="L260" s="36"/>
    </row>
    <row r="261" spans="1:12" x14ac:dyDescent="0.25">
      <c r="A261" s="66"/>
      <c r="B261" s="66"/>
      <c r="C261" s="66"/>
      <c r="D261" s="66"/>
      <c r="E261" s="67"/>
      <c r="F261" s="67"/>
      <c r="G261" s="66"/>
      <c r="H261" s="66"/>
      <c r="I261" s="66"/>
      <c r="J261" s="66"/>
      <c r="K261" s="36"/>
      <c r="L261" s="36"/>
    </row>
    <row r="262" spans="1:12" x14ac:dyDescent="0.25">
      <c r="A262" s="66"/>
      <c r="B262" s="66"/>
      <c r="C262" s="66"/>
      <c r="D262" s="66"/>
      <c r="E262" s="67"/>
      <c r="F262" s="67"/>
      <c r="G262" s="66"/>
      <c r="H262" s="66"/>
      <c r="I262" s="66"/>
      <c r="J262" s="66"/>
      <c r="K262" s="36"/>
      <c r="L262" s="36"/>
    </row>
    <row r="263" spans="1:12" x14ac:dyDescent="0.25">
      <c r="A263" s="66"/>
      <c r="B263" s="66"/>
      <c r="C263" s="66"/>
      <c r="D263" s="66"/>
      <c r="E263" s="67"/>
      <c r="F263" s="67"/>
      <c r="G263" s="66"/>
      <c r="H263" s="66"/>
      <c r="I263" s="66"/>
      <c r="J263" s="66"/>
      <c r="K263" s="36"/>
      <c r="L263" s="36"/>
    </row>
    <row r="264" spans="1:12" x14ac:dyDescent="0.25">
      <c r="A264" s="66"/>
      <c r="B264" s="66"/>
      <c r="C264" s="66"/>
      <c r="D264" s="66"/>
      <c r="E264" s="67"/>
      <c r="F264" s="67"/>
      <c r="G264" s="66"/>
      <c r="H264" s="66"/>
      <c r="I264" s="66"/>
      <c r="J264" s="66"/>
      <c r="K264" s="36"/>
      <c r="L264" s="36"/>
    </row>
    <row r="265" spans="1:12" x14ac:dyDescent="0.25">
      <c r="A265" s="66"/>
      <c r="B265" s="66"/>
      <c r="C265" s="66"/>
      <c r="D265" s="66"/>
      <c r="E265" s="67"/>
      <c r="F265" s="67"/>
      <c r="G265" s="66"/>
      <c r="H265" s="66"/>
      <c r="I265" s="66"/>
      <c r="J265" s="66"/>
      <c r="K265" s="36"/>
      <c r="L265" s="36"/>
    </row>
    <row r="266" spans="1:12" x14ac:dyDescent="0.25">
      <c r="A266" s="66"/>
      <c r="B266" s="66"/>
      <c r="C266" s="66"/>
      <c r="D266" s="66"/>
      <c r="E266" s="67"/>
      <c r="F266" s="67"/>
      <c r="G266" s="66"/>
      <c r="H266" s="66"/>
      <c r="I266" s="66"/>
      <c r="J266" s="66"/>
      <c r="K266" s="36"/>
      <c r="L266" s="36"/>
    </row>
    <row r="267" spans="1:12" x14ac:dyDescent="0.25">
      <c r="A267" s="66"/>
      <c r="B267" s="66"/>
      <c r="C267" s="66"/>
      <c r="D267" s="66"/>
      <c r="E267" s="67"/>
      <c r="F267" s="67"/>
      <c r="G267" s="66"/>
      <c r="H267" s="66"/>
      <c r="I267" s="66"/>
      <c r="J267" s="66"/>
      <c r="K267" s="36"/>
      <c r="L267" s="36"/>
    </row>
    <row r="268" spans="1:12" x14ac:dyDescent="0.25">
      <c r="A268" s="66"/>
      <c r="B268" s="66"/>
      <c r="C268" s="66"/>
      <c r="D268" s="66"/>
      <c r="E268" s="67"/>
      <c r="F268" s="67"/>
      <c r="G268" s="66"/>
      <c r="H268" s="66"/>
      <c r="I268" s="66"/>
      <c r="J268" s="66"/>
      <c r="K268" s="36"/>
      <c r="L268" s="36"/>
    </row>
    <row r="269" spans="1:12" x14ac:dyDescent="0.25">
      <c r="A269" s="66"/>
      <c r="B269" s="66"/>
      <c r="C269" s="66"/>
      <c r="D269" s="66"/>
      <c r="E269" s="67"/>
      <c r="F269" s="67"/>
      <c r="G269" s="66"/>
      <c r="H269" s="66"/>
      <c r="I269" s="66"/>
      <c r="J269" s="66"/>
      <c r="K269" s="36"/>
      <c r="L269" s="36"/>
    </row>
    <row r="270" spans="1:12" x14ac:dyDescent="0.25">
      <c r="A270" s="66"/>
      <c r="B270" s="66"/>
      <c r="C270" s="66"/>
      <c r="D270" s="66"/>
      <c r="E270" s="67"/>
      <c r="F270" s="67"/>
      <c r="G270" s="66"/>
      <c r="H270" s="66"/>
      <c r="I270" s="66"/>
      <c r="J270" s="66"/>
      <c r="K270" s="36"/>
      <c r="L270" s="36"/>
    </row>
    <row r="271" spans="1:12" x14ac:dyDescent="0.25">
      <c r="A271" s="66"/>
      <c r="B271" s="66"/>
      <c r="C271" s="66"/>
      <c r="D271" s="66"/>
      <c r="E271" s="67"/>
      <c r="F271" s="67"/>
      <c r="G271" s="66"/>
      <c r="H271" s="66"/>
      <c r="I271" s="66"/>
      <c r="J271" s="66"/>
      <c r="K271" s="36"/>
      <c r="L271" s="36"/>
    </row>
    <row r="272" spans="1:12" x14ac:dyDescent="0.25">
      <c r="A272" s="66"/>
      <c r="B272" s="66"/>
      <c r="C272" s="66"/>
      <c r="D272" s="66"/>
      <c r="E272" s="67"/>
      <c r="F272" s="67"/>
      <c r="G272" s="66"/>
      <c r="H272" s="66"/>
      <c r="I272" s="66"/>
      <c r="J272" s="66"/>
      <c r="K272" s="36"/>
      <c r="L272" s="36"/>
    </row>
    <row r="273" spans="1:12" x14ac:dyDescent="0.25">
      <c r="A273" s="66"/>
      <c r="B273" s="66"/>
      <c r="C273" s="66"/>
      <c r="D273" s="66"/>
      <c r="E273" s="67"/>
      <c r="F273" s="67"/>
      <c r="G273" s="66"/>
      <c r="H273" s="66"/>
      <c r="I273" s="66"/>
      <c r="J273" s="66"/>
      <c r="K273" s="36"/>
      <c r="L273" s="36"/>
    </row>
    <row r="274" spans="1:12" x14ac:dyDescent="0.25">
      <c r="A274" s="66"/>
      <c r="B274" s="66"/>
      <c r="C274" s="66"/>
      <c r="D274" s="66"/>
      <c r="E274" s="67"/>
      <c r="F274" s="67"/>
      <c r="G274" s="66"/>
      <c r="H274" s="66"/>
      <c r="I274" s="66"/>
      <c r="J274" s="66"/>
      <c r="K274" s="36"/>
      <c r="L274" s="36"/>
    </row>
    <row r="275" spans="1:12" x14ac:dyDescent="0.25">
      <c r="A275" s="66"/>
      <c r="B275" s="66"/>
      <c r="C275" s="66"/>
      <c r="D275" s="66"/>
      <c r="E275" s="67"/>
      <c r="F275" s="67"/>
      <c r="G275" s="66"/>
      <c r="H275" s="66"/>
      <c r="I275" s="66"/>
      <c r="J275" s="66"/>
      <c r="K275" s="36"/>
      <c r="L275" s="36"/>
    </row>
    <row r="276" spans="1:12" x14ac:dyDescent="0.25">
      <c r="A276" s="66"/>
      <c r="B276" s="66"/>
      <c r="C276" s="66"/>
      <c r="D276" s="66"/>
      <c r="E276" s="67"/>
      <c r="F276" s="67"/>
      <c r="G276" s="66"/>
      <c r="H276" s="66"/>
      <c r="I276" s="66"/>
      <c r="J276" s="66"/>
      <c r="K276" s="36"/>
      <c r="L276" s="36"/>
    </row>
    <row r="277" spans="1:12" x14ac:dyDescent="0.25">
      <c r="A277" s="66"/>
      <c r="B277" s="66"/>
      <c r="C277" s="66"/>
      <c r="D277" s="66"/>
      <c r="E277" s="67"/>
      <c r="F277" s="67"/>
      <c r="G277" s="66"/>
      <c r="H277" s="66"/>
      <c r="I277" s="66"/>
      <c r="J277" s="66"/>
      <c r="K277" s="36"/>
      <c r="L277" s="36"/>
    </row>
    <row r="278" spans="1:12" x14ac:dyDescent="0.25">
      <c r="A278" s="66"/>
      <c r="B278" s="66"/>
      <c r="C278" s="66"/>
      <c r="D278" s="66"/>
      <c r="E278" s="67"/>
      <c r="F278" s="67"/>
      <c r="G278" s="66"/>
      <c r="H278" s="66"/>
      <c r="I278" s="66"/>
      <c r="J278" s="66"/>
      <c r="K278" s="36"/>
      <c r="L278" s="36"/>
    </row>
    <row r="279" spans="1:12" x14ac:dyDescent="0.25">
      <c r="A279" s="66"/>
      <c r="B279" s="66"/>
      <c r="C279" s="66"/>
      <c r="D279" s="66"/>
      <c r="E279" s="67"/>
      <c r="F279" s="67"/>
      <c r="G279" s="66"/>
      <c r="H279" s="66"/>
      <c r="I279" s="66"/>
      <c r="J279" s="66"/>
      <c r="K279" s="36"/>
      <c r="L279" s="36"/>
    </row>
    <row r="280" spans="1:12" x14ac:dyDescent="0.25">
      <c r="A280" s="66"/>
      <c r="B280" s="66"/>
      <c r="C280" s="66"/>
      <c r="D280" s="66"/>
      <c r="E280" s="67"/>
      <c r="F280" s="67"/>
      <c r="G280" s="66"/>
      <c r="H280" s="66"/>
      <c r="I280" s="66"/>
      <c r="J280" s="66"/>
      <c r="K280" s="36"/>
      <c r="L280" s="36"/>
    </row>
    <row r="281" spans="1:12" x14ac:dyDescent="0.25">
      <c r="A281" s="66"/>
      <c r="B281" s="66"/>
      <c r="C281" s="66"/>
      <c r="D281" s="66"/>
      <c r="E281" s="67"/>
      <c r="F281" s="67"/>
      <c r="G281" s="66"/>
      <c r="H281" s="66"/>
      <c r="I281" s="66"/>
      <c r="J281" s="66"/>
      <c r="K281" s="36"/>
      <c r="L281" s="36"/>
    </row>
    <row r="282" spans="1:12" x14ac:dyDescent="0.25">
      <c r="A282" s="66"/>
      <c r="B282" s="66"/>
      <c r="C282" s="66"/>
      <c r="D282" s="66"/>
      <c r="E282" s="67"/>
      <c r="F282" s="67"/>
      <c r="G282" s="66"/>
      <c r="H282" s="66"/>
      <c r="I282" s="66"/>
      <c r="J282" s="66"/>
      <c r="K282" s="36"/>
      <c r="L282" s="36"/>
    </row>
    <row r="283" spans="1:12" x14ac:dyDescent="0.25">
      <c r="A283" s="66"/>
      <c r="B283" s="66"/>
      <c r="C283" s="66"/>
      <c r="D283" s="66"/>
      <c r="E283" s="67"/>
      <c r="F283" s="67"/>
      <c r="G283" s="66"/>
      <c r="H283" s="66"/>
      <c r="I283" s="66"/>
      <c r="J283" s="66"/>
      <c r="K283" s="36"/>
      <c r="L283" s="36"/>
    </row>
    <row r="284" spans="1:12" x14ac:dyDescent="0.25">
      <c r="A284" s="66"/>
      <c r="B284" s="66"/>
      <c r="C284" s="66"/>
      <c r="D284" s="66"/>
      <c r="E284" s="67"/>
      <c r="F284" s="67"/>
      <c r="G284" s="66"/>
      <c r="H284" s="66"/>
      <c r="I284" s="66"/>
      <c r="J284" s="66"/>
      <c r="K284" s="36"/>
      <c r="L284" s="36"/>
    </row>
    <row r="285" spans="1:12" x14ac:dyDescent="0.25">
      <c r="A285" s="66"/>
      <c r="B285" s="66"/>
      <c r="C285" s="66"/>
      <c r="D285" s="66"/>
      <c r="E285" s="67"/>
      <c r="F285" s="67"/>
      <c r="G285" s="66"/>
      <c r="H285" s="66"/>
      <c r="I285" s="66"/>
      <c r="J285" s="66"/>
      <c r="K285" s="36"/>
      <c r="L285" s="36"/>
    </row>
    <row r="286" spans="1:12" x14ac:dyDescent="0.25">
      <c r="A286" s="66"/>
      <c r="B286" s="66"/>
      <c r="C286" s="66"/>
      <c r="D286" s="66"/>
      <c r="E286" s="67"/>
      <c r="F286" s="67"/>
      <c r="G286" s="66"/>
      <c r="H286" s="66"/>
      <c r="I286" s="66"/>
      <c r="J286" s="66"/>
      <c r="K286" s="36"/>
      <c r="L286" s="36"/>
    </row>
    <row r="287" spans="1:12" x14ac:dyDescent="0.25">
      <c r="A287" s="66"/>
      <c r="B287" s="66"/>
      <c r="C287" s="66"/>
      <c r="D287" s="66"/>
      <c r="E287" s="67"/>
      <c r="F287" s="67"/>
      <c r="G287" s="66"/>
      <c r="H287" s="66"/>
      <c r="I287" s="66"/>
      <c r="J287" s="66"/>
      <c r="K287" s="36"/>
      <c r="L287" s="36"/>
    </row>
    <row r="288" spans="1:12" x14ac:dyDescent="0.25">
      <c r="A288" s="66"/>
      <c r="B288" s="66"/>
      <c r="C288" s="66"/>
      <c r="D288" s="66"/>
      <c r="E288" s="67"/>
      <c r="F288" s="67"/>
      <c r="G288" s="66"/>
      <c r="H288" s="66"/>
      <c r="I288" s="66"/>
      <c r="J288" s="66"/>
      <c r="K288" s="36"/>
      <c r="L288" s="36"/>
    </row>
    <row r="289" spans="1:12" x14ac:dyDescent="0.25">
      <c r="A289" s="66"/>
      <c r="B289" s="66"/>
      <c r="C289" s="66"/>
      <c r="D289" s="66"/>
      <c r="E289" s="67"/>
      <c r="F289" s="67"/>
      <c r="G289" s="66"/>
      <c r="H289" s="66"/>
      <c r="I289" s="66"/>
      <c r="J289" s="66"/>
      <c r="K289" s="36"/>
      <c r="L289" s="36"/>
    </row>
    <row r="290" spans="1:12" x14ac:dyDescent="0.25">
      <c r="A290" s="66"/>
      <c r="B290" s="66"/>
      <c r="C290" s="66"/>
      <c r="D290" s="66"/>
      <c r="E290" s="67"/>
      <c r="F290" s="67"/>
      <c r="G290" s="66"/>
      <c r="H290" s="66"/>
      <c r="I290" s="66"/>
      <c r="J290" s="66"/>
      <c r="K290" s="36"/>
      <c r="L290" s="36"/>
    </row>
    <row r="291" spans="1:12" x14ac:dyDescent="0.25">
      <c r="A291" s="66"/>
      <c r="B291" s="66"/>
      <c r="C291" s="66"/>
      <c r="D291" s="66"/>
      <c r="E291" s="67"/>
      <c r="F291" s="67"/>
      <c r="G291" s="66"/>
      <c r="H291" s="66"/>
      <c r="I291" s="66"/>
      <c r="J291" s="66"/>
      <c r="K291" s="36"/>
      <c r="L291" s="36"/>
    </row>
    <row r="292" spans="1:12" x14ac:dyDescent="0.25">
      <c r="A292" s="66"/>
      <c r="B292" s="66"/>
      <c r="C292" s="66"/>
      <c r="D292" s="66"/>
      <c r="E292" s="67"/>
      <c r="F292" s="67"/>
      <c r="G292" s="66"/>
      <c r="H292" s="66"/>
      <c r="I292" s="66"/>
      <c r="J292" s="66"/>
      <c r="K292" s="36"/>
      <c r="L292" s="36"/>
    </row>
    <row r="293" spans="1:12" x14ac:dyDescent="0.25">
      <c r="A293" s="66"/>
      <c r="B293" s="66"/>
      <c r="C293" s="66"/>
      <c r="D293" s="66"/>
      <c r="E293" s="67"/>
      <c r="F293" s="67"/>
      <c r="G293" s="66"/>
      <c r="H293" s="66"/>
      <c r="I293" s="66"/>
      <c r="J293" s="66"/>
      <c r="K293" s="36"/>
      <c r="L293" s="36"/>
    </row>
    <row r="294" spans="1:12" x14ac:dyDescent="0.25">
      <c r="A294" s="66"/>
      <c r="B294" s="66"/>
      <c r="C294" s="66"/>
      <c r="D294" s="66"/>
      <c r="E294" s="67"/>
      <c r="F294" s="67"/>
      <c r="G294" s="66"/>
      <c r="H294" s="66"/>
      <c r="I294" s="66"/>
      <c r="J294" s="66"/>
      <c r="K294" s="36"/>
      <c r="L294" s="36"/>
    </row>
    <row r="295" spans="1:12" x14ac:dyDescent="0.25">
      <c r="A295" s="66"/>
      <c r="B295" s="66"/>
      <c r="C295" s="66"/>
      <c r="D295" s="66"/>
      <c r="E295" s="67"/>
      <c r="F295" s="67"/>
      <c r="G295" s="66"/>
      <c r="H295" s="66"/>
      <c r="I295" s="66"/>
      <c r="J295" s="66"/>
      <c r="K295" s="36"/>
      <c r="L295" s="36"/>
    </row>
    <row r="296" spans="1:12" x14ac:dyDescent="0.25">
      <c r="A296" s="66"/>
      <c r="B296" s="66"/>
      <c r="C296" s="66"/>
      <c r="D296" s="66"/>
      <c r="E296" s="67"/>
      <c r="F296" s="67"/>
      <c r="G296" s="66"/>
      <c r="H296" s="66"/>
      <c r="I296" s="66"/>
      <c r="J296" s="66"/>
      <c r="K296" s="36"/>
      <c r="L296" s="36"/>
    </row>
    <row r="297" spans="1:12" x14ac:dyDescent="0.25">
      <c r="A297" s="66"/>
      <c r="B297" s="66"/>
      <c r="C297" s="66"/>
      <c r="D297" s="66"/>
      <c r="E297" s="67"/>
      <c r="F297" s="67"/>
      <c r="G297" s="66"/>
      <c r="H297" s="66"/>
      <c r="I297" s="66"/>
      <c r="J297" s="66"/>
      <c r="K297" s="36"/>
      <c r="L297" s="36"/>
    </row>
    <row r="298" spans="1:12" x14ac:dyDescent="0.25">
      <c r="A298" s="66"/>
      <c r="B298" s="66"/>
      <c r="C298" s="66"/>
      <c r="D298" s="66"/>
      <c r="E298" s="67"/>
      <c r="F298" s="67"/>
      <c r="G298" s="66"/>
      <c r="H298" s="66"/>
      <c r="I298" s="66"/>
      <c r="J298" s="66"/>
      <c r="K298" s="36"/>
      <c r="L298" s="36"/>
    </row>
    <row r="299" spans="1:12" x14ac:dyDescent="0.25">
      <c r="A299" s="66"/>
      <c r="B299" s="66"/>
      <c r="C299" s="66"/>
      <c r="D299" s="66"/>
      <c r="E299" s="67"/>
      <c r="F299" s="67"/>
      <c r="G299" s="66"/>
      <c r="H299" s="66"/>
      <c r="I299" s="66"/>
      <c r="J299" s="66"/>
      <c r="K299" s="36"/>
      <c r="L299" s="36"/>
    </row>
    <row r="300" spans="1:12" x14ac:dyDescent="0.25">
      <c r="A300" s="66"/>
      <c r="B300" s="66"/>
      <c r="C300" s="66"/>
      <c r="D300" s="66"/>
      <c r="E300" s="67"/>
      <c r="F300" s="67"/>
      <c r="G300" s="66"/>
      <c r="H300" s="66"/>
      <c r="I300" s="66"/>
      <c r="J300" s="66"/>
      <c r="K300" s="36"/>
      <c r="L300" s="36"/>
    </row>
    <row r="301" spans="1:12" x14ac:dyDescent="0.25">
      <c r="A301" s="66"/>
      <c r="B301" s="66"/>
      <c r="C301" s="66"/>
      <c r="D301" s="66"/>
      <c r="E301" s="67"/>
      <c r="F301" s="67"/>
      <c r="G301" s="66"/>
      <c r="H301" s="66"/>
      <c r="I301" s="66"/>
      <c r="J301" s="66"/>
      <c r="K301" s="36"/>
      <c r="L301" s="36"/>
    </row>
    <row r="302" spans="1:12" x14ac:dyDescent="0.25">
      <c r="A302" s="66"/>
      <c r="B302" s="66"/>
      <c r="C302" s="66"/>
      <c r="D302" s="66"/>
      <c r="E302" s="67"/>
      <c r="F302" s="67"/>
      <c r="G302" s="66"/>
      <c r="H302" s="66"/>
      <c r="I302" s="66"/>
      <c r="J302" s="66"/>
      <c r="K302" s="36"/>
      <c r="L302" s="36"/>
    </row>
    <row r="303" spans="1:12" x14ac:dyDescent="0.25">
      <c r="A303" s="66"/>
      <c r="B303" s="66"/>
      <c r="C303" s="66"/>
      <c r="D303" s="66"/>
      <c r="E303" s="67"/>
      <c r="F303" s="67"/>
      <c r="G303" s="66"/>
      <c r="H303" s="66"/>
      <c r="I303" s="66"/>
      <c r="J303" s="66"/>
      <c r="K303" s="36"/>
      <c r="L303" s="36"/>
    </row>
    <row r="304" spans="1:12" x14ac:dyDescent="0.25">
      <c r="A304" s="66"/>
      <c r="B304" s="66"/>
      <c r="C304" s="66"/>
      <c r="D304" s="66"/>
      <c r="E304" s="67"/>
      <c r="F304" s="67"/>
      <c r="G304" s="66"/>
      <c r="H304" s="66"/>
      <c r="I304" s="66"/>
      <c r="J304" s="66"/>
      <c r="K304" s="36"/>
      <c r="L304" s="36"/>
    </row>
    <row r="305" spans="1:12" x14ac:dyDescent="0.25">
      <c r="A305" s="66"/>
      <c r="B305" s="66"/>
      <c r="C305" s="66"/>
      <c r="D305" s="66"/>
      <c r="E305" s="67"/>
      <c r="F305" s="67"/>
      <c r="G305" s="66"/>
      <c r="H305" s="66"/>
      <c r="I305" s="66"/>
      <c r="J305" s="66"/>
      <c r="K305" s="36"/>
      <c r="L305" s="36"/>
    </row>
    <row r="306" spans="1:12" x14ac:dyDescent="0.25">
      <c r="A306" s="66"/>
      <c r="B306" s="66"/>
      <c r="C306" s="66"/>
      <c r="D306" s="66"/>
      <c r="E306" s="67"/>
      <c r="F306" s="67"/>
      <c r="G306" s="66"/>
      <c r="H306" s="66"/>
      <c r="I306" s="66"/>
      <c r="J306" s="66"/>
      <c r="K306" s="36"/>
      <c r="L306" s="36"/>
    </row>
    <row r="307" spans="1:12" x14ac:dyDescent="0.25">
      <c r="A307" s="66"/>
      <c r="B307" s="66"/>
      <c r="C307" s="66"/>
      <c r="D307" s="66"/>
      <c r="E307" s="67"/>
      <c r="F307" s="67"/>
      <c r="G307" s="66"/>
      <c r="H307" s="66"/>
      <c r="I307" s="66"/>
      <c r="J307" s="66"/>
      <c r="K307" s="36"/>
      <c r="L307" s="36"/>
    </row>
    <row r="308" spans="1:12" x14ac:dyDescent="0.25">
      <c r="A308" s="66"/>
      <c r="B308" s="66"/>
      <c r="C308" s="66"/>
      <c r="D308" s="66"/>
      <c r="E308" s="67"/>
      <c r="F308" s="67"/>
      <c r="G308" s="66"/>
      <c r="H308" s="66"/>
      <c r="I308" s="66"/>
      <c r="J308" s="66"/>
      <c r="K308" s="36"/>
      <c r="L308" s="36"/>
    </row>
    <row r="309" spans="1:12" x14ac:dyDescent="0.25">
      <c r="A309" s="66"/>
      <c r="B309" s="66"/>
      <c r="C309" s="66"/>
      <c r="D309" s="66"/>
      <c r="E309" s="67"/>
      <c r="F309" s="67"/>
      <c r="G309" s="66"/>
      <c r="H309" s="66"/>
      <c r="I309" s="66"/>
      <c r="J309" s="66"/>
      <c r="K309" s="36"/>
      <c r="L309" s="36"/>
    </row>
    <row r="310" spans="1:12" x14ac:dyDescent="0.25">
      <c r="A310" s="66"/>
      <c r="B310" s="66"/>
      <c r="C310" s="66"/>
      <c r="D310" s="66"/>
      <c r="E310" s="67"/>
      <c r="F310" s="67"/>
      <c r="G310" s="66"/>
      <c r="H310" s="66"/>
      <c r="I310" s="66"/>
      <c r="J310" s="66"/>
      <c r="K310" s="36"/>
      <c r="L310" s="36"/>
    </row>
    <row r="311" spans="1:12" x14ac:dyDescent="0.25">
      <c r="A311" s="66"/>
      <c r="B311" s="66"/>
      <c r="C311" s="66"/>
      <c r="D311" s="66"/>
      <c r="E311" s="67"/>
      <c r="F311" s="67"/>
      <c r="G311" s="66"/>
      <c r="H311" s="66"/>
      <c r="I311" s="66"/>
      <c r="J311" s="66"/>
      <c r="K311" s="36"/>
      <c r="L311" s="36"/>
    </row>
    <row r="312" spans="1:12" x14ac:dyDescent="0.25">
      <c r="A312" s="66"/>
      <c r="B312" s="66"/>
      <c r="C312" s="66"/>
      <c r="D312" s="66"/>
      <c r="E312" s="67"/>
      <c r="F312" s="67"/>
      <c r="G312" s="66"/>
      <c r="H312" s="66"/>
      <c r="I312" s="66"/>
      <c r="J312" s="66"/>
      <c r="K312" s="36"/>
      <c r="L312" s="36"/>
    </row>
    <row r="313" spans="1:12" x14ac:dyDescent="0.25">
      <c r="A313" s="66"/>
      <c r="B313" s="66"/>
      <c r="C313" s="66"/>
      <c r="D313" s="66"/>
      <c r="E313" s="67"/>
      <c r="F313" s="67"/>
      <c r="G313" s="66"/>
      <c r="H313" s="66"/>
      <c r="I313" s="66"/>
      <c r="J313" s="66"/>
      <c r="K313" s="36"/>
      <c r="L313" s="36"/>
    </row>
    <row r="314" spans="1:12" x14ac:dyDescent="0.25">
      <c r="A314" s="66"/>
      <c r="B314" s="66"/>
      <c r="C314" s="66"/>
      <c r="D314" s="66"/>
      <c r="E314" s="67"/>
      <c r="F314" s="67"/>
      <c r="G314" s="66"/>
      <c r="H314" s="66"/>
      <c r="I314" s="66"/>
      <c r="J314" s="66"/>
      <c r="K314" s="36"/>
      <c r="L314" s="36"/>
    </row>
    <row r="315" spans="1:12" x14ac:dyDescent="0.25">
      <c r="A315" s="66"/>
      <c r="B315" s="66"/>
      <c r="C315" s="66"/>
      <c r="D315" s="66"/>
      <c r="E315" s="67"/>
      <c r="F315" s="67"/>
      <c r="G315" s="66"/>
      <c r="H315" s="66"/>
      <c r="I315" s="66"/>
      <c r="J315" s="66"/>
      <c r="K315" s="36"/>
      <c r="L315" s="36"/>
    </row>
    <row r="316" spans="1:12" x14ac:dyDescent="0.25">
      <c r="A316" s="66"/>
      <c r="B316" s="66"/>
      <c r="C316" s="66"/>
      <c r="D316" s="66"/>
      <c r="E316" s="67"/>
      <c r="F316" s="67"/>
      <c r="G316" s="66"/>
      <c r="H316" s="66"/>
      <c r="I316" s="66"/>
      <c r="J316" s="66"/>
      <c r="K316" s="36"/>
      <c r="L316" s="36"/>
    </row>
    <row r="317" spans="1:12" x14ac:dyDescent="0.25">
      <c r="A317" s="66"/>
      <c r="B317" s="66"/>
      <c r="C317" s="66"/>
      <c r="D317" s="66"/>
      <c r="E317" s="67"/>
      <c r="F317" s="67"/>
      <c r="G317" s="66"/>
      <c r="H317" s="66"/>
      <c r="I317" s="66"/>
      <c r="J317" s="66"/>
      <c r="K317" s="36"/>
      <c r="L317" s="36"/>
    </row>
    <row r="318" spans="1:12" x14ac:dyDescent="0.25">
      <c r="A318" s="66"/>
      <c r="B318" s="66"/>
      <c r="C318" s="66"/>
      <c r="D318" s="66"/>
      <c r="E318" s="67"/>
      <c r="F318" s="67"/>
      <c r="G318" s="66"/>
      <c r="H318" s="66"/>
      <c r="I318" s="66"/>
      <c r="J318" s="66"/>
      <c r="K318" s="36"/>
      <c r="L318" s="36"/>
    </row>
    <row r="319" spans="1:12" x14ac:dyDescent="0.25">
      <c r="A319" s="66"/>
      <c r="B319" s="66"/>
      <c r="C319" s="66"/>
      <c r="D319" s="66"/>
      <c r="E319" s="67"/>
      <c r="F319" s="67"/>
      <c r="G319" s="66"/>
      <c r="H319" s="66"/>
      <c r="I319" s="66"/>
      <c r="J319" s="66"/>
      <c r="K319" s="36"/>
      <c r="L319" s="36"/>
    </row>
    <row r="320" spans="1:12" x14ac:dyDescent="0.25">
      <c r="A320" s="66"/>
      <c r="B320" s="66"/>
      <c r="C320" s="66"/>
      <c r="D320" s="66"/>
      <c r="E320" s="67"/>
      <c r="F320" s="67"/>
      <c r="G320" s="66"/>
      <c r="H320" s="66"/>
      <c r="I320" s="66"/>
      <c r="J320" s="66"/>
      <c r="K320" s="36"/>
      <c r="L320" s="36"/>
    </row>
    <row r="321" spans="1:12" x14ac:dyDescent="0.25">
      <c r="A321" s="66"/>
      <c r="B321" s="66"/>
      <c r="C321" s="66"/>
      <c r="D321" s="66"/>
      <c r="E321" s="67"/>
      <c r="F321" s="67"/>
      <c r="G321" s="66"/>
      <c r="H321" s="66"/>
      <c r="I321" s="66"/>
      <c r="J321" s="66"/>
      <c r="K321" s="36"/>
      <c r="L321" s="36"/>
    </row>
    <row r="322" spans="1:12" x14ac:dyDescent="0.25">
      <c r="A322" s="66"/>
      <c r="B322" s="66"/>
      <c r="C322" s="66"/>
      <c r="D322" s="66"/>
      <c r="E322" s="67"/>
      <c r="F322" s="67"/>
      <c r="G322" s="66"/>
      <c r="H322" s="66"/>
      <c r="I322" s="66"/>
      <c r="J322" s="66"/>
      <c r="K322" s="36"/>
      <c r="L322" s="36"/>
    </row>
    <row r="323" spans="1:12" x14ac:dyDescent="0.25">
      <c r="A323" s="66"/>
      <c r="B323" s="66"/>
      <c r="C323" s="66"/>
      <c r="D323" s="66"/>
      <c r="E323" s="67"/>
      <c r="F323" s="67"/>
      <c r="G323" s="66"/>
      <c r="H323" s="66"/>
      <c r="I323" s="66"/>
      <c r="J323" s="66"/>
      <c r="K323" s="36"/>
      <c r="L323" s="36"/>
    </row>
    <row r="324" spans="1:12" x14ac:dyDescent="0.25">
      <c r="A324" s="66"/>
      <c r="B324" s="66"/>
      <c r="C324" s="66"/>
      <c r="D324" s="66"/>
      <c r="E324" s="67"/>
      <c r="F324" s="67"/>
      <c r="G324" s="66"/>
      <c r="H324" s="66"/>
      <c r="I324" s="66"/>
      <c r="J324" s="66"/>
      <c r="K324" s="36"/>
      <c r="L324" s="36"/>
    </row>
    <row r="325" spans="1:12" x14ac:dyDescent="0.25">
      <c r="A325" s="66"/>
      <c r="B325" s="66"/>
      <c r="C325" s="66"/>
      <c r="D325" s="66"/>
      <c r="E325" s="67"/>
      <c r="F325" s="67"/>
      <c r="G325" s="66"/>
      <c r="H325" s="66"/>
      <c r="I325" s="66"/>
      <c r="J325" s="66"/>
      <c r="K325" s="36"/>
      <c r="L325" s="36"/>
    </row>
    <row r="326" spans="1:12" x14ac:dyDescent="0.25">
      <c r="A326" s="66"/>
      <c r="B326" s="66"/>
      <c r="C326" s="66"/>
      <c r="D326" s="66"/>
      <c r="E326" s="67"/>
      <c r="F326" s="67"/>
      <c r="G326" s="66"/>
      <c r="H326" s="66"/>
      <c r="I326" s="66"/>
      <c r="J326" s="66"/>
      <c r="K326" s="36"/>
      <c r="L326" s="36"/>
    </row>
    <row r="327" spans="1:12" x14ac:dyDescent="0.25">
      <c r="A327" s="66"/>
      <c r="B327" s="66"/>
      <c r="C327" s="66"/>
      <c r="D327" s="66"/>
      <c r="E327" s="67"/>
      <c r="F327" s="67"/>
      <c r="G327" s="66"/>
      <c r="H327" s="66"/>
      <c r="I327" s="66"/>
      <c r="J327" s="66"/>
      <c r="K327" s="36"/>
      <c r="L327" s="36"/>
    </row>
    <row r="328" spans="1:12" x14ac:dyDescent="0.25">
      <c r="A328" s="66"/>
      <c r="B328" s="66"/>
      <c r="C328" s="66"/>
      <c r="D328" s="66"/>
      <c r="E328" s="67"/>
      <c r="F328" s="67"/>
      <c r="G328" s="66"/>
      <c r="H328" s="66"/>
      <c r="I328" s="66"/>
      <c r="J328" s="66"/>
      <c r="K328" s="36"/>
      <c r="L328" s="36"/>
    </row>
    <row r="329" spans="1:12" x14ac:dyDescent="0.25">
      <c r="A329" s="66"/>
      <c r="B329" s="66"/>
      <c r="C329" s="66"/>
      <c r="D329" s="66"/>
      <c r="E329" s="67"/>
      <c r="F329" s="67"/>
      <c r="G329" s="66"/>
      <c r="H329" s="66"/>
      <c r="I329" s="66"/>
      <c r="J329" s="66"/>
      <c r="K329" s="36"/>
      <c r="L329" s="36"/>
    </row>
    <row r="330" spans="1:12" x14ac:dyDescent="0.25">
      <c r="A330" s="66"/>
      <c r="B330" s="66"/>
      <c r="C330" s="66"/>
      <c r="D330" s="66"/>
      <c r="E330" s="67"/>
      <c r="F330" s="67"/>
      <c r="G330" s="66"/>
      <c r="H330" s="66"/>
      <c r="I330" s="66"/>
      <c r="J330" s="66"/>
      <c r="K330" s="36"/>
      <c r="L330" s="36"/>
    </row>
    <row r="331" spans="1:12" x14ac:dyDescent="0.25">
      <c r="A331" s="66"/>
      <c r="B331" s="66"/>
      <c r="C331" s="66"/>
      <c r="D331" s="66"/>
      <c r="E331" s="67"/>
      <c r="F331" s="67"/>
      <c r="G331" s="66"/>
      <c r="H331" s="66"/>
      <c r="I331" s="66"/>
      <c r="J331" s="66"/>
      <c r="K331" s="36"/>
      <c r="L331" s="36"/>
    </row>
    <row r="332" spans="1:12" x14ac:dyDescent="0.25">
      <c r="A332" s="66"/>
      <c r="B332" s="66"/>
      <c r="C332" s="66"/>
      <c r="D332" s="66"/>
      <c r="E332" s="67"/>
      <c r="F332" s="67"/>
      <c r="G332" s="66"/>
      <c r="H332" s="66"/>
      <c r="I332" s="66"/>
      <c r="J332" s="66"/>
      <c r="K332" s="36"/>
      <c r="L332" s="36"/>
    </row>
    <row r="333" spans="1:12" x14ac:dyDescent="0.25">
      <c r="A333" s="66"/>
      <c r="B333" s="66"/>
      <c r="C333" s="66"/>
      <c r="D333" s="66"/>
      <c r="E333" s="67"/>
      <c r="F333" s="67"/>
      <c r="G333" s="66"/>
      <c r="H333" s="66"/>
      <c r="I333" s="66"/>
      <c r="J333" s="66"/>
      <c r="K333" s="36"/>
      <c r="L333" s="36"/>
    </row>
    <row r="334" spans="1:12" x14ac:dyDescent="0.25">
      <c r="A334" s="66"/>
      <c r="B334" s="66"/>
      <c r="C334" s="66"/>
      <c r="D334" s="66"/>
      <c r="E334" s="67"/>
      <c r="F334" s="67"/>
      <c r="G334" s="66"/>
      <c r="H334" s="66"/>
      <c r="I334" s="66"/>
      <c r="J334" s="66"/>
      <c r="K334" s="36"/>
      <c r="L334" s="36"/>
    </row>
    <row r="335" spans="1:12" x14ac:dyDescent="0.25">
      <c r="A335" s="66"/>
      <c r="B335" s="66"/>
      <c r="C335" s="66"/>
      <c r="D335" s="66"/>
      <c r="E335" s="67"/>
      <c r="F335" s="67"/>
      <c r="G335" s="66"/>
      <c r="H335" s="66"/>
      <c r="I335" s="66"/>
      <c r="J335" s="66"/>
      <c r="K335" s="36"/>
      <c r="L335" s="36"/>
    </row>
    <row r="336" spans="1:12" x14ac:dyDescent="0.25">
      <c r="A336" s="66"/>
      <c r="B336" s="66"/>
      <c r="C336" s="66"/>
      <c r="D336" s="66"/>
      <c r="E336" s="67"/>
      <c r="F336" s="67"/>
      <c r="G336" s="66"/>
      <c r="H336" s="66"/>
      <c r="I336" s="66"/>
      <c r="J336" s="66"/>
      <c r="K336" s="36"/>
      <c r="L336" s="36"/>
    </row>
    <row r="337" spans="1:12" x14ac:dyDescent="0.25">
      <c r="A337" s="66"/>
      <c r="B337" s="66"/>
      <c r="C337" s="66"/>
      <c r="D337" s="66"/>
      <c r="E337" s="67"/>
      <c r="F337" s="67"/>
      <c r="G337" s="66"/>
      <c r="H337" s="66"/>
      <c r="I337" s="66"/>
      <c r="J337" s="66"/>
      <c r="K337" s="36"/>
      <c r="L337" s="36"/>
    </row>
    <row r="338" spans="1:12" x14ac:dyDescent="0.25">
      <c r="A338" s="66"/>
      <c r="B338" s="66"/>
      <c r="C338" s="66"/>
      <c r="D338" s="66"/>
      <c r="E338" s="67"/>
      <c r="F338" s="67"/>
      <c r="G338" s="66"/>
      <c r="H338" s="66"/>
      <c r="I338" s="66"/>
      <c r="J338" s="66"/>
      <c r="K338" s="36"/>
      <c r="L338" s="36"/>
    </row>
    <row r="339" spans="1:12" x14ac:dyDescent="0.25">
      <c r="A339" s="66"/>
      <c r="B339" s="66"/>
      <c r="C339" s="66"/>
      <c r="D339" s="66"/>
      <c r="E339" s="67"/>
      <c r="F339" s="67"/>
      <c r="G339" s="66"/>
      <c r="H339" s="66"/>
      <c r="I339" s="66"/>
      <c r="J339" s="66"/>
      <c r="K339" s="36"/>
      <c r="L339" s="36"/>
    </row>
    <row r="340" spans="1:12" x14ac:dyDescent="0.25">
      <c r="A340" s="66"/>
      <c r="B340" s="66"/>
      <c r="C340" s="66"/>
      <c r="D340" s="66"/>
      <c r="E340" s="67"/>
      <c r="F340" s="67"/>
      <c r="G340" s="66"/>
      <c r="H340" s="66"/>
      <c r="I340" s="66"/>
      <c r="J340" s="66"/>
      <c r="K340" s="36"/>
      <c r="L340" s="36"/>
    </row>
    <row r="341" spans="1:12" x14ac:dyDescent="0.25">
      <c r="A341" s="66"/>
      <c r="B341" s="66"/>
      <c r="C341" s="66"/>
      <c r="D341" s="66"/>
      <c r="E341" s="67"/>
      <c r="F341" s="67"/>
      <c r="G341" s="66"/>
      <c r="H341" s="66"/>
      <c r="I341" s="66"/>
      <c r="J341" s="66"/>
      <c r="K341" s="36"/>
      <c r="L341" s="36"/>
    </row>
    <row r="342" spans="1:12" x14ac:dyDescent="0.25">
      <c r="A342" s="66"/>
      <c r="B342" s="66"/>
      <c r="C342" s="66"/>
      <c r="D342" s="66"/>
      <c r="E342" s="67"/>
      <c r="F342" s="67"/>
      <c r="G342" s="66"/>
      <c r="H342" s="66"/>
      <c r="I342" s="66"/>
      <c r="J342" s="66"/>
      <c r="K342" s="36"/>
      <c r="L342" s="36"/>
    </row>
    <row r="343" spans="1:12" x14ac:dyDescent="0.25">
      <c r="A343" s="66"/>
      <c r="B343" s="66"/>
      <c r="C343" s="66"/>
      <c r="D343" s="66"/>
      <c r="E343" s="67"/>
      <c r="F343" s="67"/>
      <c r="G343" s="66"/>
      <c r="H343" s="66"/>
      <c r="I343" s="66"/>
      <c r="J343" s="66"/>
      <c r="K343" s="36"/>
      <c r="L343" s="36"/>
    </row>
    <row r="344" spans="1:12" x14ac:dyDescent="0.25">
      <c r="A344" s="66"/>
      <c r="B344" s="66"/>
      <c r="C344" s="66"/>
      <c r="D344" s="66"/>
      <c r="E344" s="67"/>
      <c r="F344" s="67"/>
      <c r="G344" s="66"/>
      <c r="H344" s="66"/>
      <c r="I344" s="66"/>
      <c r="J344" s="66"/>
      <c r="K344" s="36"/>
      <c r="L344" s="36"/>
    </row>
    <row r="345" spans="1:12" x14ac:dyDescent="0.25">
      <c r="A345" s="66"/>
      <c r="B345" s="66"/>
      <c r="C345" s="66"/>
      <c r="D345" s="66"/>
      <c r="E345" s="67"/>
      <c r="F345" s="67"/>
      <c r="G345" s="66"/>
      <c r="H345" s="66"/>
      <c r="I345" s="66"/>
      <c r="J345" s="66"/>
      <c r="K345" s="36"/>
      <c r="L345" s="36"/>
    </row>
    <row r="346" spans="1:12" x14ac:dyDescent="0.25">
      <c r="A346" s="66"/>
      <c r="B346" s="66"/>
      <c r="C346" s="66"/>
      <c r="D346" s="66"/>
      <c r="E346" s="67"/>
      <c r="F346" s="67"/>
      <c r="G346" s="66"/>
      <c r="H346" s="66"/>
      <c r="I346" s="66"/>
      <c r="J346" s="66"/>
      <c r="K346" s="36"/>
      <c r="L346" s="36"/>
    </row>
    <row r="347" spans="1:12" x14ac:dyDescent="0.25">
      <c r="A347" s="66"/>
      <c r="B347" s="66"/>
      <c r="C347" s="66"/>
      <c r="D347" s="66"/>
      <c r="E347" s="67"/>
      <c r="F347" s="67"/>
      <c r="G347" s="66"/>
      <c r="H347" s="66"/>
      <c r="I347" s="66"/>
      <c r="J347" s="66"/>
      <c r="K347" s="36"/>
      <c r="L347" s="36"/>
    </row>
    <row r="348" spans="1:12" x14ac:dyDescent="0.25">
      <c r="A348" s="66"/>
      <c r="B348" s="66"/>
      <c r="C348" s="66"/>
      <c r="D348" s="66"/>
      <c r="E348" s="67"/>
      <c r="F348" s="67"/>
      <c r="G348" s="66"/>
      <c r="H348" s="66"/>
      <c r="I348" s="66"/>
      <c r="J348" s="66"/>
      <c r="K348" s="36"/>
      <c r="L348" s="36"/>
    </row>
    <row r="349" spans="1:12" x14ac:dyDescent="0.25">
      <c r="A349" s="66"/>
      <c r="B349" s="66"/>
      <c r="C349" s="66"/>
      <c r="D349" s="66"/>
      <c r="E349" s="67"/>
      <c r="F349" s="67"/>
      <c r="G349" s="66"/>
      <c r="H349" s="66"/>
      <c r="I349" s="66"/>
      <c r="J349" s="66"/>
      <c r="K349" s="36"/>
      <c r="L349" s="36"/>
    </row>
    <row r="350" spans="1:12" x14ac:dyDescent="0.25">
      <c r="A350" s="66"/>
      <c r="B350" s="66"/>
      <c r="C350" s="66"/>
      <c r="D350" s="66"/>
      <c r="E350" s="67"/>
      <c r="F350" s="67"/>
      <c r="G350" s="66"/>
      <c r="H350" s="66"/>
      <c r="I350" s="66"/>
      <c r="J350" s="66"/>
      <c r="K350" s="36"/>
      <c r="L350" s="36"/>
    </row>
    <row r="351" spans="1:12" x14ac:dyDescent="0.25">
      <c r="A351" s="66"/>
      <c r="B351" s="66"/>
      <c r="C351" s="66"/>
      <c r="D351" s="66"/>
      <c r="E351" s="67"/>
      <c r="F351" s="67"/>
      <c r="G351" s="66"/>
      <c r="H351" s="66"/>
      <c r="I351" s="66"/>
      <c r="J351" s="66"/>
      <c r="K351" s="36"/>
      <c r="L351" s="36"/>
    </row>
    <row r="352" spans="1:12" x14ac:dyDescent="0.25">
      <c r="A352" s="66"/>
      <c r="B352" s="66"/>
      <c r="C352" s="66"/>
      <c r="D352" s="66"/>
      <c r="E352" s="67"/>
      <c r="F352" s="67"/>
      <c r="G352" s="66"/>
      <c r="H352" s="66"/>
      <c r="I352" s="66"/>
      <c r="J352" s="66"/>
      <c r="K352" s="36"/>
      <c r="L352" s="36"/>
    </row>
    <row r="353" spans="1:12" x14ac:dyDescent="0.25">
      <c r="A353" s="66"/>
      <c r="B353" s="66"/>
      <c r="C353" s="66"/>
      <c r="D353" s="66"/>
      <c r="E353" s="67"/>
      <c r="F353" s="67"/>
      <c r="G353" s="66"/>
      <c r="H353" s="66"/>
      <c r="I353" s="66"/>
      <c r="J353" s="66"/>
      <c r="K353" s="36"/>
      <c r="L353" s="36"/>
    </row>
    <row r="354" spans="1:12" x14ac:dyDescent="0.25">
      <c r="A354" s="66"/>
      <c r="B354" s="66"/>
      <c r="C354" s="66"/>
      <c r="D354" s="66"/>
      <c r="E354" s="67"/>
      <c r="F354" s="67"/>
      <c r="G354" s="66"/>
      <c r="H354" s="66"/>
      <c r="I354" s="66"/>
      <c r="J354" s="66"/>
      <c r="K354" s="36"/>
      <c r="L354" s="36"/>
    </row>
    <row r="355" spans="1:12" x14ac:dyDescent="0.25">
      <c r="A355" s="66"/>
      <c r="B355" s="66"/>
      <c r="C355" s="66"/>
      <c r="D355" s="66"/>
      <c r="E355" s="67"/>
      <c r="F355" s="67"/>
      <c r="G355" s="66"/>
      <c r="H355" s="66"/>
      <c r="I355" s="66"/>
      <c r="J355" s="66"/>
      <c r="K355" s="36"/>
      <c r="L355" s="36"/>
    </row>
    <row r="356" spans="1:12" x14ac:dyDescent="0.25">
      <c r="A356" s="66"/>
      <c r="B356" s="66"/>
      <c r="C356" s="66"/>
      <c r="D356" s="66"/>
      <c r="E356" s="67"/>
      <c r="F356" s="67"/>
      <c r="G356" s="66"/>
      <c r="H356" s="66"/>
      <c r="I356" s="66"/>
      <c r="J356" s="66"/>
      <c r="K356" s="36"/>
      <c r="L356" s="36"/>
    </row>
    <row r="357" spans="1:12" x14ac:dyDescent="0.25">
      <c r="A357" s="66"/>
      <c r="B357" s="66"/>
      <c r="C357" s="66"/>
      <c r="D357" s="66"/>
      <c r="E357" s="67"/>
      <c r="F357" s="67"/>
      <c r="G357" s="66"/>
      <c r="H357" s="66"/>
      <c r="I357" s="66"/>
      <c r="J357" s="66"/>
      <c r="K357" s="36"/>
      <c r="L357" s="36"/>
    </row>
    <row r="358" spans="1:12" x14ac:dyDescent="0.25">
      <c r="A358" s="66"/>
      <c r="B358" s="66"/>
      <c r="C358" s="66"/>
      <c r="D358" s="66"/>
      <c r="E358" s="67"/>
      <c r="F358" s="67"/>
      <c r="G358" s="66"/>
      <c r="H358" s="66"/>
      <c r="I358" s="66"/>
      <c r="J358" s="66"/>
      <c r="K358" s="36"/>
      <c r="L358" s="36"/>
    </row>
    <row r="359" spans="1:12" x14ac:dyDescent="0.25">
      <c r="A359" s="66"/>
      <c r="B359" s="66"/>
      <c r="C359" s="66"/>
      <c r="D359" s="66"/>
      <c r="E359" s="67"/>
      <c r="F359" s="67"/>
      <c r="G359" s="66"/>
      <c r="H359" s="66"/>
      <c r="I359" s="66"/>
      <c r="J359" s="66"/>
      <c r="K359" s="36"/>
      <c r="L359" s="36"/>
    </row>
    <row r="360" spans="1:12" x14ac:dyDescent="0.25">
      <c r="A360" s="66"/>
      <c r="B360" s="66"/>
      <c r="C360" s="66"/>
      <c r="D360" s="66"/>
      <c r="E360" s="67"/>
      <c r="F360" s="67"/>
      <c r="G360" s="66"/>
      <c r="H360" s="66"/>
      <c r="I360" s="66"/>
      <c r="J360" s="66"/>
      <c r="K360" s="36"/>
      <c r="L360" s="36"/>
    </row>
    <row r="361" spans="1:12" x14ac:dyDescent="0.25">
      <c r="A361" s="66"/>
      <c r="B361" s="66"/>
      <c r="C361" s="66"/>
      <c r="D361" s="66"/>
      <c r="E361" s="67"/>
      <c r="F361" s="67"/>
      <c r="G361" s="66"/>
      <c r="H361" s="66"/>
      <c r="I361" s="66"/>
      <c r="J361" s="66"/>
      <c r="K361" s="36"/>
      <c r="L361" s="36"/>
    </row>
    <row r="362" spans="1:12" x14ac:dyDescent="0.25">
      <c r="A362" s="66"/>
      <c r="B362" s="66"/>
      <c r="C362" s="66"/>
      <c r="D362" s="66"/>
      <c r="E362" s="67"/>
      <c r="F362" s="67"/>
      <c r="G362" s="66"/>
      <c r="H362" s="66"/>
      <c r="I362" s="66"/>
      <c r="J362" s="66"/>
      <c r="K362" s="36"/>
      <c r="L362" s="36"/>
    </row>
    <row r="363" spans="1:12" x14ac:dyDescent="0.25">
      <c r="A363" s="66"/>
      <c r="B363" s="66"/>
      <c r="C363" s="66"/>
      <c r="D363" s="66"/>
      <c r="E363" s="67"/>
      <c r="F363" s="67"/>
      <c r="G363" s="66"/>
      <c r="H363" s="66"/>
      <c r="I363" s="66"/>
      <c r="J363" s="66"/>
      <c r="K363" s="36"/>
      <c r="L363" s="36"/>
    </row>
    <row r="364" spans="1:12" x14ac:dyDescent="0.25">
      <c r="A364" s="66"/>
      <c r="B364" s="66"/>
      <c r="C364" s="66"/>
      <c r="D364" s="66"/>
      <c r="E364" s="67"/>
      <c r="F364" s="67"/>
      <c r="G364" s="66"/>
      <c r="H364" s="66"/>
      <c r="I364" s="66"/>
      <c r="J364" s="66"/>
      <c r="K364" s="36"/>
      <c r="L364" s="36"/>
    </row>
    <row r="365" spans="1:12" x14ac:dyDescent="0.25">
      <c r="A365" s="66"/>
      <c r="B365" s="66"/>
      <c r="C365" s="66"/>
      <c r="D365" s="66"/>
      <c r="E365" s="67"/>
      <c r="F365" s="67"/>
      <c r="G365" s="66"/>
      <c r="H365" s="66"/>
      <c r="I365" s="66"/>
      <c r="J365" s="66"/>
      <c r="K365" s="36"/>
      <c r="L365" s="36"/>
    </row>
    <row r="366" spans="1:12" x14ac:dyDescent="0.25">
      <c r="A366" s="66"/>
      <c r="B366" s="66"/>
      <c r="C366" s="66"/>
      <c r="D366" s="66"/>
      <c r="E366" s="67"/>
      <c r="F366" s="67"/>
      <c r="G366" s="66"/>
      <c r="H366" s="66"/>
      <c r="I366" s="66"/>
      <c r="J366" s="66"/>
      <c r="K366" s="36"/>
      <c r="L366" s="36"/>
    </row>
    <row r="367" spans="1:12" x14ac:dyDescent="0.25">
      <c r="A367" s="66"/>
      <c r="B367" s="66"/>
      <c r="C367" s="66"/>
      <c r="D367" s="66"/>
      <c r="E367" s="67"/>
      <c r="F367" s="67"/>
      <c r="G367" s="66"/>
      <c r="H367" s="66"/>
      <c r="I367" s="66"/>
      <c r="J367" s="66"/>
      <c r="K367" s="36"/>
      <c r="L367" s="36"/>
    </row>
    <row r="368" spans="1:12" x14ac:dyDescent="0.25">
      <c r="A368" s="66"/>
      <c r="B368" s="66"/>
      <c r="C368" s="66"/>
      <c r="D368" s="66"/>
      <c r="E368" s="67"/>
      <c r="F368" s="67"/>
      <c r="G368" s="66"/>
      <c r="H368" s="66"/>
      <c r="I368" s="66"/>
      <c r="J368" s="66"/>
      <c r="K368" s="36"/>
      <c r="L368" s="36"/>
    </row>
    <row r="369" spans="1:12" x14ac:dyDescent="0.25">
      <c r="A369" s="66"/>
      <c r="B369" s="66"/>
      <c r="C369" s="66"/>
      <c r="D369" s="66"/>
      <c r="E369" s="67"/>
      <c r="F369" s="67"/>
      <c r="G369" s="66"/>
      <c r="H369" s="66"/>
      <c r="I369" s="66"/>
      <c r="J369" s="66"/>
      <c r="K369" s="36"/>
      <c r="L369" s="36"/>
    </row>
    <row r="370" spans="1:12" x14ac:dyDescent="0.25">
      <c r="A370" s="66"/>
      <c r="B370" s="66"/>
      <c r="C370" s="66"/>
      <c r="D370" s="66"/>
      <c r="E370" s="67"/>
      <c r="F370" s="67"/>
      <c r="G370" s="66"/>
      <c r="H370" s="66"/>
      <c r="I370" s="66"/>
      <c r="J370" s="66"/>
      <c r="K370" s="36"/>
      <c r="L370" s="36"/>
    </row>
    <row r="371" spans="1:12" x14ac:dyDescent="0.25">
      <c r="A371" s="66"/>
      <c r="B371" s="66"/>
      <c r="C371" s="66"/>
      <c r="D371" s="66"/>
      <c r="E371" s="67"/>
      <c r="F371" s="67"/>
      <c r="G371" s="66"/>
      <c r="H371" s="66"/>
      <c r="I371" s="66"/>
      <c r="J371" s="66"/>
      <c r="K371" s="36"/>
      <c r="L371" s="36"/>
    </row>
    <row r="372" spans="1:12" x14ac:dyDescent="0.25">
      <c r="A372" s="66"/>
      <c r="B372" s="66"/>
      <c r="C372" s="66"/>
      <c r="D372" s="66"/>
      <c r="E372" s="67"/>
      <c r="F372" s="67"/>
      <c r="G372" s="66"/>
      <c r="H372" s="66"/>
      <c r="I372" s="66"/>
      <c r="J372" s="66"/>
      <c r="K372" s="36"/>
      <c r="L372" s="36"/>
    </row>
    <row r="373" spans="1:12" x14ac:dyDescent="0.25">
      <c r="A373" s="66"/>
      <c r="B373" s="66"/>
      <c r="C373" s="66"/>
      <c r="D373" s="66"/>
      <c r="E373" s="67"/>
      <c r="F373" s="67"/>
      <c r="G373" s="66"/>
      <c r="H373" s="66"/>
      <c r="I373" s="66"/>
      <c r="J373" s="66"/>
      <c r="K373" s="36"/>
      <c r="L373" s="36"/>
    </row>
    <row r="374" spans="1:12" x14ac:dyDescent="0.25">
      <c r="A374" s="66"/>
      <c r="B374" s="66"/>
      <c r="C374" s="66"/>
      <c r="D374" s="66"/>
      <c r="E374" s="67"/>
      <c r="F374" s="67"/>
      <c r="G374" s="66"/>
      <c r="H374" s="66"/>
      <c r="I374" s="66"/>
      <c r="J374" s="66"/>
      <c r="K374" s="36"/>
      <c r="L374" s="36"/>
    </row>
    <row r="375" spans="1:12" x14ac:dyDescent="0.25">
      <c r="A375" s="66"/>
      <c r="B375" s="66"/>
      <c r="C375" s="66"/>
      <c r="D375" s="66"/>
      <c r="E375" s="67"/>
      <c r="F375" s="67"/>
      <c r="G375" s="66"/>
      <c r="H375" s="66"/>
      <c r="I375" s="66"/>
      <c r="J375" s="66"/>
      <c r="K375" s="36"/>
      <c r="L375" s="36"/>
    </row>
    <row r="376" spans="1:12" x14ac:dyDescent="0.25">
      <c r="A376" s="66"/>
      <c r="B376" s="66"/>
      <c r="C376" s="66"/>
      <c r="D376" s="66"/>
      <c r="E376" s="67"/>
      <c r="F376" s="67"/>
      <c r="G376" s="66"/>
      <c r="H376" s="66"/>
      <c r="I376" s="66"/>
      <c r="J376" s="66"/>
      <c r="K376" s="36"/>
      <c r="L376" s="36"/>
    </row>
    <row r="377" spans="1:12" x14ac:dyDescent="0.25">
      <c r="A377" s="66"/>
      <c r="B377" s="66"/>
      <c r="C377" s="66"/>
      <c r="D377" s="66"/>
      <c r="E377" s="67"/>
      <c r="F377" s="67"/>
      <c r="G377" s="66"/>
      <c r="H377" s="66"/>
      <c r="I377" s="66"/>
      <c r="J377" s="66"/>
      <c r="K377" s="36"/>
      <c r="L377" s="36"/>
    </row>
    <row r="378" spans="1:12" x14ac:dyDescent="0.25">
      <c r="A378" s="66"/>
      <c r="B378" s="66"/>
      <c r="C378" s="66"/>
      <c r="D378" s="66"/>
      <c r="E378" s="67"/>
      <c r="F378" s="67"/>
      <c r="G378" s="66"/>
      <c r="H378" s="66"/>
      <c r="I378" s="66"/>
      <c r="J378" s="66"/>
      <c r="K378" s="36"/>
      <c r="L378" s="36"/>
    </row>
    <row r="379" spans="1:12" x14ac:dyDescent="0.25">
      <c r="A379" s="66"/>
      <c r="B379" s="66"/>
      <c r="C379" s="66"/>
      <c r="D379" s="66"/>
      <c r="E379" s="67"/>
      <c r="F379" s="67"/>
      <c r="G379" s="66"/>
      <c r="H379" s="66"/>
      <c r="I379" s="66"/>
      <c r="J379" s="66"/>
      <c r="K379" s="36"/>
      <c r="L379" s="36"/>
    </row>
    <row r="380" spans="1:12" x14ac:dyDescent="0.25">
      <c r="A380" s="66"/>
      <c r="B380" s="66"/>
      <c r="C380" s="66"/>
      <c r="D380" s="66"/>
      <c r="E380" s="67"/>
      <c r="F380" s="67"/>
      <c r="G380" s="66"/>
      <c r="H380" s="66"/>
      <c r="I380" s="66"/>
      <c r="J380" s="66"/>
      <c r="K380" s="36"/>
      <c r="L380" s="36"/>
    </row>
    <row r="381" spans="1:12" x14ac:dyDescent="0.25">
      <c r="A381" s="66"/>
      <c r="B381" s="66"/>
      <c r="C381" s="66"/>
      <c r="D381" s="66"/>
      <c r="E381" s="67"/>
      <c r="F381" s="67"/>
      <c r="G381" s="66"/>
      <c r="H381" s="66"/>
      <c r="I381" s="66"/>
      <c r="J381" s="66"/>
      <c r="K381" s="36"/>
      <c r="L381" s="36"/>
    </row>
    <row r="382" spans="1:12" x14ac:dyDescent="0.25">
      <c r="A382" s="66"/>
      <c r="B382" s="66"/>
      <c r="C382" s="66"/>
      <c r="D382" s="66"/>
      <c r="E382" s="67"/>
      <c r="F382" s="67"/>
      <c r="G382" s="66"/>
      <c r="H382" s="66"/>
      <c r="I382" s="66"/>
      <c r="J382" s="66"/>
      <c r="K382" s="36"/>
      <c r="L382" s="36"/>
    </row>
    <row r="383" spans="1:12" x14ac:dyDescent="0.25">
      <c r="A383" s="66"/>
      <c r="B383" s="66"/>
      <c r="C383" s="66"/>
      <c r="D383" s="66"/>
      <c r="E383" s="67"/>
      <c r="F383" s="67"/>
      <c r="G383" s="66"/>
      <c r="H383" s="66"/>
      <c r="I383" s="66"/>
      <c r="J383" s="66"/>
      <c r="K383" s="36"/>
      <c r="L383" s="36"/>
    </row>
    <row r="384" spans="1:12" x14ac:dyDescent="0.25">
      <c r="A384" s="66"/>
      <c r="B384" s="66"/>
      <c r="C384" s="66"/>
      <c r="D384" s="66"/>
      <c r="E384" s="67"/>
      <c r="F384" s="67"/>
      <c r="G384" s="66"/>
      <c r="H384" s="66"/>
      <c r="I384" s="66"/>
      <c r="J384" s="66"/>
      <c r="K384" s="36"/>
      <c r="L384" s="36"/>
    </row>
    <row r="385" spans="1:12" x14ac:dyDescent="0.25">
      <c r="A385" s="66"/>
      <c r="B385" s="66"/>
      <c r="C385" s="66"/>
      <c r="D385" s="66"/>
      <c r="E385" s="67"/>
      <c r="F385" s="67"/>
      <c r="G385" s="66"/>
      <c r="H385" s="66"/>
      <c r="I385" s="66"/>
      <c r="J385" s="66"/>
      <c r="K385" s="36"/>
      <c r="L385" s="36"/>
    </row>
    <row r="386" spans="1:12" x14ac:dyDescent="0.25">
      <c r="A386" s="66"/>
      <c r="B386" s="66"/>
      <c r="C386" s="66"/>
      <c r="D386" s="66"/>
      <c r="E386" s="67"/>
      <c r="F386" s="67"/>
      <c r="G386" s="66"/>
      <c r="H386" s="66"/>
      <c r="I386" s="66"/>
      <c r="J386" s="66"/>
      <c r="K386" s="36"/>
      <c r="L386" s="36"/>
    </row>
    <row r="387" spans="1:12" x14ac:dyDescent="0.25">
      <c r="A387" s="66"/>
      <c r="B387" s="66"/>
      <c r="C387" s="66"/>
      <c r="D387" s="66"/>
      <c r="E387" s="67"/>
      <c r="F387" s="67"/>
      <c r="G387" s="66"/>
      <c r="H387" s="66"/>
      <c r="I387" s="66"/>
      <c r="J387" s="66"/>
      <c r="K387" s="36"/>
      <c r="L387" s="36"/>
    </row>
    <row r="388" spans="1:12" x14ac:dyDescent="0.25">
      <c r="A388" s="66"/>
      <c r="B388" s="66"/>
      <c r="C388" s="66"/>
      <c r="D388" s="66"/>
      <c r="E388" s="67"/>
      <c r="F388" s="67"/>
      <c r="G388" s="66"/>
      <c r="H388" s="66"/>
      <c r="I388" s="66"/>
      <c r="J388" s="66"/>
      <c r="K388" s="36"/>
      <c r="L388" s="36"/>
    </row>
    <row r="389" spans="1:12" x14ac:dyDescent="0.25">
      <c r="A389" s="66"/>
      <c r="B389" s="66"/>
      <c r="C389" s="66"/>
      <c r="D389" s="66"/>
      <c r="E389" s="67"/>
      <c r="F389" s="67"/>
      <c r="G389" s="66"/>
      <c r="H389" s="66"/>
      <c r="I389" s="66"/>
      <c r="J389" s="66"/>
      <c r="K389" s="36"/>
      <c r="L389" s="36"/>
    </row>
    <row r="390" spans="1:12" x14ac:dyDescent="0.25">
      <c r="A390" s="66"/>
      <c r="B390" s="66"/>
      <c r="C390" s="66"/>
      <c r="D390" s="66"/>
      <c r="E390" s="67"/>
      <c r="F390" s="67"/>
      <c r="G390" s="66"/>
      <c r="H390" s="66"/>
      <c r="I390" s="66"/>
      <c r="J390" s="66"/>
      <c r="K390" s="36"/>
      <c r="L390" s="36"/>
    </row>
    <row r="391" spans="1:12" x14ac:dyDescent="0.25">
      <c r="A391" s="66"/>
      <c r="B391" s="66"/>
      <c r="C391" s="66"/>
      <c r="D391" s="66"/>
      <c r="E391" s="67"/>
      <c r="F391" s="67"/>
      <c r="G391" s="66"/>
      <c r="H391" s="66"/>
      <c r="I391" s="66"/>
      <c r="J391" s="66"/>
      <c r="K391" s="36"/>
      <c r="L391" s="36"/>
    </row>
    <row r="392" spans="1:12" x14ac:dyDescent="0.25">
      <c r="A392" s="66"/>
      <c r="B392" s="66"/>
      <c r="C392" s="66"/>
      <c r="D392" s="66"/>
      <c r="E392" s="67"/>
      <c r="F392" s="67"/>
      <c r="G392" s="66"/>
      <c r="H392" s="66"/>
      <c r="I392" s="66"/>
      <c r="J392" s="66"/>
      <c r="K392" s="36"/>
      <c r="L392" s="36"/>
    </row>
    <row r="393" spans="1:12" x14ac:dyDescent="0.25">
      <c r="A393" s="66"/>
      <c r="B393" s="66"/>
      <c r="C393" s="66"/>
      <c r="D393" s="66"/>
      <c r="E393" s="67"/>
      <c r="F393" s="67"/>
      <c r="G393" s="66"/>
      <c r="H393" s="66"/>
      <c r="I393" s="66"/>
      <c r="J393" s="66"/>
      <c r="K393" s="36"/>
      <c r="L393" s="36"/>
    </row>
    <row r="394" spans="1:12" x14ac:dyDescent="0.25">
      <c r="A394" s="66"/>
      <c r="B394" s="66"/>
      <c r="C394" s="66"/>
      <c r="D394" s="66"/>
      <c r="E394" s="67"/>
      <c r="F394" s="67"/>
      <c r="G394" s="66"/>
      <c r="H394" s="66"/>
      <c r="I394" s="66"/>
      <c r="J394" s="66"/>
      <c r="K394" s="36"/>
      <c r="L394" s="36"/>
    </row>
    <row r="395" spans="1:12" x14ac:dyDescent="0.25">
      <c r="A395" s="66"/>
      <c r="B395" s="66"/>
      <c r="C395" s="66"/>
      <c r="D395" s="66"/>
      <c r="E395" s="67"/>
      <c r="F395" s="67"/>
      <c r="G395" s="66"/>
      <c r="H395" s="66"/>
      <c r="I395" s="66"/>
      <c r="J395" s="66"/>
      <c r="K395" s="36"/>
      <c r="L395" s="36"/>
    </row>
    <row r="396" spans="1:12" x14ac:dyDescent="0.25">
      <c r="A396" s="66"/>
      <c r="B396" s="66"/>
      <c r="C396" s="66"/>
      <c r="D396" s="66"/>
      <c r="E396" s="67"/>
      <c r="F396" s="67"/>
      <c r="G396" s="66"/>
      <c r="H396" s="66"/>
      <c r="I396" s="66"/>
      <c r="J396" s="66"/>
      <c r="K396" s="36"/>
      <c r="L396" s="36"/>
    </row>
    <row r="397" spans="1:12" x14ac:dyDescent="0.25">
      <c r="A397" s="66"/>
      <c r="B397" s="66"/>
      <c r="C397" s="66"/>
      <c r="D397" s="66"/>
      <c r="E397" s="67"/>
      <c r="F397" s="67"/>
      <c r="G397" s="66"/>
      <c r="H397" s="66"/>
      <c r="I397" s="66"/>
      <c r="J397" s="66"/>
      <c r="K397" s="36"/>
      <c r="L397" s="36"/>
    </row>
    <row r="398" spans="1:12" x14ac:dyDescent="0.25">
      <c r="A398" s="66"/>
      <c r="B398" s="66"/>
      <c r="C398" s="66"/>
      <c r="D398" s="66"/>
      <c r="E398" s="67"/>
      <c r="F398" s="67"/>
      <c r="G398" s="66"/>
      <c r="H398" s="66"/>
      <c r="I398" s="66"/>
      <c r="J398" s="66"/>
      <c r="K398" s="36"/>
      <c r="L398" s="36"/>
    </row>
    <row r="399" spans="1:12" x14ac:dyDescent="0.25">
      <c r="A399" s="66"/>
      <c r="B399" s="66"/>
      <c r="C399" s="66"/>
      <c r="D399" s="66"/>
      <c r="E399" s="67"/>
      <c r="F399" s="67"/>
      <c r="G399" s="66"/>
      <c r="H399" s="66"/>
      <c r="I399" s="66"/>
      <c r="J399" s="66"/>
      <c r="K399" s="36"/>
      <c r="L399" s="36"/>
    </row>
    <row r="400" spans="1:12" x14ac:dyDescent="0.25">
      <c r="A400" s="66"/>
      <c r="B400" s="66"/>
      <c r="C400" s="66"/>
      <c r="D400" s="66"/>
      <c r="E400" s="67"/>
      <c r="F400" s="67"/>
      <c r="G400" s="66"/>
      <c r="H400" s="66"/>
      <c r="I400" s="66"/>
      <c r="J400" s="66"/>
      <c r="K400" s="36"/>
      <c r="L400" s="36"/>
    </row>
    <row r="401" spans="1:12" x14ac:dyDescent="0.25">
      <c r="A401" s="66"/>
      <c r="B401" s="66"/>
      <c r="C401" s="66"/>
      <c r="D401" s="66"/>
      <c r="E401" s="67"/>
      <c r="F401" s="67"/>
      <c r="G401" s="66"/>
      <c r="H401" s="66"/>
      <c r="I401" s="66"/>
      <c r="J401" s="66"/>
      <c r="K401" s="36"/>
      <c r="L401" s="36"/>
    </row>
    <row r="402" spans="1:12" x14ac:dyDescent="0.25">
      <c r="A402" s="66"/>
      <c r="B402" s="66"/>
      <c r="C402" s="66"/>
      <c r="D402" s="66"/>
      <c r="E402" s="67"/>
      <c r="F402" s="67"/>
      <c r="G402" s="66"/>
      <c r="H402" s="66"/>
      <c r="I402" s="66"/>
      <c r="J402" s="66"/>
      <c r="K402" s="36"/>
      <c r="L402" s="36"/>
    </row>
    <row r="403" spans="1:12" x14ac:dyDescent="0.25">
      <c r="A403" s="66"/>
      <c r="B403" s="66"/>
      <c r="C403" s="66"/>
      <c r="D403" s="66"/>
      <c r="E403" s="67"/>
      <c r="F403" s="67"/>
      <c r="G403" s="66"/>
      <c r="H403" s="66"/>
      <c r="I403" s="66"/>
      <c r="J403" s="66"/>
      <c r="K403" s="36"/>
      <c r="L403" s="36"/>
    </row>
    <row r="404" spans="1:12" x14ac:dyDescent="0.25">
      <c r="A404" s="66"/>
      <c r="B404" s="66"/>
      <c r="C404" s="66"/>
      <c r="D404" s="66"/>
      <c r="E404" s="67"/>
      <c r="F404" s="67"/>
      <c r="G404" s="66"/>
      <c r="H404" s="66"/>
      <c r="I404" s="66"/>
      <c r="J404" s="66"/>
      <c r="K404" s="36"/>
      <c r="L404" s="36"/>
    </row>
    <row r="405" spans="1:12" x14ac:dyDescent="0.25">
      <c r="A405" s="66"/>
      <c r="B405" s="66"/>
      <c r="C405" s="66"/>
      <c r="D405" s="66"/>
      <c r="E405" s="67"/>
      <c r="F405" s="67"/>
      <c r="G405" s="66"/>
      <c r="H405" s="66"/>
      <c r="I405" s="66"/>
      <c r="J405" s="66"/>
      <c r="K405" s="36"/>
      <c r="L405" s="36"/>
    </row>
    <row r="406" spans="1:12" x14ac:dyDescent="0.25">
      <c r="A406" s="66"/>
      <c r="B406" s="66"/>
      <c r="C406" s="66"/>
      <c r="D406" s="66"/>
      <c r="E406" s="67"/>
      <c r="F406" s="67"/>
      <c r="G406" s="66"/>
      <c r="H406" s="66"/>
      <c r="I406" s="66"/>
      <c r="J406" s="66"/>
      <c r="K406" s="36"/>
      <c r="L406" s="36"/>
    </row>
    <row r="407" spans="1:12" x14ac:dyDescent="0.25">
      <c r="A407" s="66"/>
      <c r="B407" s="66"/>
      <c r="C407" s="66"/>
      <c r="D407" s="66"/>
      <c r="E407" s="67"/>
      <c r="F407" s="67"/>
      <c r="G407" s="66"/>
      <c r="H407" s="66"/>
      <c r="I407" s="66"/>
      <c r="J407" s="66"/>
      <c r="K407" s="36"/>
      <c r="L407" s="36"/>
    </row>
    <row r="408" spans="1:12" x14ac:dyDescent="0.25">
      <c r="A408" s="66"/>
      <c r="B408" s="66"/>
      <c r="C408" s="66"/>
      <c r="D408" s="66"/>
      <c r="E408" s="67"/>
      <c r="F408" s="67"/>
      <c r="G408" s="66"/>
      <c r="H408" s="66"/>
      <c r="I408" s="66"/>
      <c r="J408" s="66"/>
      <c r="K408" s="36"/>
      <c r="L408" s="36"/>
    </row>
    <row r="409" spans="1:12" x14ac:dyDescent="0.25">
      <c r="A409" s="66"/>
      <c r="B409" s="66"/>
      <c r="C409" s="66"/>
      <c r="D409" s="66"/>
      <c r="E409" s="67"/>
      <c r="F409" s="67"/>
      <c r="G409" s="66"/>
      <c r="H409" s="66"/>
      <c r="I409" s="66"/>
      <c r="J409" s="66"/>
      <c r="K409" s="36"/>
      <c r="L409" s="36"/>
    </row>
    <row r="410" spans="1:12" x14ac:dyDescent="0.25">
      <c r="A410" s="66"/>
      <c r="B410" s="66"/>
      <c r="C410" s="66"/>
      <c r="D410" s="66"/>
      <c r="E410" s="67"/>
      <c r="F410" s="67"/>
      <c r="G410" s="66"/>
      <c r="H410" s="66"/>
      <c r="I410" s="66"/>
      <c r="J410" s="66"/>
      <c r="K410" s="36"/>
      <c r="L410" s="36"/>
    </row>
    <row r="411" spans="1:12" x14ac:dyDescent="0.25">
      <c r="A411" s="66"/>
      <c r="B411" s="66"/>
      <c r="C411" s="66"/>
      <c r="D411" s="66"/>
      <c r="E411" s="67"/>
      <c r="F411" s="67"/>
      <c r="G411" s="66"/>
      <c r="H411" s="66"/>
      <c r="I411" s="66"/>
      <c r="J411" s="66"/>
      <c r="K411" s="36"/>
      <c r="L411" s="36"/>
    </row>
    <row r="412" spans="1:12" x14ac:dyDescent="0.25">
      <c r="A412" s="66"/>
      <c r="B412" s="66"/>
      <c r="C412" s="66"/>
      <c r="D412" s="66"/>
      <c r="E412" s="67"/>
      <c r="F412" s="67"/>
      <c r="G412" s="66"/>
      <c r="H412" s="66"/>
      <c r="I412" s="66"/>
      <c r="J412" s="66"/>
      <c r="K412" s="36"/>
      <c r="L412" s="36"/>
    </row>
    <row r="413" spans="1:12" x14ac:dyDescent="0.25">
      <c r="A413" s="66"/>
      <c r="B413" s="66"/>
      <c r="C413" s="66"/>
      <c r="D413" s="66"/>
      <c r="E413" s="67"/>
      <c r="F413" s="67"/>
      <c r="G413" s="66"/>
      <c r="H413" s="66"/>
      <c r="I413" s="66"/>
      <c r="J413" s="66"/>
      <c r="K413" s="36"/>
      <c r="L413" s="36"/>
    </row>
    <row r="414" spans="1:12" x14ac:dyDescent="0.25">
      <c r="A414" s="66"/>
      <c r="B414" s="66"/>
      <c r="C414" s="66"/>
      <c r="D414" s="66"/>
      <c r="E414" s="67"/>
      <c r="F414" s="67"/>
      <c r="G414" s="66"/>
      <c r="H414" s="66"/>
      <c r="I414" s="66"/>
      <c r="J414" s="66"/>
      <c r="K414" s="36"/>
      <c r="L414" s="36"/>
    </row>
    <row r="415" spans="1:12" x14ac:dyDescent="0.25">
      <c r="A415" s="66"/>
      <c r="B415" s="66"/>
      <c r="C415" s="66"/>
      <c r="D415" s="66"/>
      <c r="E415" s="67"/>
      <c r="F415" s="67"/>
      <c r="G415" s="66"/>
      <c r="H415" s="66"/>
      <c r="I415" s="66"/>
      <c r="J415" s="66"/>
      <c r="K415" s="36"/>
      <c r="L415" s="36"/>
    </row>
    <row r="416" spans="1:12" x14ac:dyDescent="0.25">
      <c r="A416" s="66"/>
      <c r="B416" s="66"/>
      <c r="C416" s="66"/>
      <c r="D416" s="66"/>
      <c r="E416" s="67"/>
      <c r="F416" s="67"/>
      <c r="G416" s="66"/>
      <c r="H416" s="66"/>
      <c r="I416" s="66"/>
      <c r="J416" s="66"/>
      <c r="K416" s="36"/>
      <c r="L416" s="36"/>
    </row>
    <row r="417" spans="1:12" x14ac:dyDescent="0.25">
      <c r="A417" s="66"/>
      <c r="B417" s="66"/>
      <c r="C417" s="66"/>
      <c r="D417" s="66"/>
      <c r="E417" s="67"/>
      <c r="F417" s="67"/>
      <c r="G417" s="66"/>
      <c r="H417" s="66"/>
      <c r="I417" s="66"/>
      <c r="J417" s="66"/>
      <c r="K417" s="36"/>
      <c r="L417" s="36"/>
    </row>
    <row r="418" spans="1:12" x14ac:dyDescent="0.25">
      <c r="A418" s="66"/>
      <c r="B418" s="66"/>
      <c r="C418" s="66"/>
      <c r="D418" s="66"/>
      <c r="E418" s="67"/>
      <c r="F418" s="67"/>
      <c r="G418" s="66"/>
      <c r="H418" s="66"/>
      <c r="I418" s="66"/>
      <c r="J418" s="66"/>
      <c r="K418" s="36"/>
      <c r="L418" s="36"/>
    </row>
    <row r="419" spans="1:12" x14ac:dyDescent="0.25">
      <c r="A419" s="66"/>
      <c r="B419" s="66"/>
      <c r="C419" s="66"/>
      <c r="D419" s="66"/>
      <c r="E419" s="67"/>
      <c r="F419" s="67"/>
      <c r="G419" s="66"/>
      <c r="H419" s="66"/>
      <c r="I419" s="66"/>
      <c r="J419" s="66"/>
      <c r="K419" s="36"/>
      <c r="L419" s="36"/>
    </row>
    <row r="420" spans="1:12" x14ac:dyDescent="0.25">
      <c r="A420" s="66"/>
      <c r="B420" s="66"/>
      <c r="C420" s="66"/>
      <c r="D420" s="66"/>
      <c r="E420" s="67"/>
      <c r="F420" s="67"/>
      <c r="G420" s="66"/>
      <c r="H420" s="66"/>
      <c r="I420" s="66"/>
      <c r="J420" s="66"/>
      <c r="K420" s="36"/>
      <c r="L420" s="36"/>
    </row>
    <row r="421" spans="1:12" x14ac:dyDescent="0.25">
      <c r="A421" s="66"/>
      <c r="B421" s="66"/>
      <c r="C421" s="66"/>
      <c r="D421" s="66"/>
      <c r="E421" s="67"/>
      <c r="F421" s="67"/>
      <c r="G421" s="66"/>
      <c r="H421" s="66"/>
      <c r="I421" s="66"/>
      <c r="J421" s="66"/>
      <c r="K421" s="36"/>
      <c r="L421" s="36"/>
    </row>
    <row r="422" spans="1:12" x14ac:dyDescent="0.25">
      <c r="A422" s="66"/>
      <c r="B422" s="66"/>
      <c r="C422" s="66"/>
      <c r="D422" s="66"/>
      <c r="E422" s="67"/>
      <c r="F422" s="67"/>
      <c r="G422" s="66"/>
      <c r="H422" s="66"/>
      <c r="I422" s="66"/>
      <c r="J422" s="66"/>
      <c r="K422" s="36"/>
      <c r="L422" s="36"/>
    </row>
    <row r="423" spans="1:12" x14ac:dyDescent="0.25">
      <c r="A423" s="66"/>
      <c r="B423" s="66"/>
      <c r="C423" s="66"/>
      <c r="D423" s="66"/>
      <c r="E423" s="67"/>
      <c r="F423" s="67"/>
      <c r="G423" s="66"/>
      <c r="H423" s="66"/>
      <c r="I423" s="66"/>
      <c r="J423" s="66"/>
      <c r="K423" s="36"/>
      <c r="L423" s="36"/>
    </row>
    <row r="424" spans="1:12" x14ac:dyDescent="0.25">
      <c r="A424" s="66"/>
      <c r="B424" s="66"/>
      <c r="C424" s="66"/>
      <c r="D424" s="66"/>
      <c r="E424" s="67"/>
      <c r="F424" s="67"/>
      <c r="G424" s="66"/>
      <c r="H424" s="66"/>
      <c r="I424" s="66"/>
      <c r="J424" s="66"/>
      <c r="K424" s="36"/>
      <c r="L424" s="36"/>
    </row>
    <row r="425" spans="1:12" x14ac:dyDescent="0.25">
      <c r="A425" s="66"/>
      <c r="B425" s="66"/>
      <c r="C425" s="66"/>
      <c r="D425" s="66"/>
      <c r="E425" s="67"/>
      <c r="F425" s="67"/>
      <c r="G425" s="66"/>
      <c r="H425" s="66"/>
      <c r="I425" s="66"/>
      <c r="J425" s="66"/>
      <c r="K425" s="36"/>
      <c r="L425" s="36"/>
    </row>
    <row r="426" spans="1:12" x14ac:dyDescent="0.25">
      <c r="A426" s="66"/>
      <c r="B426" s="66"/>
      <c r="C426" s="66"/>
      <c r="D426" s="66"/>
      <c r="E426" s="67"/>
      <c r="F426" s="67"/>
      <c r="G426" s="66"/>
      <c r="H426" s="66"/>
      <c r="I426" s="66"/>
      <c r="J426" s="66"/>
      <c r="K426" s="36"/>
      <c r="L426" s="36"/>
    </row>
    <row r="427" spans="1:12" x14ac:dyDescent="0.25">
      <c r="A427" s="66"/>
      <c r="B427" s="66"/>
      <c r="C427" s="66"/>
      <c r="D427" s="66"/>
      <c r="E427" s="67"/>
      <c r="F427" s="67"/>
      <c r="G427" s="66"/>
      <c r="H427" s="66"/>
      <c r="I427" s="66"/>
      <c r="J427" s="66"/>
      <c r="K427" s="36"/>
      <c r="L427" s="36"/>
    </row>
    <row r="428" spans="1:12" x14ac:dyDescent="0.25">
      <c r="A428" s="66"/>
      <c r="B428" s="66"/>
      <c r="C428" s="66"/>
      <c r="D428" s="66"/>
      <c r="E428" s="67"/>
      <c r="F428" s="67"/>
      <c r="G428" s="66"/>
      <c r="H428" s="66"/>
      <c r="I428" s="66"/>
      <c r="J428" s="66"/>
      <c r="K428" s="36"/>
      <c r="L428" s="36"/>
    </row>
    <row r="429" spans="1:12" x14ac:dyDescent="0.25">
      <c r="A429" s="66"/>
      <c r="B429" s="66"/>
      <c r="C429" s="66"/>
      <c r="D429" s="66"/>
      <c r="E429" s="67"/>
      <c r="F429" s="67"/>
      <c r="G429" s="66"/>
      <c r="H429" s="66"/>
      <c r="I429" s="66"/>
      <c r="J429" s="66"/>
      <c r="K429" s="36"/>
      <c r="L429" s="36"/>
    </row>
    <row r="430" spans="1:12" x14ac:dyDescent="0.25">
      <c r="A430" s="66"/>
      <c r="B430" s="66"/>
      <c r="C430" s="66"/>
      <c r="D430" s="66"/>
      <c r="E430" s="67"/>
      <c r="F430" s="67"/>
      <c r="G430" s="66"/>
      <c r="H430" s="66"/>
      <c r="I430" s="66"/>
      <c r="J430" s="66"/>
      <c r="K430" s="36"/>
      <c r="L430" s="36"/>
    </row>
    <row r="431" spans="1:12" x14ac:dyDescent="0.25">
      <c r="A431" s="66"/>
      <c r="B431" s="66"/>
      <c r="C431" s="66"/>
      <c r="D431" s="66"/>
      <c r="E431" s="67"/>
      <c r="F431" s="67"/>
      <c r="G431" s="66"/>
      <c r="H431" s="66"/>
      <c r="I431" s="66"/>
      <c r="J431" s="66"/>
      <c r="K431" s="36"/>
      <c r="L431" s="36"/>
    </row>
    <row r="432" spans="1:12" x14ac:dyDescent="0.25">
      <c r="A432" s="66"/>
      <c r="B432" s="66"/>
      <c r="C432" s="66"/>
      <c r="D432" s="66"/>
      <c r="E432" s="67"/>
      <c r="F432" s="67"/>
      <c r="G432" s="66"/>
      <c r="H432" s="66"/>
      <c r="I432" s="66"/>
      <c r="J432" s="66"/>
      <c r="K432" s="36"/>
      <c r="L432" s="36"/>
    </row>
    <row r="433" spans="1:12" x14ac:dyDescent="0.25">
      <c r="A433" s="66"/>
      <c r="B433" s="66"/>
      <c r="C433" s="66"/>
      <c r="D433" s="66"/>
      <c r="E433" s="67"/>
      <c r="F433" s="67"/>
      <c r="G433" s="66"/>
      <c r="H433" s="66"/>
      <c r="I433" s="66"/>
      <c r="J433" s="66"/>
      <c r="K433" s="36"/>
      <c r="L433" s="36"/>
    </row>
    <row r="434" spans="1:12" x14ac:dyDescent="0.25">
      <c r="A434" s="66"/>
      <c r="B434" s="66"/>
      <c r="C434" s="66"/>
      <c r="D434" s="66"/>
      <c r="E434" s="67"/>
      <c r="F434" s="67"/>
      <c r="G434" s="66"/>
      <c r="H434" s="66"/>
      <c r="I434" s="66"/>
      <c r="J434" s="66"/>
      <c r="K434" s="36"/>
      <c r="L434" s="36"/>
    </row>
    <row r="435" spans="1:12" x14ac:dyDescent="0.25">
      <c r="A435" s="66"/>
      <c r="B435" s="66"/>
      <c r="C435" s="66"/>
      <c r="D435" s="66"/>
      <c r="E435" s="67"/>
      <c r="F435" s="67"/>
      <c r="G435" s="66"/>
      <c r="H435" s="66"/>
      <c r="I435" s="66"/>
      <c r="J435" s="66"/>
      <c r="K435" s="36"/>
      <c r="L435" s="36"/>
    </row>
    <row r="436" spans="1:12" x14ac:dyDescent="0.25">
      <c r="A436" s="66"/>
      <c r="B436" s="66"/>
      <c r="C436" s="66"/>
      <c r="D436" s="66"/>
      <c r="E436" s="67"/>
      <c r="F436" s="67"/>
      <c r="G436" s="66"/>
      <c r="H436" s="66"/>
      <c r="I436" s="66"/>
      <c r="J436" s="66"/>
      <c r="K436" s="36"/>
      <c r="L436" s="36"/>
    </row>
    <row r="437" spans="1:12" x14ac:dyDescent="0.25">
      <c r="A437" s="66"/>
      <c r="B437" s="66"/>
      <c r="C437" s="66"/>
      <c r="D437" s="66"/>
      <c r="E437" s="67"/>
      <c r="F437" s="67"/>
      <c r="G437" s="66"/>
      <c r="H437" s="66"/>
      <c r="I437" s="66"/>
      <c r="J437" s="66"/>
      <c r="K437" s="36"/>
      <c r="L437" s="36"/>
    </row>
    <row r="438" spans="1:12" x14ac:dyDescent="0.25">
      <c r="A438" s="66"/>
      <c r="B438" s="66"/>
      <c r="C438" s="66"/>
      <c r="D438" s="66"/>
      <c r="E438" s="67"/>
      <c r="F438" s="67"/>
      <c r="G438" s="66"/>
      <c r="H438" s="66"/>
      <c r="I438" s="66"/>
      <c r="J438" s="66"/>
      <c r="K438" s="36"/>
      <c r="L438" s="36"/>
    </row>
    <row r="439" spans="1:12" x14ac:dyDescent="0.25">
      <c r="A439" s="66"/>
      <c r="B439" s="66"/>
      <c r="C439" s="66"/>
      <c r="D439" s="66"/>
      <c r="E439" s="67"/>
      <c r="F439" s="67"/>
      <c r="G439" s="66"/>
      <c r="H439" s="66"/>
      <c r="I439" s="66"/>
      <c r="J439" s="66"/>
      <c r="K439" s="36"/>
      <c r="L439" s="36"/>
    </row>
    <row r="440" spans="1:12" x14ac:dyDescent="0.25">
      <c r="A440" s="66"/>
      <c r="B440" s="66"/>
      <c r="C440" s="66"/>
      <c r="D440" s="66"/>
      <c r="E440" s="67"/>
      <c r="F440" s="67"/>
      <c r="G440" s="66"/>
      <c r="H440" s="66"/>
      <c r="I440" s="66"/>
      <c r="J440" s="66"/>
      <c r="K440" s="36"/>
      <c r="L440" s="36"/>
    </row>
    <row r="441" spans="1:12" x14ac:dyDescent="0.25">
      <c r="A441" s="66"/>
      <c r="B441" s="66"/>
      <c r="C441" s="66"/>
      <c r="D441" s="66"/>
      <c r="E441" s="67"/>
      <c r="F441" s="67"/>
      <c r="G441" s="66"/>
      <c r="H441" s="66"/>
      <c r="I441" s="66"/>
      <c r="J441" s="66"/>
      <c r="K441" s="36"/>
      <c r="L441" s="36"/>
    </row>
    <row r="442" spans="1:12" x14ac:dyDescent="0.25">
      <c r="A442" s="66"/>
      <c r="B442" s="66"/>
      <c r="C442" s="66"/>
      <c r="D442" s="66"/>
      <c r="E442" s="67"/>
      <c r="F442" s="67"/>
      <c r="G442" s="66"/>
      <c r="H442" s="66"/>
      <c r="I442" s="66"/>
      <c r="J442" s="66"/>
      <c r="K442" s="36"/>
      <c r="L442" s="36"/>
    </row>
    <row r="443" spans="1:12" x14ac:dyDescent="0.25">
      <c r="A443" s="66"/>
      <c r="B443" s="66"/>
      <c r="C443" s="66"/>
      <c r="D443" s="66"/>
      <c r="E443" s="67"/>
      <c r="F443" s="67"/>
      <c r="G443" s="66"/>
      <c r="H443" s="66"/>
      <c r="I443" s="66"/>
      <c r="J443" s="66"/>
      <c r="K443" s="36"/>
      <c r="L443" s="36"/>
    </row>
    <row r="444" spans="1:12" x14ac:dyDescent="0.25">
      <c r="A444" s="66"/>
      <c r="B444" s="66"/>
      <c r="C444" s="66"/>
      <c r="D444" s="66"/>
      <c r="E444" s="67"/>
      <c r="F444" s="67"/>
      <c r="G444" s="66"/>
      <c r="H444" s="66"/>
      <c r="I444" s="66"/>
      <c r="J444" s="66"/>
      <c r="K444" s="36"/>
      <c r="L444" s="36"/>
    </row>
    <row r="445" spans="1:12" x14ac:dyDescent="0.25">
      <c r="A445" s="66"/>
      <c r="B445" s="66"/>
      <c r="C445" s="66"/>
      <c r="D445" s="66"/>
      <c r="E445" s="67"/>
      <c r="F445" s="67"/>
      <c r="G445" s="66"/>
      <c r="H445" s="66"/>
      <c r="I445" s="66"/>
      <c r="J445" s="66"/>
      <c r="K445" s="36"/>
      <c r="L445" s="36"/>
    </row>
    <row r="446" spans="1:12" x14ac:dyDescent="0.25">
      <c r="A446" s="66"/>
      <c r="B446" s="66"/>
      <c r="C446" s="66"/>
      <c r="D446" s="66"/>
      <c r="E446" s="67"/>
      <c r="F446" s="67"/>
      <c r="G446" s="66"/>
      <c r="H446" s="66"/>
      <c r="I446" s="66"/>
      <c r="J446" s="66"/>
      <c r="K446" s="36"/>
      <c r="L446" s="36"/>
    </row>
    <row r="447" spans="1:12" x14ac:dyDescent="0.25">
      <c r="A447" s="66"/>
      <c r="B447" s="66"/>
      <c r="C447" s="66"/>
      <c r="D447" s="66"/>
      <c r="E447" s="67"/>
      <c r="F447" s="67"/>
      <c r="G447" s="66"/>
      <c r="H447" s="66"/>
      <c r="I447" s="66"/>
      <c r="J447" s="66"/>
      <c r="K447" s="36"/>
      <c r="L447" s="36"/>
    </row>
    <row r="448" spans="1:12" x14ac:dyDescent="0.25">
      <c r="A448" s="66"/>
      <c r="B448" s="66"/>
      <c r="C448" s="66"/>
      <c r="D448" s="66"/>
      <c r="E448" s="67"/>
      <c r="F448" s="67"/>
      <c r="G448" s="66"/>
      <c r="H448" s="66"/>
      <c r="I448" s="66"/>
      <c r="J448" s="66"/>
      <c r="K448" s="36"/>
      <c r="L448" s="36"/>
    </row>
    <row r="449" spans="1:12" x14ac:dyDescent="0.25">
      <c r="A449" s="66"/>
      <c r="B449" s="66"/>
      <c r="C449" s="66"/>
      <c r="D449" s="66"/>
      <c r="E449" s="67"/>
      <c r="F449" s="67"/>
      <c r="G449" s="66"/>
      <c r="H449" s="66"/>
      <c r="I449" s="66"/>
      <c r="J449" s="66"/>
      <c r="K449" s="36"/>
      <c r="L449" s="36"/>
    </row>
    <row r="450" spans="1:12" x14ac:dyDescent="0.25">
      <c r="A450" s="66"/>
      <c r="B450" s="66"/>
      <c r="C450" s="66"/>
      <c r="D450" s="66"/>
      <c r="E450" s="67"/>
      <c r="F450" s="67"/>
      <c r="G450" s="66"/>
      <c r="H450" s="66"/>
      <c r="I450" s="66"/>
      <c r="J450" s="66"/>
      <c r="K450" s="36"/>
      <c r="L450" s="36"/>
    </row>
    <row r="451" spans="1:12" x14ac:dyDescent="0.25">
      <c r="A451" s="66"/>
      <c r="B451" s="66"/>
      <c r="C451" s="66"/>
      <c r="D451" s="66"/>
      <c r="E451" s="67"/>
      <c r="F451" s="67"/>
      <c r="G451" s="66"/>
      <c r="H451" s="66"/>
      <c r="I451" s="66"/>
      <c r="J451" s="66"/>
      <c r="K451" s="36"/>
      <c r="L451" s="36"/>
    </row>
    <row r="452" spans="1:12" x14ac:dyDescent="0.25">
      <c r="A452" s="66"/>
      <c r="B452" s="66"/>
      <c r="C452" s="66"/>
      <c r="D452" s="66"/>
      <c r="E452" s="67"/>
      <c r="F452" s="67"/>
      <c r="G452" s="66"/>
      <c r="H452" s="66"/>
      <c r="I452" s="66"/>
      <c r="J452" s="66"/>
      <c r="K452" s="36"/>
      <c r="L452" s="36"/>
    </row>
    <row r="453" spans="1:12" x14ac:dyDescent="0.25">
      <c r="A453" s="66"/>
      <c r="B453" s="66"/>
      <c r="C453" s="66"/>
      <c r="D453" s="66"/>
      <c r="E453" s="67"/>
      <c r="F453" s="67"/>
      <c r="G453" s="66"/>
      <c r="H453" s="66"/>
      <c r="I453" s="66"/>
      <c r="J453" s="66"/>
      <c r="K453" s="36"/>
      <c r="L453" s="36"/>
    </row>
    <row r="454" spans="1:12" x14ac:dyDescent="0.25">
      <c r="A454" s="66"/>
      <c r="B454" s="66"/>
      <c r="C454" s="66"/>
      <c r="D454" s="66"/>
      <c r="E454" s="67"/>
      <c r="F454" s="67"/>
      <c r="G454" s="66"/>
      <c r="H454" s="66"/>
      <c r="I454" s="66"/>
      <c r="J454" s="66"/>
      <c r="K454" s="36"/>
      <c r="L454" s="36"/>
    </row>
    <row r="455" spans="1:12" x14ac:dyDescent="0.25">
      <c r="A455" s="66"/>
      <c r="B455" s="66"/>
      <c r="C455" s="66"/>
      <c r="D455" s="66"/>
      <c r="E455" s="67"/>
      <c r="F455" s="67"/>
      <c r="G455" s="66"/>
      <c r="H455" s="66"/>
      <c r="I455" s="66"/>
      <c r="J455" s="66"/>
      <c r="K455" s="36"/>
      <c r="L455" s="36"/>
    </row>
    <row r="456" spans="1:12" x14ac:dyDescent="0.25">
      <c r="A456" s="66"/>
      <c r="B456" s="66"/>
      <c r="C456" s="66"/>
      <c r="D456" s="66"/>
      <c r="E456" s="67"/>
      <c r="F456" s="67"/>
      <c r="G456" s="66"/>
      <c r="H456" s="66"/>
      <c r="I456" s="66"/>
      <c r="J456" s="66"/>
      <c r="K456" s="36"/>
      <c r="L456" s="36"/>
    </row>
    <row r="457" spans="1:12" x14ac:dyDescent="0.25">
      <c r="A457" s="66"/>
      <c r="B457" s="66"/>
      <c r="C457" s="66"/>
      <c r="D457" s="66"/>
      <c r="E457" s="67"/>
      <c r="F457" s="67"/>
      <c r="G457" s="66"/>
      <c r="H457" s="66"/>
      <c r="I457" s="66"/>
      <c r="J457" s="66"/>
      <c r="K457" s="36"/>
      <c r="L457" s="36"/>
    </row>
    <row r="458" spans="1:12" x14ac:dyDescent="0.25">
      <c r="A458" s="66"/>
      <c r="B458" s="66"/>
      <c r="C458" s="66"/>
      <c r="D458" s="66"/>
      <c r="E458" s="67"/>
      <c r="F458" s="67"/>
      <c r="G458" s="66"/>
      <c r="H458" s="66"/>
      <c r="I458" s="66"/>
      <c r="J458" s="66"/>
      <c r="K458" s="36"/>
      <c r="L458" s="36"/>
    </row>
    <row r="459" spans="1:12" x14ac:dyDescent="0.25">
      <c r="A459" s="66"/>
      <c r="B459" s="66"/>
      <c r="C459" s="66"/>
      <c r="D459" s="66"/>
      <c r="E459" s="67"/>
      <c r="F459" s="67"/>
      <c r="G459" s="66"/>
      <c r="H459" s="66"/>
      <c r="I459" s="66"/>
      <c r="J459" s="66"/>
      <c r="K459" s="36"/>
      <c r="L459" s="36"/>
    </row>
    <row r="460" spans="1:12" x14ac:dyDescent="0.25">
      <c r="A460" s="66"/>
      <c r="B460" s="66"/>
      <c r="C460" s="66"/>
      <c r="D460" s="66"/>
      <c r="E460" s="67"/>
      <c r="F460" s="67"/>
      <c r="G460" s="66"/>
      <c r="H460" s="66"/>
      <c r="I460" s="66"/>
      <c r="J460" s="66"/>
      <c r="K460" s="36"/>
      <c r="L460" s="36"/>
    </row>
    <row r="461" spans="1:12" x14ac:dyDescent="0.25">
      <c r="A461" s="66"/>
      <c r="B461" s="66"/>
      <c r="C461" s="66"/>
      <c r="D461" s="66"/>
      <c r="E461" s="67"/>
      <c r="F461" s="67"/>
      <c r="G461" s="66"/>
      <c r="H461" s="66"/>
      <c r="I461" s="66"/>
      <c r="J461" s="66"/>
      <c r="K461" s="36"/>
      <c r="L461" s="36"/>
    </row>
    <row r="462" spans="1:12" x14ac:dyDescent="0.25">
      <c r="A462" s="66"/>
      <c r="B462" s="66"/>
      <c r="C462" s="66"/>
      <c r="D462" s="66"/>
      <c r="E462" s="67"/>
      <c r="F462" s="67"/>
      <c r="G462" s="66"/>
      <c r="H462" s="66"/>
      <c r="I462" s="66"/>
      <c r="J462" s="66"/>
      <c r="K462" s="36"/>
      <c r="L462" s="36"/>
    </row>
    <row r="463" spans="1:12" x14ac:dyDescent="0.25">
      <c r="A463" s="66"/>
      <c r="B463" s="66"/>
      <c r="C463" s="66"/>
      <c r="D463" s="66"/>
      <c r="E463" s="67"/>
      <c r="F463" s="67"/>
      <c r="G463" s="66"/>
      <c r="H463" s="66"/>
      <c r="I463" s="66"/>
      <c r="J463" s="66"/>
      <c r="K463" s="36"/>
      <c r="L463" s="36"/>
    </row>
    <row r="464" spans="1:12" x14ac:dyDescent="0.25">
      <c r="A464" s="66"/>
      <c r="B464" s="66"/>
      <c r="C464" s="66"/>
      <c r="D464" s="66"/>
      <c r="E464" s="67"/>
      <c r="F464" s="67"/>
      <c r="G464" s="66"/>
      <c r="H464" s="66"/>
      <c r="I464" s="66"/>
      <c r="J464" s="66"/>
      <c r="K464" s="36"/>
      <c r="L464" s="36"/>
    </row>
    <row r="465" spans="1:12" x14ac:dyDescent="0.25">
      <c r="A465" s="66"/>
      <c r="B465" s="66"/>
      <c r="C465" s="66"/>
      <c r="D465" s="66"/>
      <c r="E465" s="67"/>
      <c r="F465" s="67"/>
      <c r="G465" s="66"/>
      <c r="H465" s="66"/>
      <c r="I465" s="66"/>
      <c r="J465" s="66"/>
      <c r="K465" s="36"/>
      <c r="L465" s="36"/>
    </row>
    <row r="466" spans="1:12" x14ac:dyDescent="0.25">
      <c r="A466" s="66"/>
      <c r="B466" s="66"/>
      <c r="C466" s="66"/>
      <c r="D466" s="66"/>
      <c r="E466" s="67"/>
      <c r="F466" s="67"/>
      <c r="G466" s="66"/>
      <c r="H466" s="66"/>
      <c r="I466" s="66"/>
      <c r="J466" s="66"/>
      <c r="K466" s="36"/>
      <c r="L466" s="36"/>
    </row>
    <row r="467" spans="1:12" x14ac:dyDescent="0.25">
      <c r="A467" s="66"/>
      <c r="B467" s="66"/>
      <c r="C467" s="66"/>
      <c r="D467" s="66"/>
      <c r="E467" s="67"/>
      <c r="F467" s="67"/>
      <c r="G467" s="66"/>
      <c r="H467" s="66"/>
      <c r="I467" s="66"/>
      <c r="J467" s="66"/>
      <c r="K467" s="36"/>
      <c r="L467" s="36"/>
    </row>
    <row r="468" spans="1:12" x14ac:dyDescent="0.25">
      <c r="A468" s="66"/>
      <c r="B468" s="66"/>
      <c r="C468" s="66"/>
      <c r="D468" s="66"/>
      <c r="E468" s="67"/>
      <c r="F468" s="67"/>
      <c r="G468" s="66"/>
      <c r="H468" s="66"/>
      <c r="I468" s="66"/>
      <c r="J468" s="66"/>
      <c r="K468" s="36"/>
      <c r="L468" s="36"/>
    </row>
    <row r="469" spans="1:12" x14ac:dyDescent="0.25">
      <c r="A469" s="66"/>
      <c r="B469" s="66"/>
      <c r="C469" s="66"/>
      <c r="D469" s="66"/>
      <c r="E469" s="67"/>
      <c r="F469" s="67"/>
      <c r="G469" s="66"/>
      <c r="H469" s="66"/>
      <c r="I469" s="66"/>
      <c r="J469" s="66"/>
      <c r="K469" s="36"/>
      <c r="L469" s="36"/>
    </row>
    <row r="470" spans="1:12" x14ac:dyDescent="0.25">
      <c r="A470" s="66"/>
      <c r="B470" s="66"/>
      <c r="C470" s="66"/>
      <c r="D470" s="66"/>
      <c r="E470" s="67"/>
      <c r="F470" s="67"/>
      <c r="G470" s="66"/>
      <c r="H470" s="66"/>
      <c r="I470" s="66"/>
      <c r="J470" s="66"/>
      <c r="K470" s="36"/>
      <c r="L470" s="36"/>
    </row>
    <row r="471" spans="1:12" x14ac:dyDescent="0.25">
      <c r="A471" s="66"/>
      <c r="B471" s="66"/>
      <c r="C471" s="66"/>
      <c r="D471" s="66"/>
      <c r="E471" s="67"/>
      <c r="F471" s="67"/>
      <c r="G471" s="66"/>
      <c r="H471" s="66"/>
      <c r="I471" s="66"/>
      <c r="J471" s="66"/>
      <c r="K471" s="36"/>
      <c r="L471" s="36"/>
    </row>
    <row r="472" spans="1:12" x14ac:dyDescent="0.25">
      <c r="A472" s="66"/>
      <c r="B472" s="66"/>
      <c r="C472" s="66"/>
      <c r="D472" s="66"/>
      <c r="E472" s="67"/>
      <c r="F472" s="67"/>
      <c r="G472" s="66"/>
      <c r="H472" s="66"/>
      <c r="I472" s="66"/>
      <c r="J472" s="66"/>
      <c r="K472" s="36"/>
      <c r="L472" s="36"/>
    </row>
    <row r="473" spans="1:12" x14ac:dyDescent="0.25">
      <c r="A473" s="66"/>
      <c r="B473" s="66"/>
      <c r="C473" s="66"/>
      <c r="D473" s="66"/>
      <c r="E473" s="67"/>
      <c r="F473" s="67"/>
      <c r="G473" s="66"/>
      <c r="H473" s="66"/>
      <c r="I473" s="66"/>
      <c r="J473" s="66"/>
      <c r="K473" s="36"/>
      <c r="L473" s="36"/>
    </row>
    <row r="474" spans="1:12" x14ac:dyDescent="0.25">
      <c r="A474" s="66"/>
      <c r="B474" s="66"/>
      <c r="C474" s="66"/>
      <c r="D474" s="66"/>
      <c r="E474" s="67"/>
      <c r="F474" s="67"/>
      <c r="G474" s="66"/>
      <c r="H474" s="66"/>
      <c r="I474" s="66"/>
      <c r="J474" s="66"/>
      <c r="K474" s="36"/>
      <c r="L474" s="36"/>
    </row>
    <row r="475" spans="1:12" x14ac:dyDescent="0.25">
      <c r="A475" s="66"/>
      <c r="B475" s="66"/>
      <c r="C475" s="66"/>
      <c r="D475" s="66"/>
      <c r="E475" s="67"/>
      <c r="F475" s="67"/>
      <c r="G475" s="66"/>
      <c r="H475" s="66"/>
      <c r="I475" s="66"/>
      <c r="J475" s="66"/>
      <c r="K475" s="36"/>
      <c r="L475" s="36"/>
    </row>
    <row r="476" spans="1:12" x14ac:dyDescent="0.25">
      <c r="A476" s="66"/>
      <c r="B476" s="66"/>
      <c r="C476" s="66"/>
      <c r="D476" s="66"/>
      <c r="E476" s="67"/>
      <c r="F476" s="67"/>
      <c r="G476" s="66"/>
      <c r="H476" s="66"/>
      <c r="I476" s="66"/>
      <c r="J476" s="66"/>
      <c r="K476" s="36"/>
      <c r="L476" s="36"/>
    </row>
    <row r="477" spans="1:12" x14ac:dyDescent="0.25">
      <c r="A477" s="66"/>
      <c r="B477" s="66"/>
      <c r="C477" s="66"/>
      <c r="D477" s="66"/>
      <c r="E477" s="67"/>
      <c r="F477" s="67"/>
      <c r="G477" s="66"/>
      <c r="H477" s="66"/>
      <c r="I477" s="66"/>
      <c r="J477" s="66"/>
      <c r="K477" s="36"/>
      <c r="L477" s="36"/>
    </row>
    <row r="478" spans="1:12" x14ac:dyDescent="0.25">
      <c r="A478" s="66"/>
      <c r="B478" s="66"/>
      <c r="C478" s="66"/>
      <c r="D478" s="66"/>
      <c r="E478" s="67"/>
      <c r="F478" s="67"/>
      <c r="G478" s="66"/>
      <c r="H478" s="66"/>
      <c r="I478" s="66"/>
      <c r="J478" s="66"/>
      <c r="K478" s="36"/>
      <c r="L478" s="36"/>
    </row>
    <row r="479" spans="1:12" x14ac:dyDescent="0.25">
      <c r="A479" s="66"/>
      <c r="B479" s="66"/>
      <c r="C479" s="66"/>
      <c r="D479" s="66"/>
      <c r="E479" s="67"/>
      <c r="F479" s="67"/>
      <c r="G479" s="66"/>
      <c r="H479" s="66"/>
      <c r="I479" s="66"/>
      <c r="J479" s="66"/>
      <c r="K479" s="36"/>
      <c r="L479" s="36"/>
    </row>
    <row r="480" spans="1:12" x14ac:dyDescent="0.25">
      <c r="A480" s="66"/>
      <c r="B480" s="66"/>
      <c r="C480" s="66"/>
      <c r="D480" s="66"/>
      <c r="E480" s="67"/>
      <c r="F480" s="67"/>
      <c r="G480" s="66"/>
      <c r="H480" s="66"/>
      <c r="I480" s="66"/>
      <c r="J480" s="66"/>
      <c r="K480" s="36"/>
      <c r="L480" s="36"/>
    </row>
    <row r="481" spans="1:12" x14ac:dyDescent="0.25">
      <c r="A481" s="66"/>
      <c r="B481" s="66"/>
      <c r="C481" s="66"/>
      <c r="D481" s="66"/>
      <c r="E481" s="67"/>
      <c r="F481" s="67"/>
      <c r="G481" s="66"/>
      <c r="H481" s="66"/>
      <c r="I481" s="66"/>
      <c r="J481" s="66"/>
      <c r="K481" s="36"/>
      <c r="L481" s="36"/>
    </row>
    <row r="482" spans="1:12" x14ac:dyDescent="0.25">
      <c r="A482" s="66"/>
      <c r="B482" s="66"/>
      <c r="C482" s="66"/>
      <c r="D482" s="66"/>
      <c r="E482" s="67"/>
      <c r="F482" s="67"/>
      <c r="G482" s="66"/>
      <c r="H482" s="66"/>
      <c r="I482" s="66"/>
      <c r="J482" s="66"/>
      <c r="K482" s="36"/>
      <c r="L482" s="36"/>
    </row>
    <row r="483" spans="1:12" x14ac:dyDescent="0.25">
      <c r="A483" s="66"/>
      <c r="B483" s="66"/>
      <c r="C483" s="66"/>
      <c r="D483" s="66"/>
      <c r="E483" s="67"/>
      <c r="F483" s="67"/>
      <c r="G483" s="66"/>
      <c r="H483" s="66"/>
      <c r="I483" s="66"/>
      <c r="J483" s="66"/>
      <c r="K483" s="36"/>
      <c r="L483" s="36"/>
    </row>
    <row r="484" spans="1:12" x14ac:dyDescent="0.25">
      <c r="A484" s="66"/>
      <c r="B484" s="66"/>
      <c r="C484" s="66"/>
      <c r="D484" s="66"/>
      <c r="E484" s="67"/>
      <c r="F484" s="67"/>
      <c r="G484" s="66"/>
      <c r="H484" s="66"/>
      <c r="I484" s="66"/>
      <c r="J484" s="66"/>
      <c r="K484" s="36"/>
      <c r="L484" s="36"/>
    </row>
    <row r="485" spans="1:12" x14ac:dyDescent="0.25">
      <c r="A485" s="66"/>
      <c r="B485" s="66"/>
      <c r="C485" s="66"/>
      <c r="D485" s="66"/>
      <c r="E485" s="67"/>
      <c r="F485" s="67"/>
      <c r="G485" s="66"/>
      <c r="H485" s="66"/>
      <c r="I485" s="66"/>
      <c r="J485" s="66"/>
      <c r="K485" s="36"/>
      <c r="L485" s="36"/>
    </row>
    <row r="486" spans="1:12" x14ac:dyDescent="0.25">
      <c r="A486" s="66"/>
      <c r="B486" s="66"/>
      <c r="C486" s="66"/>
      <c r="D486" s="66"/>
      <c r="E486" s="67"/>
      <c r="F486" s="67"/>
      <c r="G486" s="66"/>
      <c r="H486" s="66"/>
      <c r="I486" s="66"/>
      <c r="J486" s="66"/>
      <c r="K486" s="36"/>
      <c r="L486" s="36"/>
    </row>
    <row r="487" spans="1:12" x14ac:dyDescent="0.25">
      <c r="A487" s="66"/>
      <c r="B487" s="66"/>
      <c r="C487" s="66"/>
      <c r="D487" s="66"/>
      <c r="E487" s="67"/>
      <c r="F487" s="67"/>
      <c r="G487" s="66"/>
      <c r="H487" s="66"/>
      <c r="I487" s="66"/>
      <c r="J487" s="66"/>
      <c r="K487" s="36"/>
      <c r="L487" s="36"/>
    </row>
    <row r="488" spans="1:12" x14ac:dyDescent="0.25">
      <c r="A488" s="66"/>
      <c r="B488" s="66"/>
      <c r="C488" s="66"/>
      <c r="D488" s="66"/>
      <c r="E488" s="67"/>
      <c r="F488" s="67"/>
      <c r="G488" s="66"/>
      <c r="H488" s="66"/>
      <c r="I488" s="66"/>
      <c r="J488" s="66"/>
      <c r="K488" s="36"/>
      <c r="L488" s="36"/>
    </row>
    <row r="489" spans="1:12" x14ac:dyDescent="0.25">
      <c r="A489" s="66"/>
      <c r="B489" s="66"/>
      <c r="C489" s="66"/>
      <c r="D489" s="66"/>
      <c r="E489" s="67"/>
      <c r="F489" s="67"/>
      <c r="G489" s="66"/>
      <c r="H489" s="66"/>
      <c r="I489" s="66"/>
      <c r="J489" s="66"/>
      <c r="K489" s="36"/>
      <c r="L489" s="36"/>
    </row>
    <row r="490" spans="1:12" x14ac:dyDescent="0.25">
      <c r="A490" s="66"/>
      <c r="B490" s="66"/>
      <c r="C490" s="66"/>
      <c r="D490" s="66"/>
      <c r="E490" s="67"/>
      <c r="F490" s="67"/>
      <c r="G490" s="66"/>
      <c r="H490" s="66"/>
      <c r="I490" s="66"/>
      <c r="J490" s="66"/>
      <c r="K490" s="36"/>
      <c r="L490" s="36"/>
    </row>
    <row r="491" spans="1:12" x14ac:dyDescent="0.25">
      <c r="A491" s="66"/>
      <c r="B491" s="66"/>
      <c r="C491" s="66"/>
      <c r="D491" s="66"/>
      <c r="E491" s="67"/>
      <c r="F491" s="67"/>
      <c r="G491" s="66"/>
      <c r="H491" s="66"/>
      <c r="I491" s="66"/>
      <c r="J491" s="66"/>
      <c r="K491" s="36"/>
      <c r="L491" s="36"/>
    </row>
    <row r="492" spans="1:12" x14ac:dyDescent="0.25">
      <c r="A492" s="66"/>
      <c r="B492" s="66"/>
      <c r="C492" s="66"/>
      <c r="D492" s="66"/>
      <c r="E492" s="67"/>
      <c r="F492" s="67"/>
      <c r="G492" s="66"/>
      <c r="H492" s="66"/>
      <c r="I492" s="66"/>
      <c r="J492" s="66"/>
      <c r="K492" s="36"/>
      <c r="L492" s="36"/>
    </row>
    <row r="493" spans="1:12" x14ac:dyDescent="0.25">
      <c r="A493" s="66"/>
      <c r="B493" s="66"/>
      <c r="C493" s="66"/>
      <c r="D493" s="66"/>
      <c r="E493" s="67"/>
      <c r="F493" s="67"/>
      <c r="G493" s="66"/>
      <c r="H493" s="66"/>
      <c r="I493" s="66"/>
      <c r="J493" s="66"/>
      <c r="K493" s="36"/>
      <c r="L493" s="36"/>
    </row>
    <row r="494" spans="1:12" x14ac:dyDescent="0.25">
      <c r="A494" s="66"/>
      <c r="B494" s="66"/>
      <c r="C494" s="66"/>
      <c r="D494" s="66"/>
      <c r="E494" s="67"/>
      <c r="F494" s="67"/>
      <c r="G494" s="66"/>
      <c r="H494" s="66"/>
      <c r="I494" s="66"/>
      <c r="J494" s="66"/>
      <c r="K494" s="36"/>
      <c r="L494" s="36"/>
    </row>
    <row r="495" spans="1:12" x14ac:dyDescent="0.25">
      <c r="A495" s="66"/>
      <c r="B495" s="66"/>
      <c r="C495" s="66"/>
      <c r="D495" s="66"/>
      <c r="E495" s="67"/>
      <c r="F495" s="67"/>
      <c r="G495" s="66"/>
      <c r="H495" s="66"/>
      <c r="I495" s="66"/>
      <c r="J495" s="66"/>
      <c r="K495" s="36"/>
      <c r="L495" s="36"/>
    </row>
    <row r="496" spans="1:12" x14ac:dyDescent="0.25">
      <c r="A496" s="66"/>
      <c r="B496" s="66"/>
      <c r="C496" s="66"/>
      <c r="D496" s="66"/>
      <c r="E496" s="67"/>
      <c r="F496" s="67"/>
      <c r="G496" s="66"/>
      <c r="H496" s="66"/>
      <c r="I496" s="66"/>
      <c r="J496" s="66"/>
      <c r="K496" s="36"/>
      <c r="L496" s="36"/>
    </row>
    <row r="497" spans="1:12" x14ac:dyDescent="0.25">
      <c r="A497" s="66"/>
      <c r="B497" s="66"/>
      <c r="C497" s="66"/>
      <c r="D497" s="66"/>
      <c r="E497" s="67"/>
      <c r="F497" s="67"/>
      <c r="G497" s="66"/>
      <c r="H497" s="66"/>
      <c r="I497" s="66"/>
      <c r="J497" s="66"/>
      <c r="K497" s="36"/>
      <c r="L497" s="36"/>
    </row>
    <row r="498" spans="1:12" x14ac:dyDescent="0.25">
      <c r="A498" s="66"/>
      <c r="B498" s="66"/>
      <c r="C498" s="66"/>
      <c r="D498" s="66"/>
      <c r="E498" s="67"/>
      <c r="F498" s="67"/>
      <c r="G498" s="66"/>
      <c r="H498" s="66"/>
      <c r="I498" s="66"/>
      <c r="J498" s="66"/>
      <c r="K498" s="36"/>
      <c r="L498" s="36"/>
    </row>
    <row r="499" spans="1:12" x14ac:dyDescent="0.25">
      <c r="A499" s="66"/>
      <c r="B499" s="66"/>
      <c r="C499" s="66"/>
      <c r="D499" s="66"/>
      <c r="E499" s="67"/>
      <c r="F499" s="67"/>
      <c r="G499" s="66"/>
      <c r="H499" s="66"/>
      <c r="I499" s="66"/>
      <c r="J499" s="66"/>
      <c r="K499" s="36"/>
      <c r="L499" s="36"/>
    </row>
    <row r="500" spans="1:12" x14ac:dyDescent="0.25">
      <c r="A500" s="66"/>
      <c r="B500" s="66"/>
      <c r="C500" s="66"/>
      <c r="D500" s="66"/>
      <c r="E500" s="67"/>
      <c r="F500" s="67"/>
      <c r="G500" s="66"/>
      <c r="H500" s="66"/>
      <c r="I500" s="66"/>
      <c r="J500" s="66"/>
      <c r="K500" s="36"/>
      <c r="L500" s="36"/>
    </row>
  </sheetData>
  <conditionalFormatting sqref="A36:H38">
    <cfRule type="expression" dxfId="7" priority="1">
      <formula>MOD(ROW(),2)=0</formula>
    </cfRule>
  </conditionalFormatting>
  <conditionalFormatting sqref="A3:J35">
    <cfRule type="expression" dxfId="6" priority="2">
      <formula>MOD(ROW(),2)=0</formula>
    </cfRule>
  </conditionalFormatting>
  <conditionalFormatting sqref="A39:J500">
    <cfRule type="expression" dxfId="5" priority="8">
      <formula>MOD(ROW(),2)=0</formula>
    </cfRule>
  </conditionalFormatting>
  <pageMargins left="0.7" right="0.7" top="0.75" bottom="0.75" header="0.3" footer="0.3"/>
  <legacyDrawing r:id="rId1"/>
  <extLst>
    <ext xmlns:x14="http://schemas.microsoft.com/office/spreadsheetml/2009/9/main" uri="{78C0D931-6437-407d-A8EE-F0AAD7539E65}">
      <x14:conditionalFormattings>
        <x14:conditionalFormatting xmlns:xm="http://schemas.microsoft.com/office/excel/2006/main">
          <x14:cfRule type="expression" priority="12" id="{58F66128-693C-42EB-AA92-7B1EDDE0A5D1}">
            <xm:f>VLOOKUP($I4,Dropdowns!$I$3:$J$7,2,FALSE)="no"</xm:f>
            <x14:dxf>
              <font>
                <color theme="6" tint="-0.24994659260841701"/>
              </font>
              <fill>
                <patternFill>
                  <bgColor theme="6"/>
                </patternFill>
              </fill>
            </x14:dxf>
          </x14:cfRule>
          <xm:sqref>J4:L27 J28:K35</xm:sqref>
        </x14:conditionalFormatting>
        <x14:conditionalFormatting xmlns:xm="http://schemas.microsoft.com/office/excel/2006/main">
          <x14:cfRule type="expression" priority="10" id="{B06D77B1-F3C8-45FB-AB3A-08F39EF2D870}">
            <xm:f>VLOOKUP($I39,Dropdowns!$I$3:$J$7,2,FALSE)="no"</xm:f>
            <x14:dxf>
              <font>
                <color theme="6" tint="-0.24994659260841701"/>
              </font>
              <fill>
                <patternFill>
                  <bgColor theme="6"/>
                </patternFill>
              </fill>
            </x14:dxf>
          </x14:cfRule>
          <xm:sqref>J39:L500</xm:sqref>
        </x14:conditionalFormatting>
        <x14:conditionalFormatting xmlns:xm="http://schemas.microsoft.com/office/excel/2006/main">
          <x14:cfRule type="expression" priority="92" id="{58F66128-693C-42EB-AA92-7B1EDDE0A5D1}">
            <xm:f>VLOOKUP(#REF!,Dropdowns!$I$3:$J$7,2,FALSE)="no"</xm:f>
            <x14:dxf>
              <font>
                <color theme="6" tint="-0.24994659260841701"/>
              </font>
              <fill>
                <patternFill>
                  <bgColor theme="6"/>
                </patternFill>
              </fill>
            </x14:dxf>
          </x14:cfRule>
          <xm:sqref>L28:L29 L35</xm:sqref>
        </x14:conditionalFormatting>
        <x14:conditionalFormatting xmlns:xm="http://schemas.microsoft.com/office/excel/2006/main">
          <x14:cfRule type="expression" priority="91" id="{58F66128-693C-42EB-AA92-7B1EDDE0A5D1}">
            <xm:f>VLOOKUP($I28,Dropdowns!$I$3:$J$7,2,FALSE)="no"</xm:f>
            <x14:dxf>
              <font>
                <color theme="6" tint="-0.24994659260841701"/>
              </font>
              <fill>
                <patternFill>
                  <bgColor theme="6"/>
                </patternFill>
              </fill>
            </x14:dxf>
          </x14:cfRule>
          <xm:sqref>L30:L34</xm:sqref>
        </x14:conditionalFormatting>
        <x14:conditionalFormatting xmlns:xm="http://schemas.microsoft.com/office/excel/2006/main">
          <x14:cfRule type="expression" priority="98" id="{58F66128-693C-42EB-AA92-7B1EDDE0A5D1}">
            <xm:f>VLOOKUP($I33,Dropdowns!$I$3:$J$7,2,FALSE)="no"</xm:f>
            <x14:dxf>
              <font>
                <color theme="6" tint="-0.24994659260841701"/>
              </font>
              <fill>
                <patternFill>
                  <bgColor theme="6"/>
                </patternFill>
              </fill>
            </x14:dxf>
          </x14:cfRule>
          <xm:sqref>L36:L38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ED9717D8-00CE-4EB6-8B21-A39375EB93FA}">
          <x14:formula1>
            <xm:f>Dropdowns!$L$3:$L$4</xm:f>
          </x14:formula1>
          <xm:sqref>H4:H500</xm:sqref>
        </x14:dataValidation>
        <x14:dataValidation type="list" allowBlank="1" showInputMessage="1" showErrorMessage="1" xr:uid="{7B07B91E-6DF3-46EF-BD95-5F13FF481197}">
          <x14:formula1>
            <xm:f>Dropdowns!$B$3:$B$16</xm:f>
          </x14:formula1>
          <xm:sqref>D3 D5:D500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D0A35C-F063-40C8-9631-A61EEDA262B3}">
  <dimension ref="A1:P86"/>
  <sheetViews>
    <sheetView topLeftCell="E1" workbookViewId="0">
      <selection activeCell="I52" sqref="I52"/>
    </sheetView>
  </sheetViews>
  <sheetFormatPr defaultRowHeight="15" x14ac:dyDescent="0.25"/>
  <cols>
    <col min="1" max="1" width="25.85546875" customWidth="1"/>
    <col min="2" max="2" width="15.140625" customWidth="1"/>
    <col min="3" max="3" width="30.42578125" bestFit="1" customWidth="1"/>
    <col min="4" max="4" width="5.5703125" customWidth="1"/>
    <col min="5" max="5" width="9.42578125" customWidth="1"/>
  </cols>
  <sheetData>
    <row r="1" spans="1:16" ht="33" customHeight="1" x14ac:dyDescent="0.25">
      <c r="A1" s="4" t="s">
        <v>211</v>
      </c>
      <c r="B1" s="4" t="s">
        <v>204</v>
      </c>
      <c r="C1" s="4"/>
      <c r="D1" s="34">
        <v>0</v>
      </c>
      <c r="E1" s="34">
        <v>0.1</v>
      </c>
      <c r="F1" s="34">
        <v>0.2</v>
      </c>
      <c r="G1" s="34">
        <v>0.4</v>
      </c>
      <c r="H1" s="34">
        <v>0.6</v>
      </c>
      <c r="I1" s="34">
        <v>0.8</v>
      </c>
      <c r="J1" s="34">
        <v>1</v>
      </c>
      <c r="K1" s="34">
        <v>1.5</v>
      </c>
      <c r="L1" s="34">
        <v>2</v>
      </c>
    </row>
    <row r="2" spans="1:16" ht="14.45" customHeight="1" x14ac:dyDescent="0.25">
      <c r="A2" s="4" t="s">
        <v>215</v>
      </c>
      <c r="B2" s="4"/>
      <c r="C2" s="4" t="str">
        <f>CONCATENATE(A2," ",B2)</f>
        <v xml:space="preserve">Extended Dry Detention Pond </v>
      </c>
      <c r="D2" s="29">
        <v>0</v>
      </c>
      <c r="E2" s="29">
        <v>0.03</v>
      </c>
      <c r="F2" s="29">
        <v>0.06</v>
      </c>
      <c r="G2" s="29">
        <v>0.08</v>
      </c>
      <c r="H2" s="29">
        <v>0.09</v>
      </c>
      <c r="I2" s="29">
        <v>0.11</v>
      </c>
      <c r="J2" s="29">
        <v>0.12</v>
      </c>
      <c r="K2" s="29">
        <v>0.13</v>
      </c>
      <c r="L2" s="29">
        <v>0.14000000000000001</v>
      </c>
    </row>
    <row r="3" spans="1:16" x14ac:dyDescent="0.25">
      <c r="A3" s="4" t="s">
        <v>161</v>
      </c>
      <c r="B3" s="4" t="s">
        <v>205</v>
      </c>
      <c r="C3" s="4" t="str">
        <f>CONCATENATE(A3," ",B3)</f>
        <v>Bioretention (infiltrating) 8.27 in/hr</v>
      </c>
      <c r="D3" s="30">
        <v>0</v>
      </c>
      <c r="E3" s="30">
        <v>0.59</v>
      </c>
      <c r="F3" s="31">
        <v>0.81</v>
      </c>
      <c r="G3" s="31">
        <v>0.96</v>
      </c>
      <c r="H3" s="31">
        <v>0.99</v>
      </c>
      <c r="I3" s="31">
        <v>1</v>
      </c>
      <c r="J3" s="31">
        <v>1</v>
      </c>
      <c r="K3" s="31">
        <v>1</v>
      </c>
      <c r="L3" s="31">
        <v>1</v>
      </c>
    </row>
    <row r="4" spans="1:16" x14ac:dyDescent="0.25">
      <c r="A4" s="4" t="s">
        <v>161</v>
      </c>
      <c r="B4" s="4" t="s">
        <v>206</v>
      </c>
      <c r="C4" s="4" t="str">
        <f t="shared" ref="C4:C45" si="0">CONCATENATE(A4," ",B4)</f>
        <v>Bioretention (infiltrating) 2.41 in/hr</v>
      </c>
      <c r="D4" s="31">
        <v>0</v>
      </c>
      <c r="E4" s="31">
        <v>0.46</v>
      </c>
      <c r="F4" s="31">
        <v>0.67</v>
      </c>
      <c r="G4" s="31">
        <v>0.87</v>
      </c>
      <c r="H4" s="31">
        <v>0.94</v>
      </c>
      <c r="I4" s="31">
        <v>0.97</v>
      </c>
      <c r="J4" s="31">
        <v>0.98</v>
      </c>
      <c r="K4" s="31">
        <v>1</v>
      </c>
      <c r="L4" s="31">
        <v>1</v>
      </c>
    </row>
    <row r="5" spans="1:16" x14ac:dyDescent="0.25">
      <c r="A5" s="4" t="s">
        <v>161</v>
      </c>
      <c r="B5" s="4" t="s">
        <v>207</v>
      </c>
      <c r="C5" s="4" t="str">
        <f t="shared" si="0"/>
        <v>Bioretention (infiltrating) 1.02 in/hr</v>
      </c>
      <c r="D5" s="31">
        <v>0</v>
      </c>
      <c r="E5" s="31">
        <v>0.41</v>
      </c>
      <c r="F5" s="31">
        <v>0.6</v>
      </c>
      <c r="G5" s="31">
        <v>0.81</v>
      </c>
      <c r="H5" s="31">
        <v>0.9</v>
      </c>
      <c r="I5" s="31">
        <v>0.94</v>
      </c>
      <c r="J5" s="31">
        <v>0.97</v>
      </c>
      <c r="K5" s="31">
        <v>0.99</v>
      </c>
      <c r="L5" s="31">
        <v>1</v>
      </c>
    </row>
    <row r="6" spans="1:16" x14ac:dyDescent="0.25">
      <c r="A6" s="4" t="s">
        <v>161</v>
      </c>
      <c r="B6" s="4" t="s">
        <v>208</v>
      </c>
      <c r="C6" s="4" t="str">
        <f t="shared" si="0"/>
        <v>Bioretention (infiltrating) 0.52 in/hr</v>
      </c>
      <c r="D6" s="31">
        <v>0</v>
      </c>
      <c r="E6" s="31">
        <v>0.38</v>
      </c>
      <c r="F6" s="31">
        <v>0.56000000000000005</v>
      </c>
      <c r="G6" s="31">
        <v>0.77</v>
      </c>
      <c r="H6" s="31">
        <v>0.87</v>
      </c>
      <c r="I6" s="31">
        <v>0.92</v>
      </c>
      <c r="J6" s="31">
        <v>0.95</v>
      </c>
      <c r="K6" s="31">
        <v>0.98</v>
      </c>
      <c r="L6" s="31">
        <v>0.99</v>
      </c>
    </row>
    <row r="7" spans="1:16" x14ac:dyDescent="0.25">
      <c r="A7" s="4" t="s">
        <v>161</v>
      </c>
      <c r="B7" s="4" t="s">
        <v>209</v>
      </c>
      <c r="C7" s="4" t="str">
        <f t="shared" si="0"/>
        <v>Bioretention (infiltrating) 0.27 in /hr</v>
      </c>
      <c r="D7" s="31">
        <v>0</v>
      </c>
      <c r="E7" s="31">
        <v>0.37</v>
      </c>
      <c r="F7" s="31">
        <v>0.54</v>
      </c>
      <c r="G7" s="31">
        <v>0.74</v>
      </c>
      <c r="H7" s="31">
        <v>0.85</v>
      </c>
      <c r="I7" s="31">
        <v>0.9</v>
      </c>
      <c r="J7" s="31">
        <v>0.93</v>
      </c>
      <c r="K7" s="31">
        <v>0.98</v>
      </c>
      <c r="L7" s="31">
        <v>0.99</v>
      </c>
    </row>
    <row r="8" spans="1:16" x14ac:dyDescent="0.25">
      <c r="A8" s="4" t="s">
        <v>161</v>
      </c>
      <c r="B8" s="4" t="s">
        <v>210</v>
      </c>
      <c r="C8" s="4" t="str">
        <f t="shared" si="0"/>
        <v>Bioretention (infiltrating) 0.17 in/hr</v>
      </c>
      <c r="D8" s="31">
        <v>0</v>
      </c>
      <c r="E8" s="31">
        <v>0.35</v>
      </c>
      <c r="F8" s="31">
        <v>0.52</v>
      </c>
      <c r="G8" s="31">
        <v>0.72</v>
      </c>
      <c r="H8" s="31">
        <v>0.82</v>
      </c>
      <c r="I8" s="31">
        <v>0.88</v>
      </c>
      <c r="J8" s="31">
        <v>0.92</v>
      </c>
      <c r="K8" s="31">
        <v>0.97</v>
      </c>
      <c r="L8" s="31">
        <v>0.99</v>
      </c>
    </row>
    <row r="9" spans="1:16" x14ac:dyDescent="0.25">
      <c r="A9" s="4" t="s">
        <v>162</v>
      </c>
      <c r="B9" s="4"/>
      <c r="C9" s="4" t="str">
        <f t="shared" si="0"/>
        <v xml:space="preserve">Bioretention (w/ underdrain) </v>
      </c>
      <c r="D9" s="32">
        <v>0</v>
      </c>
      <c r="E9" s="32">
        <v>0.14000000000000001</v>
      </c>
      <c r="F9" s="32">
        <v>0.25</v>
      </c>
      <c r="G9" s="32">
        <v>0.37</v>
      </c>
      <c r="H9" s="32">
        <v>0.44</v>
      </c>
      <c r="I9" s="32">
        <v>0.48</v>
      </c>
      <c r="J9" s="32">
        <v>0.53</v>
      </c>
      <c r="K9" s="32">
        <v>0.57999999999999996</v>
      </c>
      <c r="L9" s="32">
        <v>0.63</v>
      </c>
    </row>
    <row r="10" spans="1:16" x14ac:dyDescent="0.25">
      <c r="A10" s="4" t="s">
        <v>166</v>
      </c>
      <c r="B10" s="4" t="s">
        <v>205</v>
      </c>
      <c r="C10" s="4" t="str">
        <f t="shared" si="0"/>
        <v>Dry Swale (infiltrating) 8.27 in/hr</v>
      </c>
      <c r="D10" s="30">
        <v>0</v>
      </c>
      <c r="E10" s="30">
        <v>0.59</v>
      </c>
      <c r="F10" s="31">
        <v>0.81</v>
      </c>
      <c r="G10" s="31">
        <v>0.96</v>
      </c>
      <c r="H10" s="31">
        <v>0.99</v>
      </c>
      <c r="I10" s="31">
        <v>1</v>
      </c>
      <c r="J10" s="31">
        <v>1</v>
      </c>
      <c r="K10" s="31">
        <v>1</v>
      </c>
      <c r="L10" s="31">
        <v>1</v>
      </c>
      <c r="O10" s="146" t="s">
        <v>45</v>
      </c>
      <c r="P10" s="146"/>
    </row>
    <row r="11" spans="1:16" x14ac:dyDescent="0.25">
      <c r="A11" s="4" t="s">
        <v>166</v>
      </c>
      <c r="B11" s="4" t="s">
        <v>206</v>
      </c>
      <c r="C11" s="4" t="str">
        <f t="shared" si="0"/>
        <v>Dry Swale (infiltrating) 2.41 in/hr</v>
      </c>
      <c r="D11" s="31">
        <v>0</v>
      </c>
      <c r="E11" s="31">
        <v>0.46</v>
      </c>
      <c r="F11" s="31">
        <v>0.67</v>
      </c>
      <c r="G11" s="31">
        <v>0.87</v>
      </c>
      <c r="H11" s="31">
        <v>0.94</v>
      </c>
      <c r="I11" s="31">
        <v>0.97</v>
      </c>
      <c r="J11" s="31">
        <v>0.98</v>
      </c>
      <c r="K11" s="31">
        <v>1</v>
      </c>
      <c r="L11" s="31">
        <v>1</v>
      </c>
      <c r="O11">
        <v>1.37</v>
      </c>
      <c r="P11">
        <f>(0.9503*O11*O11*O11)+-(1.7183*O11*O11)+(1.4655*O11)+(0.0066)-(0.1899*O11*O11*O11*O11)</f>
        <v>0.56384357536099972</v>
      </c>
    </row>
    <row r="12" spans="1:16" x14ac:dyDescent="0.25">
      <c r="A12" s="4" t="s">
        <v>166</v>
      </c>
      <c r="B12" s="4" t="s">
        <v>207</v>
      </c>
      <c r="C12" s="4" t="str">
        <f t="shared" si="0"/>
        <v>Dry Swale (infiltrating) 1.02 in/hr</v>
      </c>
      <c r="D12" s="31">
        <v>0</v>
      </c>
      <c r="E12" s="31">
        <v>0.41</v>
      </c>
      <c r="F12" s="31">
        <v>0.6</v>
      </c>
      <c r="G12" s="31">
        <v>0.81</v>
      </c>
      <c r="H12" s="31">
        <v>0.9</v>
      </c>
      <c r="I12" s="31">
        <v>0.94</v>
      </c>
      <c r="J12" s="31">
        <v>0.97</v>
      </c>
      <c r="K12" s="31">
        <v>0.99</v>
      </c>
      <c r="L12" s="31">
        <v>1</v>
      </c>
    </row>
    <row r="13" spans="1:16" x14ac:dyDescent="0.25">
      <c r="A13" s="4" t="s">
        <v>166</v>
      </c>
      <c r="B13" s="4" t="s">
        <v>208</v>
      </c>
      <c r="C13" s="4" t="str">
        <f t="shared" si="0"/>
        <v>Dry Swale (infiltrating) 0.52 in/hr</v>
      </c>
      <c r="D13" s="31">
        <v>0</v>
      </c>
      <c r="E13" s="31">
        <v>0.38</v>
      </c>
      <c r="F13" s="31">
        <v>0.56000000000000005</v>
      </c>
      <c r="G13" s="31">
        <v>0.77</v>
      </c>
      <c r="H13" s="31">
        <v>0.87</v>
      </c>
      <c r="I13" s="31">
        <v>0.92</v>
      </c>
      <c r="J13" s="31">
        <v>0.95</v>
      </c>
      <c r="K13" s="31">
        <v>0.98</v>
      </c>
      <c r="L13" s="31">
        <v>0.99</v>
      </c>
    </row>
    <row r="14" spans="1:16" x14ac:dyDescent="0.25">
      <c r="A14" s="4" t="s">
        <v>166</v>
      </c>
      <c r="B14" s="4" t="s">
        <v>209</v>
      </c>
      <c r="C14" s="4" t="str">
        <f t="shared" si="0"/>
        <v>Dry Swale (infiltrating) 0.27 in /hr</v>
      </c>
      <c r="D14" s="31">
        <v>0</v>
      </c>
      <c r="E14" s="31">
        <v>0.37</v>
      </c>
      <c r="F14" s="31">
        <v>0.54</v>
      </c>
      <c r="G14" s="31">
        <v>0.74</v>
      </c>
      <c r="H14" s="31">
        <v>0.85</v>
      </c>
      <c r="I14" s="31">
        <v>0.9</v>
      </c>
      <c r="J14" s="31">
        <v>0.93</v>
      </c>
      <c r="K14" s="31">
        <v>0.98</v>
      </c>
      <c r="L14" s="31">
        <v>0.99</v>
      </c>
    </row>
    <row r="15" spans="1:16" x14ac:dyDescent="0.25">
      <c r="A15" s="4" t="s">
        <v>166</v>
      </c>
      <c r="B15" s="4" t="s">
        <v>210</v>
      </c>
      <c r="C15" s="4" t="str">
        <f t="shared" si="0"/>
        <v>Dry Swale (infiltrating) 0.17 in/hr</v>
      </c>
      <c r="D15" s="31">
        <v>0</v>
      </c>
      <c r="E15" s="31">
        <v>0.35</v>
      </c>
      <c r="F15" s="31">
        <v>0.52</v>
      </c>
      <c r="G15" s="31">
        <v>0.72</v>
      </c>
      <c r="H15" s="31">
        <v>0.82</v>
      </c>
      <c r="I15" s="31">
        <v>0.88</v>
      </c>
      <c r="J15" s="31">
        <v>0.92</v>
      </c>
      <c r="K15" s="31">
        <v>0.97</v>
      </c>
      <c r="L15" s="31">
        <v>0.99</v>
      </c>
    </row>
    <row r="16" spans="1:16" x14ac:dyDescent="0.25">
      <c r="A16" s="4" t="s">
        <v>165</v>
      </c>
      <c r="B16" s="4"/>
      <c r="C16" s="4" t="str">
        <f t="shared" si="0"/>
        <v xml:space="preserve">Dry Swale (w/ underdrain) </v>
      </c>
      <c r="D16" s="32">
        <v>0</v>
      </c>
      <c r="E16" s="32">
        <v>0.14000000000000001</v>
      </c>
      <c r="F16" s="32">
        <v>0.25</v>
      </c>
      <c r="G16" s="32">
        <v>0.37</v>
      </c>
      <c r="H16" s="32">
        <v>0.44</v>
      </c>
      <c r="I16" s="32">
        <v>0.48</v>
      </c>
      <c r="J16" s="32">
        <v>0.53</v>
      </c>
      <c r="K16" s="32">
        <v>0.57999999999999996</v>
      </c>
      <c r="L16" s="32">
        <v>0.63</v>
      </c>
    </row>
    <row r="17" spans="1:15" x14ac:dyDescent="0.25">
      <c r="A17" s="4" t="s">
        <v>46</v>
      </c>
      <c r="B17" s="4"/>
      <c r="C17" s="4" t="str">
        <f t="shared" si="0"/>
        <v xml:space="preserve">Gravel Wetland </v>
      </c>
      <c r="D17" s="32">
        <v>0</v>
      </c>
      <c r="E17" s="32">
        <v>0.19</v>
      </c>
      <c r="F17" s="32">
        <v>0.26</v>
      </c>
      <c r="G17" s="32">
        <v>0.41</v>
      </c>
      <c r="H17" s="32">
        <v>0.51</v>
      </c>
      <c r="I17" s="32">
        <v>0.56999999999999995</v>
      </c>
      <c r="J17" s="32">
        <v>0.61</v>
      </c>
      <c r="K17" s="32">
        <v>0.65</v>
      </c>
      <c r="L17" s="32">
        <v>0.66</v>
      </c>
    </row>
    <row r="18" spans="1:15" x14ac:dyDescent="0.25">
      <c r="A18" s="4" t="s">
        <v>164</v>
      </c>
      <c r="B18" s="4" t="s">
        <v>205</v>
      </c>
      <c r="C18" s="4" t="str">
        <f t="shared" si="0"/>
        <v>Infiltration Chambers 8.27 in/hr</v>
      </c>
      <c r="D18" s="33">
        <v>0</v>
      </c>
      <c r="E18" s="33">
        <v>0.5</v>
      </c>
      <c r="F18" s="33">
        <v>0.75</v>
      </c>
      <c r="G18" s="33">
        <v>0.94</v>
      </c>
      <c r="H18" s="33">
        <v>0.98</v>
      </c>
      <c r="I18" s="33">
        <v>0.99</v>
      </c>
      <c r="J18" s="33">
        <v>1</v>
      </c>
      <c r="K18" s="33">
        <v>1</v>
      </c>
      <c r="L18" s="33">
        <v>1</v>
      </c>
    </row>
    <row r="19" spans="1:15" x14ac:dyDescent="0.25">
      <c r="A19" s="4" t="s">
        <v>164</v>
      </c>
      <c r="B19" s="4" t="s">
        <v>206</v>
      </c>
      <c r="C19" s="4" t="str">
        <f t="shared" si="0"/>
        <v>Infiltration Chambers 2.41 in/hr</v>
      </c>
      <c r="D19" s="33">
        <v>0</v>
      </c>
      <c r="E19" s="33">
        <v>0.33</v>
      </c>
      <c r="F19" s="33">
        <v>0.55000000000000004</v>
      </c>
      <c r="G19" s="33">
        <v>0.81</v>
      </c>
      <c r="H19" s="33">
        <v>0.91</v>
      </c>
      <c r="I19" s="33">
        <v>0.96</v>
      </c>
      <c r="J19" s="33">
        <v>0.98</v>
      </c>
      <c r="K19" s="33">
        <v>1</v>
      </c>
      <c r="L19" s="33">
        <v>1</v>
      </c>
    </row>
    <row r="20" spans="1:15" x14ac:dyDescent="0.25">
      <c r="A20" s="4" t="s">
        <v>164</v>
      </c>
      <c r="B20" s="4" t="s">
        <v>207</v>
      </c>
      <c r="C20" s="4" t="str">
        <f t="shared" si="0"/>
        <v>Infiltration Chambers 1.02 in/hr</v>
      </c>
      <c r="D20" s="33">
        <v>0</v>
      </c>
      <c r="E20" s="33">
        <v>0.27</v>
      </c>
      <c r="F20" s="33">
        <v>0.47</v>
      </c>
      <c r="G20" s="33">
        <v>0.73</v>
      </c>
      <c r="H20" s="33">
        <v>0.86</v>
      </c>
      <c r="I20" s="33">
        <v>0.92</v>
      </c>
      <c r="J20" s="33">
        <v>0.96</v>
      </c>
      <c r="K20" s="33">
        <v>0.99</v>
      </c>
      <c r="L20" s="33">
        <v>1</v>
      </c>
    </row>
    <row r="21" spans="1:15" x14ac:dyDescent="0.25">
      <c r="A21" s="4" t="s">
        <v>164</v>
      </c>
      <c r="B21" s="4" t="s">
        <v>208</v>
      </c>
      <c r="C21" s="4" t="str">
        <f t="shared" si="0"/>
        <v>Infiltration Chambers 0.52 in/hr</v>
      </c>
      <c r="D21" s="33">
        <v>0</v>
      </c>
      <c r="E21" s="33">
        <v>0.23</v>
      </c>
      <c r="F21" s="33">
        <v>0.42</v>
      </c>
      <c r="G21" s="33">
        <v>0.68</v>
      </c>
      <c r="H21" s="33">
        <v>0.82</v>
      </c>
      <c r="I21" s="33">
        <v>0.89</v>
      </c>
      <c r="J21" s="33">
        <v>0.94</v>
      </c>
      <c r="K21" s="33">
        <v>0.98</v>
      </c>
      <c r="L21" s="33">
        <v>0.99</v>
      </c>
    </row>
    <row r="22" spans="1:15" x14ac:dyDescent="0.25">
      <c r="A22" s="4" t="s">
        <v>164</v>
      </c>
      <c r="B22" s="4" t="s">
        <v>209</v>
      </c>
      <c r="C22" s="4" t="str">
        <f t="shared" si="0"/>
        <v>Infiltration Chambers 0.27 in /hr</v>
      </c>
      <c r="D22" s="33">
        <v>0</v>
      </c>
      <c r="E22" s="33">
        <v>0.2</v>
      </c>
      <c r="F22" s="33">
        <v>0.37</v>
      </c>
      <c r="G22" s="33">
        <v>0.63</v>
      </c>
      <c r="H22" s="33">
        <v>0.78</v>
      </c>
      <c r="I22" s="33">
        <v>0.86</v>
      </c>
      <c r="J22" s="33">
        <v>0.92</v>
      </c>
      <c r="K22" s="33">
        <v>0.97</v>
      </c>
      <c r="L22" s="33">
        <v>0.99</v>
      </c>
    </row>
    <row r="23" spans="1:15" x14ac:dyDescent="0.25">
      <c r="A23" s="4" t="s">
        <v>164</v>
      </c>
      <c r="B23" s="4" t="s">
        <v>210</v>
      </c>
      <c r="C23" s="4" t="str">
        <f t="shared" si="0"/>
        <v>Infiltration Chambers 0.17 in/hr</v>
      </c>
      <c r="D23" s="33">
        <v>0</v>
      </c>
      <c r="E23" s="33">
        <v>0.18</v>
      </c>
      <c r="F23" s="33">
        <v>0.33</v>
      </c>
      <c r="G23" s="33">
        <v>0.56999999999999995</v>
      </c>
      <c r="H23" s="33">
        <v>0.73</v>
      </c>
      <c r="I23" s="33">
        <v>0.83</v>
      </c>
      <c r="J23" s="33">
        <v>0.9</v>
      </c>
      <c r="K23" s="33">
        <v>0.97</v>
      </c>
      <c r="L23" s="33">
        <v>0.99</v>
      </c>
      <c r="N23" s="146" t="s">
        <v>518</v>
      </c>
      <c r="O23" s="146"/>
    </row>
    <row r="24" spans="1:15" x14ac:dyDescent="0.25">
      <c r="A24" s="4" t="s">
        <v>47</v>
      </c>
      <c r="B24" s="4" t="s">
        <v>205</v>
      </c>
      <c r="C24" s="4" t="str">
        <f t="shared" si="0"/>
        <v>Infiltration Trench 8.27 in/hr</v>
      </c>
      <c r="D24" s="33">
        <v>0</v>
      </c>
      <c r="E24" s="33">
        <v>0.5</v>
      </c>
      <c r="F24" s="33">
        <v>0.75</v>
      </c>
      <c r="G24" s="33">
        <v>0.94</v>
      </c>
      <c r="H24" s="33">
        <v>0.98</v>
      </c>
      <c r="I24" s="33">
        <v>0.99</v>
      </c>
      <c r="J24" s="33">
        <v>1</v>
      </c>
      <c r="K24" s="33">
        <v>1</v>
      </c>
      <c r="L24" s="33">
        <v>1</v>
      </c>
      <c r="N24">
        <v>0.56999999999999995</v>
      </c>
      <c r="O24">
        <f>(2.5866*N24*N24*N24)+-(4.5571*N24*N24)+(3.4416*N24)+(0.0139)-(0.5227*N24*N24*N24*N24)</f>
        <v>0.91885420657299999</v>
      </c>
    </row>
    <row r="25" spans="1:15" x14ac:dyDescent="0.25">
      <c r="A25" s="4" t="s">
        <v>47</v>
      </c>
      <c r="B25" s="4" t="s">
        <v>206</v>
      </c>
      <c r="C25" s="4" t="str">
        <f t="shared" si="0"/>
        <v>Infiltration Trench 2.41 in/hr</v>
      </c>
      <c r="D25" s="33">
        <v>0</v>
      </c>
      <c r="E25" s="33">
        <v>0.33</v>
      </c>
      <c r="F25" s="33">
        <v>0.55000000000000004</v>
      </c>
      <c r="G25" s="33">
        <v>0.81</v>
      </c>
      <c r="H25" s="33">
        <v>0.91</v>
      </c>
      <c r="I25" s="33">
        <v>0.96</v>
      </c>
      <c r="J25" s="33">
        <v>0.98</v>
      </c>
      <c r="K25" s="33">
        <v>1</v>
      </c>
      <c r="L25" s="33">
        <v>1</v>
      </c>
    </row>
    <row r="26" spans="1:15" x14ac:dyDescent="0.25">
      <c r="A26" s="4" t="s">
        <v>47</v>
      </c>
      <c r="B26" s="4" t="s">
        <v>207</v>
      </c>
      <c r="C26" s="4" t="str">
        <f t="shared" si="0"/>
        <v>Infiltration Trench 1.02 in/hr</v>
      </c>
      <c r="D26" s="33">
        <v>0</v>
      </c>
      <c r="E26" s="33">
        <v>0.27</v>
      </c>
      <c r="F26" s="33">
        <v>0.47</v>
      </c>
      <c r="G26" s="33">
        <v>0.73</v>
      </c>
      <c r="H26" s="33">
        <v>0.86</v>
      </c>
      <c r="I26" s="33">
        <v>0.92</v>
      </c>
      <c r="J26" s="33">
        <v>0.96</v>
      </c>
      <c r="K26" s="33">
        <v>0.99</v>
      </c>
      <c r="L26" s="33">
        <v>1</v>
      </c>
    </row>
    <row r="27" spans="1:15" x14ac:dyDescent="0.25">
      <c r="A27" s="4" t="s">
        <v>47</v>
      </c>
      <c r="B27" s="4" t="s">
        <v>208</v>
      </c>
      <c r="C27" s="4" t="str">
        <f t="shared" si="0"/>
        <v>Infiltration Trench 0.52 in/hr</v>
      </c>
      <c r="D27" s="33">
        <v>0</v>
      </c>
      <c r="E27" s="33">
        <v>0.23</v>
      </c>
      <c r="F27" s="33">
        <v>0.42</v>
      </c>
      <c r="G27" s="33">
        <v>0.68</v>
      </c>
      <c r="H27" s="33">
        <v>0.82</v>
      </c>
      <c r="I27" s="33">
        <v>0.89</v>
      </c>
      <c r="J27" s="33">
        <v>0.94</v>
      </c>
      <c r="K27" s="33">
        <v>0.98</v>
      </c>
      <c r="L27" s="33">
        <v>0.99</v>
      </c>
    </row>
    <row r="28" spans="1:15" x14ac:dyDescent="0.25">
      <c r="A28" s="4" t="s">
        <v>47</v>
      </c>
      <c r="B28" s="4" t="s">
        <v>209</v>
      </c>
      <c r="C28" s="4" t="str">
        <f t="shared" si="0"/>
        <v>Infiltration Trench 0.27 in /hr</v>
      </c>
      <c r="D28" s="33">
        <v>0</v>
      </c>
      <c r="E28" s="33">
        <v>0.2</v>
      </c>
      <c r="F28" s="33">
        <v>0.37</v>
      </c>
      <c r="G28" s="33">
        <v>0.63</v>
      </c>
      <c r="H28" s="33">
        <v>0.78</v>
      </c>
      <c r="I28" s="33">
        <v>0.86</v>
      </c>
      <c r="J28" s="33">
        <v>0.92</v>
      </c>
      <c r="K28" s="33">
        <v>0.97</v>
      </c>
      <c r="L28" s="33">
        <v>0.99</v>
      </c>
    </row>
    <row r="29" spans="1:15" x14ac:dyDescent="0.25">
      <c r="A29" s="4" t="s">
        <v>47</v>
      </c>
      <c r="B29" s="4" t="s">
        <v>210</v>
      </c>
      <c r="C29" s="4" t="str">
        <f t="shared" si="0"/>
        <v>Infiltration Trench 0.17 in/hr</v>
      </c>
      <c r="D29" s="33">
        <v>0</v>
      </c>
      <c r="E29" s="33">
        <v>0.18</v>
      </c>
      <c r="F29" s="33">
        <v>0.33</v>
      </c>
      <c r="G29" s="33">
        <v>0.56999999999999995</v>
      </c>
      <c r="H29" s="33">
        <v>0.73</v>
      </c>
      <c r="I29" s="33">
        <v>0.83</v>
      </c>
      <c r="J29" s="33">
        <v>0.9</v>
      </c>
      <c r="K29" s="33">
        <v>0.97</v>
      </c>
      <c r="L29" s="33">
        <v>0.99</v>
      </c>
    </row>
    <row r="30" spans="1:15" x14ac:dyDescent="0.25">
      <c r="A30" s="4" t="s">
        <v>92</v>
      </c>
      <c r="B30" s="4"/>
      <c r="C30" s="4" t="str">
        <f t="shared" si="0"/>
        <v xml:space="preserve">Porous Pavement </v>
      </c>
      <c r="D30" s="4"/>
      <c r="E30" s="4"/>
      <c r="F30" s="4"/>
      <c r="G30" s="4"/>
      <c r="H30" s="4"/>
      <c r="I30" s="4"/>
      <c r="J30" s="4"/>
      <c r="K30" s="4"/>
      <c r="L30" s="4"/>
    </row>
    <row r="31" spans="1:15" x14ac:dyDescent="0.25">
      <c r="A31" s="4" t="s">
        <v>160</v>
      </c>
      <c r="B31" s="4" t="s">
        <v>205</v>
      </c>
      <c r="C31" s="4" t="str">
        <f t="shared" si="0"/>
        <v>Sand filter (infiltrating) 8.27 in/hr</v>
      </c>
      <c r="D31" s="33">
        <v>0</v>
      </c>
      <c r="E31" s="33">
        <v>0.5</v>
      </c>
      <c r="F31" s="33">
        <v>0.75</v>
      </c>
      <c r="G31" s="33">
        <v>0.94</v>
      </c>
      <c r="H31" s="33">
        <v>0.98</v>
      </c>
      <c r="I31" s="33">
        <v>0.99</v>
      </c>
      <c r="J31" s="33">
        <v>1</v>
      </c>
      <c r="K31" s="33">
        <v>1</v>
      </c>
      <c r="L31" s="33">
        <v>1</v>
      </c>
    </row>
    <row r="32" spans="1:15" x14ac:dyDescent="0.25">
      <c r="A32" s="4" t="s">
        <v>160</v>
      </c>
      <c r="B32" s="4" t="s">
        <v>206</v>
      </c>
      <c r="C32" s="4" t="str">
        <f t="shared" si="0"/>
        <v>Sand filter (infiltrating) 2.41 in/hr</v>
      </c>
      <c r="D32" s="33">
        <v>0</v>
      </c>
      <c r="E32" s="33">
        <v>0.33</v>
      </c>
      <c r="F32" s="33">
        <v>0.55000000000000004</v>
      </c>
      <c r="G32" s="33">
        <v>0.81</v>
      </c>
      <c r="H32" s="33">
        <v>0.91</v>
      </c>
      <c r="I32" s="33">
        <v>0.96</v>
      </c>
      <c r="J32" s="33">
        <v>0.98</v>
      </c>
      <c r="K32" s="33">
        <v>1</v>
      </c>
      <c r="L32" s="33">
        <v>1</v>
      </c>
    </row>
    <row r="33" spans="1:16" x14ac:dyDescent="0.25">
      <c r="A33" s="4" t="s">
        <v>160</v>
      </c>
      <c r="B33" s="4" t="s">
        <v>207</v>
      </c>
      <c r="C33" s="4" t="str">
        <f t="shared" si="0"/>
        <v>Sand filter (infiltrating) 1.02 in/hr</v>
      </c>
      <c r="D33" s="33">
        <v>0</v>
      </c>
      <c r="E33" s="33">
        <v>0.27</v>
      </c>
      <c r="F33" s="33">
        <v>0.47</v>
      </c>
      <c r="G33" s="33">
        <v>0.73</v>
      </c>
      <c r="H33" s="33">
        <v>0.86</v>
      </c>
      <c r="I33" s="33">
        <v>0.92</v>
      </c>
      <c r="J33" s="33">
        <v>0.96</v>
      </c>
      <c r="K33" s="33">
        <v>0.99</v>
      </c>
      <c r="L33" s="33">
        <v>1</v>
      </c>
    </row>
    <row r="34" spans="1:16" x14ac:dyDescent="0.25">
      <c r="A34" s="4" t="s">
        <v>160</v>
      </c>
      <c r="B34" s="4" t="s">
        <v>208</v>
      </c>
      <c r="C34" s="4" t="str">
        <f t="shared" si="0"/>
        <v>Sand filter (infiltrating) 0.52 in/hr</v>
      </c>
      <c r="D34" s="33">
        <v>0</v>
      </c>
      <c r="E34" s="33">
        <v>0.23</v>
      </c>
      <c r="F34" s="33">
        <v>0.42</v>
      </c>
      <c r="G34" s="33">
        <v>0.68</v>
      </c>
      <c r="H34" s="33">
        <v>0.82</v>
      </c>
      <c r="I34" s="33">
        <v>0.89</v>
      </c>
      <c r="J34" s="33">
        <v>0.94</v>
      </c>
      <c r="K34" s="33">
        <v>0.98</v>
      </c>
      <c r="L34" s="33">
        <v>0.99</v>
      </c>
    </row>
    <row r="35" spans="1:16" x14ac:dyDescent="0.25">
      <c r="A35" s="4" t="s">
        <v>160</v>
      </c>
      <c r="B35" s="4" t="s">
        <v>209</v>
      </c>
      <c r="C35" s="4" t="str">
        <f t="shared" si="0"/>
        <v>Sand filter (infiltrating) 0.27 in /hr</v>
      </c>
      <c r="D35" s="33">
        <v>0</v>
      </c>
      <c r="E35" s="33">
        <v>0.2</v>
      </c>
      <c r="F35" s="33">
        <v>0.37</v>
      </c>
      <c r="G35" s="33">
        <v>0.63</v>
      </c>
      <c r="H35" s="33">
        <v>0.78</v>
      </c>
      <c r="I35" s="33">
        <v>0.86</v>
      </c>
      <c r="J35" s="33">
        <v>0.92</v>
      </c>
      <c r="K35" s="33">
        <v>0.97</v>
      </c>
      <c r="L35" s="33">
        <v>0.99</v>
      </c>
    </row>
    <row r="36" spans="1:16" x14ac:dyDescent="0.25">
      <c r="A36" s="4" t="s">
        <v>160</v>
      </c>
      <c r="B36" s="4" t="s">
        <v>210</v>
      </c>
      <c r="C36" s="4" t="str">
        <f t="shared" si="0"/>
        <v>Sand filter (infiltrating) 0.17 in/hr</v>
      </c>
      <c r="D36" s="33">
        <v>0</v>
      </c>
      <c r="E36" s="33">
        <v>0.18</v>
      </c>
      <c r="F36" s="33">
        <v>0.33</v>
      </c>
      <c r="G36" s="33">
        <v>0.56999999999999995</v>
      </c>
      <c r="H36" s="33">
        <v>0.73</v>
      </c>
      <c r="I36" s="33">
        <v>0.83</v>
      </c>
      <c r="J36" s="33">
        <v>0.9</v>
      </c>
      <c r="K36" s="33">
        <v>0.97</v>
      </c>
      <c r="L36" s="33">
        <v>0.99</v>
      </c>
    </row>
    <row r="37" spans="1:16" x14ac:dyDescent="0.25">
      <c r="A37" s="4" t="s">
        <v>163</v>
      </c>
      <c r="B37" s="4"/>
      <c r="C37" s="4" t="str">
        <f t="shared" si="0"/>
        <v xml:space="preserve">Sand filter (w/ underdrain) </v>
      </c>
      <c r="D37" s="32">
        <v>0</v>
      </c>
      <c r="E37" s="32">
        <v>0.14000000000000001</v>
      </c>
      <c r="F37" s="32">
        <v>0.25</v>
      </c>
      <c r="G37" s="32">
        <v>0.37</v>
      </c>
      <c r="H37" s="32">
        <v>0.44</v>
      </c>
      <c r="I37" s="32">
        <v>0.48</v>
      </c>
      <c r="J37" s="32">
        <v>0.53</v>
      </c>
      <c r="K37" s="32">
        <v>0.57999999999999996</v>
      </c>
      <c r="L37" s="32">
        <v>0.63</v>
      </c>
    </row>
    <row r="38" spans="1:16" x14ac:dyDescent="0.25">
      <c r="A38" s="4" t="s">
        <v>212</v>
      </c>
      <c r="B38" s="4" t="s">
        <v>205</v>
      </c>
      <c r="C38" s="4" t="str">
        <f t="shared" si="0"/>
        <v>Infiltration Basin 8.27 in/hr</v>
      </c>
      <c r="D38" s="30">
        <v>0</v>
      </c>
      <c r="E38" s="30">
        <v>0.59</v>
      </c>
      <c r="F38" s="31">
        <v>0.81</v>
      </c>
      <c r="G38" s="31">
        <v>0.96</v>
      </c>
      <c r="H38" s="31">
        <v>0.99</v>
      </c>
      <c r="I38" s="31">
        <v>1</v>
      </c>
      <c r="J38" s="31">
        <v>1</v>
      </c>
      <c r="K38" s="31">
        <v>1</v>
      </c>
      <c r="L38" s="31">
        <v>1</v>
      </c>
      <c r="O38" s="146" t="s">
        <v>46</v>
      </c>
      <c r="P38" s="146"/>
    </row>
    <row r="39" spans="1:16" x14ac:dyDescent="0.25">
      <c r="A39" s="4" t="s">
        <v>212</v>
      </c>
      <c r="B39" s="4" t="s">
        <v>206</v>
      </c>
      <c r="C39" s="4" t="str">
        <f t="shared" si="0"/>
        <v>Infiltration Basin 2.41 in/hr</v>
      </c>
      <c r="D39" s="31">
        <v>0</v>
      </c>
      <c r="E39" s="31">
        <v>0.46</v>
      </c>
      <c r="F39" s="31">
        <v>0.67</v>
      </c>
      <c r="G39" s="31">
        <v>0.87</v>
      </c>
      <c r="H39" s="31">
        <v>0.94</v>
      </c>
      <c r="I39" s="31">
        <v>0.97</v>
      </c>
      <c r="J39" s="31">
        <v>0.98</v>
      </c>
      <c r="K39" s="31">
        <v>1</v>
      </c>
      <c r="L39" s="31">
        <v>1</v>
      </c>
      <c r="O39">
        <v>0.75</v>
      </c>
      <c r="P39">
        <f>(0.7858*O39*O39*O39)+-(1.5723*O39*O39)+(1.5188*O39)+(0.0189)-(0.1497*O39*O39*O39*O39)</f>
        <v>0.55772460937500001</v>
      </c>
    </row>
    <row r="40" spans="1:16" x14ac:dyDescent="0.25">
      <c r="A40" s="4" t="s">
        <v>212</v>
      </c>
      <c r="B40" s="4" t="s">
        <v>207</v>
      </c>
      <c r="C40" s="4" t="str">
        <f t="shared" si="0"/>
        <v>Infiltration Basin 1.02 in/hr</v>
      </c>
      <c r="D40" s="31">
        <v>0</v>
      </c>
      <c r="E40" s="31">
        <v>0.41</v>
      </c>
      <c r="F40" s="31">
        <v>0.6</v>
      </c>
      <c r="G40" s="31">
        <v>0.81</v>
      </c>
      <c r="H40" s="31">
        <v>0.9</v>
      </c>
      <c r="I40" s="31">
        <v>0.94</v>
      </c>
      <c r="J40" s="31">
        <v>0.97</v>
      </c>
      <c r="K40" s="31">
        <v>0.99</v>
      </c>
      <c r="L40" s="31">
        <v>1</v>
      </c>
    </row>
    <row r="41" spans="1:16" x14ac:dyDescent="0.25">
      <c r="A41" s="4" t="s">
        <v>212</v>
      </c>
      <c r="B41" s="4" t="s">
        <v>208</v>
      </c>
      <c r="C41" s="4" t="str">
        <f t="shared" si="0"/>
        <v>Infiltration Basin 0.52 in/hr</v>
      </c>
      <c r="D41" s="31">
        <v>0</v>
      </c>
      <c r="E41" s="31">
        <v>0.38</v>
      </c>
      <c r="F41" s="31">
        <v>0.56000000000000005</v>
      </c>
      <c r="G41" s="31">
        <v>0.77</v>
      </c>
      <c r="H41" s="31">
        <v>0.87</v>
      </c>
      <c r="I41" s="31">
        <v>0.92</v>
      </c>
      <c r="J41" s="31">
        <v>0.95</v>
      </c>
      <c r="K41" s="31">
        <v>0.98</v>
      </c>
      <c r="L41" s="31">
        <v>0.99</v>
      </c>
    </row>
    <row r="42" spans="1:16" x14ac:dyDescent="0.25">
      <c r="A42" s="4" t="s">
        <v>212</v>
      </c>
      <c r="B42" s="4" t="s">
        <v>209</v>
      </c>
      <c r="C42" s="4" t="str">
        <f t="shared" si="0"/>
        <v>Infiltration Basin 0.27 in /hr</v>
      </c>
      <c r="D42" s="31">
        <v>0</v>
      </c>
      <c r="E42" s="31">
        <v>0.37</v>
      </c>
      <c r="F42" s="31">
        <v>0.54</v>
      </c>
      <c r="G42" s="31">
        <v>0.74</v>
      </c>
      <c r="H42" s="31">
        <v>0.85</v>
      </c>
      <c r="I42" s="31">
        <v>0.9</v>
      </c>
      <c r="J42" s="31">
        <v>0.93</v>
      </c>
      <c r="K42" s="31">
        <v>0.98</v>
      </c>
      <c r="L42" s="31">
        <v>0.99</v>
      </c>
    </row>
    <row r="43" spans="1:16" x14ac:dyDescent="0.25">
      <c r="A43" s="4" t="s">
        <v>212</v>
      </c>
      <c r="B43" s="4" t="s">
        <v>210</v>
      </c>
      <c r="C43" s="4" t="str">
        <f t="shared" si="0"/>
        <v>Infiltration Basin 0.17 in/hr</v>
      </c>
      <c r="D43" s="31">
        <v>0</v>
      </c>
      <c r="E43" s="31">
        <v>0.35</v>
      </c>
      <c r="F43" s="31">
        <v>0.52</v>
      </c>
      <c r="G43" s="31">
        <v>0.72</v>
      </c>
      <c r="H43" s="31">
        <v>0.82</v>
      </c>
      <c r="I43" s="31">
        <v>0.88</v>
      </c>
      <c r="J43" s="31">
        <v>0.92</v>
      </c>
      <c r="K43" s="31">
        <v>0.97</v>
      </c>
      <c r="L43" s="31">
        <v>0.99</v>
      </c>
    </row>
    <row r="44" spans="1:16" x14ac:dyDescent="0.25">
      <c r="A44" s="4" t="s">
        <v>48</v>
      </c>
      <c r="B44" s="4"/>
      <c r="C44" s="4" t="str">
        <f t="shared" si="0"/>
        <v xml:space="preserve">Wet pond/ Created Wetland </v>
      </c>
      <c r="D44" s="32">
        <v>0</v>
      </c>
      <c r="E44" s="32">
        <v>0.14000000000000001</v>
      </c>
      <c r="F44" s="32">
        <v>0.25</v>
      </c>
      <c r="G44" s="32">
        <v>0.37</v>
      </c>
      <c r="H44" s="32">
        <v>0.44</v>
      </c>
      <c r="I44" s="32">
        <v>0.48</v>
      </c>
      <c r="J44" s="32">
        <v>0.53</v>
      </c>
      <c r="K44" s="32">
        <v>0.57999999999999996</v>
      </c>
      <c r="L44" s="32">
        <v>0.63</v>
      </c>
    </row>
    <row r="45" spans="1:16" x14ac:dyDescent="0.25">
      <c r="A45" s="4" t="s">
        <v>232</v>
      </c>
      <c r="B45" s="4"/>
      <c r="C45" s="4" t="str">
        <f t="shared" si="0"/>
        <v xml:space="preserve">Grass Channel </v>
      </c>
      <c r="D45" s="32">
        <v>0</v>
      </c>
      <c r="E45" s="32">
        <v>0.02</v>
      </c>
      <c r="F45" s="32">
        <v>0.05</v>
      </c>
      <c r="G45" s="32">
        <v>0.09</v>
      </c>
      <c r="H45" s="32">
        <v>0.13</v>
      </c>
      <c r="I45" s="32">
        <v>0.17</v>
      </c>
      <c r="J45" s="32">
        <v>0.21</v>
      </c>
      <c r="K45" s="32">
        <v>0.28999999999999998</v>
      </c>
      <c r="L45" s="32">
        <v>0.36</v>
      </c>
    </row>
    <row r="51" spans="15:16" x14ac:dyDescent="0.25">
      <c r="O51" s="146" t="s">
        <v>82</v>
      </c>
      <c r="P51" s="146"/>
    </row>
    <row r="52" spans="15:16" x14ac:dyDescent="0.25">
      <c r="O52">
        <v>1.85</v>
      </c>
      <c r="P52">
        <f>(0.9503*O52*O52*O52)+-(1.7183*O52*O52)+(1.4655*O52)+(0.0066)-(0.1899*O52*O52*O52*O52)</f>
        <v>0.6294416506250009</v>
      </c>
    </row>
    <row r="68" spans="15:16" x14ac:dyDescent="0.25">
      <c r="O68" s="146" t="s">
        <v>519</v>
      </c>
      <c r="P68" s="146"/>
    </row>
    <row r="69" spans="15:16" x14ac:dyDescent="0.25">
      <c r="O69">
        <v>1.1299999999999999</v>
      </c>
      <c r="P69">
        <f>(0.1962*O69*O69*O69)+-(0.3529*O69*O69)+(0.3089*O69)+(0.0028)-(0.0399*O69*O69*O69*O69)</f>
        <v>0.119279484361</v>
      </c>
    </row>
    <row r="85" spans="14:15" x14ac:dyDescent="0.25">
      <c r="N85" s="146" t="s">
        <v>521</v>
      </c>
      <c r="O85" s="146"/>
    </row>
    <row r="86" spans="14:15" x14ac:dyDescent="0.25">
      <c r="N86">
        <v>0.66</v>
      </c>
      <c r="O86">
        <f>(0.9284*N86*N86*N86)+-(2.1377*N86*N86)+(2.2833*N86)-(0.0037)-(0.1531*N86*N86*N86*N86)</f>
        <v>0.80995684558399994</v>
      </c>
    </row>
  </sheetData>
  <mergeCells count="6">
    <mergeCell ref="N85:O85"/>
    <mergeCell ref="O38:P38"/>
    <mergeCell ref="O51:P51"/>
    <mergeCell ref="O10:P10"/>
    <mergeCell ref="N23:O23"/>
    <mergeCell ref="O68:P6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FBA900-586B-416C-AFD9-B60F886C5DE5}">
  <dimension ref="A1:L27"/>
  <sheetViews>
    <sheetView workbookViewId="0">
      <selection activeCell="C56" sqref="C56"/>
    </sheetView>
  </sheetViews>
  <sheetFormatPr defaultRowHeight="15" x14ac:dyDescent="0.25"/>
  <cols>
    <col min="1" max="1" width="12.28515625" customWidth="1"/>
    <col min="2" max="2" width="19.7109375" customWidth="1"/>
    <col min="5" max="5" width="10.5703125" customWidth="1"/>
    <col min="6" max="6" width="10.28515625" customWidth="1"/>
  </cols>
  <sheetData>
    <row r="1" spans="1:12" ht="42.6" customHeight="1" thickBot="1" x14ac:dyDescent="0.3">
      <c r="A1" s="155" t="s">
        <v>123</v>
      </c>
      <c r="B1" s="157" t="s">
        <v>124</v>
      </c>
      <c r="C1" s="159" t="s">
        <v>187</v>
      </c>
      <c r="D1" s="159" t="s">
        <v>188</v>
      </c>
      <c r="E1" s="159" t="s">
        <v>189</v>
      </c>
      <c r="F1" s="159" t="s">
        <v>190</v>
      </c>
      <c r="G1" s="147" t="s">
        <v>191</v>
      </c>
      <c r="H1" s="147"/>
      <c r="I1" s="147"/>
      <c r="J1" s="147"/>
      <c r="K1" s="147"/>
      <c r="L1" s="148" t="s">
        <v>192</v>
      </c>
    </row>
    <row r="2" spans="1:12" ht="45.75" thickBot="1" x14ac:dyDescent="0.3">
      <c r="A2" s="156"/>
      <c r="B2" s="158"/>
      <c r="C2" s="160"/>
      <c r="D2" s="160"/>
      <c r="E2" s="160"/>
      <c r="F2" s="160"/>
      <c r="G2" s="18" t="s">
        <v>193</v>
      </c>
      <c r="H2" s="19" t="s">
        <v>194</v>
      </c>
      <c r="I2" s="19" t="s">
        <v>195</v>
      </c>
      <c r="J2" s="19" t="s">
        <v>196</v>
      </c>
      <c r="K2" s="35" t="s">
        <v>197</v>
      </c>
      <c r="L2" s="149"/>
    </row>
    <row r="3" spans="1:12" ht="15.75" thickBot="1" x14ac:dyDescent="0.3">
      <c r="A3" s="20" t="s">
        <v>125</v>
      </c>
      <c r="B3" s="21" t="s">
        <v>137</v>
      </c>
      <c r="C3" s="22">
        <v>2.2989999999999999</v>
      </c>
      <c r="D3" s="22">
        <v>0.82299999999999995</v>
      </c>
      <c r="E3" s="22">
        <v>1.1970000000000001</v>
      </c>
      <c r="F3" s="22">
        <v>1.04</v>
      </c>
      <c r="G3" s="22">
        <v>6.2E-2</v>
      </c>
      <c r="H3" s="22">
        <v>0.27300000000000002</v>
      </c>
      <c r="I3" s="22">
        <v>0.42</v>
      </c>
      <c r="J3" s="22">
        <v>0.78700000000000003</v>
      </c>
      <c r="K3" s="22">
        <v>0.28899999999999998</v>
      </c>
      <c r="L3" s="22">
        <v>0.25900000000000001</v>
      </c>
    </row>
    <row r="4" spans="1:12" ht="15.75" thickBot="1" x14ac:dyDescent="0.3">
      <c r="A4" s="23" t="s">
        <v>125</v>
      </c>
      <c r="B4" s="24" t="s">
        <v>138</v>
      </c>
      <c r="C4" s="25">
        <v>2.2589999999999999</v>
      </c>
      <c r="D4" s="25">
        <v>0.83899999999999997</v>
      </c>
      <c r="E4" s="25">
        <v>1.169</v>
      </c>
      <c r="F4" s="25">
        <v>1.012</v>
      </c>
      <c r="G4" s="25">
        <v>0.14199999999999999</v>
      </c>
      <c r="H4" s="25">
        <v>0.13700000000000001</v>
      </c>
      <c r="I4" s="25">
        <v>0.16400000000000001</v>
      </c>
      <c r="J4" s="25">
        <v>0.64300000000000002</v>
      </c>
      <c r="K4" s="25">
        <v>0.28899999999999998</v>
      </c>
      <c r="L4" s="25">
        <v>0.26100000000000001</v>
      </c>
    </row>
    <row r="5" spans="1:12" ht="15.75" thickBot="1" x14ac:dyDescent="0.3">
      <c r="A5" s="20" t="s">
        <v>125</v>
      </c>
      <c r="B5" s="21" t="s">
        <v>139</v>
      </c>
      <c r="C5" s="22">
        <v>2.3809999999999998</v>
      </c>
      <c r="D5" s="22">
        <v>1.097</v>
      </c>
      <c r="E5" s="22">
        <v>1.464</v>
      </c>
      <c r="F5" s="22">
        <v>1.298</v>
      </c>
      <c r="G5" s="27">
        <v>3.5999999999999997E-2</v>
      </c>
      <c r="H5" s="27">
        <v>0.23799999999999999</v>
      </c>
      <c r="I5" s="22">
        <v>0.94699999999999995</v>
      </c>
      <c r="J5" s="27" t="s">
        <v>203</v>
      </c>
      <c r="K5" s="22">
        <v>0.94699999999999995</v>
      </c>
      <c r="L5" s="22">
        <v>0.13100000000000001</v>
      </c>
    </row>
    <row r="6" spans="1:12" ht="15.75" thickBot="1" x14ac:dyDescent="0.3">
      <c r="A6" s="23" t="s">
        <v>126</v>
      </c>
      <c r="B6" s="24" t="s">
        <v>140</v>
      </c>
      <c r="C6" s="25">
        <v>2.3210000000000002</v>
      </c>
      <c r="D6" s="25">
        <v>0.92700000000000005</v>
      </c>
      <c r="E6" s="25">
        <v>1.3089999999999999</v>
      </c>
      <c r="F6" s="25">
        <v>1.127</v>
      </c>
      <c r="G6" s="28">
        <v>3.5999999999999997E-2</v>
      </c>
      <c r="H6" s="28">
        <v>0.23799999999999999</v>
      </c>
      <c r="I6" s="25">
        <v>0.25</v>
      </c>
      <c r="J6" s="25">
        <v>0.374</v>
      </c>
      <c r="K6" s="25">
        <v>0.373</v>
      </c>
      <c r="L6" s="25">
        <v>0.13200000000000001</v>
      </c>
    </row>
    <row r="7" spans="1:12" ht="15.75" thickBot="1" x14ac:dyDescent="0.3">
      <c r="A7" s="20" t="s">
        <v>127</v>
      </c>
      <c r="B7" s="21" t="s">
        <v>141</v>
      </c>
      <c r="C7" s="22">
        <v>2.2240000000000002</v>
      </c>
      <c r="D7" s="22">
        <v>0.89400000000000002</v>
      </c>
      <c r="E7" s="22">
        <v>1.2410000000000001</v>
      </c>
      <c r="F7" s="22">
        <v>1.081</v>
      </c>
      <c r="G7" s="22">
        <v>1E-3</v>
      </c>
      <c r="H7" s="22">
        <v>0.55600000000000005</v>
      </c>
      <c r="I7" s="27">
        <v>0.28799999999999998</v>
      </c>
      <c r="J7" s="22">
        <v>0.50600000000000001</v>
      </c>
      <c r="K7" s="22">
        <v>0.503</v>
      </c>
      <c r="L7" s="22">
        <v>7.2999999999999995E-2</v>
      </c>
    </row>
    <row r="8" spans="1:12" ht="15.75" thickBot="1" x14ac:dyDescent="0.3">
      <c r="A8" s="23" t="s">
        <v>128</v>
      </c>
      <c r="B8" s="24" t="s">
        <v>142</v>
      </c>
      <c r="C8" s="25">
        <v>2.2080000000000002</v>
      </c>
      <c r="D8" s="25">
        <v>0.85399999999999998</v>
      </c>
      <c r="E8" s="25">
        <v>0.98899999999999999</v>
      </c>
      <c r="F8" s="25">
        <v>0.92800000000000005</v>
      </c>
      <c r="G8" s="25">
        <v>0.01</v>
      </c>
      <c r="H8" s="25">
        <v>0.34200000000000003</v>
      </c>
      <c r="I8" s="25">
        <v>0.28299999999999997</v>
      </c>
      <c r="J8" s="25">
        <v>0.33200000000000002</v>
      </c>
      <c r="K8" s="25">
        <v>0.28999999999999998</v>
      </c>
      <c r="L8" s="25">
        <v>7.0999999999999994E-2</v>
      </c>
    </row>
    <row r="9" spans="1:12" ht="15.75" thickBot="1" x14ac:dyDescent="0.3">
      <c r="A9" s="20" t="s">
        <v>128</v>
      </c>
      <c r="B9" s="21" t="s">
        <v>143</v>
      </c>
      <c r="C9" s="22">
        <v>2.36</v>
      </c>
      <c r="D9" s="22">
        <v>0.95699999999999996</v>
      </c>
      <c r="E9" s="22">
        <v>1.2330000000000001</v>
      </c>
      <c r="F9" s="22">
        <v>1.097</v>
      </c>
      <c r="G9" s="22">
        <v>2.4E-2</v>
      </c>
      <c r="H9" s="22" t="s">
        <v>119</v>
      </c>
      <c r="I9" s="22">
        <v>0.14399999999999999</v>
      </c>
      <c r="J9" s="22">
        <v>0.4</v>
      </c>
      <c r="K9" s="22">
        <v>0.36599999999999999</v>
      </c>
      <c r="L9" s="22">
        <v>3.6999999999999998E-2</v>
      </c>
    </row>
    <row r="10" spans="1:12" ht="15.75" thickBot="1" x14ac:dyDescent="0.3">
      <c r="A10" s="23" t="s">
        <v>128</v>
      </c>
      <c r="B10" s="24" t="s">
        <v>128</v>
      </c>
      <c r="C10" s="25">
        <v>2.1150000000000002</v>
      </c>
      <c r="D10" s="25">
        <v>0.81799999999999995</v>
      </c>
      <c r="E10" s="25">
        <v>1.1499999999999999</v>
      </c>
      <c r="F10" s="25">
        <v>0.998</v>
      </c>
      <c r="G10" s="25">
        <v>0.1</v>
      </c>
      <c r="H10" s="25">
        <v>0.27600000000000002</v>
      </c>
      <c r="I10" s="25">
        <v>0.27100000000000002</v>
      </c>
      <c r="J10" s="25">
        <v>0.39800000000000002</v>
      </c>
      <c r="K10" s="25">
        <v>0.29199999999999998</v>
      </c>
      <c r="L10" s="25">
        <v>0.248</v>
      </c>
    </row>
    <row r="11" spans="1:12" ht="15.75" thickBot="1" x14ac:dyDescent="0.3">
      <c r="A11" s="20" t="s">
        <v>128</v>
      </c>
      <c r="B11" s="21" t="s">
        <v>144</v>
      </c>
      <c r="C11" s="22">
        <v>2.2719999999999998</v>
      </c>
      <c r="D11" s="22">
        <v>0.88100000000000001</v>
      </c>
      <c r="E11" s="22">
        <v>1.095</v>
      </c>
      <c r="F11" s="22">
        <v>1.0049999999999999</v>
      </c>
      <c r="G11" s="27">
        <v>3.5999999999999997E-2</v>
      </c>
      <c r="H11" s="27">
        <v>0.23799999999999999</v>
      </c>
      <c r="I11" s="22">
        <v>0.27300000000000002</v>
      </c>
      <c r="J11" s="22">
        <v>0.35099999999999998</v>
      </c>
      <c r="K11" s="22">
        <v>0.34799999999999998</v>
      </c>
      <c r="L11" s="22">
        <v>0.39900000000000002</v>
      </c>
    </row>
    <row r="12" spans="1:12" ht="15.75" thickBot="1" x14ac:dyDescent="0.3">
      <c r="A12" s="23" t="s">
        <v>129</v>
      </c>
      <c r="B12" s="24" t="s">
        <v>145</v>
      </c>
      <c r="C12" s="25">
        <v>2.081</v>
      </c>
      <c r="D12" s="25">
        <v>0.877</v>
      </c>
      <c r="E12" s="25">
        <v>0.93300000000000005</v>
      </c>
      <c r="F12" s="25">
        <v>0.91400000000000003</v>
      </c>
      <c r="G12" s="25">
        <v>1E-3</v>
      </c>
      <c r="H12" s="25">
        <v>4.2999999999999997E-2</v>
      </c>
      <c r="I12" s="28">
        <v>0.28799999999999998</v>
      </c>
      <c r="J12" s="25">
        <v>0.30099999999999999</v>
      </c>
      <c r="K12" s="25">
        <v>9.5000000000000001E-2</v>
      </c>
      <c r="L12" s="25">
        <v>0.26800000000000002</v>
      </c>
    </row>
    <row r="13" spans="1:12" ht="15.75" thickBot="1" x14ac:dyDescent="0.3">
      <c r="A13" s="20" t="s">
        <v>129</v>
      </c>
      <c r="B13" s="21" t="s">
        <v>146</v>
      </c>
      <c r="C13" s="22">
        <v>2.2069999999999999</v>
      </c>
      <c r="D13" s="22">
        <v>0.80200000000000005</v>
      </c>
      <c r="E13" s="22">
        <v>1.117</v>
      </c>
      <c r="F13" s="22">
        <v>0.98</v>
      </c>
      <c r="G13" s="22">
        <v>0.02</v>
      </c>
      <c r="H13" s="22">
        <v>0.254</v>
      </c>
      <c r="I13" s="22">
        <v>0.28399999999999997</v>
      </c>
      <c r="J13" s="22">
        <v>0.46700000000000003</v>
      </c>
      <c r="K13" s="22">
        <v>0.23100000000000001</v>
      </c>
      <c r="L13" s="22">
        <v>0.18099999999999999</v>
      </c>
    </row>
    <row r="14" spans="1:12" ht="15.75" thickBot="1" x14ac:dyDescent="0.3">
      <c r="A14" s="23" t="s">
        <v>130</v>
      </c>
      <c r="B14" s="24" t="s">
        <v>147</v>
      </c>
      <c r="C14" s="25">
        <v>2.0750000000000002</v>
      </c>
      <c r="D14" s="25">
        <v>0.73499999999999999</v>
      </c>
      <c r="E14" s="25">
        <v>0.95199999999999996</v>
      </c>
      <c r="F14" s="25">
        <v>0.878</v>
      </c>
      <c r="G14" s="25">
        <v>0.01</v>
      </c>
      <c r="H14" s="25">
        <v>5.8999999999999997E-2</v>
      </c>
      <c r="I14" s="25">
        <v>0.123</v>
      </c>
      <c r="J14" s="25">
        <v>0.24299999999999999</v>
      </c>
      <c r="K14" s="25">
        <v>0.17199999999999999</v>
      </c>
      <c r="L14" s="25">
        <v>6.0999999999999999E-2</v>
      </c>
    </row>
    <row r="15" spans="1:12" ht="15.75" thickBot="1" x14ac:dyDescent="0.3">
      <c r="A15" s="20" t="s">
        <v>131</v>
      </c>
      <c r="B15" s="21" t="s">
        <v>156</v>
      </c>
      <c r="C15" s="22" t="s">
        <v>119</v>
      </c>
      <c r="D15" s="22">
        <v>0.92100000000000004</v>
      </c>
      <c r="E15" s="22">
        <v>1.651</v>
      </c>
      <c r="F15" s="22">
        <v>1.4490000000000001</v>
      </c>
      <c r="G15" s="22">
        <v>1.4999999999999999E-2</v>
      </c>
      <c r="H15" s="22">
        <v>0.158</v>
      </c>
      <c r="I15" s="27">
        <v>0.28799999999999998</v>
      </c>
      <c r="J15" s="22">
        <v>0.35399999999999998</v>
      </c>
      <c r="K15" s="22">
        <v>8.2000000000000003E-2</v>
      </c>
      <c r="L15" s="22">
        <v>9.6000000000000002E-2</v>
      </c>
    </row>
    <row r="16" spans="1:12" ht="15.75" thickBot="1" x14ac:dyDescent="0.3">
      <c r="A16" s="23" t="s">
        <v>131</v>
      </c>
      <c r="B16" s="24" t="s">
        <v>148</v>
      </c>
      <c r="C16" s="25">
        <v>1.9390000000000001</v>
      </c>
      <c r="D16" s="25">
        <v>0.75</v>
      </c>
      <c r="E16" s="25">
        <v>1.369</v>
      </c>
      <c r="F16" s="25">
        <v>1.2150000000000001</v>
      </c>
      <c r="G16" s="25">
        <v>1E-3</v>
      </c>
      <c r="H16" s="25">
        <v>5.8000000000000003E-2</v>
      </c>
      <c r="I16" s="28">
        <v>0.28799999999999998</v>
      </c>
      <c r="J16" s="25">
        <v>0.34</v>
      </c>
      <c r="K16" s="25">
        <v>6.4000000000000001E-2</v>
      </c>
      <c r="L16" s="25">
        <v>0.17</v>
      </c>
    </row>
    <row r="17" spans="1:12" ht="15.75" thickBot="1" x14ac:dyDescent="0.3">
      <c r="A17" s="20" t="s">
        <v>132</v>
      </c>
      <c r="B17" s="21" t="s">
        <v>149</v>
      </c>
      <c r="C17" s="22">
        <v>2.0339999999999998</v>
      </c>
      <c r="D17" s="22">
        <v>0.81</v>
      </c>
      <c r="E17" s="22">
        <v>1.1379999999999999</v>
      </c>
      <c r="F17" s="22">
        <v>0.98599999999999999</v>
      </c>
      <c r="G17" s="22">
        <v>3.6999999999999998E-2</v>
      </c>
      <c r="H17" s="22">
        <v>0.21299999999999999</v>
      </c>
      <c r="I17" s="22">
        <v>0.438</v>
      </c>
      <c r="J17" s="22">
        <v>0.54700000000000004</v>
      </c>
      <c r="K17" s="22">
        <v>0.22800000000000001</v>
      </c>
      <c r="L17" s="22">
        <v>6.9000000000000006E-2</v>
      </c>
    </row>
    <row r="18" spans="1:12" ht="15.75" thickBot="1" x14ac:dyDescent="0.3">
      <c r="A18" s="23" t="s">
        <v>132</v>
      </c>
      <c r="B18" s="24" t="s">
        <v>150</v>
      </c>
      <c r="C18" s="25">
        <v>2.0099999999999998</v>
      </c>
      <c r="D18" s="25">
        <v>0.67700000000000005</v>
      </c>
      <c r="E18" s="25">
        <v>0.82499999999999996</v>
      </c>
      <c r="F18" s="25">
        <v>0.75800000000000001</v>
      </c>
      <c r="G18" s="25">
        <v>1.0999999999999999E-2</v>
      </c>
      <c r="H18" s="25">
        <v>9.9000000000000005E-2</v>
      </c>
      <c r="I18" s="28">
        <v>0.28799999999999998</v>
      </c>
      <c r="J18" s="25">
        <v>0.39200000000000002</v>
      </c>
      <c r="K18" s="25">
        <v>1.2E-2</v>
      </c>
      <c r="L18" s="25">
        <v>2.8000000000000001E-2</v>
      </c>
    </row>
    <row r="19" spans="1:12" ht="15.75" thickBot="1" x14ac:dyDescent="0.3">
      <c r="A19" s="20" t="s">
        <v>133</v>
      </c>
      <c r="B19" s="21" t="s">
        <v>151</v>
      </c>
      <c r="C19" s="22">
        <v>2.0670000000000002</v>
      </c>
      <c r="D19" s="22">
        <v>0.81899999999999995</v>
      </c>
      <c r="E19" s="22">
        <v>1.1439999999999999</v>
      </c>
      <c r="F19" s="22">
        <v>1.002</v>
      </c>
      <c r="G19" s="27">
        <v>3.5999999999999997E-2</v>
      </c>
      <c r="H19" s="27">
        <v>0.23799999999999999</v>
      </c>
      <c r="I19" s="22">
        <v>0.104</v>
      </c>
      <c r="J19" s="22">
        <v>0.29799999999999999</v>
      </c>
      <c r="K19" s="22">
        <v>0.29799999999999999</v>
      </c>
      <c r="L19" s="22">
        <v>0.34200000000000003</v>
      </c>
    </row>
    <row r="20" spans="1:12" ht="15.75" thickBot="1" x14ac:dyDescent="0.3">
      <c r="A20" s="23" t="s">
        <v>134</v>
      </c>
      <c r="B20" s="24" t="s">
        <v>152</v>
      </c>
      <c r="C20" s="25">
        <v>1.992</v>
      </c>
      <c r="D20" s="25">
        <v>0.79100000000000004</v>
      </c>
      <c r="E20" s="25">
        <v>1.24</v>
      </c>
      <c r="F20" s="25">
        <v>1.0589999999999999</v>
      </c>
      <c r="G20" s="28">
        <v>3.5999999999999997E-2</v>
      </c>
      <c r="H20" s="25">
        <v>4.9000000000000002E-2</v>
      </c>
      <c r="I20" s="25">
        <v>0.19400000000000001</v>
      </c>
      <c r="J20" s="28">
        <v>0.41199999999999998</v>
      </c>
      <c r="K20" s="25">
        <v>0.17799999999999999</v>
      </c>
      <c r="L20" s="25">
        <v>6.9000000000000006E-2</v>
      </c>
    </row>
    <row r="21" spans="1:12" ht="15.75" thickBot="1" x14ac:dyDescent="0.3">
      <c r="A21" s="20" t="s">
        <v>135</v>
      </c>
      <c r="B21" s="21" t="s">
        <v>222</v>
      </c>
      <c r="C21" s="22">
        <v>2</v>
      </c>
      <c r="D21" s="22">
        <v>0.81699999999999995</v>
      </c>
      <c r="E21" s="22">
        <v>0.71399999999999997</v>
      </c>
      <c r="F21" s="22">
        <v>0.76</v>
      </c>
      <c r="G21" s="22">
        <v>2.3E-2</v>
      </c>
      <c r="H21" s="22">
        <v>0.28499999999999998</v>
      </c>
      <c r="I21" s="22">
        <v>0.50800000000000001</v>
      </c>
      <c r="J21" s="22">
        <v>0.316</v>
      </c>
      <c r="K21" s="22">
        <v>0.41499999999999998</v>
      </c>
      <c r="L21" s="22">
        <v>8.7999999999999995E-2</v>
      </c>
    </row>
    <row r="22" spans="1:12" ht="15.75" thickBot="1" x14ac:dyDescent="0.3">
      <c r="A22" s="23" t="s">
        <v>135</v>
      </c>
      <c r="B22" s="24" t="s">
        <v>198</v>
      </c>
      <c r="C22" s="25">
        <v>2.056</v>
      </c>
      <c r="D22" s="25">
        <v>0.80600000000000005</v>
      </c>
      <c r="E22" s="25">
        <v>1.149</v>
      </c>
      <c r="F22" s="25">
        <v>0.98099999999999998</v>
      </c>
      <c r="G22" s="25">
        <v>8.9999999999999993E-3</v>
      </c>
      <c r="H22" s="25">
        <v>0.26600000000000001</v>
      </c>
      <c r="I22" s="25">
        <v>0.28599999999999998</v>
      </c>
      <c r="J22" s="25">
        <v>0.433</v>
      </c>
      <c r="K22" s="25">
        <v>0.26100000000000001</v>
      </c>
      <c r="L22" s="25">
        <v>0.20399999999999999</v>
      </c>
    </row>
    <row r="23" spans="1:12" ht="15.75" thickBot="1" x14ac:dyDescent="0.3">
      <c r="A23" s="20" t="s">
        <v>136</v>
      </c>
      <c r="B23" s="21" t="s">
        <v>155</v>
      </c>
      <c r="C23" s="22">
        <v>1.9670000000000001</v>
      </c>
      <c r="D23" s="22">
        <v>0.72899999999999998</v>
      </c>
      <c r="E23" s="22">
        <v>0.75900000000000001</v>
      </c>
      <c r="F23" s="22">
        <v>0.746</v>
      </c>
      <c r="G23" s="27">
        <v>3.5999999999999997E-2</v>
      </c>
      <c r="H23" s="22">
        <v>2.4E-2</v>
      </c>
      <c r="I23" s="22">
        <v>8.4000000000000005E-2</v>
      </c>
      <c r="J23" s="22">
        <v>7.5999999999999998E-2</v>
      </c>
      <c r="K23" s="22">
        <v>7.6999999999999999E-2</v>
      </c>
      <c r="L23" s="22">
        <v>6.9000000000000006E-2</v>
      </c>
    </row>
    <row r="24" spans="1:12" ht="15.75" thickBot="1" x14ac:dyDescent="0.3">
      <c r="A24" s="150" t="s">
        <v>199</v>
      </c>
      <c r="B24" s="151"/>
      <c r="C24" s="25">
        <v>2.1379999999999999</v>
      </c>
      <c r="D24" s="25">
        <v>0.81</v>
      </c>
      <c r="E24" s="25">
        <v>1.115</v>
      </c>
      <c r="F24" s="25">
        <v>0.98</v>
      </c>
      <c r="G24" s="25">
        <v>3.5999999999999997E-2</v>
      </c>
      <c r="H24" s="25">
        <v>0.23799999999999999</v>
      </c>
      <c r="I24" s="25">
        <v>0.28799999999999998</v>
      </c>
      <c r="J24" s="25">
        <v>0.41199999999999998</v>
      </c>
      <c r="K24" s="25">
        <v>0.24299999999999999</v>
      </c>
      <c r="L24" s="25">
        <v>6.4000000000000001E-2</v>
      </c>
    </row>
    <row r="25" spans="1:12" ht="15.75" thickBot="1" x14ac:dyDescent="0.3">
      <c r="A25" s="152" t="s">
        <v>200</v>
      </c>
      <c r="B25" s="153"/>
      <c r="C25" s="153"/>
      <c r="D25" s="153"/>
      <c r="E25" s="153"/>
      <c r="F25" s="153"/>
      <c r="G25" s="153"/>
      <c r="H25" s="153"/>
      <c r="I25" s="153"/>
      <c r="J25" s="153"/>
      <c r="K25" s="153"/>
      <c r="L25" s="154"/>
    </row>
    <row r="26" spans="1:12" x14ac:dyDescent="0.25">
      <c r="A26" s="26" t="s">
        <v>201</v>
      </c>
    </row>
    <row r="27" spans="1:12" x14ac:dyDescent="0.25">
      <c r="A27" s="26" t="s">
        <v>202</v>
      </c>
    </row>
  </sheetData>
  <mergeCells count="10">
    <mergeCell ref="G1:K1"/>
    <mergeCell ref="L1:L2"/>
    <mergeCell ref="A24:B24"/>
    <mergeCell ref="A25:L25"/>
    <mergeCell ref="A1:A2"/>
    <mergeCell ref="B1:B2"/>
    <mergeCell ref="C1:C2"/>
    <mergeCell ref="D1:D2"/>
    <mergeCell ref="E1:E2"/>
    <mergeCell ref="F1:F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J20"/>
  <sheetViews>
    <sheetView topLeftCell="A7" workbookViewId="0">
      <selection activeCell="C56" sqref="C56"/>
    </sheetView>
  </sheetViews>
  <sheetFormatPr defaultRowHeight="15" x14ac:dyDescent="0.25"/>
  <cols>
    <col min="2" max="2" width="20.42578125" bestFit="1" customWidth="1"/>
    <col min="3" max="3" width="40.7109375" customWidth="1"/>
    <col min="4" max="4" width="23.42578125" bestFit="1" customWidth="1"/>
    <col min="5" max="5" width="21.140625" bestFit="1" customWidth="1"/>
    <col min="6" max="6" width="15" bestFit="1" customWidth="1"/>
    <col min="7" max="7" width="14.42578125" customWidth="1"/>
    <col min="8" max="8" width="13.7109375" customWidth="1"/>
    <col min="9" max="9" width="75.7109375" customWidth="1"/>
    <col min="10" max="10" width="33.5703125" customWidth="1"/>
  </cols>
  <sheetData>
    <row r="1" spans="2:10" ht="30" x14ac:dyDescent="0.25">
      <c r="B1" s="3" t="s">
        <v>55</v>
      </c>
      <c r="C1" s="3" t="s">
        <v>95</v>
      </c>
      <c r="D1" s="3" t="s">
        <v>56</v>
      </c>
      <c r="E1" s="3" t="s">
        <v>57</v>
      </c>
      <c r="F1" s="3" t="s">
        <v>58</v>
      </c>
      <c r="G1" s="3" t="s">
        <v>59</v>
      </c>
      <c r="H1" s="3" t="s">
        <v>60</v>
      </c>
      <c r="I1" s="9" t="s">
        <v>180</v>
      </c>
      <c r="J1" s="3" t="s">
        <v>61</v>
      </c>
    </row>
    <row r="2" spans="2:10" ht="30" x14ac:dyDescent="0.25">
      <c r="B2" s="161" t="s">
        <v>45</v>
      </c>
      <c r="C2" s="163" t="s">
        <v>96</v>
      </c>
      <c r="D2" s="4" t="s">
        <v>64</v>
      </c>
      <c r="E2" s="4" t="s">
        <v>65</v>
      </c>
      <c r="F2" s="11" t="s">
        <v>116</v>
      </c>
      <c r="G2" s="11" t="s">
        <v>116</v>
      </c>
      <c r="H2" s="4"/>
      <c r="I2" s="5" t="s">
        <v>67</v>
      </c>
      <c r="J2" s="5"/>
    </row>
    <row r="3" spans="2:10" ht="30" x14ac:dyDescent="0.25">
      <c r="B3" s="162"/>
      <c r="C3" s="164"/>
      <c r="D3" s="4" t="s">
        <v>68</v>
      </c>
      <c r="E3" s="4" t="s">
        <v>69</v>
      </c>
      <c r="F3" s="11" t="s">
        <v>116</v>
      </c>
      <c r="G3" s="8"/>
      <c r="H3" s="4"/>
      <c r="I3" s="5" t="s">
        <v>70</v>
      </c>
      <c r="J3" s="5"/>
    </row>
    <row r="4" spans="2:10" ht="30" x14ac:dyDescent="0.25">
      <c r="B4" s="161" t="s">
        <v>71</v>
      </c>
      <c r="C4" s="163" t="s">
        <v>97</v>
      </c>
      <c r="D4" s="4" t="s">
        <v>72</v>
      </c>
      <c r="E4" s="4" t="s">
        <v>65</v>
      </c>
      <c r="F4" s="11" t="s">
        <v>116</v>
      </c>
      <c r="G4" s="11" t="s">
        <v>116</v>
      </c>
      <c r="H4" s="4"/>
      <c r="I4" s="5" t="s">
        <v>73</v>
      </c>
      <c r="J4" s="5"/>
    </row>
    <row r="5" spans="2:10" ht="30" x14ac:dyDescent="0.25">
      <c r="B5" s="166"/>
      <c r="C5" s="165"/>
      <c r="D5" s="4" t="s">
        <v>74</v>
      </c>
      <c r="E5" s="4" t="s">
        <v>47</v>
      </c>
      <c r="F5" s="11" t="s">
        <v>116</v>
      </c>
      <c r="G5" s="11" t="s">
        <v>116</v>
      </c>
      <c r="H5" s="4"/>
      <c r="I5" s="5" t="s">
        <v>75</v>
      </c>
      <c r="J5" s="5"/>
    </row>
    <row r="6" spans="2:10" ht="30" x14ac:dyDescent="0.25">
      <c r="B6" s="162"/>
      <c r="C6" s="164"/>
      <c r="D6" s="4" t="s">
        <v>76</v>
      </c>
      <c r="E6" s="4" t="s">
        <v>47</v>
      </c>
      <c r="F6" s="11" t="s">
        <v>116</v>
      </c>
      <c r="G6" s="11" t="s">
        <v>116</v>
      </c>
      <c r="H6" s="4"/>
      <c r="I6" s="5" t="s">
        <v>75</v>
      </c>
      <c r="J6" s="5"/>
    </row>
    <row r="7" spans="2:10" ht="30" x14ac:dyDescent="0.25">
      <c r="B7" s="161" t="s">
        <v>77</v>
      </c>
      <c r="C7" s="163" t="s">
        <v>98</v>
      </c>
      <c r="D7" s="4" t="s">
        <v>64</v>
      </c>
      <c r="E7" s="4" t="s">
        <v>65</v>
      </c>
      <c r="F7" s="11" t="s">
        <v>116</v>
      </c>
      <c r="G7" s="11" t="s">
        <v>116</v>
      </c>
      <c r="H7" s="4"/>
      <c r="I7" s="5" t="s">
        <v>78</v>
      </c>
      <c r="J7" s="5"/>
    </row>
    <row r="8" spans="2:10" ht="30" x14ac:dyDescent="0.25">
      <c r="B8" s="162"/>
      <c r="C8" s="164"/>
      <c r="D8" s="4" t="s">
        <v>68</v>
      </c>
      <c r="E8" s="4" t="s">
        <v>69</v>
      </c>
      <c r="F8" s="11" t="s">
        <v>116</v>
      </c>
      <c r="G8" s="8"/>
      <c r="H8" s="4"/>
      <c r="I8" s="5" t="s">
        <v>70</v>
      </c>
      <c r="J8" s="5"/>
    </row>
    <row r="9" spans="2:10" ht="30" x14ac:dyDescent="0.25">
      <c r="B9" s="161" t="s">
        <v>79</v>
      </c>
      <c r="C9" s="163" t="s">
        <v>99</v>
      </c>
      <c r="D9" s="4" t="s">
        <v>64</v>
      </c>
      <c r="E9" s="4" t="s">
        <v>47</v>
      </c>
      <c r="F9" s="11" t="s">
        <v>116</v>
      </c>
      <c r="G9" s="11" t="s">
        <v>116</v>
      </c>
      <c r="H9" s="4"/>
      <c r="I9" s="5" t="s">
        <v>75</v>
      </c>
      <c r="J9" s="5"/>
    </row>
    <row r="10" spans="2:10" ht="45.75" customHeight="1" x14ac:dyDescent="0.25">
      <c r="B10" s="162"/>
      <c r="C10" s="164"/>
      <c r="D10" s="4" t="s">
        <v>68</v>
      </c>
      <c r="E10" s="4" t="s">
        <v>80</v>
      </c>
      <c r="F10" s="11" t="s">
        <v>116</v>
      </c>
      <c r="G10" s="8"/>
      <c r="H10" s="4"/>
      <c r="I10" s="5" t="s">
        <v>81</v>
      </c>
      <c r="J10" s="5"/>
    </row>
    <row r="11" spans="2:10" ht="60" x14ac:dyDescent="0.25">
      <c r="B11" s="6" t="s">
        <v>82</v>
      </c>
      <c r="C11" s="7" t="s">
        <v>101</v>
      </c>
      <c r="D11" s="4" t="s">
        <v>83</v>
      </c>
      <c r="E11" s="4" t="s">
        <v>82</v>
      </c>
      <c r="F11" s="11" t="s">
        <v>116</v>
      </c>
      <c r="G11" s="8"/>
      <c r="H11" s="4"/>
      <c r="I11" s="5" t="s">
        <v>100</v>
      </c>
      <c r="J11" s="5" t="s">
        <v>84</v>
      </c>
    </row>
    <row r="12" spans="2:10" ht="30" x14ac:dyDescent="0.25">
      <c r="B12" s="161" t="s">
        <v>85</v>
      </c>
      <c r="C12" s="163" t="s">
        <v>102</v>
      </c>
      <c r="D12" s="4" t="s">
        <v>86</v>
      </c>
      <c r="E12" s="4" t="s">
        <v>69</v>
      </c>
      <c r="F12" s="11" t="s">
        <v>116</v>
      </c>
      <c r="G12" s="8"/>
      <c r="H12" s="4"/>
      <c r="I12" s="5" t="s">
        <v>70</v>
      </c>
      <c r="J12" s="5"/>
    </row>
    <row r="13" spans="2:10" ht="45" x14ac:dyDescent="0.25">
      <c r="B13" s="162"/>
      <c r="C13" s="164"/>
      <c r="D13" s="4" t="s">
        <v>46</v>
      </c>
      <c r="E13" s="4" t="s">
        <v>46</v>
      </c>
      <c r="F13" s="11" t="s">
        <v>116</v>
      </c>
      <c r="G13" s="8"/>
      <c r="H13" s="4"/>
      <c r="I13" s="5" t="s">
        <v>87</v>
      </c>
      <c r="J13" s="5" t="s">
        <v>88</v>
      </c>
    </row>
    <row r="14" spans="2:10" ht="30" x14ac:dyDescent="0.25">
      <c r="B14" s="161" t="s">
        <v>89</v>
      </c>
      <c r="C14" s="163" t="s">
        <v>103</v>
      </c>
      <c r="D14" s="4" t="s">
        <v>90</v>
      </c>
      <c r="E14" s="4" t="s">
        <v>47</v>
      </c>
      <c r="F14" s="11" t="s">
        <v>116</v>
      </c>
      <c r="G14" s="11" t="s">
        <v>116</v>
      </c>
      <c r="H14" s="4"/>
      <c r="I14" s="5" t="s">
        <v>75</v>
      </c>
      <c r="J14" s="5"/>
    </row>
    <row r="15" spans="2:10" ht="30" x14ac:dyDescent="0.25">
      <c r="B15" s="162"/>
      <c r="C15" s="164"/>
      <c r="D15" s="4" t="s">
        <v>91</v>
      </c>
      <c r="E15" s="4" t="s">
        <v>92</v>
      </c>
      <c r="F15" s="4"/>
      <c r="G15" s="8"/>
      <c r="H15" s="10" t="s">
        <v>94</v>
      </c>
      <c r="I15" s="5" t="s">
        <v>93</v>
      </c>
      <c r="J15" s="5"/>
    </row>
    <row r="16" spans="2:10" x14ac:dyDescent="0.25">
      <c r="B16" s="14"/>
      <c r="C16" s="14"/>
      <c r="D16" s="14"/>
      <c r="E16" s="14"/>
      <c r="F16" s="14"/>
      <c r="G16" s="14"/>
      <c r="H16" s="14"/>
      <c r="I16" s="15" t="s">
        <v>108</v>
      </c>
      <c r="J16" s="16"/>
    </row>
    <row r="17" spans="9:9" x14ac:dyDescent="0.25">
      <c r="I17" s="17" t="s">
        <v>104</v>
      </c>
    </row>
    <row r="18" spans="9:9" x14ac:dyDescent="0.25">
      <c r="I18" s="17" t="s">
        <v>105</v>
      </c>
    </row>
    <row r="19" spans="9:9" x14ac:dyDescent="0.25">
      <c r="I19" s="17" t="s">
        <v>106</v>
      </c>
    </row>
    <row r="20" spans="9:9" x14ac:dyDescent="0.25">
      <c r="I20" s="17" t="s">
        <v>107</v>
      </c>
    </row>
  </sheetData>
  <mergeCells count="12">
    <mergeCell ref="B14:B15"/>
    <mergeCell ref="C2:C3"/>
    <mergeCell ref="C4:C6"/>
    <mergeCell ref="C7:C8"/>
    <mergeCell ref="C9:C10"/>
    <mergeCell ref="C12:C13"/>
    <mergeCell ref="C14:C15"/>
    <mergeCell ref="B2:B3"/>
    <mergeCell ref="B4:B6"/>
    <mergeCell ref="B7:B8"/>
    <mergeCell ref="B9:B10"/>
    <mergeCell ref="B12:B1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24"/>
  <sheetViews>
    <sheetView topLeftCell="C1" zoomScale="70" zoomScaleNormal="70" workbookViewId="0">
      <selection activeCell="E57" sqref="E57"/>
    </sheetView>
  </sheetViews>
  <sheetFormatPr defaultRowHeight="15" x14ac:dyDescent="0.25"/>
  <cols>
    <col min="1" max="1" width="9.85546875" bestFit="1" customWidth="1"/>
    <col min="2" max="2" width="25.5703125" bestFit="1" customWidth="1"/>
    <col min="3" max="3" width="22.140625" customWidth="1"/>
    <col min="4" max="4" width="26.7109375" bestFit="1" customWidth="1"/>
    <col min="5" max="5" width="14.28515625" customWidth="1"/>
    <col min="6" max="6" width="13.5703125" customWidth="1"/>
    <col min="7" max="7" width="27.85546875" bestFit="1" customWidth="1"/>
    <col min="8" max="8" width="15.42578125" customWidth="1"/>
    <col min="9" max="9" width="25.7109375" customWidth="1"/>
    <col min="10" max="10" width="10" bestFit="1" customWidth="1"/>
    <col min="11" max="11" width="3" customWidth="1"/>
    <col min="13" max="13" width="3.7109375" customWidth="1"/>
    <col min="14" max="14" width="19.85546875" bestFit="1" customWidth="1"/>
    <col min="15" max="15" width="6.42578125" customWidth="1"/>
    <col min="16" max="16" width="28" bestFit="1" customWidth="1"/>
    <col min="17" max="17" width="12.5703125" customWidth="1"/>
  </cols>
  <sheetData>
    <row r="1" spans="1:19" x14ac:dyDescent="0.25">
      <c r="A1" t="s">
        <v>113</v>
      </c>
    </row>
    <row r="2" spans="1:19" ht="47.25" x14ac:dyDescent="0.25">
      <c r="A2" s="1" t="s">
        <v>4</v>
      </c>
      <c r="B2" s="2" t="s">
        <v>1</v>
      </c>
      <c r="C2" s="2" t="s">
        <v>5</v>
      </c>
      <c r="D2" t="s">
        <v>123</v>
      </c>
      <c r="E2" t="s">
        <v>124</v>
      </c>
      <c r="G2" s="2" t="s">
        <v>2</v>
      </c>
      <c r="H2" s="2" t="s">
        <v>167</v>
      </c>
      <c r="I2" s="2" t="s">
        <v>3</v>
      </c>
      <c r="J2" s="2" t="s">
        <v>111</v>
      </c>
      <c r="N2" s="2" t="s">
        <v>123</v>
      </c>
      <c r="O2" s="2"/>
      <c r="P2" s="2" t="s">
        <v>124</v>
      </c>
      <c r="Q2" s="2" t="s">
        <v>123</v>
      </c>
      <c r="S2" s="2" t="s">
        <v>218</v>
      </c>
    </row>
    <row r="3" spans="1:19" x14ac:dyDescent="0.25">
      <c r="A3" t="s">
        <v>14</v>
      </c>
      <c r="B3" t="s">
        <v>6</v>
      </c>
      <c r="C3" t="s">
        <v>119</v>
      </c>
      <c r="G3" t="s">
        <v>215</v>
      </c>
      <c r="H3" t="s">
        <v>168</v>
      </c>
      <c r="I3" t="s">
        <v>49</v>
      </c>
      <c r="J3" t="s">
        <v>168</v>
      </c>
      <c r="L3" t="s">
        <v>66</v>
      </c>
      <c r="N3" s="12" t="s">
        <v>131</v>
      </c>
      <c r="O3" s="12"/>
      <c r="P3" s="12" t="s">
        <v>137</v>
      </c>
      <c r="Q3" s="12" t="s">
        <v>125</v>
      </c>
      <c r="S3" s="12" t="s">
        <v>219</v>
      </c>
    </row>
    <row r="4" spans="1:19" x14ac:dyDescent="0.25">
      <c r="A4" t="s">
        <v>15</v>
      </c>
      <c r="B4" t="s">
        <v>7</v>
      </c>
      <c r="C4" t="s">
        <v>44</v>
      </c>
      <c r="D4" t="s">
        <v>129</v>
      </c>
      <c r="E4" t="s">
        <v>146</v>
      </c>
      <c r="G4" t="s">
        <v>161</v>
      </c>
      <c r="H4" t="s">
        <v>169</v>
      </c>
      <c r="I4" t="s">
        <v>178</v>
      </c>
      <c r="J4" t="s">
        <v>168</v>
      </c>
      <c r="L4" t="s">
        <v>62</v>
      </c>
      <c r="N4" s="12" t="s">
        <v>136</v>
      </c>
      <c r="O4" s="12"/>
      <c r="P4" s="12" t="s">
        <v>138</v>
      </c>
      <c r="Q4" s="12" t="s">
        <v>125</v>
      </c>
      <c r="S4" s="12" t="s">
        <v>220</v>
      </c>
    </row>
    <row r="5" spans="1:19" x14ac:dyDescent="0.25">
      <c r="A5" t="s">
        <v>16</v>
      </c>
      <c r="B5" t="s">
        <v>8</v>
      </c>
      <c r="C5" t="s">
        <v>39</v>
      </c>
      <c r="D5" s="13" t="s">
        <v>130</v>
      </c>
      <c r="E5" s="13" t="s">
        <v>147</v>
      </c>
      <c r="G5" t="s">
        <v>162</v>
      </c>
      <c r="H5" t="s">
        <v>168</v>
      </c>
      <c r="I5" t="s">
        <v>179</v>
      </c>
      <c r="J5" t="s">
        <v>168</v>
      </c>
      <c r="L5" t="s">
        <v>63</v>
      </c>
      <c r="N5" s="12" t="s">
        <v>129</v>
      </c>
      <c r="O5" s="12"/>
      <c r="P5" s="12" t="s">
        <v>139</v>
      </c>
      <c r="Q5" s="12" t="s">
        <v>125</v>
      </c>
    </row>
    <row r="6" spans="1:19" x14ac:dyDescent="0.25">
      <c r="A6" t="s">
        <v>19</v>
      </c>
      <c r="B6" t="s">
        <v>9</v>
      </c>
      <c r="C6" t="s">
        <v>33</v>
      </c>
      <c r="D6" t="s">
        <v>129</v>
      </c>
      <c r="E6" t="s">
        <v>146</v>
      </c>
      <c r="G6" t="s">
        <v>166</v>
      </c>
      <c r="H6" t="s">
        <v>169</v>
      </c>
      <c r="I6" t="s">
        <v>110</v>
      </c>
      <c r="J6" t="s">
        <v>168</v>
      </c>
      <c r="N6" s="12" t="s">
        <v>132</v>
      </c>
      <c r="O6" s="12"/>
      <c r="P6" s="12" t="s">
        <v>140</v>
      </c>
      <c r="Q6" s="12" t="s">
        <v>126</v>
      </c>
    </row>
    <row r="7" spans="1:19" x14ac:dyDescent="0.25">
      <c r="A7" t="s">
        <v>20</v>
      </c>
      <c r="B7" t="s">
        <v>10</v>
      </c>
      <c r="C7" t="s">
        <v>41</v>
      </c>
      <c r="D7" s="13" t="s">
        <v>131</v>
      </c>
      <c r="E7" s="13" t="s">
        <v>148</v>
      </c>
      <c r="G7" t="s">
        <v>165</v>
      </c>
      <c r="H7" t="s">
        <v>168</v>
      </c>
      <c r="I7" t="s">
        <v>111</v>
      </c>
      <c r="J7" t="s">
        <v>169</v>
      </c>
      <c r="L7" t="s">
        <v>223</v>
      </c>
      <c r="N7" s="12" t="s">
        <v>135</v>
      </c>
      <c r="O7" s="12"/>
      <c r="P7" s="12" t="s">
        <v>141</v>
      </c>
      <c r="Q7" s="12" t="s">
        <v>127</v>
      </c>
    </row>
    <row r="8" spans="1:19" x14ac:dyDescent="0.25">
      <c r="A8" t="s">
        <v>17</v>
      </c>
      <c r="B8" t="s">
        <v>11</v>
      </c>
      <c r="C8" t="s">
        <v>37</v>
      </c>
      <c r="D8" s="13" t="s">
        <v>132</v>
      </c>
      <c r="E8" t="s">
        <v>150</v>
      </c>
      <c r="G8" t="s">
        <v>46</v>
      </c>
      <c r="H8" t="s">
        <v>168</v>
      </c>
      <c r="L8" t="s">
        <v>62</v>
      </c>
      <c r="N8" s="12" t="s">
        <v>133</v>
      </c>
      <c r="O8" s="12"/>
      <c r="P8" s="12" t="s">
        <v>142</v>
      </c>
      <c r="Q8" s="12" t="s">
        <v>128</v>
      </c>
    </row>
    <row r="9" spans="1:19" x14ac:dyDescent="0.25">
      <c r="A9" t="s">
        <v>18</v>
      </c>
      <c r="B9" t="s">
        <v>12</v>
      </c>
      <c r="C9" t="s">
        <v>38</v>
      </c>
      <c r="D9" s="12" t="s">
        <v>128</v>
      </c>
      <c r="E9" s="41" t="s">
        <v>128</v>
      </c>
      <c r="G9" t="s">
        <v>164</v>
      </c>
      <c r="H9" t="s">
        <v>169</v>
      </c>
      <c r="N9" s="12" t="s">
        <v>128</v>
      </c>
      <c r="O9" s="12"/>
      <c r="P9" s="12" t="s">
        <v>143</v>
      </c>
      <c r="Q9" s="12" t="s">
        <v>128</v>
      </c>
    </row>
    <row r="10" spans="1:19" x14ac:dyDescent="0.25">
      <c r="A10" t="s">
        <v>21</v>
      </c>
      <c r="B10" t="s">
        <v>13</v>
      </c>
      <c r="C10" t="s">
        <v>35</v>
      </c>
      <c r="D10" t="s">
        <v>129</v>
      </c>
      <c r="E10" t="s">
        <v>146</v>
      </c>
      <c r="G10" t="s">
        <v>212</v>
      </c>
      <c r="H10" t="s">
        <v>169</v>
      </c>
      <c r="N10" s="12" t="s">
        <v>127</v>
      </c>
      <c r="O10" s="12"/>
      <c r="P10" s="12" t="s">
        <v>128</v>
      </c>
      <c r="Q10" s="12" t="s">
        <v>128</v>
      </c>
    </row>
    <row r="11" spans="1:19" x14ac:dyDescent="0.25">
      <c r="A11" t="s">
        <v>27</v>
      </c>
      <c r="B11" t="s">
        <v>22</v>
      </c>
      <c r="C11" t="s">
        <v>40</v>
      </c>
      <c r="D11" s="13" t="s">
        <v>130</v>
      </c>
      <c r="E11" s="13" t="s">
        <v>147</v>
      </c>
      <c r="G11" t="s">
        <v>47</v>
      </c>
      <c r="H11" t="s">
        <v>169</v>
      </c>
      <c r="N11" s="12" t="s">
        <v>130</v>
      </c>
      <c r="O11" s="12"/>
      <c r="P11" s="12" t="s">
        <v>144</v>
      </c>
      <c r="Q11" s="12" t="s">
        <v>128</v>
      </c>
    </row>
    <row r="12" spans="1:19" x14ac:dyDescent="0.25">
      <c r="A12" t="s">
        <v>28</v>
      </c>
      <c r="B12" t="s">
        <v>23</v>
      </c>
      <c r="C12" t="s">
        <v>34</v>
      </c>
      <c r="D12" s="13" t="s">
        <v>130</v>
      </c>
      <c r="E12" s="13" t="s">
        <v>147</v>
      </c>
      <c r="G12" t="s">
        <v>92</v>
      </c>
      <c r="H12" t="s">
        <v>169</v>
      </c>
      <c r="N12" s="12" t="s">
        <v>126</v>
      </c>
      <c r="O12" s="12"/>
      <c r="P12" s="12" t="s">
        <v>145</v>
      </c>
      <c r="Q12" s="12" t="s">
        <v>129</v>
      </c>
    </row>
    <row r="13" spans="1:19" x14ac:dyDescent="0.25">
      <c r="A13" t="s">
        <v>29</v>
      </c>
      <c r="B13" t="s">
        <v>24</v>
      </c>
      <c r="C13" t="s">
        <v>42</v>
      </c>
      <c r="D13" s="12" t="s">
        <v>134</v>
      </c>
      <c r="E13" s="41" t="s">
        <v>152</v>
      </c>
      <c r="G13" t="s">
        <v>160</v>
      </c>
      <c r="H13" t="s">
        <v>169</v>
      </c>
      <c r="N13" s="12" t="s">
        <v>125</v>
      </c>
      <c r="O13" s="12"/>
      <c r="P13" s="12" t="s">
        <v>146</v>
      </c>
      <c r="Q13" s="12" t="s">
        <v>129</v>
      </c>
    </row>
    <row r="14" spans="1:19" x14ac:dyDescent="0.25">
      <c r="A14" t="s">
        <v>30</v>
      </c>
      <c r="B14" t="s">
        <v>25</v>
      </c>
      <c r="C14" t="s">
        <v>43</v>
      </c>
      <c r="D14" s="12" t="s">
        <v>134</v>
      </c>
      <c r="E14" s="41" t="s">
        <v>152</v>
      </c>
      <c r="G14" t="s">
        <v>163</v>
      </c>
      <c r="H14" t="s">
        <v>168</v>
      </c>
      <c r="N14" s="12" t="s">
        <v>134</v>
      </c>
      <c r="O14" s="12"/>
      <c r="P14" s="12" t="s">
        <v>147</v>
      </c>
      <c r="Q14" s="12" t="s">
        <v>130</v>
      </c>
    </row>
    <row r="15" spans="1:19" x14ac:dyDescent="0.25">
      <c r="A15" t="s">
        <v>31</v>
      </c>
      <c r="B15" t="s">
        <v>26</v>
      </c>
      <c r="C15" t="s">
        <v>36</v>
      </c>
      <c r="D15" t="s">
        <v>129</v>
      </c>
      <c r="E15" t="s">
        <v>146</v>
      </c>
      <c r="G15" t="s">
        <v>48</v>
      </c>
      <c r="H15" t="s">
        <v>168</v>
      </c>
      <c r="O15" s="12"/>
      <c r="P15" s="12" t="s">
        <v>156</v>
      </c>
      <c r="Q15" s="12" t="s">
        <v>131</v>
      </c>
    </row>
    <row r="16" spans="1:19" x14ac:dyDescent="0.25">
      <c r="A16" t="s">
        <v>32</v>
      </c>
      <c r="B16" t="s">
        <v>120</v>
      </c>
      <c r="G16" t="s">
        <v>232</v>
      </c>
      <c r="H16" t="s">
        <v>168</v>
      </c>
      <c r="O16" s="12"/>
      <c r="P16" s="12" t="s">
        <v>148</v>
      </c>
      <c r="Q16" s="12" t="s">
        <v>131</v>
      </c>
    </row>
    <row r="17" spans="5:17" x14ac:dyDescent="0.25">
      <c r="E17" s="13"/>
      <c r="O17" s="12"/>
      <c r="P17" s="12" t="s">
        <v>149</v>
      </c>
      <c r="Q17" s="12" t="s">
        <v>132</v>
      </c>
    </row>
    <row r="18" spans="5:17" x14ac:dyDescent="0.25">
      <c r="O18" s="12"/>
      <c r="P18" s="12" t="s">
        <v>150</v>
      </c>
      <c r="Q18" s="12" t="s">
        <v>132</v>
      </c>
    </row>
    <row r="19" spans="5:17" x14ac:dyDescent="0.25">
      <c r="O19" s="12"/>
      <c r="P19" s="12" t="s">
        <v>151</v>
      </c>
      <c r="Q19" s="12" t="s">
        <v>133</v>
      </c>
    </row>
    <row r="20" spans="5:17" x14ac:dyDescent="0.25">
      <c r="O20" s="12"/>
      <c r="P20" s="12" t="s">
        <v>152</v>
      </c>
      <c r="Q20" s="12" t="s">
        <v>134</v>
      </c>
    </row>
    <row r="21" spans="5:17" x14ac:dyDescent="0.25">
      <c r="O21" s="12"/>
      <c r="P21" s="12" t="s">
        <v>153</v>
      </c>
      <c r="Q21" s="12" t="s">
        <v>135</v>
      </c>
    </row>
    <row r="22" spans="5:17" x14ac:dyDescent="0.25">
      <c r="O22" s="12"/>
      <c r="P22" s="12" t="s">
        <v>154</v>
      </c>
      <c r="Q22" s="12" t="s">
        <v>135</v>
      </c>
    </row>
    <row r="23" spans="5:17" x14ac:dyDescent="0.25">
      <c r="O23" s="12"/>
      <c r="P23" s="12" t="s">
        <v>155</v>
      </c>
      <c r="Q23" s="12" t="s">
        <v>136</v>
      </c>
    </row>
    <row r="24" spans="5:17" x14ac:dyDescent="0.25">
      <c r="P24" s="12"/>
    </row>
  </sheetData>
  <sortState xmlns:xlrd2="http://schemas.microsoft.com/office/spreadsheetml/2017/richdata2" ref="N3:N14">
    <sortCondition ref="N14"/>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B5C09CF8E80174AA6FE7BDF724F9715" ma:contentTypeVersion="15" ma:contentTypeDescription="Create a new document." ma:contentTypeScope="" ma:versionID="caedf5ed400c91f50eaecf0a873fa9ca">
  <xsd:schema xmlns:xsd="http://www.w3.org/2001/XMLSchema" xmlns:xs="http://www.w3.org/2001/XMLSchema" xmlns:p="http://schemas.microsoft.com/office/2006/metadata/properties" xmlns:ns2="05bfe520-efd7-44e7-a363-567dd16c643b" xmlns:ns3="b33132af-958a-452b-9039-c8645d004d33" targetNamespace="http://schemas.microsoft.com/office/2006/metadata/properties" ma:root="true" ma:fieldsID="03ef380e9c74c4bd8b96d62713c10976" ns2:_="" ns3:_="">
    <xsd:import namespace="05bfe520-efd7-44e7-a363-567dd16c643b"/>
    <xsd:import namespace="b33132af-958a-452b-9039-c8645d004d3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Location" minOccurs="0"/>
                <xsd:element ref="ns2:MediaServiceOCR" minOccurs="0"/>
                <xsd:element ref="ns2:MediaServiceGenerationTime" minOccurs="0"/>
                <xsd:element ref="ns2:MediaServiceEventHashCode"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bfe520-efd7-44e7-a363-567dd16c64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c573b6e-52de-48a6-b72c-fbd40be74723"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33132af-958a-452b-9039-c8645d004d3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d3626f0d-4e51-4a11-94d3-23aeba31603c}" ma:internalName="TaxCatchAll" ma:showField="CatchAllData" ma:web="b33132af-958a-452b-9039-c8645d004d3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b33132af-958a-452b-9039-c8645d004d33" xsi:nil="true"/>
    <lcf76f155ced4ddcb4097134ff3c332f xmlns="05bfe520-efd7-44e7-a363-567dd16c643b">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6AD8E4B-B8ED-4EE9-8EAA-D3ED7CD3A6ED}"/>
</file>

<file path=customXml/itemProps2.xml><?xml version="1.0" encoding="utf-8"?>
<ds:datastoreItem xmlns:ds="http://schemas.openxmlformats.org/officeDocument/2006/customXml" ds:itemID="{491B831F-CC2A-4282-90C6-890A55134824}">
  <ds:schemaRefs>
    <ds:schemaRef ds:uri="http://purl.org/dc/terms/"/>
    <ds:schemaRef ds:uri="594998f4-185d-4a06-b07b-5cf9993cf315"/>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schemas.microsoft.com/sharepoint/v3"/>
    <ds:schemaRef ds:uri="http://schemas.openxmlformats.org/package/2006/metadata/core-properties"/>
    <ds:schemaRef ds:uri="767f7548-f749-4b8e-aae1-d779f0aab7ba"/>
    <ds:schemaRef ds:uri="http://www.w3.org/XML/1998/namespace"/>
    <ds:schemaRef ds:uri="http://purl.org/dc/dcmitype/"/>
    <ds:schemaRef ds:uri="b33132af-958a-452b-9039-c8645d004d33"/>
    <ds:schemaRef ds:uri="05bfe520-efd7-44e7-a363-567dd16c643b"/>
  </ds:schemaRefs>
</ds:datastoreItem>
</file>

<file path=customXml/itemProps3.xml><?xml version="1.0" encoding="utf-8"?>
<ds:datastoreItem xmlns:ds="http://schemas.openxmlformats.org/officeDocument/2006/customXml" ds:itemID="{46FFD664-140C-44FF-BE4F-E1156A33A00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Instructions</vt:lpstr>
      <vt:lpstr>BMP P Tracking Table</vt:lpstr>
      <vt:lpstr>Maintenance Only</vt:lpstr>
      <vt:lpstr>Performance Curves</vt:lpstr>
      <vt:lpstr>Loading Rates</vt:lpstr>
      <vt:lpstr>BMP Definitions</vt:lpstr>
      <vt:lpstr>Dropdowns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VTDEC</dc:creator>
  <cp:lastModifiedBy>Marisa Rorabaugh</cp:lastModifiedBy>
  <cp:lastPrinted>2020-02-05T20:44:50Z</cp:lastPrinted>
  <dcterms:created xsi:type="dcterms:W3CDTF">2017-05-17T15:08:11Z</dcterms:created>
  <dcterms:modified xsi:type="dcterms:W3CDTF">2024-04-01T20:51:21Z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0x0101005B5C09CF8E80174AA6FE7BDF724F9715</vt:lpwstr>
  </property>
  <property fmtid="{D5CDD505-2E9C-101B-9397-08002B2CF9AE}" pid="3" name="MediaServiceImageTags">
    <vt:lpwstr/>
  </property>
</Properties>
</file>