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Y:\_Filedrop (files deleted after 30 days)\DavidAddeo\"/>
    </mc:Choice>
  </mc:AlternateContent>
  <xr:revisionPtr revIDLastSave="0" documentId="13_ncr:1_{46F45420-1D0A-4E7C-9926-6AD82C3310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nthly Report" sheetId="15" r:id="rId1"/>
    <sheet name="P TMDL Table" sheetId="16" r:id="rId2"/>
    <sheet name=" Password" sheetId="17" r:id="rId3"/>
  </sheets>
  <definedNames>
    <definedName name="_xlnm.Print_Area" localSheetId="0">'Monthly Report'!$A$1:$I$47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6" l="1"/>
  <c r="F35" i="16"/>
  <c r="F10" i="16"/>
  <c r="F7" i="16"/>
  <c r="H2" i="15"/>
  <c r="F8" i="15"/>
  <c r="F9" i="15" l="1"/>
  <c r="F24" i="15" l="1"/>
  <c r="F18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tc={C46F146A-E231-437B-B452-592EAE95B80E}</author>
    <author>tc={2B527FC1-7545-46DA-B0C2-E0B36805A817}</author>
  </authors>
  <commentList>
    <comment ref="F8" authorId="0" shapeId="0" xr:uid="{C46F146A-E231-437B-B452-592EAE95B80E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cell will fill in the facility annual Phosphorus load from the P TMDL table after the Permittee is chosen from the drop down list.</t>
      </text>
    </comment>
    <comment ref="F9" authorId="1" shapeId="0" xr:uid="{2B527FC1-7545-46DA-B0C2-E0B36805A81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cell will convert metric tons to pounds.</t>
      </text>
    </comment>
  </commentList>
</comments>
</file>

<file path=xl/sharedStrings.xml><?xml version="1.0" encoding="utf-8"?>
<sst xmlns="http://schemas.openxmlformats.org/spreadsheetml/2006/main" count="302" uniqueCount="238">
  <si>
    <t>MGD</t>
  </si>
  <si>
    <t>lbs/year</t>
  </si>
  <si>
    <t>lbs</t>
  </si>
  <si>
    <t>Agency of Natural Resources</t>
  </si>
  <si>
    <t>Permittee:</t>
  </si>
  <si>
    <t>Department of Environmental Conservation</t>
  </si>
  <si>
    <t>NPDES Permit No.</t>
  </si>
  <si>
    <t>Watershed Management Division</t>
  </si>
  <si>
    <t>Preparer/Contact:</t>
  </si>
  <si>
    <t>Telephone:</t>
  </si>
  <si>
    <t>Montpelier, VT 05620-3522</t>
  </si>
  <si>
    <t>Email:</t>
  </si>
  <si>
    <t>Month/Year:</t>
  </si>
  <si>
    <t>Total Phosphorus Waste Load Allocation from Lake Champlain Phosphorus TMDL:</t>
  </si>
  <si>
    <t>mg/L</t>
  </si>
  <si>
    <t xml:space="preserve">Monthly Average TP concentration </t>
  </si>
  <si>
    <t>Monthly Average Daily Flow Rate</t>
  </si>
  <si>
    <t>Number of days with discharge</t>
  </si>
  <si>
    <t>days</t>
  </si>
  <si>
    <t>12 Month Running Total Pounds of Phosphorus</t>
  </si>
  <si>
    <t>Table 9.  Vermont Individual WWTF Phosphorus Wasteload Allocations</t>
  </si>
  <si>
    <r>
      <t>(</t>
    </r>
    <r>
      <rPr>
        <i/>
        <sz val="12"/>
        <color indexed="8"/>
        <rFont val="Times New Roman"/>
        <family val="1"/>
        <charset val="204"/>
      </rPr>
      <t>Facilities with allocations different from the 2002 TMDLs are shown in italics.</t>
    </r>
    <r>
      <rPr>
        <sz val="12"/>
        <color indexed="8"/>
        <rFont val="Times New Roman"/>
        <family val="1"/>
        <charset val="204"/>
      </rPr>
      <t>)</t>
    </r>
  </si>
  <si>
    <t>Facility</t>
  </si>
  <si>
    <t>Lake Segment</t>
  </si>
  <si>
    <t>Design Flow (mgd)</t>
  </si>
  <si>
    <t>Current Permit Load (mt/yr)</t>
  </si>
  <si>
    <t>TMDL
Wasteload Allocation (mt/yr)</t>
  </si>
  <si>
    <t>Change in Permitted Load (mt/yr)</t>
  </si>
  <si>
    <t>Benson</t>
  </si>
  <si>
    <t>01 South Lake B</t>
  </si>
  <si>
    <t>Castleton</t>
  </si>
  <si>
    <t>Fair Haven</t>
  </si>
  <si>
    <t>Poultney</t>
  </si>
  <si>
    <t>Orwell</t>
  </si>
  <si>
    <t>02 South Lake A</t>
  </si>
  <si>
    <t>Brandon</t>
  </si>
  <si>
    <t>04 Otter Creek</t>
  </si>
  <si>
    <t>Middlebury</t>
  </si>
  <si>
    <t>Otter Valley Union High School</t>
  </si>
  <si>
    <t>Pittsford</t>
  </si>
  <si>
    <t>Proctor</t>
  </si>
  <si>
    <t>Rutland City</t>
  </si>
  <si>
    <t>Shoreham</t>
  </si>
  <si>
    <t>Vergennes</t>
  </si>
  <si>
    <t>West Rutland</t>
  </si>
  <si>
    <t>Barre City</t>
  </si>
  <si>
    <t>05 Main Lake</t>
  </si>
  <si>
    <t>Burlington North</t>
  </si>
  <si>
    <t>Cabot</t>
  </si>
  <si>
    <t>Essex Junction</t>
  </si>
  <si>
    <t>Marshfield</t>
  </si>
  <si>
    <t>Montpelier</t>
  </si>
  <si>
    <t>Northfield</t>
  </si>
  <si>
    <t>Plainfield</t>
  </si>
  <si>
    <t>Richmond</t>
  </si>
  <si>
    <t>Stowe</t>
  </si>
  <si>
    <t>Waterbury</t>
  </si>
  <si>
    <t>Williamstown</t>
  </si>
  <si>
    <t>Winooski</t>
  </si>
  <si>
    <t>Hinesburg</t>
  </si>
  <si>
    <t>06 Shelburne Bay</t>
  </si>
  <si>
    <t>Burlington Main</t>
  </si>
  <si>
    <t>07 Burlington Bay</t>
  </si>
  <si>
    <t>Fairfax</t>
  </si>
  <si>
    <t>09 Malletts Bay</t>
  </si>
  <si>
    <t>Hardwick</t>
  </si>
  <si>
    <t>Jeffersonville</t>
  </si>
  <si>
    <t>Johnson</t>
  </si>
  <si>
    <t>Milton</t>
  </si>
  <si>
    <t>Morrisville</t>
  </si>
  <si>
    <t>11 St. Albans Bay</t>
  </si>
  <si>
    <t>St. Albans City</t>
  </si>
  <si>
    <t>Enosburg Falls</t>
  </si>
  <si>
    <t>12 Missisquoi Bay</t>
  </si>
  <si>
    <t>North Troy</t>
  </si>
  <si>
    <t>Richford</t>
  </si>
  <si>
    <t>Sheldon Springs</t>
  </si>
  <si>
    <t>Swanton</t>
  </si>
  <si>
    <t>Troy/Jay</t>
  </si>
  <si>
    <t>Alburgh</t>
  </si>
  <si>
    <t>13 Isle LaMotte</t>
  </si>
  <si>
    <t>Total</t>
  </si>
  <si>
    <t>metric tons/year</t>
  </si>
  <si>
    <t>The password for this Excel file is:</t>
  </si>
  <si>
    <t>phosphorus</t>
  </si>
  <si>
    <t>Do not make changes unless you have a good reason to.</t>
  </si>
  <si>
    <t>The yellow column contains the P loads for each facility in mt/year (metric ton per year).</t>
  </si>
  <si>
    <t xml:space="preserve">Alburgh  </t>
  </si>
  <si>
    <t>3-1180</t>
  </si>
  <si>
    <t xml:space="preserve">Barre City  </t>
  </si>
  <si>
    <t>3-1272</t>
  </si>
  <si>
    <t xml:space="preserve">Benson  </t>
  </si>
  <si>
    <t>3-1166</t>
  </si>
  <si>
    <t xml:space="preserve">Brandon  </t>
  </si>
  <si>
    <t>3-1196</t>
  </si>
  <si>
    <t xml:space="preserve">Burlington River  </t>
  </si>
  <si>
    <t>3-1247</t>
  </si>
  <si>
    <t xml:space="preserve">Burlington Electric McNeil Generating Station  </t>
  </si>
  <si>
    <t>3-1219</t>
  </si>
  <si>
    <t xml:space="preserve">Burlington Main  </t>
  </si>
  <si>
    <t>3-1331</t>
  </si>
  <si>
    <t xml:space="preserve">Burlington North  </t>
  </si>
  <si>
    <t>3-1245</t>
  </si>
  <si>
    <t xml:space="preserve">Cabot  </t>
  </si>
  <si>
    <t>3-1440</t>
  </si>
  <si>
    <t xml:space="preserve">Castleton  </t>
  </si>
  <si>
    <t>3-1238</t>
  </si>
  <si>
    <t xml:space="preserve">Enosburg Falls  </t>
  </si>
  <si>
    <t>3-1234</t>
  </si>
  <si>
    <t xml:space="preserve">Essex Junction  </t>
  </si>
  <si>
    <t>3-1254</t>
  </si>
  <si>
    <t xml:space="preserve">Fair Haven  </t>
  </si>
  <si>
    <t>3-1307</t>
  </si>
  <si>
    <t xml:space="preserve">Fairfax  </t>
  </si>
  <si>
    <t>3-1194</t>
  </si>
  <si>
    <t xml:space="preserve">I B M Corp  </t>
  </si>
  <si>
    <t>3-1295</t>
  </si>
  <si>
    <t xml:space="preserve">Hardwick  </t>
  </si>
  <si>
    <t>3-1143</t>
  </si>
  <si>
    <t xml:space="preserve">Hinesburg  </t>
  </si>
  <si>
    <t>3-1172</t>
  </si>
  <si>
    <t xml:space="preserve">Jeffersonville  </t>
  </si>
  <si>
    <t>3-1323</t>
  </si>
  <si>
    <t xml:space="preserve">Johnson  </t>
  </si>
  <si>
    <t>3-1149</t>
  </si>
  <si>
    <t xml:space="preserve">Marshfield  </t>
  </si>
  <si>
    <t>3-1195</t>
  </si>
  <si>
    <t xml:space="preserve">Middlebury  </t>
  </si>
  <si>
    <t>3-1210</t>
  </si>
  <si>
    <t xml:space="preserve">Milton  </t>
  </si>
  <si>
    <t>3-1203</t>
  </si>
  <si>
    <t xml:space="preserve">Montpelier  </t>
  </si>
  <si>
    <t>3-1207</t>
  </si>
  <si>
    <t xml:space="preserve">Morrisville  </t>
  </si>
  <si>
    <t>3-1155</t>
  </si>
  <si>
    <t xml:space="preserve">Newport Town  </t>
  </si>
  <si>
    <t>3-1236</t>
  </si>
  <si>
    <t xml:space="preserve">North Troy  </t>
  </si>
  <si>
    <t>3-1139</t>
  </si>
  <si>
    <t xml:space="preserve">Northfield  </t>
  </si>
  <si>
    <t>3-1158</t>
  </si>
  <si>
    <t xml:space="preserve">St Albans Northwest Correctional  </t>
  </si>
  <si>
    <t>3-1260</t>
  </si>
  <si>
    <t xml:space="preserve">Orwell  </t>
  </si>
  <si>
    <t>3-1214</t>
  </si>
  <si>
    <t xml:space="preserve">Otter Valley Union High School  </t>
  </si>
  <si>
    <t>3-0293</t>
  </si>
  <si>
    <t xml:space="preserve">P B M Nutritionals Inc  </t>
  </si>
  <si>
    <t>3-1209</t>
  </si>
  <si>
    <t xml:space="preserve">Pittsford  </t>
  </si>
  <si>
    <t>3-1189</t>
  </si>
  <si>
    <t xml:space="preserve">US Dept of Interior-DEisenhower NFH  </t>
  </si>
  <si>
    <t>3-1188</t>
  </si>
  <si>
    <t xml:space="preserve">Plainfield  </t>
  </si>
  <si>
    <t>3-0381</t>
  </si>
  <si>
    <t xml:space="preserve">Poultney  </t>
  </si>
  <si>
    <t>3-1231</t>
  </si>
  <si>
    <t xml:space="preserve">Proctor  </t>
  </si>
  <si>
    <t>3-1298</t>
  </si>
  <si>
    <t xml:space="preserve">Richford  </t>
  </si>
  <si>
    <t>3-1147</t>
  </si>
  <si>
    <t xml:space="preserve">Richmond  </t>
  </si>
  <si>
    <t>3-1173</t>
  </si>
  <si>
    <t xml:space="preserve">WestRock Converting Company  </t>
  </si>
  <si>
    <t>3-1118</t>
  </si>
  <si>
    <t xml:space="preserve">Rutland  </t>
  </si>
  <si>
    <t>3-1285</t>
  </si>
  <si>
    <t xml:space="preserve">VT Fish &amp; Wildlife - Salisbury Fish Hatchery  </t>
  </si>
  <si>
    <t>3-0361</t>
  </si>
  <si>
    <t xml:space="preserve">Shelburne 1 (Crown Rd)  </t>
  </si>
  <si>
    <t>3-1289</t>
  </si>
  <si>
    <t xml:space="preserve">Shelburne 2 (Harbor Rd)  </t>
  </si>
  <si>
    <t>3-1304</t>
  </si>
  <si>
    <t xml:space="preserve">Sheldon Springs  </t>
  </si>
  <si>
    <t>3-1108</t>
  </si>
  <si>
    <t xml:space="preserve">Shoreham  </t>
  </si>
  <si>
    <t>3-1459</t>
  </si>
  <si>
    <t xml:space="preserve">South Burlington - Airport Parkway  </t>
  </si>
  <si>
    <t>3-1278</t>
  </si>
  <si>
    <t xml:space="preserve">South Burlington - Bartlett Bay  </t>
  </si>
  <si>
    <t>3-1284</t>
  </si>
  <si>
    <t xml:space="preserve">St Albans City  </t>
  </si>
  <si>
    <t>3-1279</t>
  </si>
  <si>
    <t xml:space="preserve">Stowe  </t>
  </si>
  <si>
    <t>3-1232</t>
  </si>
  <si>
    <t xml:space="preserve">Swanton  </t>
  </si>
  <si>
    <t>3-1292</t>
  </si>
  <si>
    <t xml:space="preserve">Troy &amp; Jay  </t>
  </si>
  <si>
    <t>3-1311</t>
  </si>
  <si>
    <t xml:space="preserve">Vergennes  </t>
  </si>
  <si>
    <t>3-0368</t>
  </si>
  <si>
    <t xml:space="preserve">Wallingford FD 1  </t>
  </si>
  <si>
    <t>3-0365</t>
  </si>
  <si>
    <t xml:space="preserve">Waterbury  </t>
  </si>
  <si>
    <t>3-1160</t>
  </si>
  <si>
    <t xml:space="preserve">VT Fish &amp; Wildlife - Ed Weed Fish Culture Station  </t>
  </si>
  <si>
    <t>3-1312</t>
  </si>
  <si>
    <t xml:space="preserve">Pawlet  </t>
  </si>
  <si>
    <t>3-1220</t>
  </si>
  <si>
    <t xml:space="preserve">West Rutland  </t>
  </si>
  <si>
    <t>3-1237</t>
  </si>
  <si>
    <t xml:space="preserve">Williamstown  </t>
  </si>
  <si>
    <t>3-1176</t>
  </si>
  <si>
    <t xml:space="preserve">Winooski  </t>
  </si>
  <si>
    <t>3-1248</t>
  </si>
  <si>
    <t>Enter the 12 Month Running Total Pounds of Phosphorus.</t>
  </si>
  <si>
    <t>Notes:</t>
  </si>
  <si>
    <t>Select your facility in the pulldown list next to Permittee above.</t>
  </si>
  <si>
    <t xml:space="preserve"> Average TP Concentration * Average Flow Rate * Days of Discharge * 8.34</t>
  </si>
  <si>
    <t>Pounds of Phosphorus discharged this month.</t>
  </si>
  <si>
    <t>%</t>
  </si>
  <si>
    <t>12 Month Running Total / Waste Load Allocation * 100</t>
  </si>
  <si>
    <t>Burlington River (East)</t>
  </si>
  <si>
    <t>Global Foundries (I B M Corp)</t>
  </si>
  <si>
    <t>Newport Town (Newport Center)</t>
  </si>
  <si>
    <t>Pittsford Fish Hatchery (US Dept of Interior-DEisenhower NFH )</t>
  </si>
  <si>
    <t>WestRock Converting (Rock Tenn)</t>
  </si>
  <si>
    <t>Shelburne #1 (Crown Road)</t>
  </si>
  <si>
    <t>Shelburne #2 (Harbor Road)</t>
  </si>
  <si>
    <t>South Burlington Airport Parkway</t>
  </si>
  <si>
    <t>South Burlington Bartlett Bay</t>
  </si>
  <si>
    <t>Pawlet (West Pawlet)</t>
  </si>
  <si>
    <t>Wallingford FD 1</t>
  </si>
  <si>
    <t>Percentage of Annual Phosphorus Load from TMDL</t>
  </si>
  <si>
    <t/>
  </si>
  <si>
    <t xml:space="preserve">This form should be submitted monthly by facilities that have a Total Phosphorus Waste Load Allocation under the Lake Champlain Phosphorus TMDL.  If you have a permit issued before 2017 DO NOT USE this form.  </t>
  </si>
  <si>
    <t>WR-43-TP-TMDL_2/4/2020</t>
  </si>
  <si>
    <t>Enter this value from WR-43.</t>
  </si>
  <si>
    <t>Enter the number of days with discharge.</t>
  </si>
  <si>
    <t>Barton</t>
  </si>
  <si>
    <t>Brighton</t>
  </si>
  <si>
    <t>Newport City</t>
  </si>
  <si>
    <t>Orleans</t>
  </si>
  <si>
    <t>3-1202</t>
  </si>
  <si>
    <t>3-1213</t>
  </si>
  <si>
    <t>3-1241</t>
  </si>
  <si>
    <t>3-1201</t>
  </si>
  <si>
    <t>1 National Life Drive,Davis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</si>
</sst>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  <charset val="204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1"/>
      <charset val="204"/>
    </font>
    <font>
      <i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2" xfId="0" applyBorder="1"/>
    <xf numFmtId="0" fontId="0" fillId="0" borderId="0" xfId="0" applyBorder="1"/>
    <xf numFmtId="0" fontId="2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0" fillId="0" borderId="12" xfId="0" applyFont="1" applyBorder="1"/>
    <xf numFmtId="0" fontId="0" fillId="0" borderId="0" xfId="0" applyFont="1"/>
    <xf numFmtId="0" fontId="0" fillId="0" borderId="2" xfId="0" applyBorder="1"/>
    <xf numFmtId="0" fontId="0" fillId="0" borderId="17" xfId="0" applyBorder="1"/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/>
    <xf numFmtId="0" fontId="0" fillId="0" borderId="4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8" xfId="0" applyBorder="1"/>
    <xf numFmtId="0" fontId="0" fillId="0" borderId="6" xfId="0" applyBorder="1"/>
    <xf numFmtId="0" fontId="0" fillId="0" borderId="19" xfId="0" applyBorder="1"/>
    <xf numFmtId="0" fontId="0" fillId="0" borderId="19" xfId="0" applyFont="1" applyBorder="1"/>
    <xf numFmtId="0" fontId="0" fillId="0" borderId="9" xfId="0" applyBorder="1"/>
    <xf numFmtId="2" fontId="0" fillId="0" borderId="15" xfId="0" applyNumberFormat="1" applyFont="1" applyBorder="1" applyProtection="1">
      <protection locked="0"/>
    </xf>
    <xf numFmtId="0" fontId="6" fillId="0" borderId="0" xfId="0" applyFont="1" applyAlignment="1">
      <alignment vertical="top" wrapTex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164" fontId="7" fillId="0" borderId="21" xfId="0" applyNumberFormat="1" applyFont="1" applyBorder="1" applyAlignment="1">
      <alignment horizontal="right" vertical="top" shrinkToFit="1"/>
    </xf>
    <xf numFmtId="0" fontId="14" fillId="0" borderId="21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 indent="2"/>
    </xf>
    <xf numFmtId="0" fontId="6" fillId="0" borderId="21" xfId="0" applyFont="1" applyBorder="1" applyAlignment="1">
      <alignment horizontal="left" wrapText="1"/>
    </xf>
    <xf numFmtId="0" fontId="0" fillId="0" borderId="0" xfId="0" applyFont="1" applyBorder="1" applyAlignment="1">
      <alignment wrapText="1" shrinkToFit="1"/>
    </xf>
    <xf numFmtId="2" fontId="0" fillId="0" borderId="15" xfId="0" applyNumberFormat="1" applyFont="1" applyBorder="1"/>
    <xf numFmtId="1" fontId="5" fillId="0" borderId="20" xfId="0" applyNumberFormat="1" applyFont="1" applyBorder="1" applyAlignment="1">
      <alignment vertical="center" wrapText="1"/>
    </xf>
    <xf numFmtId="0" fontId="13" fillId="2" borderId="21" xfId="0" applyFont="1" applyFill="1" applyBorder="1" applyAlignment="1">
      <alignment horizontal="left" vertical="top" wrapText="1" indent="1"/>
    </xf>
    <xf numFmtId="164" fontId="7" fillId="2" borderId="21" xfId="0" applyNumberFormat="1" applyFont="1" applyFill="1" applyBorder="1" applyAlignment="1">
      <alignment horizontal="right" vertical="top" shrinkToFit="1"/>
    </xf>
    <xf numFmtId="0" fontId="0" fillId="2" borderId="0" xfId="0" applyFill="1"/>
    <xf numFmtId="0" fontId="0" fillId="0" borderId="0" xfId="0" applyAlignment="1"/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0" xfId="0" applyBorder="1" applyAlignment="1"/>
    <xf numFmtId="0" fontId="0" fillId="0" borderId="19" xfId="0" applyBorder="1" applyAlignment="1"/>
    <xf numFmtId="0" fontId="0" fillId="0" borderId="8" xfId="0" applyBorder="1" applyAlignment="1">
      <alignment horizontal="left"/>
    </xf>
    <xf numFmtId="164" fontId="8" fillId="0" borderId="21" xfId="0" applyNumberFormat="1" applyFont="1" applyBorder="1" applyAlignment="1">
      <alignment horizontal="right" vertical="top" shrinkToFit="1"/>
    </xf>
    <xf numFmtId="164" fontId="7" fillId="0" borderId="22" xfId="0" applyNumberFormat="1" applyFont="1" applyBorder="1" applyAlignment="1">
      <alignment horizontal="right" vertical="top" shrinkToFit="1"/>
    </xf>
    <xf numFmtId="164" fontId="8" fillId="2" borderId="21" xfId="0" applyNumberFormat="1" applyFont="1" applyFill="1" applyBorder="1" applyAlignment="1">
      <alignment horizontal="right" vertical="top" shrinkToFit="1"/>
    </xf>
    <xf numFmtId="164" fontId="7" fillId="2" borderId="22" xfId="0" applyNumberFormat="1" applyFont="1" applyFill="1" applyBorder="1" applyAlignment="1">
      <alignment horizontal="right" vertical="top" shrinkToFit="1"/>
    </xf>
    <xf numFmtId="0" fontId="0" fillId="0" borderId="0" xfId="0" applyBorder="1" applyAlignment="1">
      <alignment wrapText="1" shrinkToFit="1"/>
    </xf>
    <xf numFmtId="0" fontId="0" fillId="0" borderId="8" xfId="0" applyBorder="1" applyAlignment="1">
      <alignment wrapText="1" shrinkToFit="1"/>
    </xf>
    <xf numFmtId="0" fontId="0" fillId="0" borderId="12" xfId="0" applyBorder="1" applyProtection="1"/>
    <xf numFmtId="0" fontId="0" fillId="0" borderId="12" xfId="0" applyBorder="1" applyAlignment="1" applyProtection="1"/>
    <xf numFmtId="0" fontId="0" fillId="0" borderId="5" xfId="0" applyBorder="1" applyProtection="1"/>
    <xf numFmtId="0" fontId="0" fillId="0" borderId="0" xfId="0" applyFont="1" applyBorder="1" applyProtection="1">
      <protection locked="0"/>
    </xf>
    <xf numFmtId="0" fontId="12" fillId="0" borderId="22" xfId="0" applyFont="1" applyBorder="1" applyAlignment="1">
      <alignment horizontal="left" vertical="top" wrapText="1"/>
    </xf>
    <xf numFmtId="0" fontId="0" fillId="0" borderId="0" xfId="0" quotePrefix="1"/>
    <xf numFmtId="0" fontId="12" fillId="0" borderId="21" xfId="0" quotePrefix="1" applyFont="1" applyBorder="1" applyAlignment="1">
      <alignment horizontal="left" vertical="top" wrapText="1"/>
    </xf>
    <xf numFmtId="164" fontId="7" fillId="0" borderId="21" xfId="0" quotePrefix="1" applyNumberFormat="1" applyFont="1" applyBorder="1" applyAlignment="1">
      <alignment horizontal="right" vertical="top" shrinkToFit="1"/>
    </xf>
    <xf numFmtId="164" fontId="7" fillId="2" borderId="21" xfId="0" quotePrefix="1" applyNumberFormat="1" applyFont="1" applyFill="1" applyBorder="1" applyAlignment="1">
      <alignment horizontal="right" vertical="top" shrinkToFit="1"/>
    </xf>
    <xf numFmtId="0" fontId="0" fillId="0" borderId="2" xfId="0" applyBorder="1" applyAlignment="1"/>
    <xf numFmtId="0" fontId="0" fillId="0" borderId="17" xfId="0" applyBorder="1" applyAlignment="1"/>
    <xf numFmtId="0" fontId="0" fillId="0" borderId="17" xfId="0" applyFont="1" applyBorder="1" applyAlignment="1"/>
    <xf numFmtId="0" fontId="0" fillId="0" borderId="7" xfId="0" applyBorder="1" applyAlignment="1"/>
    <xf numFmtId="0" fontId="0" fillId="0" borderId="15" xfId="0" applyFont="1" applyBorder="1" applyProtection="1"/>
    <xf numFmtId="1" fontId="0" fillId="0" borderId="15" xfId="0" applyNumberFormat="1" applyFont="1" applyBorder="1" applyProtection="1">
      <protection locked="0"/>
    </xf>
    <xf numFmtId="0" fontId="16" fillId="0" borderId="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0" fillId="0" borderId="18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left" wrapText="1" shrinkToFit="1"/>
    </xf>
    <xf numFmtId="0" fontId="0" fillId="0" borderId="8" xfId="0" applyBorder="1" applyAlignment="1">
      <alignment horizontal="left" wrapText="1" shrinkToFit="1"/>
    </xf>
    <xf numFmtId="0" fontId="0" fillId="0" borderId="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Border="1" applyAlignment="1">
      <alignment horizontal="left" shrinkToFit="1"/>
    </xf>
    <xf numFmtId="0" fontId="0" fillId="0" borderId="8" xfId="0" applyBorder="1" applyAlignment="1">
      <alignment horizontal="left" shrinkToFi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rrifield, John" id="{98C04911-E713-4BC9-8B1B-0D81FC2D0057}" userId="S::John.Merrifield@vermont.gov::e17bdcd4-c1b8-48a7-8f62-c979efffa860" providerId="AD"/>
</personList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8" dT="2020-02-04T18:39:11.00" personId="{98C04911-E713-4BC9-8B1B-0D81FC2D0057}" id="{C46F146A-E231-437B-B452-592EAE95B80E}">
    <text>This cell will fill in the facility annual Phosphorus load from the P TMDL table after the Permittee is chosen from the drop down list.</text>
  </threadedComment>
  <threadedComment ref="F9" dT="2020-02-04T18:39:27.78" personId="{98C04911-E713-4BC9-8B1B-0D81FC2D0057}" id="{2B527FC1-7545-46DA-B0C2-E0B36805A817}">
    <text>This cell will convert metric tons to pounds.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E1336-B6EC-49D7-9330-9F1B2B81EF05}">
  <dimension ref="A1:I47"/>
  <sheetViews>
    <sheetView tabSelected="1" showWhiteSpace="0" view="pageBreakPreview" zoomScaleNormal="100" zoomScaleSheetLayoutView="100" workbookViewId="0">
      <selection activeCell="G1" sqref="G1:I1"/>
    </sheetView>
  </sheetViews>
  <sheetFormatPr defaultRowHeight="15" x14ac:dyDescent="0.25"/>
  <cols>
    <col min="6" max="6" width="11.5703125" style="12" bestFit="1" customWidth="1"/>
    <col min="7" max="7" width="11" customWidth="1"/>
    <col min="8" max="8" width="20.5703125" style="40" customWidth="1"/>
    <col min="9" max="9" width="14.7109375" customWidth="1"/>
  </cols>
  <sheetData>
    <row r="1" spans="1:9" ht="15.75" x14ac:dyDescent="0.25">
      <c r="A1" s="13"/>
      <c r="B1" s="14"/>
      <c r="C1" s="15" t="s">
        <v>3</v>
      </c>
      <c r="D1" s="14"/>
      <c r="E1" s="14"/>
      <c r="F1" s="16" t="s">
        <v>4</v>
      </c>
      <c r="G1" s="74" t="s">
        <v>224</v>
      </c>
      <c r="H1" s="74"/>
      <c r="I1" s="75"/>
    </row>
    <row r="2" spans="1:9" ht="15.75" x14ac:dyDescent="0.25">
      <c r="A2" s="17"/>
      <c r="B2" s="2"/>
      <c r="C2" s="18" t="s">
        <v>5</v>
      </c>
      <c r="D2" s="2"/>
      <c r="E2" s="2"/>
      <c r="F2" s="11" t="s">
        <v>6</v>
      </c>
      <c r="G2" s="53"/>
      <c r="H2" s="54" t="str">
        <f>VLOOKUP(G1,'P TMDL Table'!B4:I67,8)</f>
        <v/>
      </c>
      <c r="I2" s="55"/>
    </row>
    <row r="3" spans="1:9" ht="15.75" x14ac:dyDescent="0.25">
      <c r="A3" s="17"/>
      <c r="B3" s="2"/>
      <c r="C3" s="18" t="s">
        <v>7</v>
      </c>
      <c r="D3" s="2"/>
      <c r="E3" s="2"/>
      <c r="F3" s="11" t="s">
        <v>8</v>
      </c>
      <c r="G3" s="1"/>
      <c r="H3" s="43"/>
      <c r="I3" s="42"/>
    </row>
    <row r="4" spans="1:9" ht="15.75" x14ac:dyDescent="0.25">
      <c r="A4" s="17"/>
      <c r="B4" s="2"/>
      <c r="C4" s="18" t="s">
        <v>237</v>
      </c>
      <c r="D4" s="2"/>
      <c r="E4" s="2"/>
      <c r="F4" s="11" t="s">
        <v>9</v>
      </c>
      <c r="G4" s="41"/>
      <c r="H4" s="43"/>
      <c r="I4" s="42"/>
    </row>
    <row r="5" spans="1:9" ht="15.75" x14ac:dyDescent="0.25">
      <c r="A5" s="17"/>
      <c r="B5" s="2"/>
      <c r="C5" s="18" t="s">
        <v>10</v>
      </c>
      <c r="D5" s="2"/>
      <c r="E5" s="2"/>
      <c r="F5" s="11" t="s">
        <v>11</v>
      </c>
      <c r="G5" s="41"/>
      <c r="H5" s="43"/>
      <c r="I5" s="42"/>
    </row>
    <row r="6" spans="1:9" ht="15.75" x14ac:dyDescent="0.25">
      <c r="A6" s="17"/>
      <c r="B6" s="2"/>
      <c r="C6" s="2"/>
      <c r="D6" s="3"/>
      <c r="E6" s="2"/>
      <c r="F6" s="11" t="s">
        <v>12</v>
      </c>
      <c r="G6" s="41"/>
      <c r="H6" s="43"/>
      <c r="I6" s="42"/>
    </row>
    <row r="7" spans="1:9" ht="15.75" x14ac:dyDescent="0.25">
      <c r="A7" s="17"/>
      <c r="B7" s="19"/>
      <c r="C7" s="19"/>
      <c r="D7" s="19"/>
      <c r="E7" s="19"/>
      <c r="F7" s="19"/>
      <c r="G7" s="2"/>
      <c r="H7" s="44"/>
      <c r="I7" s="20"/>
    </row>
    <row r="8" spans="1:9" ht="33.75" customHeight="1" x14ac:dyDescent="0.25">
      <c r="A8" s="17"/>
      <c r="B8" s="92" t="s">
        <v>13</v>
      </c>
      <c r="C8" s="93"/>
      <c r="D8" s="93"/>
      <c r="E8" s="94"/>
      <c r="F8" s="66" t="str">
        <f>VLOOKUP(G1,'P TMDL Table'!B4:H67,5)</f>
        <v/>
      </c>
      <c r="G8" s="34" t="s">
        <v>82</v>
      </c>
      <c r="H8" s="78" t="s">
        <v>207</v>
      </c>
      <c r="I8" s="79"/>
    </row>
    <row r="9" spans="1:9" ht="15.75" customHeight="1" x14ac:dyDescent="0.25">
      <c r="A9" s="17"/>
      <c r="B9" s="95"/>
      <c r="C9" s="96"/>
      <c r="D9" s="96"/>
      <c r="E9" s="97"/>
      <c r="F9" s="36" t="str">
        <f>IF(F8="","",F8*2204.62)</f>
        <v/>
      </c>
      <c r="G9" s="5" t="s">
        <v>1</v>
      </c>
      <c r="H9" s="78"/>
      <c r="I9" s="79"/>
    </row>
    <row r="10" spans="1:9" x14ac:dyDescent="0.25">
      <c r="A10" s="17"/>
      <c r="B10" s="6"/>
      <c r="C10" s="7"/>
      <c r="D10" s="7"/>
      <c r="E10" s="7"/>
      <c r="F10" s="4"/>
      <c r="G10" s="2"/>
      <c r="H10" s="7"/>
      <c r="I10" s="46"/>
    </row>
    <row r="11" spans="1:9" x14ac:dyDescent="0.25">
      <c r="A11" s="17"/>
      <c r="B11" s="80" t="s">
        <v>15</v>
      </c>
      <c r="C11" s="81"/>
      <c r="D11" s="81"/>
      <c r="E11" s="82"/>
      <c r="F11" s="25"/>
      <c r="G11" s="4" t="s">
        <v>14</v>
      </c>
      <c r="H11" s="104" t="s">
        <v>227</v>
      </c>
      <c r="I11" s="105"/>
    </row>
    <row r="12" spans="1:9" x14ac:dyDescent="0.25">
      <c r="A12" s="17"/>
      <c r="B12" s="9"/>
      <c r="C12" s="9"/>
      <c r="D12" s="9"/>
      <c r="E12" s="9"/>
      <c r="F12" s="4"/>
      <c r="G12" s="4"/>
      <c r="H12" s="7"/>
      <c r="I12" s="46"/>
    </row>
    <row r="13" spans="1:9" x14ac:dyDescent="0.25">
      <c r="A13" s="17"/>
      <c r="B13" s="80" t="s">
        <v>16</v>
      </c>
      <c r="C13" s="81"/>
      <c r="D13" s="81"/>
      <c r="E13" s="82"/>
      <c r="F13" s="25"/>
      <c r="G13" s="10" t="s">
        <v>0</v>
      </c>
      <c r="H13" s="104" t="s">
        <v>227</v>
      </c>
      <c r="I13" s="105"/>
    </row>
    <row r="14" spans="1:9" x14ac:dyDescent="0.25">
      <c r="A14" s="17"/>
      <c r="B14" s="9"/>
      <c r="C14" s="9"/>
      <c r="D14" s="9"/>
      <c r="E14" s="9"/>
      <c r="F14" s="4"/>
      <c r="G14" s="4"/>
      <c r="H14" s="7"/>
      <c r="I14" s="46"/>
    </row>
    <row r="15" spans="1:9" ht="15" customHeight="1" x14ac:dyDescent="0.25">
      <c r="A15" s="17"/>
      <c r="B15" s="80" t="s">
        <v>17</v>
      </c>
      <c r="C15" s="81"/>
      <c r="D15" s="81"/>
      <c r="E15" s="82"/>
      <c r="F15" s="67"/>
      <c r="G15" s="4" t="s">
        <v>18</v>
      </c>
      <c r="H15" s="76" t="s">
        <v>228</v>
      </c>
      <c r="I15" s="77"/>
    </row>
    <row r="16" spans="1:9" x14ac:dyDescent="0.25">
      <c r="A16" s="17"/>
      <c r="B16" s="9"/>
      <c r="C16" s="9"/>
      <c r="D16" s="9"/>
      <c r="E16" s="9"/>
      <c r="F16" s="56"/>
      <c r="G16" s="4"/>
      <c r="H16" s="76"/>
      <c r="I16" s="77"/>
    </row>
    <row r="17" spans="1:9" x14ac:dyDescent="0.25">
      <c r="A17" s="17"/>
      <c r="B17" s="9"/>
      <c r="C17" s="9"/>
      <c r="D17" s="9"/>
      <c r="E17" s="9"/>
      <c r="F17" s="4"/>
      <c r="G17" s="4"/>
      <c r="H17" s="51"/>
      <c r="I17" s="52"/>
    </row>
    <row r="18" spans="1:9" x14ac:dyDescent="0.25">
      <c r="A18" s="17"/>
      <c r="B18" s="98" t="s">
        <v>208</v>
      </c>
      <c r="C18" s="99"/>
      <c r="D18" s="99"/>
      <c r="E18" s="100"/>
      <c r="F18" s="35">
        <f>8.34*F15*F13*F11</f>
        <v>0</v>
      </c>
      <c r="G18" s="4" t="s">
        <v>2</v>
      </c>
      <c r="H18" s="78" t="s">
        <v>209</v>
      </c>
      <c r="I18" s="79"/>
    </row>
    <row r="19" spans="1:9" x14ac:dyDescent="0.25">
      <c r="A19" s="17"/>
      <c r="B19" s="101"/>
      <c r="C19" s="102"/>
      <c r="D19" s="102"/>
      <c r="E19" s="103"/>
      <c r="F19" s="4"/>
      <c r="G19" s="4"/>
      <c r="H19" s="78"/>
      <c r="I19" s="79"/>
    </row>
    <row r="20" spans="1:9" ht="15.75" customHeight="1" x14ac:dyDescent="0.25">
      <c r="A20" s="17"/>
      <c r="B20" s="8"/>
      <c r="C20" s="7"/>
      <c r="D20" s="8"/>
      <c r="E20" s="8"/>
      <c r="F20" s="3"/>
      <c r="G20" s="2"/>
      <c r="H20" s="51"/>
      <c r="I20" s="52"/>
    </row>
    <row r="21" spans="1:9" ht="15" customHeight="1" x14ac:dyDescent="0.25">
      <c r="A21" s="17"/>
      <c r="B21" s="92" t="s">
        <v>19</v>
      </c>
      <c r="C21" s="93"/>
      <c r="D21" s="93"/>
      <c r="E21" s="94"/>
      <c r="F21" s="25"/>
      <c r="G21" s="2" t="s">
        <v>1</v>
      </c>
      <c r="H21" s="76" t="s">
        <v>205</v>
      </c>
      <c r="I21" s="77"/>
    </row>
    <row r="22" spans="1:9" x14ac:dyDescent="0.25">
      <c r="A22" s="17"/>
      <c r="B22" s="95"/>
      <c r="C22" s="96"/>
      <c r="D22" s="96"/>
      <c r="E22" s="97"/>
      <c r="F22" s="4"/>
      <c r="G22" s="2"/>
      <c r="H22" s="76"/>
      <c r="I22" s="77"/>
    </row>
    <row r="23" spans="1:9" x14ac:dyDescent="0.25">
      <c r="A23" s="17"/>
      <c r="B23" s="7"/>
      <c r="C23" s="7"/>
      <c r="D23" s="7"/>
      <c r="E23" s="7"/>
      <c r="F23" s="4"/>
      <c r="G23" s="2"/>
      <c r="H23" s="51"/>
      <c r="I23" s="52"/>
    </row>
    <row r="24" spans="1:9" ht="13.5" customHeight="1" x14ac:dyDescent="0.25">
      <c r="A24" s="17"/>
      <c r="B24" s="92" t="s">
        <v>211</v>
      </c>
      <c r="C24" s="93"/>
      <c r="D24" s="93"/>
      <c r="E24" s="94"/>
      <c r="F24" s="35" t="str">
        <f>IF(F8="","",F21/F9*100)</f>
        <v/>
      </c>
      <c r="G24" s="2" t="s">
        <v>210</v>
      </c>
      <c r="H24" s="78" t="s">
        <v>223</v>
      </c>
      <c r="I24" s="79"/>
    </row>
    <row r="25" spans="1:9" x14ac:dyDescent="0.25">
      <c r="A25" s="17"/>
      <c r="B25" s="95"/>
      <c r="C25" s="96"/>
      <c r="D25" s="96"/>
      <c r="E25" s="97"/>
      <c r="F25" s="4"/>
      <c r="G25" s="2"/>
      <c r="H25" s="78"/>
      <c r="I25" s="79"/>
    </row>
    <row r="26" spans="1:9" x14ac:dyDescent="0.25">
      <c r="A26" s="17"/>
      <c r="B26" s="2"/>
      <c r="C26" s="2"/>
      <c r="D26" s="2"/>
      <c r="E26" s="2"/>
      <c r="F26" s="4"/>
      <c r="G26" s="2"/>
      <c r="H26" s="44"/>
      <c r="I26" s="20"/>
    </row>
    <row r="27" spans="1:9" ht="15.75" thickBot="1" x14ac:dyDescent="0.3">
      <c r="A27" s="17"/>
      <c r="B27" s="2"/>
      <c r="C27" s="2"/>
      <c r="D27" s="2"/>
      <c r="E27" s="2"/>
      <c r="F27" s="4"/>
      <c r="G27" s="2"/>
      <c r="H27" s="44"/>
      <c r="I27" s="20"/>
    </row>
    <row r="28" spans="1:9" ht="15" customHeight="1" x14ac:dyDescent="0.25">
      <c r="A28" s="17"/>
      <c r="B28" s="83" t="s">
        <v>225</v>
      </c>
      <c r="C28" s="84"/>
      <c r="D28" s="84"/>
      <c r="E28" s="84"/>
      <c r="F28" s="84"/>
      <c r="G28" s="84"/>
      <c r="H28" s="85"/>
      <c r="I28" s="20"/>
    </row>
    <row r="29" spans="1:9" x14ac:dyDescent="0.25">
      <c r="A29" s="17"/>
      <c r="B29" s="86"/>
      <c r="C29" s="87"/>
      <c r="D29" s="87"/>
      <c r="E29" s="87"/>
      <c r="F29" s="87"/>
      <c r="G29" s="87"/>
      <c r="H29" s="88"/>
      <c r="I29" s="20"/>
    </row>
    <row r="30" spans="1:9" ht="15.75" thickBot="1" x14ac:dyDescent="0.3">
      <c r="A30" s="17"/>
      <c r="B30" s="89"/>
      <c r="C30" s="90"/>
      <c r="D30" s="90"/>
      <c r="E30" s="90"/>
      <c r="F30" s="90"/>
      <c r="G30" s="90"/>
      <c r="H30" s="91"/>
      <c r="I30" s="20"/>
    </row>
    <row r="31" spans="1:9" x14ac:dyDescent="0.25">
      <c r="A31" s="17"/>
      <c r="B31" s="2"/>
      <c r="C31" s="2"/>
      <c r="D31" s="2"/>
      <c r="E31" s="2"/>
      <c r="F31" s="4"/>
      <c r="G31" s="2"/>
      <c r="H31" s="44"/>
      <c r="I31" s="20"/>
    </row>
    <row r="32" spans="1:9" x14ac:dyDescent="0.25">
      <c r="A32" s="17"/>
      <c r="B32" s="107"/>
      <c r="C32" s="107"/>
      <c r="D32" s="107"/>
      <c r="E32" s="107"/>
      <c r="F32" s="107"/>
      <c r="G32" s="107"/>
      <c r="H32" s="107"/>
      <c r="I32" s="20"/>
    </row>
    <row r="33" spans="1:9" ht="32.25" customHeight="1" x14ac:dyDescent="0.25">
      <c r="A33" s="17"/>
      <c r="B33" s="78"/>
      <c r="C33" s="78"/>
      <c r="D33" s="78"/>
      <c r="E33" s="78"/>
      <c r="F33" s="78"/>
      <c r="G33" s="78"/>
      <c r="H33" s="78"/>
      <c r="I33" s="20"/>
    </row>
    <row r="34" spans="1:9" ht="31.5" customHeight="1" x14ac:dyDescent="0.25">
      <c r="A34" s="17"/>
      <c r="B34" s="78"/>
      <c r="C34" s="78"/>
      <c r="D34" s="78"/>
      <c r="E34" s="78"/>
      <c r="F34" s="78"/>
      <c r="G34" s="78"/>
      <c r="H34" s="78"/>
      <c r="I34" s="20"/>
    </row>
    <row r="35" spans="1:9" x14ac:dyDescent="0.25">
      <c r="A35" s="17"/>
      <c r="B35" s="106"/>
      <c r="C35" s="106"/>
      <c r="D35" s="106"/>
      <c r="E35" s="106"/>
      <c r="F35" s="106"/>
      <c r="G35" s="106"/>
      <c r="H35" s="106"/>
      <c r="I35" s="20"/>
    </row>
    <row r="36" spans="1:9" ht="15.75" thickBot="1" x14ac:dyDescent="0.3">
      <c r="A36" s="17"/>
      <c r="B36" s="2"/>
      <c r="C36" s="2"/>
      <c r="D36" s="2"/>
      <c r="E36" s="2"/>
      <c r="F36" s="4"/>
      <c r="G36" s="2"/>
      <c r="H36" s="44"/>
      <c r="I36" s="20"/>
    </row>
    <row r="37" spans="1:9" x14ac:dyDescent="0.25">
      <c r="A37" s="17"/>
      <c r="B37" s="62" t="s">
        <v>206</v>
      </c>
      <c r="C37" s="63"/>
      <c r="D37" s="63"/>
      <c r="E37" s="63"/>
      <c r="F37" s="64"/>
      <c r="G37" s="63"/>
      <c r="H37" s="65"/>
      <c r="I37" s="20"/>
    </row>
    <row r="38" spans="1:9" x14ac:dyDescent="0.25">
      <c r="A38" s="17"/>
      <c r="B38" s="68"/>
      <c r="C38" s="69"/>
      <c r="D38" s="69"/>
      <c r="E38" s="69"/>
      <c r="F38" s="69"/>
      <c r="G38" s="69"/>
      <c r="H38" s="70"/>
      <c r="I38" s="20"/>
    </row>
    <row r="39" spans="1:9" x14ac:dyDescent="0.25">
      <c r="A39" s="17"/>
      <c r="B39" s="68"/>
      <c r="C39" s="69"/>
      <c r="D39" s="69"/>
      <c r="E39" s="69"/>
      <c r="F39" s="69"/>
      <c r="G39" s="69"/>
      <c r="H39" s="70"/>
      <c r="I39" s="20"/>
    </row>
    <row r="40" spans="1:9" x14ac:dyDescent="0.25">
      <c r="A40" s="17"/>
      <c r="B40" s="68"/>
      <c r="C40" s="69"/>
      <c r="D40" s="69"/>
      <c r="E40" s="69"/>
      <c r="F40" s="69"/>
      <c r="G40" s="69"/>
      <c r="H40" s="70"/>
      <c r="I40" s="20"/>
    </row>
    <row r="41" spans="1:9" x14ac:dyDescent="0.25">
      <c r="A41" s="17"/>
      <c r="B41" s="68"/>
      <c r="C41" s="69"/>
      <c r="D41" s="69"/>
      <c r="E41" s="69"/>
      <c r="F41" s="69"/>
      <c r="G41" s="69"/>
      <c r="H41" s="70"/>
      <c r="I41" s="20"/>
    </row>
    <row r="42" spans="1:9" x14ac:dyDescent="0.25">
      <c r="A42" s="17"/>
      <c r="B42" s="68"/>
      <c r="C42" s="69"/>
      <c r="D42" s="69"/>
      <c r="E42" s="69"/>
      <c r="F42" s="69"/>
      <c r="G42" s="69"/>
      <c r="H42" s="70"/>
      <c r="I42" s="20"/>
    </row>
    <row r="43" spans="1:9" x14ac:dyDescent="0.25">
      <c r="A43" s="17"/>
      <c r="B43" s="68"/>
      <c r="C43" s="69"/>
      <c r="D43" s="69"/>
      <c r="E43" s="69"/>
      <c r="F43" s="69"/>
      <c r="G43" s="69"/>
      <c r="H43" s="70"/>
      <c r="I43" s="20"/>
    </row>
    <row r="44" spans="1:9" x14ac:dyDescent="0.25">
      <c r="A44" s="17"/>
      <c r="B44" s="68"/>
      <c r="C44" s="69"/>
      <c r="D44" s="69"/>
      <c r="E44" s="69"/>
      <c r="F44" s="69"/>
      <c r="G44" s="69"/>
      <c r="H44" s="70"/>
      <c r="I44" s="20"/>
    </row>
    <row r="45" spans="1:9" ht="15.75" thickBot="1" x14ac:dyDescent="0.3">
      <c r="A45" s="17"/>
      <c r="B45" s="71"/>
      <c r="C45" s="72"/>
      <c r="D45" s="72"/>
      <c r="E45" s="72"/>
      <c r="F45" s="72"/>
      <c r="G45" s="72"/>
      <c r="H45" s="73"/>
      <c r="I45" s="20"/>
    </row>
    <row r="46" spans="1:9" x14ac:dyDescent="0.25">
      <c r="A46" s="17"/>
      <c r="B46" s="2" t="s">
        <v>226</v>
      </c>
      <c r="C46" s="2"/>
      <c r="D46" s="2"/>
      <c r="E46" s="2"/>
      <c r="F46" s="4"/>
      <c r="G46" s="2"/>
      <c r="H46" s="44"/>
      <c r="I46" s="20"/>
    </row>
    <row r="47" spans="1:9" ht="15.75" thickBot="1" x14ac:dyDescent="0.3">
      <c r="A47" s="21"/>
      <c r="B47" s="22"/>
      <c r="C47" s="22"/>
      <c r="D47" s="22"/>
      <c r="E47" s="22"/>
      <c r="F47" s="23"/>
      <c r="G47" s="22"/>
      <c r="H47" s="45"/>
      <c r="I47" s="24"/>
    </row>
  </sheetData>
  <sheetProtection algorithmName="SHA-512" hashValue="efjp3XkCZChte2SzIgATyN+12ITt1kqMwfy13KK0qODqMZzLrcm9WcOwTGxlNTcPzgUddWzN5W/UQiok9ofpng==" saltValue="HcO4acYlFwOgQlHTGfey2g==" spinCount="100000" sheet="1" objects="1" scenarios="1"/>
  <mergeCells count="21">
    <mergeCell ref="B33:H33"/>
    <mergeCell ref="B34:H34"/>
    <mergeCell ref="B35:H35"/>
    <mergeCell ref="B32:H32"/>
    <mergeCell ref="B24:E25"/>
    <mergeCell ref="B38:H45"/>
    <mergeCell ref="G1:I1"/>
    <mergeCell ref="H21:I22"/>
    <mergeCell ref="H24:I25"/>
    <mergeCell ref="H15:I16"/>
    <mergeCell ref="H18:I19"/>
    <mergeCell ref="B15:E15"/>
    <mergeCell ref="B28:H30"/>
    <mergeCell ref="B8:E9"/>
    <mergeCell ref="B11:E11"/>
    <mergeCell ref="B13:E13"/>
    <mergeCell ref="B18:E19"/>
    <mergeCell ref="B21:E22"/>
    <mergeCell ref="H8:I9"/>
    <mergeCell ref="H11:I11"/>
    <mergeCell ref="H13:I13"/>
  </mergeCells>
  <pageMargins left="0.7" right="0.7" top="0.75" bottom="0.75" header="0.3" footer="0.3"/>
  <pageSetup scale="84" orientation="portrait" r:id="rId1"/>
  <headerFooter>
    <oddHeader>&amp;CTotal Phosphorus WR-43-TPO4-LC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62F3E3-3E83-42E1-815F-A1AFF5744DCA}">
          <x14:formula1>
            <xm:f>'P TMDL Table'!$B$4:$B$63</xm:f>
          </x14:formula1>
          <xm:sqref>G1:I1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6145-2C85-458D-A161-775CFAD1A0D2}">
  <dimension ref="B1:L68"/>
  <sheetViews>
    <sheetView workbookViewId="0">
      <selection activeCell="E31" sqref="E31"/>
    </sheetView>
  </sheetViews>
  <sheetFormatPr defaultRowHeight="15" x14ac:dyDescent="0.25"/>
  <cols>
    <col min="2" max="2" width="21" style="12" customWidth="1"/>
    <col min="6" max="6" width="11.42578125" style="39" customWidth="1"/>
    <col min="7" max="7" width="13.42578125" customWidth="1"/>
    <col min="8" max="8" width="39.42578125" customWidth="1"/>
  </cols>
  <sheetData>
    <row r="1" spans="2:12" ht="15.75" x14ac:dyDescent="0.25">
      <c r="B1" s="108" t="s">
        <v>20</v>
      </c>
      <c r="C1" s="108"/>
      <c r="D1" s="108"/>
      <c r="E1" s="108"/>
      <c r="F1" s="108"/>
      <c r="G1" s="108"/>
      <c r="H1" s="108"/>
    </row>
    <row r="2" spans="2:12" ht="15.75" x14ac:dyDescent="0.25">
      <c r="B2" s="109" t="s">
        <v>21</v>
      </c>
      <c r="C2" s="109"/>
      <c r="D2" s="109"/>
      <c r="E2" s="109"/>
      <c r="F2" s="109"/>
      <c r="G2" s="109"/>
      <c r="H2" s="109"/>
    </row>
    <row r="3" spans="2:12" ht="75" x14ac:dyDescent="0.25">
      <c r="B3" s="27" t="s">
        <v>22</v>
      </c>
      <c r="C3" s="27" t="s">
        <v>23</v>
      </c>
      <c r="D3" s="28" t="s">
        <v>24</v>
      </c>
      <c r="E3" s="28" t="s">
        <v>25</v>
      </c>
      <c r="F3" s="37" t="s">
        <v>26</v>
      </c>
      <c r="G3" s="29" t="s">
        <v>27</v>
      </c>
      <c r="H3" s="26"/>
      <c r="I3" s="110" t="s">
        <v>86</v>
      </c>
      <c r="J3" s="110"/>
      <c r="K3" s="110"/>
      <c r="L3" s="110"/>
    </row>
    <row r="4" spans="2:12" x14ac:dyDescent="0.25">
      <c r="B4" s="59" t="s">
        <v>224</v>
      </c>
      <c r="C4" s="59" t="s">
        <v>224</v>
      </c>
      <c r="D4" s="60" t="s">
        <v>224</v>
      </c>
      <c r="E4" s="60" t="s">
        <v>224</v>
      </c>
      <c r="F4" s="61" t="s">
        <v>224</v>
      </c>
      <c r="G4" s="60" t="s">
        <v>224</v>
      </c>
      <c r="H4" s="58" t="s">
        <v>224</v>
      </c>
      <c r="I4" s="58" t="s">
        <v>224</v>
      </c>
    </row>
    <row r="5" spans="2:12" ht="30" x14ac:dyDescent="0.25">
      <c r="B5" s="29" t="s">
        <v>79</v>
      </c>
      <c r="C5" s="29" t="s">
        <v>80</v>
      </c>
      <c r="D5" s="30">
        <v>0.13</v>
      </c>
      <c r="E5" s="30">
        <v>0.108</v>
      </c>
      <c r="F5" s="38">
        <v>0.108</v>
      </c>
      <c r="G5" s="30">
        <v>0</v>
      </c>
      <c r="H5" t="s">
        <v>87</v>
      </c>
      <c r="I5" t="s">
        <v>88</v>
      </c>
    </row>
    <row r="6" spans="2:12" ht="30" x14ac:dyDescent="0.25">
      <c r="B6" s="29" t="s">
        <v>45</v>
      </c>
      <c r="C6" s="31" t="s">
        <v>46</v>
      </c>
      <c r="D6" s="30">
        <v>4</v>
      </c>
      <c r="E6" s="30">
        <v>3.3140000000000001</v>
      </c>
      <c r="F6" s="38">
        <v>1.105</v>
      </c>
      <c r="G6" s="30">
        <v>-2.2090000000000001</v>
      </c>
      <c r="H6" t="s">
        <v>89</v>
      </c>
      <c r="I6" t="s">
        <v>90</v>
      </c>
    </row>
    <row r="7" spans="2:12" x14ac:dyDescent="0.25">
      <c r="B7" s="29" t="s">
        <v>229</v>
      </c>
      <c r="C7" s="31"/>
      <c r="D7" s="30"/>
      <c r="E7" s="30"/>
      <c r="F7" s="38">
        <f>542/2204.62</f>
        <v>0.24584735691411674</v>
      </c>
      <c r="G7" s="30"/>
      <c r="I7" t="s">
        <v>233</v>
      </c>
    </row>
    <row r="8" spans="2:12" ht="30" x14ac:dyDescent="0.25">
      <c r="B8" s="29" t="s">
        <v>28</v>
      </c>
      <c r="C8" s="29" t="s">
        <v>29</v>
      </c>
      <c r="D8" s="30">
        <v>1.7999999999999999E-2</v>
      </c>
      <c r="E8" s="30">
        <v>0.122</v>
      </c>
      <c r="F8" s="38">
        <v>0.122</v>
      </c>
      <c r="G8" s="30">
        <v>0</v>
      </c>
      <c r="H8" t="s">
        <v>91</v>
      </c>
      <c r="I8" t="s">
        <v>92</v>
      </c>
    </row>
    <row r="9" spans="2:12" ht="30" x14ac:dyDescent="0.25">
      <c r="B9" s="29" t="s">
        <v>35</v>
      </c>
      <c r="C9" s="29" t="s">
        <v>36</v>
      </c>
      <c r="D9" s="30">
        <v>0.7</v>
      </c>
      <c r="E9" s="30">
        <v>0.57999999999999996</v>
      </c>
      <c r="F9" s="38">
        <v>0.57999999999999996</v>
      </c>
      <c r="G9" s="30">
        <v>0</v>
      </c>
      <c r="H9" t="s">
        <v>93</v>
      </c>
      <c r="I9" t="s">
        <v>94</v>
      </c>
    </row>
    <row r="10" spans="2:12" x14ac:dyDescent="0.25">
      <c r="B10" s="29" t="s">
        <v>230</v>
      </c>
      <c r="C10" s="31"/>
      <c r="D10" s="30"/>
      <c r="E10" s="30"/>
      <c r="F10" s="38">
        <f>1532/2204.62</f>
        <v>0.69490433725540002</v>
      </c>
      <c r="G10" s="30"/>
      <c r="I10" t="s">
        <v>234</v>
      </c>
    </row>
    <row r="11" spans="2:12" ht="45" x14ac:dyDescent="0.25">
      <c r="B11" s="29" t="s">
        <v>97</v>
      </c>
      <c r="C11" s="29" t="s">
        <v>46</v>
      </c>
      <c r="D11" s="30">
        <v>0.36499999999999999</v>
      </c>
      <c r="E11" s="30">
        <v>1.7000000000000001E-2</v>
      </c>
      <c r="F11" s="38">
        <v>1.7000000000000001E-2</v>
      </c>
      <c r="G11" s="30">
        <v>0</v>
      </c>
      <c r="H11" t="s">
        <v>97</v>
      </c>
      <c r="I11" t="s">
        <v>98</v>
      </c>
    </row>
    <row r="12" spans="2:12" ht="45" x14ac:dyDescent="0.25">
      <c r="B12" s="29" t="s">
        <v>61</v>
      </c>
      <c r="C12" s="31" t="s">
        <v>62</v>
      </c>
      <c r="D12" s="30">
        <v>5.3</v>
      </c>
      <c r="E12" s="30">
        <v>4.3920000000000003</v>
      </c>
      <c r="F12" s="38">
        <v>1.464</v>
      </c>
      <c r="G12" s="30">
        <v>-2.9279999999999999</v>
      </c>
      <c r="H12" t="s">
        <v>99</v>
      </c>
      <c r="I12" t="s">
        <v>100</v>
      </c>
    </row>
    <row r="13" spans="2:12" ht="30" x14ac:dyDescent="0.25">
      <c r="B13" s="29" t="s">
        <v>47</v>
      </c>
      <c r="C13" s="31" t="s">
        <v>46</v>
      </c>
      <c r="D13" s="30">
        <v>2</v>
      </c>
      <c r="E13" s="30">
        <v>1.657</v>
      </c>
      <c r="F13" s="38">
        <v>0.55200000000000005</v>
      </c>
      <c r="G13" s="30">
        <v>-1.105</v>
      </c>
      <c r="H13" t="s">
        <v>101</v>
      </c>
      <c r="I13" t="s">
        <v>102</v>
      </c>
    </row>
    <row r="14" spans="2:12" ht="30" x14ac:dyDescent="0.25">
      <c r="B14" s="29" t="s">
        <v>212</v>
      </c>
      <c r="C14" s="31" t="s">
        <v>46</v>
      </c>
      <c r="D14" s="30">
        <v>1.2</v>
      </c>
      <c r="E14" s="30">
        <v>0.99399999999999999</v>
      </c>
      <c r="F14" s="38">
        <v>0.33100000000000002</v>
      </c>
      <c r="G14" s="30">
        <v>-0.66300000000000003</v>
      </c>
      <c r="H14" t="s">
        <v>95</v>
      </c>
      <c r="I14" t="s">
        <v>96</v>
      </c>
    </row>
    <row r="15" spans="2:12" ht="30" x14ac:dyDescent="0.25">
      <c r="B15" s="29" t="s">
        <v>48</v>
      </c>
      <c r="C15" s="29" t="s">
        <v>46</v>
      </c>
      <c r="D15" s="30">
        <v>0.05</v>
      </c>
      <c r="E15" s="30">
        <v>4.1000000000000002E-2</v>
      </c>
      <c r="F15" s="38">
        <v>4.1000000000000002E-2</v>
      </c>
      <c r="G15" s="30">
        <v>0</v>
      </c>
      <c r="H15" t="s">
        <v>103</v>
      </c>
      <c r="I15" t="s">
        <v>104</v>
      </c>
    </row>
    <row r="16" spans="2:12" ht="30" x14ac:dyDescent="0.25">
      <c r="B16" s="29" t="s">
        <v>30</v>
      </c>
      <c r="C16" s="29" t="s">
        <v>29</v>
      </c>
      <c r="D16" s="30">
        <v>0.48</v>
      </c>
      <c r="E16" s="30">
        <v>0.39700000000000002</v>
      </c>
      <c r="F16" s="38">
        <v>0.39700000000000002</v>
      </c>
      <c r="G16" s="30">
        <v>0</v>
      </c>
      <c r="H16" t="s">
        <v>105</v>
      </c>
      <c r="I16" t="s">
        <v>106</v>
      </c>
    </row>
    <row r="17" spans="2:9" ht="45" x14ac:dyDescent="0.25">
      <c r="B17" s="29" t="s">
        <v>72</v>
      </c>
      <c r="C17" s="31" t="s">
        <v>73</v>
      </c>
      <c r="D17" s="30">
        <v>0.45</v>
      </c>
      <c r="E17" s="30">
        <v>0.373</v>
      </c>
      <c r="F17" s="38">
        <v>0.124</v>
      </c>
      <c r="G17" s="30">
        <v>-0.249</v>
      </c>
      <c r="H17" t="s">
        <v>107</v>
      </c>
      <c r="I17" t="s">
        <v>108</v>
      </c>
    </row>
    <row r="18" spans="2:9" ht="30" x14ac:dyDescent="0.25">
      <c r="B18" s="29" t="s">
        <v>49</v>
      </c>
      <c r="C18" s="31" t="s">
        <v>46</v>
      </c>
      <c r="D18" s="30">
        <v>3.3</v>
      </c>
      <c r="E18" s="30">
        <v>2.569</v>
      </c>
      <c r="F18" s="38">
        <v>0.91100000000000003</v>
      </c>
      <c r="G18" s="30">
        <v>-1.6579999999999999</v>
      </c>
      <c r="H18" t="s">
        <v>109</v>
      </c>
      <c r="I18" t="s">
        <v>110</v>
      </c>
    </row>
    <row r="19" spans="2:9" ht="30" x14ac:dyDescent="0.25">
      <c r="B19" s="29" t="s">
        <v>31</v>
      </c>
      <c r="C19" s="29" t="s">
        <v>29</v>
      </c>
      <c r="D19" s="30">
        <v>0.5</v>
      </c>
      <c r="E19" s="30">
        <v>0.41399999999999998</v>
      </c>
      <c r="F19" s="38">
        <v>0.41399999999999998</v>
      </c>
      <c r="G19" s="30">
        <v>0</v>
      </c>
      <c r="H19" t="s">
        <v>111</v>
      </c>
      <c r="I19" t="s">
        <v>112</v>
      </c>
    </row>
    <row r="20" spans="2:9" ht="45" x14ac:dyDescent="0.25">
      <c r="B20" s="29" t="s">
        <v>63</v>
      </c>
      <c r="C20" s="29" t="s">
        <v>64</v>
      </c>
      <c r="D20" s="30">
        <v>7.8E-2</v>
      </c>
      <c r="E20" s="30">
        <v>0.53900000000000003</v>
      </c>
      <c r="F20" s="38">
        <v>0.53900000000000003</v>
      </c>
      <c r="G20" s="30">
        <v>0</v>
      </c>
      <c r="H20" t="s">
        <v>113</v>
      </c>
      <c r="I20" t="s">
        <v>114</v>
      </c>
    </row>
    <row r="21" spans="2:9" ht="30" x14ac:dyDescent="0.25">
      <c r="B21" s="29" t="s">
        <v>213</v>
      </c>
      <c r="C21" s="31" t="s">
        <v>46</v>
      </c>
      <c r="D21" s="30">
        <v>8</v>
      </c>
      <c r="E21" s="30">
        <v>5.5309999999999997</v>
      </c>
      <c r="F21" s="38">
        <v>2.21</v>
      </c>
      <c r="G21" s="30">
        <v>-3.3210000000000002</v>
      </c>
      <c r="H21" t="s">
        <v>115</v>
      </c>
      <c r="I21" t="s">
        <v>116</v>
      </c>
    </row>
    <row r="22" spans="2:9" ht="45" x14ac:dyDescent="0.25">
      <c r="B22" s="29" t="s">
        <v>65</v>
      </c>
      <c r="C22" s="29" t="s">
        <v>64</v>
      </c>
      <c r="D22" s="30">
        <v>0.371</v>
      </c>
      <c r="E22" s="30">
        <v>0.41</v>
      </c>
      <c r="F22" s="38">
        <v>0.41</v>
      </c>
      <c r="G22" s="30">
        <v>0</v>
      </c>
      <c r="H22" t="s">
        <v>117</v>
      </c>
      <c r="I22" t="s">
        <v>118</v>
      </c>
    </row>
    <row r="23" spans="2:9" ht="45" x14ac:dyDescent="0.25">
      <c r="B23" s="29" t="s">
        <v>59</v>
      </c>
      <c r="C23" s="31" t="s">
        <v>60</v>
      </c>
      <c r="D23" s="47">
        <v>0.25</v>
      </c>
      <c r="E23" s="47">
        <v>0.27600000000000002</v>
      </c>
      <c r="F23" s="49">
        <v>6.9000000000000006E-2</v>
      </c>
      <c r="G23" s="47">
        <v>-0.20699999999999999</v>
      </c>
      <c r="H23" t="s">
        <v>119</v>
      </c>
      <c r="I23" t="s">
        <v>120</v>
      </c>
    </row>
    <row r="24" spans="2:9" ht="45" x14ac:dyDescent="0.25">
      <c r="B24" s="29" t="s">
        <v>66</v>
      </c>
      <c r="C24" s="29" t="s">
        <v>64</v>
      </c>
      <c r="D24" s="30">
        <v>7.6999999999999999E-2</v>
      </c>
      <c r="E24" s="30">
        <v>0.53200000000000003</v>
      </c>
      <c r="F24" s="38">
        <v>0.53200000000000003</v>
      </c>
      <c r="G24" s="30">
        <v>0</v>
      </c>
      <c r="H24" t="s">
        <v>121</v>
      </c>
      <c r="I24" t="s">
        <v>122</v>
      </c>
    </row>
    <row r="25" spans="2:9" ht="45" x14ac:dyDescent="0.25">
      <c r="B25" s="29" t="s">
        <v>67</v>
      </c>
      <c r="C25" s="29" t="s">
        <v>64</v>
      </c>
      <c r="D25" s="30">
        <v>0.27</v>
      </c>
      <c r="E25" s="30">
        <v>0.224</v>
      </c>
      <c r="F25" s="38">
        <v>0.224</v>
      </c>
      <c r="G25" s="30">
        <v>0</v>
      </c>
      <c r="H25" t="s">
        <v>123</v>
      </c>
      <c r="I25" t="s">
        <v>124</v>
      </c>
    </row>
    <row r="26" spans="2:9" ht="30" x14ac:dyDescent="0.25">
      <c r="B26" s="29" t="s">
        <v>50</v>
      </c>
      <c r="C26" s="29" t="s">
        <v>46</v>
      </c>
      <c r="D26" s="30">
        <v>4.4999999999999998E-2</v>
      </c>
      <c r="E26" s="30">
        <v>0.311</v>
      </c>
      <c r="F26" s="38">
        <v>0.311</v>
      </c>
      <c r="G26" s="30">
        <v>0</v>
      </c>
      <c r="H26" t="s">
        <v>125</v>
      </c>
      <c r="I26" t="s">
        <v>126</v>
      </c>
    </row>
    <row r="27" spans="2:9" ht="30" x14ac:dyDescent="0.25">
      <c r="B27" s="29" t="s">
        <v>37</v>
      </c>
      <c r="C27" s="29" t="s">
        <v>36</v>
      </c>
      <c r="D27" s="30">
        <v>2.2000000000000002</v>
      </c>
      <c r="E27" s="30">
        <v>1.823</v>
      </c>
      <c r="F27" s="38">
        <v>1.823</v>
      </c>
      <c r="G27" s="30">
        <v>0</v>
      </c>
      <c r="H27" t="s">
        <v>127</v>
      </c>
      <c r="I27" t="s">
        <v>128</v>
      </c>
    </row>
    <row r="28" spans="2:9" ht="45" x14ac:dyDescent="0.25">
      <c r="B28" s="29" t="s">
        <v>68</v>
      </c>
      <c r="C28" s="29" t="s">
        <v>64</v>
      </c>
      <c r="D28" s="30">
        <v>1</v>
      </c>
      <c r="E28" s="30">
        <v>0.82899999999999996</v>
      </c>
      <c r="F28" s="38">
        <v>0.82899999999999996</v>
      </c>
      <c r="G28" s="30">
        <v>0</v>
      </c>
      <c r="H28" t="s">
        <v>129</v>
      </c>
      <c r="I28" t="s">
        <v>130</v>
      </c>
    </row>
    <row r="29" spans="2:9" ht="30" x14ac:dyDescent="0.25">
      <c r="B29" s="29" t="s">
        <v>51</v>
      </c>
      <c r="C29" s="31" t="s">
        <v>46</v>
      </c>
      <c r="D29" s="30">
        <v>3.97</v>
      </c>
      <c r="E29" s="30">
        <v>3.29</v>
      </c>
      <c r="F29" s="38">
        <v>1.097</v>
      </c>
      <c r="G29" s="30">
        <v>-2.1930000000000001</v>
      </c>
      <c r="H29" t="s">
        <v>131</v>
      </c>
      <c r="I29" t="s">
        <v>132</v>
      </c>
    </row>
    <row r="30" spans="2:9" ht="45" x14ac:dyDescent="0.25">
      <c r="B30" s="29" t="s">
        <v>69</v>
      </c>
      <c r="C30" s="29" t="s">
        <v>64</v>
      </c>
      <c r="D30" s="30">
        <v>0.55000000000000004</v>
      </c>
      <c r="E30" s="30">
        <v>0.35199999999999998</v>
      </c>
      <c r="F30" s="38">
        <v>0.35199999999999998</v>
      </c>
      <c r="G30" s="30">
        <v>0</v>
      </c>
      <c r="H30" t="s">
        <v>133</v>
      </c>
      <c r="I30" t="s">
        <v>134</v>
      </c>
    </row>
    <row r="31" spans="2:9" x14ac:dyDescent="0.25">
      <c r="B31" s="29" t="s">
        <v>231</v>
      </c>
      <c r="C31" s="31"/>
      <c r="D31" s="30"/>
      <c r="E31" s="30"/>
      <c r="F31" s="38">
        <f>2125/2204.62</f>
        <v>0.96388493255073437</v>
      </c>
      <c r="G31" s="30"/>
      <c r="I31" t="s">
        <v>235</v>
      </c>
    </row>
    <row r="32" spans="2:9" ht="45" x14ac:dyDescent="0.25">
      <c r="B32" s="29" t="s">
        <v>214</v>
      </c>
      <c r="C32" s="31" t="s">
        <v>73</v>
      </c>
      <c r="D32" s="30">
        <v>4.2000000000000003E-2</v>
      </c>
      <c r="E32" s="30">
        <v>6.0000000000000001E-3</v>
      </c>
      <c r="F32" s="38">
        <v>0.11600000000000001</v>
      </c>
      <c r="G32" s="30">
        <v>0.11</v>
      </c>
      <c r="H32" t="s">
        <v>135</v>
      </c>
      <c r="I32" t="s">
        <v>136</v>
      </c>
    </row>
    <row r="33" spans="2:9" ht="45" x14ac:dyDescent="0.25">
      <c r="B33" s="29" t="s">
        <v>74</v>
      </c>
      <c r="C33" s="31" t="s">
        <v>73</v>
      </c>
      <c r="D33" s="30">
        <v>0.11</v>
      </c>
      <c r="E33" s="30">
        <v>0.76</v>
      </c>
      <c r="F33" s="38">
        <v>0.122</v>
      </c>
      <c r="G33" s="30">
        <v>-0.63800000000000001</v>
      </c>
      <c r="H33" t="s">
        <v>137</v>
      </c>
      <c r="I33" t="s">
        <v>138</v>
      </c>
    </row>
    <row r="34" spans="2:9" ht="30" x14ac:dyDescent="0.25">
      <c r="B34" s="29" t="s">
        <v>52</v>
      </c>
      <c r="C34" s="31" t="s">
        <v>46</v>
      </c>
      <c r="D34" s="30">
        <v>1</v>
      </c>
      <c r="E34" s="30">
        <v>0.82899999999999996</v>
      </c>
      <c r="F34" s="38">
        <v>0.27600000000000002</v>
      </c>
      <c r="G34" s="30">
        <v>-0.55300000000000005</v>
      </c>
      <c r="H34" t="s">
        <v>139</v>
      </c>
      <c r="I34" t="s">
        <v>140</v>
      </c>
    </row>
    <row r="35" spans="2:9" x14ac:dyDescent="0.25">
      <c r="B35" s="29" t="s">
        <v>232</v>
      </c>
      <c r="C35" s="31"/>
      <c r="D35" s="30"/>
      <c r="E35" s="30"/>
      <c r="F35" s="38">
        <f>388/2204.62</f>
        <v>0.17599404886102821</v>
      </c>
      <c r="G35" s="30"/>
      <c r="I35" t="s">
        <v>236</v>
      </c>
    </row>
    <row r="36" spans="2:9" ht="30" x14ac:dyDescent="0.25">
      <c r="B36" s="29" t="s">
        <v>33</v>
      </c>
      <c r="C36" s="29" t="s">
        <v>34</v>
      </c>
      <c r="D36" s="30">
        <v>3.3000000000000002E-2</v>
      </c>
      <c r="E36" s="30">
        <v>0.22800000000000001</v>
      </c>
      <c r="F36" s="38">
        <v>0.22800000000000001</v>
      </c>
      <c r="G36" s="30">
        <v>0</v>
      </c>
      <c r="H36" t="s">
        <v>143</v>
      </c>
      <c r="I36" t="s">
        <v>144</v>
      </c>
    </row>
    <row r="37" spans="2:9" ht="30" x14ac:dyDescent="0.25">
      <c r="B37" s="29" t="s">
        <v>38</v>
      </c>
      <c r="C37" s="29" t="s">
        <v>36</v>
      </c>
      <c r="D37" s="30">
        <v>2.5000000000000001E-2</v>
      </c>
      <c r="E37" s="30">
        <v>0.17299999999999999</v>
      </c>
      <c r="F37" s="38">
        <v>0.17299999999999999</v>
      </c>
      <c r="G37" s="30">
        <v>0</v>
      </c>
      <c r="H37" t="s">
        <v>145</v>
      </c>
      <c r="I37" t="s">
        <v>146</v>
      </c>
    </row>
    <row r="38" spans="2:9" ht="45" x14ac:dyDescent="0.25">
      <c r="B38" s="29" t="s">
        <v>147</v>
      </c>
      <c r="C38" s="29" t="s">
        <v>64</v>
      </c>
      <c r="D38" s="30">
        <v>0.42499999999999999</v>
      </c>
      <c r="E38" s="30">
        <v>0.35199999999999998</v>
      </c>
      <c r="F38" s="38">
        <v>0.35199999999999998</v>
      </c>
      <c r="G38" s="30">
        <v>0</v>
      </c>
      <c r="H38" t="s">
        <v>147</v>
      </c>
      <c r="I38" t="s">
        <v>148</v>
      </c>
    </row>
    <row r="39" spans="2:9" ht="30" x14ac:dyDescent="0.25">
      <c r="B39" s="29" t="s">
        <v>221</v>
      </c>
      <c r="C39" s="29" t="s">
        <v>29</v>
      </c>
      <c r="D39" s="30">
        <v>0.04</v>
      </c>
      <c r="E39" s="30">
        <v>0.27600000000000002</v>
      </c>
      <c r="F39" s="38">
        <v>0.27600000000000002</v>
      </c>
      <c r="G39" s="30">
        <v>0</v>
      </c>
      <c r="H39" t="s">
        <v>197</v>
      </c>
      <c r="I39" t="s">
        <v>198</v>
      </c>
    </row>
    <row r="40" spans="2:9" ht="30" x14ac:dyDescent="0.25">
      <c r="B40" s="29" t="s">
        <v>39</v>
      </c>
      <c r="C40" s="29" t="s">
        <v>36</v>
      </c>
      <c r="D40" s="30">
        <v>8.5000000000000006E-2</v>
      </c>
      <c r="E40" s="30">
        <v>0.48299999999999998</v>
      </c>
      <c r="F40" s="38">
        <v>0.48299999999999998</v>
      </c>
      <c r="G40" s="30">
        <v>0</v>
      </c>
      <c r="H40" t="s">
        <v>149</v>
      </c>
      <c r="I40" t="s">
        <v>150</v>
      </c>
    </row>
    <row r="41" spans="2:9" ht="60" x14ac:dyDescent="0.25">
      <c r="B41" s="57" t="s">
        <v>215</v>
      </c>
      <c r="C41" s="57" t="s">
        <v>36</v>
      </c>
      <c r="D41" s="48">
        <v>2.6</v>
      </c>
      <c r="E41" s="48">
        <v>0.69099999999999995</v>
      </c>
      <c r="F41" s="50">
        <v>0.69099999999999995</v>
      </c>
      <c r="G41" s="48">
        <v>0</v>
      </c>
      <c r="H41" t="s">
        <v>151</v>
      </c>
      <c r="I41" t="s">
        <v>152</v>
      </c>
    </row>
    <row r="42" spans="2:9" ht="30" x14ac:dyDescent="0.25">
      <c r="B42" s="29" t="s">
        <v>53</v>
      </c>
      <c r="C42" s="31" t="s">
        <v>46</v>
      </c>
      <c r="D42" s="30">
        <v>0.125</v>
      </c>
      <c r="E42" s="30">
        <v>0.69099999999999995</v>
      </c>
      <c r="F42" s="38">
        <v>0.13800000000000001</v>
      </c>
      <c r="G42" s="30">
        <v>-0.55300000000000005</v>
      </c>
      <c r="H42" t="s">
        <v>153</v>
      </c>
      <c r="I42" t="s">
        <v>154</v>
      </c>
    </row>
    <row r="43" spans="2:9" ht="30" x14ac:dyDescent="0.25">
      <c r="B43" s="29" t="s">
        <v>32</v>
      </c>
      <c r="C43" s="29" t="s">
        <v>29</v>
      </c>
      <c r="D43" s="30">
        <v>0.5</v>
      </c>
      <c r="E43" s="30">
        <v>0.41399999999999998</v>
      </c>
      <c r="F43" s="38">
        <v>0.41399999999999998</v>
      </c>
      <c r="G43" s="30">
        <v>0</v>
      </c>
      <c r="H43" t="s">
        <v>155</v>
      </c>
      <c r="I43" t="s">
        <v>156</v>
      </c>
    </row>
    <row r="44" spans="2:9" ht="30" x14ac:dyDescent="0.25">
      <c r="B44" s="29" t="s">
        <v>40</v>
      </c>
      <c r="C44" s="29" t="s">
        <v>36</v>
      </c>
      <c r="D44" s="30">
        <v>0.32500000000000001</v>
      </c>
      <c r="E44" s="30">
        <v>0.35899999999999999</v>
      </c>
      <c r="F44" s="38">
        <v>0.35899999999999999</v>
      </c>
      <c r="G44" s="30">
        <v>0</v>
      </c>
      <c r="H44" t="s">
        <v>157</v>
      </c>
      <c r="I44" t="s">
        <v>158</v>
      </c>
    </row>
    <row r="45" spans="2:9" ht="45" x14ac:dyDescent="0.25">
      <c r="B45" s="29" t="s">
        <v>75</v>
      </c>
      <c r="C45" s="31" t="s">
        <v>73</v>
      </c>
      <c r="D45" s="30">
        <v>0.38</v>
      </c>
      <c r="E45" s="30">
        <v>0.42</v>
      </c>
      <c r="F45" s="38">
        <v>0.105</v>
      </c>
      <c r="G45" s="30">
        <v>-0.315</v>
      </c>
      <c r="H45" t="s">
        <v>159</v>
      </c>
      <c r="I45" t="s">
        <v>160</v>
      </c>
    </row>
    <row r="46" spans="2:9" ht="30" x14ac:dyDescent="0.25">
      <c r="B46" s="29" t="s">
        <v>54</v>
      </c>
      <c r="C46" s="31" t="s">
        <v>46</v>
      </c>
      <c r="D46" s="30">
        <v>0.222</v>
      </c>
      <c r="E46" s="30">
        <v>0.184</v>
      </c>
      <c r="F46" s="38">
        <v>6.0999999999999999E-2</v>
      </c>
      <c r="G46" s="30">
        <v>-0.123</v>
      </c>
      <c r="H46" t="s">
        <v>161</v>
      </c>
      <c r="I46" t="s">
        <v>162</v>
      </c>
    </row>
    <row r="47" spans="2:9" ht="30" x14ac:dyDescent="0.25">
      <c r="B47" s="29" t="s">
        <v>41</v>
      </c>
      <c r="C47" s="29" t="s">
        <v>36</v>
      </c>
      <c r="D47" s="30">
        <v>8.1</v>
      </c>
      <c r="E47" s="30">
        <v>5.6340000000000003</v>
      </c>
      <c r="F47" s="38">
        <v>5.6340000000000003</v>
      </c>
      <c r="G47" s="30">
        <v>0</v>
      </c>
      <c r="H47" t="s">
        <v>165</v>
      </c>
      <c r="I47" t="s">
        <v>166</v>
      </c>
    </row>
    <row r="48" spans="2:9" ht="45" x14ac:dyDescent="0.25">
      <c r="B48" s="29" t="s">
        <v>217</v>
      </c>
      <c r="C48" s="31" t="s">
        <v>60</v>
      </c>
      <c r="D48" s="30">
        <v>0.44</v>
      </c>
      <c r="E48" s="30">
        <v>0.34799999999999998</v>
      </c>
      <c r="F48" s="38">
        <v>0.122</v>
      </c>
      <c r="G48" s="30">
        <v>-0.22600000000000001</v>
      </c>
      <c r="H48" t="s">
        <v>169</v>
      </c>
      <c r="I48" t="s">
        <v>170</v>
      </c>
    </row>
    <row r="49" spans="2:9" ht="45" x14ac:dyDescent="0.25">
      <c r="B49" s="29" t="s">
        <v>218</v>
      </c>
      <c r="C49" s="31" t="s">
        <v>60</v>
      </c>
      <c r="D49" s="30">
        <v>0.66</v>
      </c>
      <c r="E49" s="30">
        <v>0.497</v>
      </c>
      <c r="F49" s="38">
        <v>0.182</v>
      </c>
      <c r="G49" s="30">
        <v>-0.315</v>
      </c>
      <c r="H49" t="s">
        <v>171</v>
      </c>
      <c r="I49" t="s">
        <v>172</v>
      </c>
    </row>
    <row r="50" spans="2:9" ht="45" x14ac:dyDescent="0.25">
      <c r="B50" s="29" t="s">
        <v>76</v>
      </c>
      <c r="C50" s="29" t="s">
        <v>73</v>
      </c>
      <c r="D50" s="30">
        <v>5.3999999999999999E-2</v>
      </c>
      <c r="E50" s="30">
        <v>0.373</v>
      </c>
      <c r="F50" s="38">
        <v>0.373</v>
      </c>
      <c r="G50" s="30">
        <v>0</v>
      </c>
      <c r="H50" t="s">
        <v>173</v>
      </c>
      <c r="I50" t="s">
        <v>174</v>
      </c>
    </row>
    <row r="51" spans="2:9" ht="30" x14ac:dyDescent="0.25">
      <c r="B51" s="29" t="s">
        <v>42</v>
      </c>
      <c r="C51" s="29" t="s">
        <v>36</v>
      </c>
      <c r="D51" s="30">
        <v>3.5000000000000003E-2</v>
      </c>
      <c r="E51" s="30">
        <v>0.24199999999999999</v>
      </c>
      <c r="F51" s="38">
        <v>0.24199999999999999</v>
      </c>
      <c r="G51" s="30">
        <v>0</v>
      </c>
      <c r="H51" t="s">
        <v>175</v>
      </c>
      <c r="I51" t="s">
        <v>176</v>
      </c>
    </row>
    <row r="52" spans="2:9" ht="30" x14ac:dyDescent="0.25">
      <c r="B52" s="29" t="s">
        <v>219</v>
      </c>
      <c r="C52" s="31" t="s">
        <v>46</v>
      </c>
      <c r="D52" s="30">
        <v>3.3</v>
      </c>
      <c r="E52" s="30">
        <v>1.9059999999999999</v>
      </c>
      <c r="F52" s="38">
        <v>0.91100000000000003</v>
      </c>
      <c r="G52" s="30">
        <v>-0.995</v>
      </c>
      <c r="H52" t="s">
        <v>177</v>
      </c>
      <c r="I52" t="s">
        <v>178</v>
      </c>
    </row>
    <row r="53" spans="2:9" ht="45" x14ac:dyDescent="0.25">
      <c r="B53" s="29" t="s">
        <v>220</v>
      </c>
      <c r="C53" s="31" t="s">
        <v>60</v>
      </c>
      <c r="D53" s="30">
        <v>1.25</v>
      </c>
      <c r="E53" s="30">
        <v>0.878</v>
      </c>
      <c r="F53" s="38">
        <v>0.34499999999999997</v>
      </c>
      <c r="G53" s="30">
        <v>-0.53300000000000003</v>
      </c>
      <c r="H53" t="s">
        <v>179</v>
      </c>
      <c r="I53" t="s">
        <v>180</v>
      </c>
    </row>
    <row r="54" spans="2:9" ht="45" x14ac:dyDescent="0.25">
      <c r="B54" s="29" t="s">
        <v>141</v>
      </c>
      <c r="C54" s="29" t="s">
        <v>70</v>
      </c>
      <c r="D54" s="30">
        <v>0.04</v>
      </c>
      <c r="E54" s="30">
        <v>2.8000000000000001E-2</v>
      </c>
      <c r="F54" s="38">
        <v>2.8000000000000001E-2</v>
      </c>
      <c r="G54" s="30">
        <v>0</v>
      </c>
      <c r="H54" t="s">
        <v>141</v>
      </c>
      <c r="I54" t="s">
        <v>142</v>
      </c>
    </row>
    <row r="55" spans="2:9" ht="45" x14ac:dyDescent="0.25">
      <c r="B55" s="29" t="s">
        <v>71</v>
      </c>
      <c r="C55" s="31" t="s">
        <v>70</v>
      </c>
      <c r="D55" s="30">
        <v>4</v>
      </c>
      <c r="E55" s="30">
        <v>2.762</v>
      </c>
      <c r="F55" s="38">
        <v>1.105</v>
      </c>
      <c r="G55" s="30">
        <v>-1.657</v>
      </c>
      <c r="H55" t="s">
        <v>181</v>
      </c>
      <c r="I55" t="s">
        <v>182</v>
      </c>
    </row>
    <row r="56" spans="2:9" ht="30" x14ac:dyDescent="0.25">
      <c r="B56" s="29" t="s">
        <v>55</v>
      </c>
      <c r="C56" s="31" t="s">
        <v>46</v>
      </c>
      <c r="D56" s="30">
        <v>1</v>
      </c>
      <c r="E56" s="30">
        <v>0.28199999999999997</v>
      </c>
      <c r="F56" s="38">
        <v>0.27600000000000002</v>
      </c>
      <c r="G56" s="30">
        <v>-6.0000000000000001E-3</v>
      </c>
      <c r="H56" t="s">
        <v>183</v>
      </c>
      <c r="I56" t="s">
        <v>184</v>
      </c>
    </row>
    <row r="57" spans="2:9" ht="45" x14ac:dyDescent="0.25">
      <c r="B57" s="29" t="s">
        <v>77</v>
      </c>
      <c r="C57" s="31" t="s">
        <v>73</v>
      </c>
      <c r="D57" s="30">
        <v>0.9</v>
      </c>
      <c r="E57" s="30">
        <v>0.746</v>
      </c>
      <c r="F57" s="38">
        <v>0.249</v>
      </c>
      <c r="G57" s="30">
        <v>-0.497</v>
      </c>
      <c r="H57" t="s">
        <v>185</v>
      </c>
      <c r="I57" t="s">
        <v>186</v>
      </c>
    </row>
    <row r="58" spans="2:9" ht="45" x14ac:dyDescent="0.25">
      <c r="B58" s="29" t="s">
        <v>78</v>
      </c>
      <c r="C58" s="31" t="s">
        <v>73</v>
      </c>
      <c r="D58" s="30">
        <v>0.8</v>
      </c>
      <c r="E58" s="30">
        <v>0.221</v>
      </c>
      <c r="F58" s="38">
        <v>0.221</v>
      </c>
      <c r="G58" s="30">
        <v>0</v>
      </c>
      <c r="H58" t="s">
        <v>187</v>
      </c>
      <c r="I58" t="s">
        <v>188</v>
      </c>
    </row>
    <row r="59" spans="2:9" ht="30" x14ac:dyDescent="0.25">
      <c r="B59" s="29" t="s">
        <v>43</v>
      </c>
      <c r="C59" s="29" t="s">
        <v>36</v>
      </c>
      <c r="D59" s="30">
        <v>0.75</v>
      </c>
      <c r="E59" s="30">
        <v>0.621</v>
      </c>
      <c r="F59" s="38">
        <v>0.621</v>
      </c>
      <c r="G59" s="30">
        <v>0</v>
      </c>
      <c r="H59" t="s">
        <v>189</v>
      </c>
      <c r="I59" t="s">
        <v>190</v>
      </c>
    </row>
    <row r="60" spans="2:9" ht="45" x14ac:dyDescent="0.25">
      <c r="B60" s="29" t="s">
        <v>195</v>
      </c>
      <c r="C60" s="29" t="s">
        <v>46</v>
      </c>
      <c r="D60" s="30">
        <v>11.5</v>
      </c>
      <c r="E60" s="30">
        <v>0.91400000000000003</v>
      </c>
      <c r="F60" s="38">
        <v>0.91400000000000003</v>
      </c>
      <c r="G60" s="30">
        <v>0</v>
      </c>
      <c r="H60" t="s">
        <v>195</v>
      </c>
      <c r="I60" t="s">
        <v>196</v>
      </c>
    </row>
    <row r="61" spans="2:9" ht="45" x14ac:dyDescent="0.25">
      <c r="B61" s="29" t="s">
        <v>167</v>
      </c>
      <c r="C61" s="29" t="s">
        <v>36</v>
      </c>
      <c r="D61" s="30">
        <v>1.31</v>
      </c>
      <c r="E61" s="30">
        <v>0.18099999999999999</v>
      </c>
      <c r="F61" s="38">
        <v>0.18099999999999999</v>
      </c>
      <c r="G61" s="30">
        <v>0</v>
      </c>
      <c r="H61" t="s">
        <v>167</v>
      </c>
      <c r="I61" t="s">
        <v>168</v>
      </c>
    </row>
    <row r="62" spans="2:9" ht="30" x14ac:dyDescent="0.25">
      <c r="B62" s="29" t="s">
        <v>222</v>
      </c>
      <c r="C62" s="29" t="s">
        <v>36</v>
      </c>
      <c r="D62" s="30">
        <v>0.12</v>
      </c>
      <c r="E62" s="30">
        <v>0.82899999999999996</v>
      </c>
      <c r="F62" s="38">
        <v>0.82899999999999996</v>
      </c>
      <c r="G62" s="30">
        <v>0</v>
      </c>
      <c r="H62" t="s">
        <v>191</v>
      </c>
      <c r="I62" t="s">
        <v>192</v>
      </c>
    </row>
    <row r="63" spans="2:9" ht="29.25" customHeight="1" x14ac:dyDescent="0.25">
      <c r="B63" s="29" t="s">
        <v>56</v>
      </c>
      <c r="C63" s="31" t="s">
        <v>46</v>
      </c>
      <c r="D63" s="30">
        <v>0.51</v>
      </c>
      <c r="E63" s="30">
        <v>0.56299999999999994</v>
      </c>
      <c r="F63" s="38">
        <v>0.14099999999999999</v>
      </c>
      <c r="G63" s="30">
        <v>-0.42199999999999999</v>
      </c>
      <c r="H63" t="s">
        <v>193</v>
      </c>
      <c r="I63" t="s">
        <v>194</v>
      </c>
    </row>
    <row r="64" spans="2:9" ht="29.25" customHeight="1" x14ac:dyDescent="0.25">
      <c r="B64" s="29" t="s">
        <v>44</v>
      </c>
      <c r="C64" s="29" t="s">
        <v>36</v>
      </c>
      <c r="D64" s="30">
        <v>0.45</v>
      </c>
      <c r="E64" s="30">
        <v>0.36399999999999999</v>
      </c>
      <c r="F64" s="38">
        <v>0.36399999999999999</v>
      </c>
      <c r="G64" s="30">
        <v>0</v>
      </c>
      <c r="H64" t="s">
        <v>199</v>
      </c>
      <c r="I64" t="s">
        <v>200</v>
      </c>
    </row>
    <row r="65" spans="2:9" ht="45" x14ac:dyDescent="0.25">
      <c r="B65" s="29" t="s">
        <v>216</v>
      </c>
      <c r="C65" s="31" t="s">
        <v>73</v>
      </c>
      <c r="D65" s="30">
        <v>2.5</v>
      </c>
      <c r="E65" s="30">
        <v>1.26</v>
      </c>
      <c r="F65" s="38">
        <v>0.69099999999999995</v>
      </c>
      <c r="G65" s="30">
        <v>-0.56899999999999995</v>
      </c>
      <c r="H65" t="s">
        <v>163</v>
      </c>
      <c r="I65" t="s">
        <v>164</v>
      </c>
    </row>
    <row r="66" spans="2:9" ht="30" x14ac:dyDescent="0.25">
      <c r="B66" s="29" t="s">
        <v>57</v>
      </c>
      <c r="C66" s="31" t="s">
        <v>46</v>
      </c>
      <c r="D66" s="30">
        <v>0.15</v>
      </c>
      <c r="E66" s="30">
        <v>1.036</v>
      </c>
      <c r="F66" s="38">
        <v>0.16600000000000001</v>
      </c>
      <c r="G66" s="30">
        <v>-0.87</v>
      </c>
      <c r="H66" t="s">
        <v>201</v>
      </c>
      <c r="I66" t="s">
        <v>202</v>
      </c>
    </row>
    <row r="67" spans="2:9" ht="30" x14ac:dyDescent="0.25">
      <c r="B67" s="29" t="s">
        <v>58</v>
      </c>
      <c r="C67" s="31" t="s">
        <v>46</v>
      </c>
      <c r="D67" s="30">
        <v>1.4</v>
      </c>
      <c r="E67" s="30">
        <v>1.1599999999999999</v>
      </c>
      <c r="F67" s="38">
        <v>0.38700000000000001</v>
      </c>
      <c r="G67" s="30">
        <v>-0.77300000000000002</v>
      </c>
      <c r="H67" t="s">
        <v>203</v>
      </c>
      <c r="I67" t="s">
        <v>204</v>
      </c>
    </row>
    <row r="68" spans="2:9" x14ac:dyDescent="0.25">
      <c r="B68" s="32" t="s">
        <v>81</v>
      </c>
      <c r="C68" s="33"/>
      <c r="D68" s="33"/>
      <c r="E68" s="30">
        <v>55.802</v>
      </c>
      <c r="F68" s="38">
        <v>32.335999999999999</v>
      </c>
      <c r="G68" s="30">
        <v>-23.465</v>
      </c>
      <c r="H68" s="26"/>
    </row>
  </sheetData>
  <sheetProtection algorithmName="SHA-512" hashValue="6EqpqijlxtgdhQACOG60HpGkwypbIjmVpdjeUL+cp6mgEBPc59LsYLp0cV0OSvMM8w2ffK1qsVC8GjkkyNlzbg==" saltValue="phoIRplmGGChCWSyYLVU6Q==" spinCount="100000" sheet="1" objects="1" scenarios="1"/>
  <sortState xmlns:xlrd2="http://schemas.microsoft.com/office/spreadsheetml/2017/richdata2" ref="B6:I67">
    <sortCondition ref="B6:B67"/>
  </sortState>
  <mergeCells count="3">
    <mergeCell ref="B1:H1"/>
    <mergeCell ref="B2:H2"/>
    <mergeCell ref="I3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E2CC-4956-4EA2-8EB0-CDAC117FE05B}">
  <dimension ref="B2:B4"/>
  <sheetViews>
    <sheetView workbookViewId="0">
      <selection activeCell="B5" sqref="B5"/>
    </sheetView>
  </sheetViews>
  <sheetFormatPr defaultRowHeight="15" x14ac:dyDescent="0.25"/>
  <sheetData>
    <row r="2" spans="2:2" x14ac:dyDescent="0.25">
      <c r="B2" t="s">
        <v>83</v>
      </c>
    </row>
    <row r="3" spans="2:2" x14ac:dyDescent="0.25">
      <c r="B3" t="s">
        <v>84</v>
      </c>
    </row>
    <row r="4" spans="2:2" x14ac:dyDescent="0.25">
      <c r="B4" t="s">
        <v>85</v>
      </c>
    </row>
  </sheetData>
  <sheetProtection algorithmName="SHA-512" hashValue="MhvtZyuxj2kt0Zut2DKkGUbTu+0uNQt4Gd5V36NnH/PtEzyElfDd4Xu76duV29UflZZAXrKs9PGyLQDPuzQtTQ==" saltValue="a/x4OOJllmD0E++2koUm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Report</vt:lpstr>
      <vt:lpstr>P TMDL Table</vt:lpstr>
      <vt:lpstr> Password</vt:lpstr>
      <vt:lpstr>'Monthly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Giannetti, Nick</dc:creator>
  <cp:lastModifiedBy>Administrator</cp:lastModifiedBy>
  <cp:lastPrinted>2017-12-13T12:42:53Z</cp:lastPrinted>
  <dcterms:created xsi:type="dcterms:W3CDTF">2017-07-14T17:26:28Z</dcterms:created>
  <dcterms:modified xsi:type="dcterms:W3CDTF">2020-02-21T15:40:07Z</dcterms:modified>
</cp:coreProperties>
</file>