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vermontgov-my.sharepoint.com/personal/emily_schelley_vermont_gov/Documents/MyFiles/3 acre/Forms/STPs/"/>
    </mc:Choice>
  </mc:AlternateContent>
  <xr:revisionPtr revIDLastSave="10" documentId="8_{B58CE079-8A45-4100-969C-44987FFD7C21}" xr6:coauthVersionLast="45" xr6:coauthVersionMax="45" xr10:uidLastSave="{46955DF8-D0C9-4E87-83E0-66EB665FA314}"/>
  <bookViews>
    <workbookView xWindow="2055" yWindow="1830" windowWidth="26610" windowHeight="14220" xr2:uid="{00000000-000D-0000-FFFF-FFFF00000000}"/>
  </bookViews>
  <sheets>
    <sheet name="Wet Pond (4.3.6)" sheetId="1" r:id="rId1"/>
    <sheet name="Runoff Calculator (optional)" sheetId="2" r:id="rId2"/>
    <sheet name="Lookup" sheetId="3" state="hidden" r:id="rId3"/>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F42" i="2" l="1"/>
  <c r="E42" i="2"/>
  <c r="D42" i="2"/>
  <c r="F41" i="2"/>
  <c r="E41" i="2"/>
  <c r="D41" i="2"/>
  <c r="F40" i="2"/>
  <c r="E40" i="2"/>
  <c r="D40" i="2"/>
  <c r="H36" i="1" l="1"/>
  <c r="B27" i="1"/>
  <c r="F3" i="2" l="1"/>
  <c r="F2" i="2"/>
  <c r="F1" i="2"/>
  <c r="F7" i="1" l="1"/>
  <c r="E9" i="1" l="1"/>
  <c r="F6" i="1"/>
  <c r="F5" i="1"/>
  <c r="F9" i="1" l="1"/>
  <c r="I9" i="1" l="1"/>
  <c r="H38" i="1"/>
  <c r="I38" i="1" s="1"/>
  <c r="E17" i="3"/>
  <c r="D17" i="3"/>
  <c r="C17" i="3"/>
  <c r="B17" i="3"/>
  <c r="E16" i="3"/>
  <c r="D16" i="3"/>
  <c r="C16" i="3"/>
  <c r="B16" i="3"/>
  <c r="E15" i="3"/>
  <c r="D15" i="3"/>
  <c r="C15" i="3"/>
  <c r="B15" i="3"/>
  <c r="E14" i="3"/>
  <c r="D14" i="3"/>
  <c r="C14" i="3"/>
  <c r="B14" i="3"/>
  <c r="E13" i="3"/>
  <c r="D13" i="3"/>
  <c r="C13" i="3"/>
  <c r="B13" i="3"/>
  <c r="E27" i="2"/>
  <c r="D27" i="2"/>
  <c r="C27" i="2"/>
  <c r="B27" i="2"/>
  <c r="F26" i="2"/>
  <c r="F25" i="2"/>
  <c r="F24" i="2"/>
  <c r="F23" i="2"/>
  <c r="E18" i="2"/>
  <c r="D18" i="2"/>
  <c r="C18" i="2"/>
  <c r="B18" i="2"/>
  <c r="F17" i="2"/>
  <c r="F16" i="2"/>
  <c r="F15" i="2"/>
  <c r="F14" i="2"/>
  <c r="C33" i="2" l="1"/>
  <c r="D35" i="2"/>
  <c r="C34" i="2"/>
  <c r="D34" i="2"/>
  <c r="D33" i="2"/>
  <c r="C35" i="2"/>
  <c r="B35" i="2"/>
  <c r="B34" i="2"/>
  <c r="F18" i="2"/>
  <c r="F27" i="2"/>
  <c r="E33" i="2" s="1"/>
  <c r="B33" i="2" l="1"/>
  <c r="G34" i="2"/>
  <c r="G33" i="2"/>
  <c r="G35" i="2"/>
  <c r="F33" i="2"/>
  <c r="E35" i="2"/>
  <c r="F35" i="2"/>
  <c r="E34" i="2"/>
  <c r="F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D4" authorId="0" shapeId="0" xr:uid="{6C376CB5-00F9-4045-891D-68E26822CF48}">
      <text>
        <r>
          <rPr>
            <sz val="9"/>
            <color indexed="81"/>
            <rFont val="Tahoma"/>
            <family val="2"/>
          </rPr>
          <t xml:space="preserve">Include areas draining to the practice that will receive permit coverage, including existing onsite areas for site balancing. Treatment of this area only will receive credit towards meeting required treatment standards.
</t>
        </r>
      </text>
    </comment>
    <comment ref="E4" authorId="0" shapeId="0" xr:uid="{96C71E41-146C-4B18-9227-1A9D5F640D10}">
      <text>
        <r>
          <rPr>
            <sz val="9"/>
            <color indexed="81"/>
            <rFont val="Tahoma"/>
            <family val="2"/>
          </rPr>
          <t xml:space="preserve">Include areas draining to the practice without bypass or overflow, but will not receive permit coverage. This area must be included in WQ sizing to prevent the undersizing of practices but will not receive credit towards meeting the standards.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C32" authorId="0" shapeId="0" xr:uid="{DA6045EF-4F92-4CBA-AD10-3B2289358173}">
      <text>
        <r>
          <rPr>
            <sz val="9"/>
            <color indexed="81"/>
            <rFont val="Tahoma"/>
            <family val="2"/>
          </rPr>
          <t>Takes into account Tv of upstream practices</t>
        </r>
      </text>
    </comment>
    <comment ref="E32" authorId="0" shapeId="0" xr:uid="{18D0E12C-3F29-442B-99AA-1C1C12ADCF38}">
      <text>
        <r>
          <rPr>
            <sz val="9"/>
            <color indexed="81"/>
            <rFont val="Tahoma"/>
            <family val="2"/>
          </rPr>
          <t>The Post Development CN for areas draining to the practice, taking into account Tv credit of any upstream practices.</t>
        </r>
      </text>
    </comment>
    <comment ref="F32" authorId="0" shapeId="0" xr:uid="{592B8397-12FA-477D-88CB-E3FBE070E580}">
      <text>
        <r>
          <rPr>
            <sz val="9"/>
            <color indexed="81"/>
            <rFont val="Tahoma"/>
            <family val="2"/>
          </rPr>
          <t xml:space="preserve">CN representing runoff from the practice drainage area after Tv of the practice has been applied.
</t>
        </r>
      </text>
    </comment>
  </commentList>
</comments>
</file>

<file path=xl/sharedStrings.xml><?xml version="1.0" encoding="utf-8"?>
<sst xmlns="http://schemas.openxmlformats.org/spreadsheetml/2006/main" count="163" uniqueCount="112">
  <si>
    <t>Project Name:</t>
  </si>
  <si>
    <t>Discharge Point:</t>
  </si>
  <si>
    <t>Response</t>
  </si>
  <si>
    <t>Attachment location</t>
  </si>
  <si>
    <t xml:space="preserve">Has pretreatment been provided for non-rooftop runoff? </t>
  </si>
  <si>
    <r>
      <t>Attachment location</t>
    </r>
    <r>
      <rPr>
        <sz val="9"/>
        <color indexed="10"/>
        <rFont val="Palatino Linotype"/>
        <family val="1"/>
      </rPr>
      <t>: Indicate the specific location (i.e. appendix, page, plan sheet) where the requisite support documentation has been provided within the application.</t>
    </r>
  </si>
  <si>
    <t>Practice Drainage Area</t>
  </si>
  <si>
    <r>
      <t>WQ</t>
    </r>
    <r>
      <rPr>
        <vertAlign val="subscript"/>
        <sz val="10"/>
        <rFont val="Palatino Linotype"/>
        <family val="1"/>
      </rPr>
      <t>V</t>
    </r>
    <r>
      <rPr>
        <sz val="10"/>
        <rFont val="Palatino Linotype"/>
        <family val="1"/>
      </rPr>
      <t xml:space="preserve"> to practice</t>
    </r>
  </si>
  <si>
    <t>Modified CN for WQ (1.0") storm</t>
  </si>
  <si>
    <t>What type of pretreatment is being used?</t>
  </si>
  <si>
    <t>* Questions preceded by an asterix (*) may change based on previously entered values</t>
  </si>
  <si>
    <t>For Permit Coverage</t>
  </si>
  <si>
    <t>Total (acres)</t>
  </si>
  <si>
    <t>Not for Permit Coverage</t>
  </si>
  <si>
    <t>Precipitation Data</t>
  </si>
  <si>
    <t xml:space="preserve">* Preciptation values shall be obtained from </t>
  </si>
  <si>
    <t>NOAA Atlas 14</t>
  </si>
  <si>
    <t>Storm</t>
  </si>
  <si>
    <t>WQ Storm</t>
  </si>
  <si>
    <t>1 yr, 24 hr</t>
  </si>
  <si>
    <t>10 yr, 24 hr</t>
  </si>
  <si>
    <t>100 yr, 24 hr</t>
  </si>
  <si>
    <t>Precipitation (inches)</t>
  </si>
  <si>
    <t>Drainage Area Information</t>
  </si>
  <si>
    <t>Pre Development Land Use (acres)</t>
  </si>
  <si>
    <t>Hydrologic Soil Group</t>
  </si>
  <si>
    <t>Landuse</t>
  </si>
  <si>
    <t>A</t>
  </si>
  <si>
    <t>B</t>
  </si>
  <si>
    <t>C</t>
  </si>
  <si>
    <t>D</t>
  </si>
  <si>
    <t>Grass</t>
  </si>
  <si>
    <t>Meadow</t>
  </si>
  <si>
    <t>Woods</t>
  </si>
  <si>
    <t>Gravel/ Unpaved Roads</t>
  </si>
  <si>
    <t xml:space="preserve">Pavement, roofs, and other impervious </t>
  </si>
  <si>
    <t>Total</t>
  </si>
  <si>
    <t>Post Development Land Use (acres)</t>
  </si>
  <si>
    <t>Channel Protection (Hydrologic Condition Method)</t>
  </si>
  <si>
    <t>Overbank Flood</t>
  </si>
  <si>
    <t>Extreme Flood</t>
  </si>
  <si>
    <t>Required Treatment Volume</t>
  </si>
  <si>
    <t>Pre-development Runoff Volume</t>
  </si>
  <si>
    <t>Curve Numbers</t>
  </si>
  <si>
    <t xml:space="preserve">Pavement, Roofs, and other impervious </t>
  </si>
  <si>
    <t>S=1000/CN - 10</t>
  </si>
  <si>
    <t>Pavement, Roofs, and other impervious (not gravel)</t>
  </si>
  <si>
    <t>Recharge Factors</t>
  </si>
  <si>
    <t>Recharge Factor</t>
  </si>
  <si>
    <t>Practice Drainage Area Runoff Calculator</t>
  </si>
  <si>
    <t>Post Development Runoff Volume</t>
  </si>
  <si>
    <t>Pre Composite CN</t>
  </si>
  <si>
    <t>Total Area (acres)</t>
  </si>
  <si>
    <r>
      <t>WQ</t>
    </r>
    <r>
      <rPr>
        <vertAlign val="subscript"/>
        <sz val="10"/>
        <rFont val="Palatino Linotype"/>
        <family val="1"/>
      </rPr>
      <t>V</t>
    </r>
    <r>
      <rPr>
        <sz val="10"/>
        <rFont val="Palatino Linotype"/>
        <family val="1"/>
      </rPr>
      <t xml:space="preserve"> not for credit</t>
    </r>
  </si>
  <si>
    <r>
      <t>Total WQ</t>
    </r>
    <r>
      <rPr>
        <vertAlign val="subscript"/>
        <sz val="10"/>
        <rFont val="Palatino Linotype"/>
        <family val="1"/>
      </rPr>
      <t>V</t>
    </r>
    <r>
      <rPr>
        <sz val="10"/>
        <rFont val="Palatino Linotype"/>
        <family val="1"/>
      </rPr>
      <t xml:space="preserve"> </t>
    </r>
  </si>
  <si>
    <t>Treatment Standard</t>
  </si>
  <si>
    <t>ac-ft</t>
  </si>
  <si>
    <r>
      <t>T</t>
    </r>
    <r>
      <rPr>
        <vertAlign val="subscript"/>
        <sz val="11"/>
        <color theme="1"/>
        <rFont val="Calibri"/>
        <family val="2"/>
        <scheme val="minor"/>
      </rPr>
      <t>V</t>
    </r>
    <r>
      <rPr>
        <sz val="11"/>
        <color theme="1"/>
        <rFont val="Calibri"/>
        <family val="2"/>
        <scheme val="minor"/>
      </rPr>
      <t xml:space="preserve"> of upstream practices:</t>
    </r>
  </si>
  <si>
    <t>Post Composite CN (to practice)</t>
  </si>
  <si>
    <t>Total to Practice</t>
  </si>
  <si>
    <r>
      <t>WQ</t>
    </r>
    <r>
      <rPr>
        <vertAlign val="subscript"/>
        <sz val="10"/>
        <rFont val="Palatino Linotype"/>
        <family val="1"/>
      </rPr>
      <t>V</t>
    </r>
    <r>
      <rPr>
        <sz val="10"/>
        <rFont val="Palatino Linotype"/>
        <family val="1"/>
      </rPr>
      <t xml:space="preserve"> for credit</t>
    </r>
  </si>
  <si>
    <t>This tool may be used to calculate the required treatment volumes for the area draining to an individual practice where the practices drainage area is only a portion of of the area draining to a discharge point. Where the practice receives runoff from the entire area to a discharge point, this calculator will give the same information as the Standards Compliance Workbook.</t>
  </si>
  <si>
    <t>Redeveloped Impervious</t>
  </si>
  <si>
    <t>New Impervious (acres)</t>
  </si>
  <si>
    <r>
      <t>CN</t>
    </r>
    <r>
      <rPr>
        <vertAlign val="subscript"/>
        <sz val="11"/>
        <rFont val="Calibri"/>
        <family val="2"/>
        <scheme val="minor"/>
      </rPr>
      <t>Adj</t>
    </r>
    <r>
      <rPr>
        <sz val="11"/>
        <rFont val="Calibri"/>
        <family val="2"/>
        <scheme val="minor"/>
      </rPr>
      <t xml:space="preserve"> (with T</t>
    </r>
    <r>
      <rPr>
        <vertAlign val="subscript"/>
        <sz val="11"/>
        <rFont val="Calibri"/>
        <family val="2"/>
        <scheme val="minor"/>
      </rPr>
      <t>V</t>
    </r>
    <r>
      <rPr>
        <sz val="11"/>
        <rFont val="Calibri"/>
        <family val="2"/>
        <scheme val="minor"/>
      </rPr>
      <t xml:space="preserve"> practice credit)</t>
    </r>
  </si>
  <si>
    <r>
      <t>T</t>
    </r>
    <r>
      <rPr>
        <vertAlign val="subscript"/>
        <sz val="11"/>
        <color theme="1"/>
        <rFont val="Calibri"/>
        <family val="2"/>
        <scheme val="minor"/>
      </rPr>
      <t>V</t>
    </r>
    <r>
      <rPr>
        <sz val="11"/>
        <color theme="1"/>
        <rFont val="Calibri"/>
        <family val="2"/>
        <scheme val="minor"/>
      </rPr>
      <t xml:space="preserve"> credit of this practice:</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</si>
  <si>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</si>
  <si>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Average Catchment Slope, Y (%)</t>
  </si>
  <si>
    <t>Hydraulic Length, l (ft)</t>
  </si>
  <si>
    <t>Pre Development</t>
  </si>
  <si>
    <t>1 yr</t>
  </si>
  <si>
    <t>10 yr</t>
  </si>
  <si>
    <t>Post Development, upstream of practice</t>
  </si>
  <si>
    <t>100 yr</t>
  </si>
  <si>
    <r>
      <t>Post Development, with T</t>
    </r>
    <r>
      <rPr>
        <vertAlign val="subscript"/>
        <sz val="11"/>
        <color theme="1"/>
        <rFont val="Calibri"/>
        <family val="2"/>
        <scheme val="minor"/>
      </rPr>
      <t>V</t>
    </r>
    <r>
      <rPr>
        <sz val="11"/>
        <color theme="1"/>
        <rFont val="Calibri"/>
        <family val="2"/>
        <scheme val="minor"/>
      </rPr>
      <t xml:space="preserve"> credit from practice</t>
    </r>
  </si>
  <si>
    <t>Wet Pond #</t>
  </si>
  <si>
    <t>Wet Pond (4.3.6)</t>
  </si>
  <si>
    <r>
      <t>Note:</t>
    </r>
    <r>
      <rPr>
        <sz val="10"/>
        <rFont val="Palatino Linotype"/>
        <family val="1"/>
      </rPr>
      <t xml:space="preserve"> Designers may use the Practice Drainage Area Runoff Calculator (second tab) for calculation of practice-specific runoff volumes for other treatment standards.</t>
    </r>
  </si>
  <si>
    <t>If receiving water from a stormwater hotspot, is the pond lined and prevented from intercepting groundwater?</t>
  </si>
  <si>
    <t>Feasibility (4.3.6.1)</t>
  </si>
  <si>
    <t>Conveyance (4.3.6.2)</t>
  </si>
  <si>
    <t>Are inlets stabilized to ensure that non-erosive conditions exist during events up to the 10-year, 24 hour storm?</t>
  </si>
  <si>
    <r>
      <t>Does the design specify an outlet that is stable for the Q</t>
    </r>
    <r>
      <rPr>
        <vertAlign val="subscript"/>
        <sz val="10"/>
        <rFont val="Palatino Linotype"/>
        <family val="1"/>
      </rPr>
      <t>10</t>
    </r>
    <r>
      <rPr>
        <sz val="10"/>
        <rFont val="Palatino Linotype"/>
        <family val="1"/>
      </rPr>
      <t xml:space="preserve"> storm event?</t>
    </r>
  </si>
  <si>
    <t>Have the outfalls and the conveyance to the discharge point been designed and protected to avoid erosive velocities?</t>
  </si>
  <si>
    <t>Is the outlet control structure located within the embankment for maintenance access and safety?</t>
  </si>
  <si>
    <t>Has a emergency spillway been provided to safely convey the 100-year storm without overtopping the embankment?</t>
  </si>
  <si>
    <t>Are end walls above pipe outfalls greater than 30 inches in diameter fenced with pipe or rebar at 8 inch intervals?</t>
  </si>
  <si>
    <r>
      <t>Has a low flow orifice been provided to meet the WQ</t>
    </r>
    <r>
      <rPr>
        <vertAlign val="subscript"/>
        <sz val="10"/>
        <rFont val="Palatino Linotype"/>
        <family val="1"/>
      </rPr>
      <t>V</t>
    </r>
    <r>
      <rPr>
        <sz val="10"/>
        <rFont val="Palatino Linotype"/>
        <family val="1"/>
      </rPr>
      <t xml:space="preserve"> and CP</t>
    </r>
    <r>
      <rPr>
        <vertAlign val="subscript"/>
        <sz val="10"/>
        <rFont val="Palatino Linotype"/>
        <family val="1"/>
      </rPr>
      <t>V</t>
    </r>
    <r>
      <rPr>
        <sz val="10"/>
        <rFont val="Palatino Linotype"/>
        <family val="1"/>
      </rPr>
      <t xml:space="preserve"> extended detention requirements without clogging?</t>
    </r>
  </si>
  <si>
    <t>Discharges to Cold or Warm Water Fishery?</t>
  </si>
  <si>
    <r>
      <rPr>
        <b/>
        <sz val="10"/>
        <rFont val="Calibri"/>
        <family val="2"/>
      </rPr>
      <t>↑</t>
    </r>
    <r>
      <rPr>
        <b/>
        <sz val="10"/>
        <rFont val="Palatino Linotype"/>
        <family val="1"/>
      </rPr>
      <t>Enter this value on the Standards Compliance Workbook</t>
    </r>
  </si>
  <si>
    <t>14*</t>
  </si>
  <si>
    <t>Pre-Treatment (4.3.6.3)</t>
  </si>
  <si>
    <t>Treatment (4.3.6.4)</t>
  </si>
  <si>
    <r>
      <t>What is the volume stored in the forebay or other volumetric pre-treatment if used? (minimum 10% WQ</t>
    </r>
    <r>
      <rPr>
        <vertAlign val="subscript"/>
        <sz val="10"/>
        <rFont val="Palatino Linotype"/>
        <family val="1"/>
      </rPr>
      <t>V</t>
    </r>
    <r>
      <rPr>
        <sz val="10"/>
        <rFont val="Palatino Linotype"/>
        <family val="1"/>
      </rPr>
      <t>)</t>
    </r>
  </si>
  <si>
    <r>
      <t>ft</t>
    </r>
    <r>
      <rPr>
        <vertAlign val="superscript"/>
        <sz val="10"/>
        <rFont val="Palatino Linotype"/>
        <family val="1"/>
      </rPr>
      <t>3</t>
    </r>
  </si>
  <si>
    <t>What is the volume stored in the permanent pool?</t>
  </si>
  <si>
    <r>
      <t>What is the total WQ</t>
    </r>
    <r>
      <rPr>
        <vertAlign val="subscript"/>
        <sz val="10"/>
        <rFont val="Palatino Linotype"/>
        <family val="1"/>
      </rPr>
      <t>V</t>
    </r>
    <r>
      <rPr>
        <sz val="10"/>
        <rFont val="Palatino Linotype"/>
        <family val="1"/>
      </rPr>
      <t xml:space="preserve"> stored at the normal water level (pre-treatment + permanent pool)?</t>
    </r>
  </si>
  <si>
    <r>
      <t>Is at least 25% of the WQ</t>
    </r>
    <r>
      <rPr>
        <vertAlign val="subscript"/>
        <sz val="10"/>
        <rFont val="Palatino Linotype"/>
        <family val="1"/>
      </rPr>
      <t>V</t>
    </r>
    <r>
      <rPr>
        <sz val="10"/>
        <rFont val="Palatino Linotype"/>
        <family val="1"/>
      </rPr>
      <t xml:space="preserve"> stored in deep water zones with a depth between four (4) and eight (8) feet?</t>
    </r>
  </si>
  <si>
    <r>
      <t>Does the pre-treatment volume plus the permanent pool equal at least 50% of the WQ</t>
    </r>
    <r>
      <rPr>
        <vertAlign val="subscript"/>
        <sz val="10"/>
        <rFont val="Palatino Linotype"/>
        <family val="1"/>
      </rPr>
      <t>V</t>
    </r>
    <r>
      <rPr>
        <sz val="10"/>
        <rFont val="Palatino Linotype"/>
        <family val="1"/>
      </rPr>
      <t>?</t>
    </r>
  </si>
  <si>
    <t>Has the permanent pool been excluded from calculations for storms greater than the water quality event (1" storm)?</t>
  </si>
  <si>
    <r>
      <t>Is the remaining WQ</t>
    </r>
    <r>
      <rPr>
        <vertAlign val="subscript"/>
        <sz val="10"/>
        <rFont val="Palatino Linotype"/>
        <family val="1"/>
      </rPr>
      <t>V</t>
    </r>
    <r>
      <rPr>
        <sz val="10"/>
        <rFont val="Palatino Linotype"/>
        <family val="1"/>
      </rPr>
      <t xml:space="preserve"> provided  for by extended detention over 24 hours?</t>
    </r>
  </si>
  <si>
    <t>Has a minimum flow path at normal water level of 3:1 been provided?</t>
  </si>
  <si>
    <t>Landscaping (4.3.6.5)</t>
  </si>
  <si>
    <r>
      <t xml:space="preserve">Are all deep pool areas of </t>
    </r>
    <r>
      <rPr>
        <sz val="10"/>
        <rFont val="Calibri"/>
        <family val="2"/>
      </rPr>
      <t>≥</t>
    </r>
    <r>
      <rPr>
        <sz val="10"/>
        <rFont val="Palatino Linotype"/>
        <family val="1"/>
      </rPr>
      <t xml:space="preserve"> 4 feet depth with side slopes steeper than 4:1 (H:V) surrounded by a safety bench with </t>
    </r>
    <r>
      <rPr>
        <sz val="10"/>
        <rFont val="Calibri"/>
        <family val="2"/>
      </rPr>
      <t>≤</t>
    </r>
    <r>
      <rPr>
        <sz val="10"/>
        <rFont val="Palatino Linotype"/>
        <family val="1"/>
      </rPr>
      <t>6% slope  extending 10 feet outward from the normal water edge to the toe of the side slope?</t>
    </r>
  </si>
  <si>
    <t>Has an aquatic been been provided that extends at least 5 feet inward from the normal water edge and is no more than 18 inches deep?</t>
  </si>
  <si>
    <t>Has a planting plan been prepared showing how aquatic and terrestrial areas will be stabilized, including plant species, plant locations, sources of plant material and any required soil amendments?</t>
  </si>
  <si>
    <t>Does the planting plan specify that no woody vegetation &gt;2 inches in diameter shall be planted or allowed to grow on or within 15 feet of the dam or the toe of the embankment?</t>
  </si>
  <si>
    <t>20*</t>
  </si>
  <si>
    <r>
      <t>Time of Concentration, T</t>
    </r>
    <r>
      <rPr>
        <vertAlign val="subscript"/>
        <sz val="12"/>
        <color theme="1"/>
        <rFont val="Calibri"/>
        <family val="2"/>
        <scheme val="minor"/>
      </rPr>
      <t xml:space="preserve">C </t>
    </r>
    <r>
      <rPr>
        <sz val="12"/>
        <color theme="1"/>
        <rFont val="Calibri Light"/>
        <family val="2"/>
        <scheme val="major"/>
      </rPr>
      <t>(min)</t>
    </r>
  </si>
  <si>
    <t>What is the Storage Volume of the practice. Include the permanent pool and any volume used for providing extended detention.</t>
  </si>
  <si>
    <t>Enter this on the eNOI</t>
  </si>
  <si>
    <t>Version: 11/30/2020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</si>
</sst>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
  </numFmts>
  <fonts count="41" x14ac:knownFonts="1">
    <font>
      <sz val="11"/>
      <color theme="1"/>
      <name val="Calibri"/>
      <family val="2"/>
      <scheme val="minor"/>
    </font>
    <font>
      <sz val="10"/>
      <name val="Palatino Linotype"/>
      <family val="1"/>
    </font>
    <font>
      <sz val="12"/>
      <name val="Palatino Linotype"/>
      <family val="1"/>
    </font>
    <font>
      <b/>
      <sz val="12"/>
      <name val="Palatino Linotype"/>
      <family val="1"/>
    </font>
    <font>
      <b/>
      <sz val="10"/>
      <name val="Palatino Linotype"/>
      <family val="1"/>
    </font>
    <font>
      <sz val="18"/>
      <name val="Palatino Linotype"/>
      <family val="1"/>
    </font>
    <font>
      <b/>
      <sz val="14"/>
      <name val="Palatino Linotype"/>
      <family val="1"/>
    </font>
    <font>
      <sz val="14"/>
      <name val="Palatino Linotype"/>
      <family val="1"/>
    </font>
    <font>
      <b/>
      <sz val="11"/>
      <name val="Palatino Linotype"/>
      <family val="1"/>
    </font>
    <font>
      <sz val="11"/>
      <name val="Palatino Linotype"/>
      <family val="1"/>
    </font>
    <font>
      <i/>
      <sz val="10"/>
      <name val="Palatino Linotype"/>
      <family val="1"/>
    </font>
    <font>
      <vertAlign val="superscript"/>
      <sz val="10"/>
      <name val="Palatino Linotype"/>
      <family val="1"/>
    </font>
    <font>
      <u/>
      <sz val="9"/>
      <color indexed="10"/>
      <name val="Palatino Linotype"/>
      <family val="1"/>
    </font>
    <font>
      <sz val="9"/>
      <color indexed="10"/>
      <name val="Palatino Linotype"/>
      <family val="1"/>
    </font>
    <font>
      <sz val="12"/>
      <color indexed="10"/>
      <name val="Palatino Linotype"/>
      <family val="1"/>
    </font>
    <font>
      <vertAlign val="subscript"/>
      <sz val="10"/>
      <name val="Palatino Linotype"/>
      <family val="1"/>
    </font>
    <font>
      <sz val="12"/>
      <color theme="0"/>
      <name val="Palatino Linotype"/>
      <family val="1"/>
    </font>
    <font>
      <sz val="10"/>
      <color theme="0"/>
      <name val="Palatino Linotype"/>
      <family val="1"/>
    </font>
    <font>
      <sz val="10"/>
      <name val="Calibri"/>
      <family val="2"/>
    </font>
    <font>
      <i/>
      <sz val="9"/>
      <name val="Palatino Linotype"/>
      <family val="1"/>
    </font>
    <font>
      <sz val="8"/>
      <color rgb="FF000000"/>
      <name val="Segoe UI"/>
      <family val="2"/>
    </font>
    <font>
      <b/>
      <sz val="10"/>
      <name val="Palatino Linotype"/>
      <family val="2"/>
    </font>
    <font>
      <sz val="11"/>
      <color rgb="FF3F3F76"/>
      <name val="Calibri"/>
      <family val="2"/>
      <scheme val="minor"/>
    </font>
    <font>
      <b/>
      <sz val="11"/>
      <color rgb="FF3F3F3F"/>
      <name val="Calibri"/>
      <family val="2"/>
      <scheme val="minor"/>
    </font>
    <font>
      <b/>
      <sz val="11"/>
      <color theme="1"/>
      <name val="Calibri"/>
      <family val="2"/>
      <scheme val="minor"/>
    </font>
    <font>
      <sz val="9"/>
      <name val="Palatino Linotype"/>
      <family val="1"/>
    </font>
    <font>
      <u/>
      <sz val="11"/>
      <color theme="10"/>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9"/>
      <color indexed="81"/>
      <name val="Tahoma"/>
      <family val="2"/>
    </font>
    <font>
      <vertAlign val="subscript"/>
      <sz val="11"/>
      <color theme="1"/>
      <name val="Calibri"/>
      <family val="2"/>
      <scheme val="minor"/>
    </font>
    <font>
      <vertAlign val="subscript"/>
      <sz val="11"/>
      <name val="Calibri"/>
      <family val="2"/>
      <scheme val="minor"/>
    </font>
    <font>
      <b/>
      <vertAlign val="subscript"/>
      <sz val="12"/>
      <color theme="1"/>
      <name val="Calibri"/>
      <family val="2"/>
      <scheme val="minor"/>
    </font>
    <font>
      <vertAlign val="subscript"/>
      <sz val="12"/>
      <color theme="1"/>
      <name val="Calibri"/>
      <family val="2"/>
      <scheme val="minor"/>
    </font>
    <font>
      <sz val="14"/>
      <color theme="1"/>
      <name val="Calibri"/>
      <family val="2"/>
      <scheme val="minor"/>
    </font>
    <font>
      <sz val="11"/>
      <color theme="1"/>
      <name val="Calibri"/>
      <family val="2"/>
      <scheme val="minor"/>
    </font>
    <font>
      <b/>
      <sz val="10"/>
      <name val="Calibri"/>
      <family val="2"/>
    </font>
    <font>
      <sz val="11"/>
      <color theme="0"/>
      <name val="Palatino Linotype"/>
      <family val="1"/>
    </font>
    <font>
      <sz val="12"/>
      <color theme="1"/>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2" fillId="2" borderId="12" applyNumberFormat="0" applyAlignment="0" applyProtection="0"/>
    <xf numFmtId="0" fontId="23" fillId="3" borderId="13" applyNumberFormat="0" applyAlignment="0" applyProtection="0"/>
    <xf numFmtId="0" fontId="26" fillId="0" borderId="0" applyNumberFormat="0" applyFill="0" applyBorder="0" applyAlignment="0" applyProtection="0"/>
    <xf numFmtId="9" fontId="37" fillId="0" borderId="0" applyFont="0" applyFill="0" applyBorder="0" applyAlignment="0" applyProtection="0"/>
  </cellStyleXfs>
  <cellXfs count="217">
    <xf numFmtId="0" fontId="0" fillId="0" borderId="0" xfId="0"/>
    <xf numFmtId="0" fontId="2" fillId="0" borderId="0" xfId="0" applyFont="1" applyAlignment="1"/>
    <xf numFmtId="0" fontId="2" fillId="0" borderId="0" xfId="0" applyFont="1"/>
    <xf numFmtId="0" fontId="5" fillId="0" borderId="0" xfId="0" applyFont="1"/>
    <xf numFmtId="0" fontId="7" fillId="0" borderId="0" xfId="0" applyFont="1"/>
    <xf numFmtId="0" fontId="4" fillId="0" borderId="0" xfId="0" applyFont="1" applyAlignment="1">
      <alignment horizontal="center"/>
    </xf>
    <xf numFmtId="0" fontId="4" fillId="0" borderId="0" xfId="0" applyFont="1"/>
    <xf numFmtId="0" fontId="4" fillId="0" borderId="5" xfId="0" applyFont="1" applyBorder="1" applyAlignment="1">
      <alignment horizontal="center"/>
    </xf>
    <xf numFmtId="0" fontId="10" fillId="0" borderId="0" xfId="0" applyFont="1"/>
    <xf numFmtId="0" fontId="4" fillId="0" borderId="2" xfId="0" applyFont="1" applyBorder="1" applyAlignment="1">
      <alignment horizontal="center"/>
    </xf>
    <xf numFmtId="0" fontId="2" fillId="0" borderId="0" xfId="0" applyFont="1" applyAlignment="1">
      <alignment horizontal="left"/>
    </xf>
    <xf numFmtId="0" fontId="2" fillId="0" borderId="0" xfId="0" applyFont="1" applyFill="1"/>
    <xf numFmtId="0" fontId="4" fillId="0" borderId="0" xfId="0" applyFont="1" applyFill="1" applyBorder="1" applyAlignment="1">
      <alignment horizontal="center"/>
    </xf>
    <xf numFmtId="0" fontId="14" fillId="0" borderId="0" xfId="0" applyFont="1" applyFill="1"/>
    <xf numFmtId="0" fontId="1" fillId="0" borderId="0" xfId="0" applyFont="1" applyBorder="1" applyAlignment="1">
      <alignment horizontal="left" wrapText="1"/>
    </xf>
    <xf numFmtId="0" fontId="4" fillId="0" borderId="2" xfId="0" applyFont="1" applyBorder="1" applyAlignment="1">
      <alignment horizontal="center"/>
    </xf>
    <xf numFmtId="0" fontId="2" fillId="0" borderId="2" xfId="0" applyFont="1" applyBorder="1" applyAlignment="1"/>
    <xf numFmtId="0" fontId="3" fillId="0" borderId="0" xfId="0" applyFont="1" applyAlignment="1">
      <alignment horizontal="center"/>
    </xf>
    <xf numFmtId="0" fontId="2" fillId="0" borderId="0" xfId="0" applyFont="1" applyAlignment="1"/>
    <xf numFmtId="0" fontId="1" fillId="0" borderId="0" xfId="0" applyFont="1" applyAlignment="1"/>
    <xf numFmtId="0" fontId="1" fillId="0" borderId="0" xfId="0" applyFont="1" applyAlignment="1">
      <alignment horizontal="right"/>
    </xf>
    <xf numFmtId="0" fontId="8" fillId="0" borderId="0" xfId="0" applyFont="1" applyAlignment="1">
      <alignment horizontal="right"/>
    </xf>
    <xf numFmtId="0" fontId="4" fillId="0" borderId="0" xfId="0" applyFont="1" applyAlignment="1">
      <alignment horizontal="right"/>
    </xf>
    <xf numFmtId="0" fontId="17" fillId="0" borderId="0" xfId="0" applyFont="1"/>
    <xf numFmtId="0" fontId="4" fillId="0" borderId="0" xfId="0" applyFont="1" applyFill="1" applyAlignment="1">
      <alignment horizontal="center"/>
    </xf>
    <xf numFmtId="0" fontId="1" fillId="0" borderId="0" xfId="0" applyFont="1"/>
    <xf numFmtId="0" fontId="4" fillId="0" borderId="0" xfId="0" applyFont="1" applyAlignment="1"/>
    <xf numFmtId="0" fontId="10" fillId="0" borderId="0" xfId="0" applyFont="1" applyAlignment="1"/>
    <xf numFmtId="0" fontId="8" fillId="0" borderId="0" xfId="0" applyFont="1"/>
    <xf numFmtId="0" fontId="4" fillId="0" borderId="0" xfId="0" applyFont="1" applyAlignment="1">
      <alignment horizontal="center" vertical="center"/>
    </xf>
    <xf numFmtId="0" fontId="19" fillId="0" borderId="0" xfId="0" applyFont="1" applyAlignment="1"/>
    <xf numFmtId="0" fontId="17" fillId="0" borderId="0" xfId="0" applyFont="1" applyAlignment="1"/>
    <xf numFmtId="0" fontId="16" fillId="0" borderId="0" xfId="0" applyFont="1" applyAlignment="1"/>
    <xf numFmtId="0" fontId="1" fillId="0" borderId="0" xfId="0" applyFont="1" applyFill="1" applyBorder="1" applyAlignment="1">
      <alignment horizontal="right" vertical="center" wrapText="1"/>
    </xf>
    <xf numFmtId="0" fontId="1" fillId="0" borderId="0" xfId="0" applyFont="1" applyBorder="1" applyAlignment="1">
      <alignment horizontal="right" wrapText="1"/>
    </xf>
    <xf numFmtId="1" fontId="1" fillId="0" borderId="0" xfId="0" applyNumberFormat="1" applyFont="1" applyBorder="1" applyAlignment="1">
      <alignment horizontal="center" vertical="center"/>
    </xf>
    <xf numFmtId="0" fontId="8" fillId="0" borderId="0" xfId="0" applyFont="1" applyBorder="1" applyAlignment="1">
      <alignment horizontal="left"/>
    </xf>
    <xf numFmtId="0" fontId="3" fillId="0" borderId="2" xfId="0" applyFont="1" applyBorder="1" applyAlignment="1">
      <alignment horizontal="center"/>
    </xf>
    <xf numFmtId="164" fontId="9" fillId="0" borderId="2" xfId="0" applyNumberFormat="1" applyFont="1" applyFill="1" applyBorder="1" applyAlignment="1">
      <alignment horizont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5" fillId="0" borderId="7" xfId="0" applyFont="1" applyFill="1" applyBorder="1" applyAlignment="1">
      <alignment horizontal="center" wrapText="1"/>
    </xf>
    <xf numFmtId="0" fontId="25" fillId="0" borderId="0" xfId="0" applyFont="1" applyAlignment="1">
      <alignment horizontal="center" wrapText="1"/>
    </xf>
    <xf numFmtId="0" fontId="27" fillId="0" borderId="14" xfId="0" applyFont="1" applyBorder="1"/>
    <xf numFmtId="0" fontId="26" fillId="0" borderId="1" xfId="3" applyFill="1" applyBorder="1" applyAlignment="1">
      <alignment vertical="center"/>
    </xf>
    <xf numFmtId="0" fontId="0" fillId="0" borderId="0" xfId="0" applyBorder="1"/>
    <xf numFmtId="0" fontId="0" fillId="0" borderId="15" xfId="0" applyBorder="1"/>
    <xf numFmtId="0" fontId="24" fillId="0" borderId="14" xfId="0" applyFont="1" applyBorder="1" applyAlignment="1">
      <alignment horizontal="right"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xf>
    <xf numFmtId="0" fontId="0" fillId="0" borderId="14" xfId="0" applyBorder="1" applyAlignment="1">
      <alignment horizontal="right" vertical="center" wrapText="1"/>
    </xf>
    <xf numFmtId="0" fontId="0" fillId="0" borderId="16" xfId="0" applyFill="1" applyBorder="1" applyAlignment="1">
      <alignment horizontal="right" vertical="center" wrapText="1"/>
    </xf>
    <xf numFmtId="165" fontId="0" fillId="0" borderId="17" xfId="0" applyNumberFormat="1" applyBorder="1" applyAlignment="1">
      <alignment horizontal="center"/>
    </xf>
    <xf numFmtId="1" fontId="0" fillId="0" borderId="17" xfId="0" applyNumberFormat="1" applyBorder="1" applyAlignment="1">
      <alignment horizontal="center"/>
    </xf>
    <xf numFmtId="0" fontId="0" fillId="0" borderId="18" xfId="0" applyBorder="1"/>
    <xf numFmtId="0" fontId="27" fillId="0" borderId="19" xfId="0" applyFont="1" applyFill="1" applyBorder="1" applyAlignment="1">
      <alignment horizontal="left" vertical="center"/>
    </xf>
    <xf numFmtId="165" fontId="29" fillId="0" borderId="20" xfId="0" applyNumberFormat="1" applyFont="1" applyBorder="1" applyAlignment="1">
      <alignment horizontal="center"/>
    </xf>
    <xf numFmtId="1" fontId="29" fillId="0" borderId="20" xfId="0" applyNumberFormat="1" applyFont="1" applyBorder="1" applyAlignment="1">
      <alignment horizontal="center"/>
    </xf>
    <xf numFmtId="0" fontId="0" fillId="0" borderId="21" xfId="0" applyBorder="1"/>
    <xf numFmtId="0" fontId="0" fillId="0" borderId="22" xfId="0" applyBorder="1"/>
    <xf numFmtId="0" fontId="0" fillId="0" borderId="23" xfId="0" applyFont="1" applyFill="1" applyBorder="1" applyAlignment="1">
      <alignment horizontal="right"/>
    </xf>
    <xf numFmtId="0" fontId="0" fillId="0" borderId="2" xfId="0" applyBorder="1" applyAlignment="1">
      <alignment horizontal="center"/>
    </xf>
    <xf numFmtId="0" fontId="0" fillId="0" borderId="23" xfId="0" applyBorder="1" applyAlignment="1">
      <alignment horizontal="right"/>
    </xf>
    <xf numFmtId="0" fontId="0" fillId="0" borderId="23" xfId="0" applyBorder="1" applyAlignment="1">
      <alignment horizontal="right" wrapText="1"/>
    </xf>
    <xf numFmtId="0" fontId="0" fillId="0" borderId="14" xfId="0" applyBorder="1"/>
    <xf numFmtId="0" fontId="0" fillId="0" borderId="0" xfId="0" applyFill="1" applyBorder="1" applyAlignment="1">
      <alignment horizontal="right"/>
    </xf>
    <xf numFmtId="2" fontId="23" fillId="0" borderId="0" xfId="2" applyNumberFormat="1" applyFill="1" applyBorder="1"/>
    <xf numFmtId="0" fontId="0" fillId="0" borderId="14" xfId="0" applyFont="1" applyBorder="1" applyAlignment="1">
      <alignment horizontal="right" vertical="center"/>
    </xf>
    <xf numFmtId="0" fontId="0" fillId="0" borderId="14" xfId="0" applyBorder="1" applyAlignment="1">
      <alignment horizontal="right" vertical="center"/>
    </xf>
    <xf numFmtId="0" fontId="0" fillId="0" borderId="16" xfId="0" applyBorder="1"/>
    <xf numFmtId="0" fontId="0" fillId="0" borderId="17" xfId="0" applyBorder="1"/>
    <xf numFmtId="0" fontId="0" fillId="0" borderId="2" xfId="0" applyBorder="1"/>
    <xf numFmtId="0" fontId="0" fillId="0" borderId="2" xfId="0" applyBorder="1" applyAlignment="1">
      <alignment horizontal="right"/>
    </xf>
    <xf numFmtId="0" fontId="0" fillId="0" borderId="2" xfId="0" applyBorder="1" applyAlignment="1">
      <alignment horizontal="right" wrapText="1"/>
    </xf>
    <xf numFmtId="0" fontId="0" fillId="0" borderId="2" xfId="0" applyFill="1" applyBorder="1" applyAlignment="1">
      <alignment horizontal="right"/>
    </xf>
    <xf numFmtId="0" fontId="27" fillId="0" borderId="0" xfId="0" applyFont="1" applyAlignment="1">
      <alignment horizontal="left"/>
    </xf>
    <xf numFmtId="0" fontId="0" fillId="5" borderId="2" xfId="0" applyFill="1" applyBorder="1"/>
    <xf numFmtId="0" fontId="0" fillId="5" borderId="2" xfId="0" applyFont="1" applyFill="1" applyBorder="1" applyAlignment="1">
      <alignment horizontal="right"/>
    </xf>
    <xf numFmtId="0" fontId="0" fillId="5" borderId="2" xfId="0" applyFill="1" applyBorder="1" applyAlignment="1">
      <alignment horizontal="center"/>
    </xf>
    <xf numFmtId="0" fontId="27" fillId="0" borderId="0" xfId="0" applyFont="1" applyFill="1" applyBorder="1" applyAlignment="1">
      <alignment horizontal="left"/>
    </xf>
    <xf numFmtId="0" fontId="0" fillId="5" borderId="2" xfId="0" applyFill="1" applyBorder="1" applyAlignment="1">
      <alignment horizontal="right"/>
    </xf>
    <xf numFmtId="0" fontId="28" fillId="0" borderId="2" xfId="1" applyFont="1" applyFill="1" applyBorder="1" applyAlignment="1">
      <alignment horizontal="center" vertical="center" wrapText="1"/>
    </xf>
    <xf numFmtId="0" fontId="28" fillId="0" borderId="9" xfId="0" applyFont="1" applyFill="1" applyBorder="1" applyAlignment="1">
      <alignment horizontal="center" vertical="center" wrapText="1"/>
    </xf>
    <xf numFmtId="0" fontId="30" fillId="0" borderId="28" xfId="0" applyFont="1" applyFill="1" applyBorder="1" applyAlignment="1">
      <alignment horizontal="center" vertical="center" wrapText="1"/>
    </xf>
    <xf numFmtId="2" fontId="0" fillId="0" borderId="2" xfId="0" applyNumberFormat="1" applyBorder="1" applyAlignment="1">
      <alignment horizontal="center" vertical="center"/>
    </xf>
    <xf numFmtId="2" fontId="28" fillId="4" borderId="2" xfId="1" applyNumberFormat="1" applyFont="1" applyFill="1" applyBorder="1" applyAlignment="1" applyProtection="1">
      <alignment horizontal="center" vertical="center"/>
      <protection locked="0"/>
    </xf>
    <xf numFmtId="164" fontId="28" fillId="4" borderId="2" xfId="1" applyNumberFormat="1" applyFont="1" applyFill="1" applyBorder="1" applyAlignment="1" applyProtection="1">
      <alignment horizontal="center"/>
      <protection locked="0"/>
    </xf>
    <xf numFmtId="164" fontId="23" fillId="3" borderId="13" xfId="2" applyNumberFormat="1" applyBorder="1" applyAlignment="1">
      <alignment horizontal="center"/>
    </xf>
    <xf numFmtId="164" fontId="23" fillId="3" borderId="25" xfId="2" applyNumberFormat="1" applyBorder="1" applyAlignment="1">
      <alignment horizontal="center"/>
    </xf>
    <xf numFmtId="164" fontId="23" fillId="3" borderId="26" xfId="2" applyNumberFormat="1" applyBorder="1" applyAlignment="1">
      <alignment horizontal="center"/>
    </xf>
    <xf numFmtId="164" fontId="23" fillId="3" borderId="27" xfId="2" applyNumberFormat="1" applyBorder="1" applyAlignment="1">
      <alignment horizontal="center"/>
    </xf>
    <xf numFmtId="0" fontId="10" fillId="0" borderId="0" xfId="0" applyFont="1" applyBorder="1" applyAlignment="1">
      <alignment vertical="top" wrapText="1"/>
    </xf>
    <xf numFmtId="0" fontId="1" fillId="0" borderId="0" xfId="0" applyFont="1" applyAlignment="1">
      <alignment horizontal="right" vertical="center" wrapText="1"/>
    </xf>
    <xf numFmtId="0" fontId="1" fillId="0" borderId="0" xfId="0" applyFont="1" applyBorder="1" applyAlignment="1">
      <alignment horizontal="right" vertical="center" wrapText="1"/>
    </xf>
    <xf numFmtId="164" fontId="1" fillId="0" borderId="0" xfId="0" applyNumberFormat="1" applyFont="1" applyBorder="1" applyAlignment="1">
      <alignment horizontal="center"/>
    </xf>
    <xf numFmtId="1" fontId="1" fillId="0" borderId="0" xfId="0" applyNumberFormat="1" applyFont="1" applyBorder="1" applyAlignment="1">
      <alignment horizontal="center"/>
    </xf>
    <xf numFmtId="0" fontId="10" fillId="0" borderId="0" xfId="0" applyFont="1" applyBorder="1" applyAlignment="1">
      <alignment wrapText="1"/>
    </xf>
    <xf numFmtId="0" fontId="1" fillId="0" borderId="0" xfId="0" applyFont="1" applyBorder="1" applyAlignment="1">
      <alignment horizontal="center" wrapText="1"/>
    </xf>
    <xf numFmtId="0" fontId="1" fillId="0" borderId="0" xfId="0" applyFont="1" applyAlignment="1">
      <alignment vertical="center"/>
    </xf>
    <xf numFmtId="0" fontId="1" fillId="0" borderId="0" xfId="0" applyFont="1" applyAlignment="1">
      <alignment horizontal="right" vertical="center"/>
    </xf>
    <xf numFmtId="0" fontId="27" fillId="0" borderId="14" xfId="0" applyFont="1" applyFill="1" applyBorder="1" applyAlignment="1">
      <alignment horizontal="left" vertical="center"/>
    </xf>
    <xf numFmtId="0" fontId="0" fillId="0" borderId="0" xfId="0" applyFill="1" applyBorder="1" applyAlignment="1">
      <alignment horizontal="center" vertical="center"/>
    </xf>
    <xf numFmtId="0" fontId="22" fillId="0" borderId="0" xfId="1" applyFill="1" applyBorder="1" applyAlignment="1">
      <alignment horizontal="center" vertical="center"/>
    </xf>
    <xf numFmtId="0" fontId="1" fillId="0" borderId="0" xfId="0" applyFont="1" applyBorder="1" applyAlignment="1">
      <alignment horizontal="center"/>
    </xf>
    <xf numFmtId="164" fontId="0" fillId="4" borderId="2" xfId="0" applyNumberFormat="1" applyFill="1" applyBorder="1"/>
    <xf numFmtId="0" fontId="25" fillId="0" borderId="0" xfId="0" applyFont="1" applyBorder="1" applyAlignment="1">
      <alignment horizontal="center" wrapText="1"/>
    </xf>
    <xf numFmtId="0" fontId="27" fillId="0" borderId="19" xfId="0" applyFont="1" applyBorder="1"/>
    <xf numFmtId="0" fontId="0" fillId="0" borderId="20" xfId="0" applyBorder="1"/>
    <xf numFmtId="0" fontId="4" fillId="0" borderId="20" xfId="0" applyFont="1" applyBorder="1" applyAlignment="1">
      <alignment horizontal="right"/>
    </xf>
    <xf numFmtId="0" fontId="4" fillId="0" borderId="0" xfId="0" applyFont="1" applyBorder="1" applyAlignment="1">
      <alignment horizontal="right"/>
    </xf>
    <xf numFmtId="0" fontId="2" fillId="0" borderId="0" xfId="0" quotePrefix="1" applyFont="1"/>
    <xf numFmtId="164" fontId="1" fillId="6" borderId="2" xfId="0" applyNumberFormat="1" applyFont="1" applyFill="1" applyBorder="1" applyAlignment="1">
      <alignment horizontal="center" wrapText="1"/>
    </xf>
    <xf numFmtId="1" fontId="1" fillId="6" borderId="2" xfId="0" applyNumberFormat="1" applyFont="1" applyFill="1" applyBorder="1" applyAlignment="1">
      <alignment horizontal="center" vertical="center"/>
    </xf>
    <xf numFmtId="166" fontId="9" fillId="6" borderId="2" xfId="0" applyNumberFormat="1" applyFont="1" applyFill="1" applyBorder="1" applyAlignment="1">
      <alignment horizontal="center" vertical="center"/>
    </xf>
    <xf numFmtId="0" fontId="0" fillId="0" borderId="14" xfId="0" applyFont="1" applyBorder="1" applyAlignment="1">
      <alignment wrapText="1"/>
    </xf>
    <xf numFmtId="0" fontId="0" fillId="0" borderId="0" xfId="0" applyFont="1" applyBorder="1" applyAlignment="1">
      <alignment wrapText="1"/>
    </xf>
    <xf numFmtId="0" fontId="18" fillId="0" borderId="0" xfId="0" applyFont="1" applyAlignment="1">
      <alignment horizontal="right" vertical="center"/>
    </xf>
    <xf numFmtId="164" fontId="1" fillId="0" borderId="1" xfId="0" applyNumberFormat="1" applyFont="1" applyFill="1" applyBorder="1" applyAlignment="1">
      <alignment horizontal="center" wrapText="1"/>
    </xf>
    <xf numFmtId="0" fontId="0" fillId="0" borderId="0" xfId="0" applyBorder="1" applyAlignment="1">
      <alignment horizontal="right"/>
    </xf>
    <xf numFmtId="0" fontId="0" fillId="0" borderId="19" xfId="0" applyBorder="1"/>
    <xf numFmtId="0" fontId="28" fillId="0" borderId="34" xfId="1" applyFont="1" applyFill="1" applyBorder="1" applyAlignment="1">
      <alignment horizontal="center" vertical="center" wrapText="1"/>
    </xf>
    <xf numFmtId="166" fontId="28" fillId="7" borderId="9" xfId="2" applyNumberFormat="1" applyFont="1" applyFill="1" applyBorder="1" applyAlignment="1">
      <alignment horizontal="center" vertical="center"/>
    </xf>
    <xf numFmtId="166" fontId="28" fillId="7" borderId="2" xfId="2" applyNumberFormat="1" applyFont="1" applyFill="1" applyBorder="1" applyAlignment="1">
      <alignment horizontal="center" vertical="center"/>
    </xf>
    <xf numFmtId="166" fontId="28" fillId="7" borderId="9" xfId="2" applyNumberFormat="1" applyFont="1" applyFill="1" applyBorder="1" applyAlignment="1">
      <alignment horizontal="center" vertical="center" wrapText="1"/>
    </xf>
    <xf numFmtId="166" fontId="28" fillId="7" borderId="2" xfId="0" applyNumberFormat="1" applyFont="1" applyFill="1" applyBorder="1" applyAlignment="1">
      <alignment horizontal="center" vertical="center"/>
    </xf>
    <xf numFmtId="166" fontId="28" fillId="7" borderId="9" xfId="0" applyNumberFormat="1" applyFont="1" applyFill="1" applyBorder="1" applyAlignment="1">
      <alignment horizontal="center" vertical="center"/>
    </xf>
    <xf numFmtId="166" fontId="28" fillId="7" borderId="2" xfId="0" applyNumberFormat="1" applyFont="1" applyFill="1" applyBorder="1" applyAlignment="1">
      <alignment horizontal="center"/>
    </xf>
    <xf numFmtId="1" fontId="28" fillId="7" borderId="2" xfId="2" applyNumberFormat="1" applyFont="1" applyFill="1" applyBorder="1" applyAlignment="1">
      <alignment horizontal="center" vertical="center"/>
    </xf>
    <xf numFmtId="1" fontId="28" fillId="7" borderId="34" xfId="2" applyNumberFormat="1" applyFont="1" applyFill="1" applyBorder="1" applyAlignment="1">
      <alignment horizontal="center" vertical="center"/>
    </xf>
    <xf numFmtId="1" fontId="28" fillId="7" borderId="34" xfId="2" applyNumberFormat="1" applyFont="1" applyFill="1" applyBorder="1" applyAlignment="1">
      <alignment horizontal="center" vertical="center" wrapText="1"/>
    </xf>
    <xf numFmtId="166" fontId="23" fillId="7" borderId="29" xfId="2" applyNumberFormat="1" applyFill="1" applyBorder="1" applyAlignment="1">
      <alignment horizontal="center" vertical="center"/>
    </xf>
    <xf numFmtId="166" fontId="23" fillId="7" borderId="30" xfId="2" applyNumberFormat="1" applyFill="1" applyBorder="1" applyAlignment="1">
      <alignment horizontal="center" vertical="center"/>
    </xf>
    <xf numFmtId="0" fontId="27" fillId="0" borderId="20" xfId="0" applyFont="1" applyBorder="1" applyAlignment="1">
      <alignment vertical="top" wrapText="1"/>
    </xf>
    <xf numFmtId="0" fontId="27" fillId="0" borderId="19" xfId="0" applyFont="1" applyBorder="1" applyAlignment="1">
      <alignment vertical="top"/>
    </xf>
    <xf numFmtId="0" fontId="0" fillId="0" borderId="14" xfId="0" applyBorder="1" applyAlignment="1">
      <alignment horizontal="right"/>
    </xf>
    <xf numFmtId="0" fontId="0" fillId="0" borderId="14" xfId="0" applyBorder="1" applyAlignment="1">
      <alignment horizontal="right" wrapText="1"/>
    </xf>
    <xf numFmtId="2" fontId="28" fillId="0" borderId="14" xfId="2" applyNumberFormat="1" applyFont="1" applyFill="1" applyBorder="1" applyAlignment="1">
      <alignment horizontal="right" wrapText="1"/>
    </xf>
    <xf numFmtId="2" fontId="0" fillId="4" borderId="2" xfId="0" applyNumberFormat="1" applyFill="1" applyBorder="1" applyAlignment="1">
      <alignment horizontal="center" vertical="center"/>
    </xf>
    <xf numFmtId="0" fontId="27" fillId="0" borderId="14" xfId="0" applyFont="1" applyBorder="1" applyAlignment="1">
      <alignment vertical="top"/>
    </xf>
    <xf numFmtId="165" fontId="0" fillId="7" borderId="2" xfId="0" applyNumberFormat="1" applyFill="1" applyBorder="1" applyAlignment="1">
      <alignment horizontal="center" vertical="center"/>
    </xf>
    <xf numFmtId="0" fontId="1" fillId="0" borderId="0" xfId="0" applyFont="1" applyAlignment="1">
      <alignment horizontal="right" vertical="center" wrapText="1"/>
    </xf>
    <xf numFmtId="166" fontId="9" fillId="0" borderId="0" xfId="0" applyNumberFormat="1" applyFont="1" applyFill="1" applyBorder="1" applyAlignment="1">
      <alignment horizontal="center" vertical="center"/>
    </xf>
    <xf numFmtId="0" fontId="1" fillId="0" borderId="0" xfId="0" applyFont="1" applyFill="1" applyBorder="1" applyAlignment="1">
      <alignment horizontal="right" wrapText="1"/>
    </xf>
    <xf numFmtId="1" fontId="1" fillId="0" borderId="0" xfId="0" applyNumberFormat="1" applyFont="1" applyFill="1" applyBorder="1" applyAlignment="1">
      <alignment horizontal="center" vertical="center"/>
    </xf>
    <xf numFmtId="1" fontId="39" fillId="0" borderId="0" xfId="0" applyNumberFormat="1" applyFont="1" applyFill="1" applyBorder="1" applyAlignment="1">
      <alignment horizontal="center" vertical="center"/>
    </xf>
    <xf numFmtId="0" fontId="1" fillId="0" borderId="8" xfId="0" applyFont="1" applyBorder="1" applyAlignment="1">
      <alignment horizontal="righ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2" fillId="0" borderId="31" xfId="0" applyFont="1" applyBorder="1" applyAlignment="1">
      <alignment horizontal="center" vertical="center"/>
    </xf>
    <xf numFmtId="167" fontId="2" fillId="0" borderId="31" xfId="4" applyNumberFormat="1" applyFont="1" applyBorder="1" applyAlignment="1">
      <alignment horizontal="center" vertical="center"/>
    </xf>
    <xf numFmtId="0" fontId="8" fillId="0" borderId="11" xfId="0" applyFont="1" applyBorder="1" applyAlignment="1">
      <alignment vertical="center" wrapText="1"/>
    </xf>
    <xf numFmtId="0" fontId="1" fillId="0" borderId="2" xfId="0" applyFont="1" applyBorder="1" applyAlignment="1">
      <alignment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7" borderId="31" xfId="0" applyFont="1" applyFill="1" applyBorder="1" applyAlignment="1">
      <alignment horizontal="center" vertical="center"/>
    </xf>
    <xf numFmtId="167" fontId="2" fillId="7" borderId="31" xfId="4" applyNumberFormat="1" applyFont="1" applyFill="1" applyBorder="1" applyAlignment="1">
      <alignment horizontal="center" vertical="center"/>
    </xf>
    <xf numFmtId="0" fontId="0" fillId="0" borderId="2" xfId="0" applyBorder="1" applyAlignment="1">
      <alignment horizontal="center"/>
    </xf>
    <xf numFmtId="10" fontId="28" fillId="4" borderId="2" xfId="4" applyNumberFormat="1" applyFont="1" applyFill="1" applyBorder="1" applyAlignment="1" applyProtection="1">
      <alignment horizontal="center" vertical="center"/>
      <protection locked="0"/>
    </xf>
    <xf numFmtId="10" fontId="0" fillId="4" borderId="2" xfId="4" applyNumberFormat="1" applyFont="1" applyFill="1" applyBorder="1" applyAlignment="1">
      <alignment horizontal="center" vertical="center"/>
    </xf>
    <xf numFmtId="0" fontId="1" fillId="0" borderId="3"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right" vertical="center" wrapText="1"/>
    </xf>
    <xf numFmtId="0" fontId="1" fillId="0" borderId="4" xfId="0" applyFont="1" applyBorder="1" applyAlignment="1">
      <alignment horizontal="right" vertical="center" wrapText="1"/>
    </xf>
    <xf numFmtId="0" fontId="4" fillId="0" borderId="2" xfId="0" applyFont="1" applyFill="1" applyBorder="1" applyAlignment="1">
      <alignment horizontal="left"/>
    </xf>
    <xf numFmtId="0" fontId="2" fillId="0" borderId="2" xfId="0" applyFont="1" applyFill="1" applyBorder="1" applyAlignment="1">
      <alignment horizontal="left"/>
    </xf>
    <xf numFmtId="0" fontId="3" fillId="0" borderId="2" xfId="0" applyFont="1" applyFill="1" applyBorder="1" applyAlignment="1">
      <alignment horizontal="left"/>
    </xf>
    <xf numFmtId="0" fontId="4" fillId="0" borderId="3" xfId="0" applyFont="1" applyFill="1" applyBorder="1" applyAlignment="1">
      <alignment horizontal="left"/>
    </xf>
    <xf numFmtId="0" fontId="4" fillId="0" borderId="9" xfId="0" applyFont="1" applyFill="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1" fillId="0" borderId="0" xfId="0" applyFont="1" applyBorder="1" applyAlignment="1">
      <alignment horizontal="center" vertical="center" wrapText="1"/>
    </xf>
    <xf numFmtId="0" fontId="8" fillId="0" borderId="0" xfId="0" applyFont="1" applyBorder="1" applyAlignment="1">
      <alignment wrapText="1"/>
    </xf>
    <xf numFmtId="0" fontId="1" fillId="0" borderId="2" xfId="0" applyFont="1" applyBorder="1" applyAlignment="1">
      <alignment horizontal="left" wrapText="1"/>
    </xf>
    <xf numFmtId="0" fontId="8" fillId="0" borderId="1" xfId="0" applyFont="1" applyBorder="1" applyAlignment="1">
      <alignment wrapText="1"/>
    </xf>
    <xf numFmtId="0" fontId="8" fillId="0" borderId="6" xfId="0" applyFont="1" applyBorder="1" applyAlignment="1">
      <alignment wrapText="1"/>
    </xf>
    <xf numFmtId="0" fontId="1" fillId="0" borderId="0" xfId="0" applyFont="1" applyFill="1" applyBorder="1" applyAlignment="1">
      <alignment horizontal="right" vertical="center" wrapText="1"/>
    </xf>
    <xf numFmtId="0" fontId="1" fillId="0" borderId="0" xfId="0" applyFont="1" applyBorder="1" applyAlignment="1">
      <alignment horizontal="right" wrapText="1"/>
    </xf>
    <xf numFmtId="0" fontId="1" fillId="0" borderId="4" xfId="0" applyFont="1" applyBorder="1" applyAlignment="1">
      <alignment horizontal="right" wrapText="1"/>
    </xf>
    <xf numFmtId="0" fontId="1" fillId="0" borderId="0" xfId="0" applyFont="1" applyFill="1" applyBorder="1" applyAlignment="1">
      <alignment horizontal="left" wrapText="1"/>
    </xf>
    <xf numFmtId="166" fontId="28" fillId="0" borderId="0" xfId="0" applyNumberFormat="1" applyFont="1" applyFill="1" applyBorder="1" applyAlignment="1">
      <alignment horizontal="left" vertical="center" wrapText="1"/>
    </xf>
    <xf numFmtId="0" fontId="8" fillId="0" borderId="0" xfId="0" applyFont="1" applyBorder="1" applyAlignment="1"/>
    <xf numFmtId="0" fontId="2" fillId="0" borderId="0" xfId="0" applyFont="1" applyBorder="1" applyAlignment="1"/>
    <xf numFmtId="0" fontId="2" fillId="0" borderId="4" xfId="0" applyFont="1" applyBorder="1" applyAlignment="1"/>
    <xf numFmtId="0" fontId="10" fillId="0" borderId="0" xfId="0" applyFont="1" applyFill="1" applyBorder="1" applyAlignment="1">
      <alignment horizontal="left"/>
    </xf>
    <xf numFmtId="0" fontId="8" fillId="0" borderId="4" xfId="0" applyFont="1" applyBorder="1" applyAlignment="1">
      <alignment wrapText="1"/>
    </xf>
    <xf numFmtId="0" fontId="12" fillId="0" borderId="0" xfId="0" applyFont="1" applyFill="1" applyAlignment="1">
      <alignment horizontal="left" wrapText="1"/>
    </xf>
    <xf numFmtId="0" fontId="21" fillId="0" borderId="0" xfId="0" applyFont="1" applyAlignment="1">
      <alignment horizontal="left" wrapText="1"/>
    </xf>
    <xf numFmtId="0" fontId="21" fillId="0" borderId="0" xfId="0" applyFont="1" applyBorder="1" applyAlignment="1">
      <alignment horizontal="left" wrapText="1"/>
    </xf>
    <xf numFmtId="0" fontId="1" fillId="0" borderId="2" xfId="0" applyFont="1" applyBorder="1" applyAlignment="1">
      <alignment horizontal="left" vertical="top" wrapText="1"/>
    </xf>
    <xf numFmtId="0" fontId="29" fillId="0" borderId="2" xfId="0" applyFont="1" applyBorder="1" applyAlignment="1">
      <alignment horizontal="center"/>
    </xf>
    <xf numFmtId="0" fontId="36" fillId="0" borderId="2" xfId="0" applyFont="1" applyBorder="1" applyAlignment="1">
      <alignment horizontal="center"/>
    </xf>
    <xf numFmtId="2" fontId="28" fillId="0" borderId="2" xfId="2" applyNumberFormat="1" applyFont="1" applyFill="1" applyBorder="1" applyAlignment="1">
      <alignment horizontal="center" wrapText="1"/>
    </xf>
    <xf numFmtId="2" fontId="28" fillId="0" borderId="2" xfId="2" applyNumberFormat="1" applyFont="1" applyFill="1" applyBorder="1" applyAlignment="1" applyProtection="1">
      <alignment horizontal="center" wrapText="1"/>
    </xf>
    <xf numFmtId="0" fontId="4" fillId="0" borderId="32" xfId="0" applyFont="1" applyFill="1" applyBorder="1" applyAlignment="1">
      <alignment horizontal="left" wrapText="1"/>
    </xf>
    <xf numFmtId="0" fontId="2" fillId="0" borderId="33" xfId="0" applyFont="1" applyFill="1" applyBorder="1" applyAlignment="1">
      <alignment horizontal="left" wrapText="1"/>
    </xf>
    <xf numFmtId="0" fontId="4" fillId="0" borderId="2" xfId="0" applyFont="1" applyFill="1" applyBorder="1" applyAlignment="1">
      <alignment horizontal="left" wrapText="1"/>
    </xf>
    <xf numFmtId="0" fontId="2" fillId="0" borderId="34" xfId="0" applyFont="1" applyFill="1" applyBorder="1" applyAlignment="1">
      <alignment horizontal="left" wrapText="1"/>
    </xf>
    <xf numFmtId="0" fontId="0" fillId="0" borderId="2" xfId="0" applyBorder="1" applyAlignment="1">
      <alignment horizontal="center"/>
    </xf>
    <xf numFmtId="0" fontId="0" fillId="0" borderId="2" xfId="0" applyBorder="1" applyAlignment="1">
      <alignment horizontal="center" wrapText="1"/>
    </xf>
    <xf numFmtId="0" fontId="0" fillId="0" borderId="14" xfId="0" applyFont="1" applyBorder="1" applyAlignment="1">
      <alignment horizontal="left" wrapText="1"/>
    </xf>
    <xf numFmtId="0" fontId="0" fillId="0" borderId="0" xfId="0" applyFont="1" applyBorder="1" applyAlignment="1">
      <alignment horizontal="left" wrapText="1"/>
    </xf>
    <xf numFmtId="0" fontId="0" fillId="0" borderId="15" xfId="0" applyFont="1" applyBorder="1" applyAlignment="1">
      <alignment horizontal="left" wrapText="1"/>
    </xf>
    <xf numFmtId="0" fontId="0" fillId="0" borderId="1" xfId="0" applyFill="1" applyBorder="1" applyAlignment="1">
      <alignment horizontal="right" vertical="center" wrapText="1"/>
    </xf>
    <xf numFmtId="0" fontId="29" fillId="0" borderId="14" xfId="0" applyFont="1" applyFill="1" applyBorder="1" applyAlignment="1">
      <alignment horizontal="left" vertical="center"/>
    </xf>
    <xf numFmtId="0" fontId="29" fillId="0" borderId="1" xfId="0" applyFont="1" applyFill="1" applyBorder="1" applyAlignment="1">
      <alignment horizontal="left" vertical="center"/>
    </xf>
    <xf numFmtId="0" fontId="0" fillId="0" borderId="24" xfId="0" applyBorder="1" applyAlignment="1">
      <alignment horizontal="center" wrapText="1"/>
    </xf>
    <xf numFmtId="0" fontId="29" fillId="0" borderId="14" xfId="0" applyFont="1" applyBorder="1" applyAlignment="1">
      <alignment horizontal="left"/>
    </xf>
    <xf numFmtId="0" fontId="29" fillId="0" borderId="1" xfId="0" applyFont="1" applyBorder="1" applyAlignment="1">
      <alignment horizontal="left"/>
    </xf>
    <xf numFmtId="0" fontId="0" fillId="5" borderId="2" xfId="0" applyFill="1" applyBorder="1" applyAlignment="1">
      <alignment horizontal="center"/>
    </xf>
    <xf numFmtId="0" fontId="2" fillId="0" borderId="2" xfId="0" applyFont="1" applyBorder="1"/>
    <xf numFmtId="0" fontId="4" fillId="0" borderId="0" xfId="0" applyFont="1" applyAlignment="1">
      <alignment vertical="center"/>
    </xf>
  </cellXfs>
  <cellStyles count="5">
    <cellStyle name="Hyperlink" xfId="3" builtinId="8"/>
    <cellStyle name="Input" xfId="1" builtinId="20"/>
    <cellStyle name="Normal" xfId="0" builtinId="0"/>
    <cellStyle name="Output" xfId="2" builtinId="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I$18"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E$1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57150</xdr:rowOff>
        </xdr:from>
        <xdr:to>
          <xdr:col>7</xdr:col>
          <xdr:colOff>381000</xdr:colOff>
          <xdr:row>16</xdr:row>
          <xdr:rowOff>285750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16</xdr:row>
          <xdr:rowOff>66675</xdr:rowOff>
        </xdr:from>
        <xdr:to>
          <xdr:col>7</xdr:col>
          <xdr:colOff>704850</xdr:colOff>
          <xdr:row>16</xdr:row>
          <xdr:rowOff>285750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0</xdr:rowOff>
        </xdr:from>
        <xdr:to>
          <xdr:col>8</xdr:col>
          <xdr:colOff>0</xdr:colOff>
          <xdr:row>31</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19050</xdr:rowOff>
        </xdr:from>
        <xdr:to>
          <xdr:col>4</xdr:col>
          <xdr:colOff>638175</xdr:colOff>
          <xdr:row>30</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Swale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238125</xdr:rowOff>
        </xdr:from>
        <xdr:to>
          <xdr:col>4</xdr:col>
          <xdr:colOff>657225</xdr:colOff>
          <xdr:row>31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Filter Strip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30</xdr:row>
          <xdr:rowOff>28575</xdr:rowOff>
        </xdr:from>
        <xdr:to>
          <xdr:col>6</xdr:col>
          <xdr:colOff>361950</xdr:colOff>
          <xdr:row>30</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Forebay (10% WQv)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30</xdr:row>
          <xdr:rowOff>228600</xdr:rowOff>
        </xdr:from>
        <xdr:to>
          <xdr:col>7</xdr:col>
          <xdr:colOff>95250</xdr:colOff>
          <xdr:row>31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Deep Sump Catch Basins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30</xdr:row>
          <xdr:rowOff>19050</xdr:rowOff>
        </xdr:from>
        <xdr:to>
          <xdr:col>7</xdr:col>
          <xdr:colOff>571500</xdr:colOff>
          <xdr:row>30</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Proprietary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19</xdr:row>
          <xdr:rowOff>104775</xdr:rowOff>
        </xdr:from>
        <xdr:to>
          <xdr:col>7</xdr:col>
          <xdr:colOff>400050</xdr:colOff>
          <xdr:row>19</xdr:row>
          <xdr:rowOff>304800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19</xdr:row>
          <xdr:rowOff>104775</xdr:rowOff>
        </xdr:from>
        <xdr:to>
          <xdr:col>7</xdr:col>
          <xdr:colOff>723900</xdr:colOff>
          <xdr:row>19</xdr:row>
          <xdr:rowOff>295275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20</xdr:row>
          <xdr:rowOff>9525</xdr:rowOff>
        </xdr:from>
        <xdr:to>
          <xdr:col>7</xdr:col>
          <xdr:colOff>400050</xdr:colOff>
          <xdr:row>20</xdr:row>
          <xdr:rowOff>209550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20</xdr:row>
          <xdr:rowOff>9525</xdr:rowOff>
        </xdr:from>
        <xdr:to>
          <xdr:col>7</xdr:col>
          <xdr:colOff>733425</xdr:colOff>
          <xdr:row>20</xdr:row>
          <xdr:rowOff>200025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22</xdr:row>
          <xdr:rowOff>0</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21</xdr:row>
          <xdr:rowOff>95250</xdr:rowOff>
        </xdr:from>
        <xdr:to>
          <xdr:col>7</xdr:col>
          <xdr:colOff>742950</xdr:colOff>
          <xdr:row>21</xdr:row>
          <xdr:rowOff>285750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22</xdr:row>
          <xdr:rowOff>95250</xdr:rowOff>
        </xdr:from>
        <xdr:to>
          <xdr:col>7</xdr:col>
          <xdr:colOff>742950</xdr:colOff>
          <xdr:row>22</xdr:row>
          <xdr:rowOff>304800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95250</xdr:rowOff>
        </xdr:from>
        <xdr:to>
          <xdr:col>7</xdr:col>
          <xdr:colOff>400050</xdr:colOff>
          <xdr:row>21</xdr:row>
          <xdr:rowOff>314325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85725</xdr:rowOff>
        </xdr:from>
        <xdr:to>
          <xdr:col>7</xdr:col>
          <xdr:colOff>409575</xdr:colOff>
          <xdr:row>22</xdr:row>
          <xdr:rowOff>304800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29</xdr:row>
          <xdr:rowOff>0</xdr:rowOff>
        </xdr:from>
        <xdr:to>
          <xdr:col>8</xdr:col>
          <xdr:colOff>0</xdr:colOff>
          <xdr:row>30</xdr:row>
          <xdr:rowOff>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29</xdr:row>
          <xdr:rowOff>9525</xdr:rowOff>
        </xdr:from>
        <xdr:to>
          <xdr:col>7</xdr:col>
          <xdr:colOff>733425</xdr:colOff>
          <xdr:row>30</xdr:row>
          <xdr:rowOff>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9525</xdr:rowOff>
        </xdr:from>
        <xdr:to>
          <xdr:col>7</xdr:col>
          <xdr:colOff>409575</xdr:colOff>
          <xdr:row>30</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44</xdr:row>
          <xdr:rowOff>0</xdr:rowOff>
        </xdr:from>
        <xdr:to>
          <xdr:col>8</xdr:col>
          <xdr:colOff>0</xdr:colOff>
          <xdr:row>45</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10</xdr:row>
          <xdr:rowOff>0</xdr:rowOff>
        </xdr:from>
        <xdr:to>
          <xdr:col>4</xdr:col>
          <xdr:colOff>9525</xdr:colOff>
          <xdr:row>11</xdr:row>
          <xdr:rowOff>0</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19050</xdr:rowOff>
        </xdr:from>
        <xdr:to>
          <xdr:col>3</xdr:col>
          <xdr:colOff>628650</xdr:colOff>
          <xdr:row>10</xdr:row>
          <xdr:rowOff>247650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228600</xdr:rowOff>
        </xdr:from>
        <xdr:to>
          <xdr:col>3</xdr:col>
          <xdr:colOff>628650</xdr:colOff>
          <xdr:row>10</xdr:row>
          <xdr:rowOff>457200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Warm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0</xdr:colOff>
          <xdr:row>24</xdr:row>
          <xdr:rowOff>0</xdr:rowOff>
        </xdr:to>
        <xdr:sp macro="" textlink="">
          <xdr:nvSpPr>
            <xdr:cNvPr id="1111" name="Group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23</xdr:row>
          <xdr:rowOff>95250</xdr:rowOff>
        </xdr:from>
        <xdr:to>
          <xdr:col>7</xdr:col>
          <xdr:colOff>742950</xdr:colOff>
          <xdr:row>23</xdr:row>
          <xdr:rowOff>304800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85725</xdr:rowOff>
        </xdr:from>
        <xdr:to>
          <xdr:col>7</xdr:col>
          <xdr:colOff>409575</xdr:colOff>
          <xdr:row>23</xdr:row>
          <xdr:rowOff>304800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25</xdr:row>
          <xdr:rowOff>0</xdr:rowOff>
        </xdr:to>
        <xdr:sp macro="" textlink="">
          <xdr:nvSpPr>
            <xdr:cNvPr id="1114" name="Group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24</xdr:row>
          <xdr:rowOff>95250</xdr:rowOff>
        </xdr:from>
        <xdr:to>
          <xdr:col>7</xdr:col>
          <xdr:colOff>742950</xdr:colOff>
          <xdr:row>24</xdr:row>
          <xdr:rowOff>304800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85725</xdr:rowOff>
        </xdr:from>
        <xdr:to>
          <xdr:col>7</xdr:col>
          <xdr:colOff>409575</xdr:colOff>
          <xdr:row>24</xdr:row>
          <xdr:rowOff>304800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0</xdr:colOff>
          <xdr:row>26</xdr:row>
          <xdr:rowOff>0</xdr:rowOff>
        </xdr:to>
        <xdr:sp macro="" textlink="">
          <xdr:nvSpPr>
            <xdr:cNvPr id="1117" name="Group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25</xdr:row>
          <xdr:rowOff>95250</xdr:rowOff>
        </xdr:from>
        <xdr:to>
          <xdr:col>7</xdr:col>
          <xdr:colOff>742950</xdr:colOff>
          <xdr:row>25</xdr:row>
          <xdr:rowOff>304800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85725</xdr:rowOff>
        </xdr:from>
        <xdr:to>
          <xdr:col>7</xdr:col>
          <xdr:colOff>409575</xdr:colOff>
          <xdr:row>25</xdr:row>
          <xdr:rowOff>304800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0</xdr:colOff>
          <xdr:row>27</xdr:row>
          <xdr:rowOff>0</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26</xdr:row>
          <xdr:rowOff>95250</xdr:rowOff>
        </xdr:from>
        <xdr:to>
          <xdr:col>7</xdr:col>
          <xdr:colOff>742950</xdr:colOff>
          <xdr:row>26</xdr:row>
          <xdr:rowOff>304800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85725</xdr:rowOff>
        </xdr:from>
        <xdr:to>
          <xdr:col>7</xdr:col>
          <xdr:colOff>409575</xdr:colOff>
          <xdr:row>26</xdr:row>
          <xdr:rowOff>304800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8</xdr:col>
          <xdr:colOff>0</xdr:colOff>
          <xdr:row>41</xdr:row>
          <xdr:rowOff>0</xdr:rowOff>
        </xdr:to>
        <xdr:sp macro="" textlink="">
          <xdr:nvSpPr>
            <xdr:cNvPr id="1123" name="Group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40</xdr:row>
          <xdr:rowOff>19050</xdr:rowOff>
        </xdr:from>
        <xdr:to>
          <xdr:col>7</xdr:col>
          <xdr:colOff>742950</xdr:colOff>
          <xdr:row>40</xdr:row>
          <xdr:rowOff>219075</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28575</xdr:rowOff>
        </xdr:from>
        <xdr:to>
          <xdr:col>7</xdr:col>
          <xdr:colOff>400050</xdr:colOff>
          <xdr:row>40</xdr:row>
          <xdr:rowOff>228600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0</xdr:rowOff>
        </xdr:to>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38</xdr:row>
          <xdr:rowOff>85725</xdr:rowOff>
        </xdr:from>
        <xdr:to>
          <xdr:col>7</xdr:col>
          <xdr:colOff>742950</xdr:colOff>
          <xdr:row>38</xdr:row>
          <xdr:rowOff>304800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7</xdr:col>
          <xdr:colOff>400050</xdr:colOff>
          <xdr:row>38</xdr:row>
          <xdr:rowOff>304800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0</xdr:colOff>
          <xdr:row>40</xdr:row>
          <xdr:rowOff>0</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39</xdr:row>
          <xdr:rowOff>19050</xdr:rowOff>
        </xdr:from>
        <xdr:to>
          <xdr:col>7</xdr:col>
          <xdr:colOff>742950</xdr:colOff>
          <xdr:row>39</xdr:row>
          <xdr:rowOff>238125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19050</xdr:rowOff>
        </xdr:from>
        <xdr:to>
          <xdr:col>7</xdr:col>
          <xdr:colOff>400050</xdr:colOff>
          <xdr:row>39</xdr:row>
          <xdr:rowOff>238125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1132" name="Group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36</xdr:row>
          <xdr:rowOff>114300</xdr:rowOff>
        </xdr:from>
        <xdr:to>
          <xdr:col>7</xdr:col>
          <xdr:colOff>742950</xdr:colOff>
          <xdr:row>36</xdr:row>
          <xdr:rowOff>285750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104775</xdr:rowOff>
        </xdr:from>
        <xdr:to>
          <xdr:col>7</xdr:col>
          <xdr:colOff>400050</xdr:colOff>
          <xdr:row>36</xdr:row>
          <xdr:rowOff>266700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8</xdr:col>
          <xdr:colOff>0</xdr:colOff>
          <xdr:row>45</xdr:row>
          <xdr:rowOff>0</xdr:rowOff>
        </xdr:to>
        <xdr:sp macro="" textlink="">
          <xdr:nvSpPr>
            <xdr:cNvPr id="1135" name="Group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161925</xdr:rowOff>
        </xdr:from>
        <xdr:to>
          <xdr:col>7</xdr:col>
          <xdr:colOff>419100</xdr:colOff>
          <xdr:row>44</xdr:row>
          <xdr:rowOff>381000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44</xdr:row>
          <xdr:rowOff>161925</xdr:rowOff>
        </xdr:from>
        <xdr:to>
          <xdr:col>7</xdr:col>
          <xdr:colOff>704850</xdr:colOff>
          <xdr:row>44</xdr:row>
          <xdr:rowOff>381000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0</xdr:colOff>
          <xdr:row>47</xdr:row>
          <xdr:rowOff>0</xdr:rowOff>
        </xdr:to>
        <xdr:sp macro="" textlink="">
          <xdr:nvSpPr>
            <xdr:cNvPr id="1138" name="Group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0</xdr:colOff>
          <xdr:row>48</xdr:row>
          <xdr:rowOff>9525</xdr:rowOff>
        </xdr:to>
        <xdr:sp macro="" textlink="">
          <xdr:nvSpPr>
            <xdr:cNvPr id="1139" name="Group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46</xdr:row>
          <xdr:rowOff>161925</xdr:rowOff>
        </xdr:from>
        <xdr:to>
          <xdr:col>7</xdr:col>
          <xdr:colOff>704850</xdr:colOff>
          <xdr:row>46</xdr:row>
          <xdr:rowOff>381000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47</xdr:row>
          <xdr:rowOff>161925</xdr:rowOff>
        </xdr:from>
        <xdr:to>
          <xdr:col>7</xdr:col>
          <xdr:colOff>704850</xdr:colOff>
          <xdr:row>47</xdr:row>
          <xdr:rowOff>381000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161925</xdr:rowOff>
        </xdr:from>
        <xdr:to>
          <xdr:col>7</xdr:col>
          <xdr:colOff>419100</xdr:colOff>
          <xdr:row>46</xdr:row>
          <xdr:rowOff>381000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161925</xdr:rowOff>
        </xdr:from>
        <xdr:to>
          <xdr:col>7</xdr:col>
          <xdr:colOff>419100</xdr:colOff>
          <xdr:row>47</xdr:row>
          <xdr:rowOff>381000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0</xdr:rowOff>
        </xdr:from>
        <xdr:to>
          <xdr:col>8</xdr:col>
          <xdr:colOff>0</xdr:colOff>
          <xdr:row>46</xdr:row>
          <xdr:rowOff>0</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45</xdr:row>
          <xdr:rowOff>85725</xdr:rowOff>
        </xdr:from>
        <xdr:to>
          <xdr:col>7</xdr:col>
          <xdr:colOff>704850</xdr:colOff>
          <xdr:row>45</xdr:row>
          <xdr:rowOff>304800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85725</xdr:rowOff>
        </xdr:from>
        <xdr:to>
          <xdr:col>7</xdr:col>
          <xdr:colOff>419100</xdr:colOff>
          <xdr:row>45</xdr:row>
          <xdr:rowOff>304800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hdsc.nws.noaa.gov/hdsc/pfds/pfds_map_cont.html?bkmrk=vt"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0"/>
  <sheetViews>
    <sheetView tabSelected="1" view="pageLayout" zoomScaleNormal="110" workbookViewId="0">
      <selection activeCell="H8" sqref="H8"/>
    </sheetView>
  </sheetViews>
  <sheetFormatPr defaultColWidth="9.140625" defaultRowHeight="18" x14ac:dyDescent="0.35"/>
  <cols>
    <col min="1" max="1" width="3.28515625" style="5" customWidth="1"/>
    <col min="2" max="2" width="8.5703125" style="2" customWidth="1"/>
    <col min="3" max="3" width="12.5703125" style="2" customWidth="1"/>
    <col min="4" max="5" width="11.7109375" style="2" customWidth="1"/>
    <col min="6" max="6" width="8.85546875" style="2" customWidth="1"/>
    <col min="7" max="7" width="9" style="2" customWidth="1"/>
    <col min="8" max="8" width="10.85546875" style="5" customWidth="1"/>
    <col min="9" max="9" width="18.7109375" style="6" customWidth="1"/>
    <col min="10" max="16384" width="9.140625" style="2"/>
  </cols>
  <sheetData>
    <row r="1" spans="1:14" ht="18" customHeight="1" x14ac:dyDescent="0.35">
      <c r="A1" s="19" t="s">
        <v>111</v>
      </c>
      <c r="B1" s="18"/>
      <c r="C1" s="1"/>
      <c r="G1" s="21" t="s">
        <v>0</v>
      </c>
      <c r="H1" s="169"/>
      <c r="I1" s="170"/>
    </row>
    <row r="2" spans="1:14" ht="18" customHeight="1" x14ac:dyDescent="0.35">
      <c r="A2" s="174" t="s">
        <v>76</v>
      </c>
      <c r="B2" s="174"/>
      <c r="C2" s="174"/>
      <c r="D2" s="174"/>
      <c r="G2" s="21" t="s">
        <v>1</v>
      </c>
      <c r="H2" s="169"/>
      <c r="I2" s="171"/>
    </row>
    <row r="3" spans="1:14" s="3" customFormat="1" ht="18" customHeight="1" x14ac:dyDescent="0.45">
      <c r="A3" s="175"/>
      <c r="B3" s="175"/>
      <c r="C3" s="175"/>
      <c r="D3" s="175"/>
      <c r="E3" s="1"/>
      <c r="F3" s="1"/>
      <c r="G3" s="21" t="s">
        <v>75</v>
      </c>
      <c r="H3" s="172"/>
      <c r="I3" s="173"/>
    </row>
    <row r="4" spans="1:14" s="4" customFormat="1" ht="44.25" x14ac:dyDescent="0.4">
      <c r="A4" s="25"/>
      <c r="B4" s="28" t="s">
        <v>6</v>
      </c>
      <c r="C4" s="22"/>
      <c r="D4" s="41" t="s">
        <v>11</v>
      </c>
      <c r="E4" s="42" t="s">
        <v>13</v>
      </c>
      <c r="F4" s="105" t="s">
        <v>59</v>
      </c>
      <c r="G4" s="96"/>
      <c r="H4" s="96"/>
      <c r="I4" s="96"/>
    </row>
    <row r="5" spans="1:14" s="4" customFormat="1" ht="25.9" customHeight="1" x14ac:dyDescent="0.4">
      <c r="A5" s="29">
        <v>1</v>
      </c>
      <c r="B5" s="98"/>
      <c r="C5" s="99" t="s">
        <v>52</v>
      </c>
      <c r="D5" s="38">
        <v>0</v>
      </c>
      <c r="E5" s="38">
        <v>0</v>
      </c>
      <c r="F5" s="111">
        <f>D5+E5</f>
        <v>0</v>
      </c>
      <c r="G5" s="96"/>
      <c r="H5" s="96"/>
      <c r="I5" s="96"/>
      <c r="L5" s="27"/>
      <c r="M5" s="103"/>
      <c r="N5" s="103"/>
    </row>
    <row r="6" spans="1:14" s="4" customFormat="1" ht="21" x14ac:dyDescent="0.4">
      <c r="A6" s="29">
        <v>2</v>
      </c>
      <c r="B6" s="167" t="s">
        <v>63</v>
      </c>
      <c r="C6" s="168"/>
      <c r="D6" s="38">
        <v>0</v>
      </c>
      <c r="E6" s="38">
        <v>0</v>
      </c>
      <c r="F6" s="111">
        <f>D6+E6</f>
        <v>0</v>
      </c>
      <c r="G6" s="91"/>
      <c r="H6" s="91"/>
      <c r="I6" s="91"/>
      <c r="L6" s="20"/>
      <c r="M6" s="94"/>
      <c r="N6" s="95"/>
    </row>
    <row r="7" spans="1:14" s="4" customFormat="1" ht="21" x14ac:dyDescent="0.4">
      <c r="A7" s="29">
        <v>3</v>
      </c>
      <c r="B7" s="176" t="s">
        <v>62</v>
      </c>
      <c r="C7" s="176"/>
      <c r="D7" s="38">
        <v>0</v>
      </c>
      <c r="E7" s="38">
        <v>0</v>
      </c>
      <c r="F7" s="111">
        <f>D7+E7</f>
        <v>0</v>
      </c>
      <c r="G7" s="91"/>
      <c r="H7" s="91"/>
      <c r="I7" s="91"/>
      <c r="L7" s="20"/>
      <c r="M7" s="94"/>
      <c r="N7" s="95"/>
    </row>
    <row r="8" spans="1:14" s="4" customFormat="1" ht="34.9" customHeight="1" x14ac:dyDescent="0.4">
      <c r="A8" s="29"/>
      <c r="B8" s="92"/>
      <c r="C8" s="93"/>
      <c r="D8" s="117" t="s">
        <v>60</v>
      </c>
      <c r="E8" s="117" t="s">
        <v>53</v>
      </c>
      <c r="F8" s="97" t="s">
        <v>54</v>
      </c>
      <c r="G8" s="91"/>
      <c r="H8" s="91"/>
      <c r="I8" s="91"/>
      <c r="L8" s="20"/>
      <c r="M8" s="94"/>
      <c r="N8" s="95"/>
    </row>
    <row r="9" spans="1:14" s="4" customFormat="1" ht="35.450000000000003" customHeight="1" x14ac:dyDescent="0.4">
      <c r="A9" s="29">
        <v>4</v>
      </c>
      <c r="B9" s="92"/>
      <c r="C9" s="99" t="s">
        <v>7</v>
      </c>
      <c r="D9" s="113">
        <f>IFERROR(IF(D6=0,0,((0.05+(D6/D5)*0.9)*D5/12))+IF(D7=0,0,0.5*(0.05+(D7/D5)*0.9)*D5/12),0)</f>
        <v>0</v>
      </c>
      <c r="E9" s="113">
        <f>IF(E5=0,0,(0.05+(E6/E5)*0.9)*E5/12)</f>
        <v>0</v>
      </c>
      <c r="F9" s="113">
        <f>D9+E9</f>
        <v>0</v>
      </c>
      <c r="G9" s="182" t="s">
        <v>8</v>
      </c>
      <c r="H9" s="183"/>
      <c r="I9" s="112">
        <f>IF(F9=0,0,200/(1+2+2*12*F9/F5-SQRT(5*12*F9/F5+4*(F9*12/F5)^2)))</f>
        <v>0</v>
      </c>
      <c r="J9" s="110"/>
      <c r="L9" s="20"/>
      <c r="M9" s="94"/>
      <c r="N9" s="95"/>
    </row>
    <row r="10" spans="1:14" s="4" customFormat="1" ht="30" customHeight="1" x14ac:dyDescent="0.4">
      <c r="A10" s="29"/>
      <c r="B10" s="140"/>
      <c r="C10" s="99"/>
      <c r="D10" s="192" t="s">
        <v>89</v>
      </c>
      <c r="E10" s="192"/>
      <c r="F10" s="192"/>
      <c r="G10" s="142"/>
      <c r="H10" s="142"/>
      <c r="I10" s="143"/>
      <c r="J10" s="110"/>
      <c r="L10" s="20"/>
      <c r="M10" s="94"/>
      <c r="N10" s="95"/>
    </row>
    <row r="11" spans="1:14" s="4" customFormat="1" ht="37.9" customHeight="1" x14ac:dyDescent="0.4">
      <c r="A11" s="29">
        <v>5</v>
      </c>
      <c r="B11" s="181" t="s">
        <v>88</v>
      </c>
      <c r="C11" s="181"/>
      <c r="D11" s="12"/>
      <c r="E11" s="144">
        <v>0</v>
      </c>
      <c r="F11" s="141"/>
      <c r="G11" s="142"/>
      <c r="H11" s="142"/>
      <c r="I11" s="143"/>
      <c r="J11" s="110"/>
      <c r="L11" s="20"/>
      <c r="M11" s="94"/>
      <c r="N11" s="95"/>
    </row>
    <row r="12" spans="1:14" s="4" customFormat="1" ht="12.6" customHeight="1" x14ac:dyDescent="0.4">
      <c r="A12" s="29"/>
      <c r="B12" s="92"/>
      <c r="C12" s="116"/>
      <c r="D12" s="185"/>
      <c r="E12" s="185"/>
      <c r="F12" s="185"/>
      <c r="G12" s="185"/>
      <c r="H12" s="185"/>
      <c r="I12" s="185"/>
      <c r="J12" s="110"/>
      <c r="L12" s="20"/>
      <c r="M12" s="94"/>
      <c r="N12" s="95"/>
    </row>
    <row r="13" spans="1:14" s="4" customFormat="1" ht="31.9" customHeight="1" x14ac:dyDescent="0.4">
      <c r="A13" s="29"/>
      <c r="B13" s="184" t="s">
        <v>77</v>
      </c>
      <c r="C13" s="184"/>
      <c r="D13" s="184"/>
      <c r="E13" s="184"/>
      <c r="F13" s="184"/>
      <c r="G13" s="184"/>
      <c r="H13" s="184"/>
      <c r="I13" s="184"/>
    </row>
    <row r="14" spans="1:14" s="4" customFormat="1" ht="5.45" customHeight="1" x14ac:dyDescent="0.4">
      <c r="A14" s="29"/>
      <c r="B14" s="33"/>
      <c r="C14" s="33"/>
      <c r="D14" s="12"/>
      <c r="E14" s="23"/>
      <c r="F14" s="34"/>
      <c r="G14" s="34"/>
      <c r="H14" s="35"/>
      <c r="I14" s="26"/>
    </row>
    <row r="15" spans="1:14" s="4" customFormat="1" ht="17.45" customHeight="1" x14ac:dyDescent="0.4">
      <c r="A15" s="189" t="s">
        <v>10</v>
      </c>
      <c r="B15" s="189"/>
      <c r="C15" s="189"/>
      <c r="D15" s="189"/>
      <c r="E15" s="189"/>
      <c r="F15" s="189"/>
      <c r="G15" s="189"/>
      <c r="H15" s="189"/>
      <c r="I15" s="189"/>
    </row>
    <row r="16" spans="1:14" ht="20.100000000000001" customHeight="1" x14ac:dyDescent="0.35">
      <c r="A16" s="29"/>
      <c r="B16" s="186" t="s">
        <v>79</v>
      </c>
      <c r="C16" s="187"/>
      <c r="D16" s="187"/>
      <c r="E16" s="187"/>
      <c r="F16" s="187"/>
      <c r="G16" s="188"/>
      <c r="H16" s="7" t="s">
        <v>2</v>
      </c>
      <c r="I16" s="15" t="s">
        <v>3</v>
      </c>
      <c r="L16" s="8"/>
    </row>
    <row r="17" spans="1:9" ht="30" customHeight="1" x14ac:dyDescent="0.35">
      <c r="A17" s="29">
        <v>6</v>
      </c>
      <c r="B17" s="178" t="s">
        <v>78</v>
      </c>
      <c r="C17" s="178"/>
      <c r="D17" s="178"/>
      <c r="E17" s="178"/>
      <c r="F17" s="178"/>
      <c r="G17" s="178"/>
      <c r="H17" s="9"/>
      <c r="I17" s="39"/>
    </row>
    <row r="18" spans="1:9" s="18" customFormat="1" ht="13.5" customHeight="1" x14ac:dyDescent="0.35">
      <c r="A18" s="17"/>
      <c r="B18" s="30"/>
      <c r="H18" s="32">
        <v>0</v>
      </c>
      <c r="I18" s="31">
        <v>0</v>
      </c>
    </row>
    <row r="19" spans="1:9" ht="20.100000000000001" customHeight="1" x14ac:dyDescent="0.35">
      <c r="B19" s="177" t="s">
        <v>80</v>
      </c>
      <c r="C19" s="177"/>
      <c r="D19" s="177"/>
      <c r="E19" s="177"/>
      <c r="F19" s="177"/>
      <c r="G19" s="190"/>
      <c r="H19" s="9" t="s">
        <v>2</v>
      </c>
      <c r="I19" s="15" t="s">
        <v>3</v>
      </c>
    </row>
    <row r="20" spans="1:9" ht="31.15" customHeight="1" x14ac:dyDescent="0.35">
      <c r="A20" s="29">
        <v>7</v>
      </c>
      <c r="B20" s="178" t="s">
        <v>81</v>
      </c>
      <c r="C20" s="178"/>
      <c r="D20" s="178"/>
      <c r="E20" s="178"/>
      <c r="F20" s="178"/>
      <c r="G20" s="178"/>
      <c r="H20" s="15"/>
      <c r="I20" s="40"/>
    </row>
    <row r="21" spans="1:9" x14ac:dyDescent="0.35">
      <c r="A21" s="29">
        <v>8</v>
      </c>
      <c r="B21" s="162" t="s">
        <v>82</v>
      </c>
      <c r="C21" s="162"/>
      <c r="D21" s="162"/>
      <c r="E21" s="162"/>
      <c r="F21" s="162"/>
      <c r="G21" s="162"/>
      <c r="H21" s="15"/>
      <c r="I21" s="40"/>
    </row>
    <row r="22" spans="1:9" ht="31.15" customHeight="1" x14ac:dyDescent="0.35">
      <c r="A22" s="29">
        <v>9</v>
      </c>
      <c r="B22" s="178" t="s">
        <v>83</v>
      </c>
      <c r="C22" s="178"/>
      <c r="D22" s="178"/>
      <c r="E22" s="178"/>
      <c r="F22" s="178"/>
      <c r="G22" s="178"/>
      <c r="H22" s="9"/>
      <c r="I22" s="39"/>
    </row>
    <row r="23" spans="1:9" ht="30.6" customHeight="1" x14ac:dyDescent="0.35">
      <c r="A23" s="29">
        <v>10</v>
      </c>
      <c r="B23" s="159" t="s">
        <v>84</v>
      </c>
      <c r="C23" s="160"/>
      <c r="D23" s="160"/>
      <c r="E23" s="160"/>
      <c r="F23" s="160"/>
      <c r="G23" s="161"/>
      <c r="H23" s="15"/>
      <c r="I23" s="39"/>
    </row>
    <row r="24" spans="1:9" ht="30.6" customHeight="1" x14ac:dyDescent="0.35">
      <c r="A24" s="29">
        <v>11</v>
      </c>
      <c r="B24" s="178" t="s">
        <v>85</v>
      </c>
      <c r="C24" s="178"/>
      <c r="D24" s="178"/>
      <c r="E24" s="178"/>
      <c r="F24" s="178"/>
      <c r="G24" s="178"/>
      <c r="H24" s="15"/>
      <c r="I24" s="39"/>
    </row>
    <row r="25" spans="1:9" ht="30.6" customHeight="1" x14ac:dyDescent="0.35">
      <c r="A25" s="29">
        <v>12</v>
      </c>
      <c r="B25" s="178" t="s">
        <v>86</v>
      </c>
      <c r="C25" s="178"/>
      <c r="D25" s="178"/>
      <c r="E25" s="178"/>
      <c r="F25" s="178"/>
      <c r="G25" s="178"/>
      <c r="H25" s="15"/>
      <c r="I25" s="39"/>
    </row>
    <row r="26" spans="1:9" ht="30.6" customHeight="1" x14ac:dyDescent="0.35">
      <c r="A26" s="29">
        <v>13</v>
      </c>
      <c r="B26" s="194" t="s">
        <v>87</v>
      </c>
      <c r="C26" s="194"/>
      <c r="D26" s="194"/>
      <c r="E26" s="194"/>
      <c r="F26" s="194"/>
      <c r="G26" s="194"/>
      <c r="H26" s="15"/>
      <c r="I26" s="39"/>
    </row>
    <row r="27" spans="1:9" ht="30.6" customHeight="1" x14ac:dyDescent="0.35">
      <c r="A27" s="29" t="s">
        <v>90</v>
      </c>
      <c r="B27" s="194" t="str">
        <f>IF(E11=1,"Has a under-drained stone trench outlet been provided to discharge volumes up to an including the CPv in accordance with requirements in Section 4.3.6.2?","")</f>
        <v/>
      </c>
      <c r="C27" s="194"/>
      <c r="D27" s="194"/>
      <c r="E27" s="194"/>
      <c r="F27" s="194"/>
      <c r="G27" s="194"/>
      <c r="H27" s="15"/>
      <c r="I27" s="39"/>
    </row>
    <row r="28" spans="1:9" s="18" customFormat="1" ht="10.9" customHeight="1" x14ac:dyDescent="0.35">
      <c r="A28" s="17"/>
    </row>
    <row r="29" spans="1:9" ht="20.100000000000001" customHeight="1" x14ac:dyDescent="0.35">
      <c r="B29" s="177" t="s">
        <v>91</v>
      </c>
      <c r="C29" s="177"/>
      <c r="D29" s="177"/>
      <c r="E29" s="177"/>
      <c r="F29" s="177"/>
      <c r="G29" s="177"/>
      <c r="H29" s="9" t="s">
        <v>2</v>
      </c>
      <c r="I29" s="15" t="s">
        <v>3</v>
      </c>
    </row>
    <row r="30" spans="1:9" x14ac:dyDescent="0.35">
      <c r="A30" s="29">
        <v>15</v>
      </c>
      <c r="B30" s="178" t="s">
        <v>4</v>
      </c>
      <c r="C30" s="178"/>
      <c r="D30" s="178"/>
      <c r="E30" s="178"/>
      <c r="F30" s="178"/>
      <c r="G30" s="178"/>
      <c r="H30" s="9"/>
      <c r="I30" s="39"/>
    </row>
    <row r="31" spans="1:9" ht="37.9" customHeight="1" x14ac:dyDescent="0.35">
      <c r="A31" s="29">
        <v>16</v>
      </c>
      <c r="B31" s="163" t="s">
        <v>9</v>
      </c>
      <c r="C31" s="164"/>
      <c r="D31" s="164"/>
      <c r="E31" s="165"/>
      <c r="F31" s="165"/>
      <c r="G31" s="165"/>
      <c r="H31" s="166"/>
      <c r="I31" s="39"/>
    </row>
    <row r="32" spans="1:9" s="18" customFormat="1" ht="13.15" customHeight="1" x14ac:dyDescent="0.35">
      <c r="A32" s="17"/>
    </row>
    <row r="33" spans="1:9" ht="20.100000000000001" customHeight="1" thickBot="1" x14ac:dyDescent="0.4">
      <c r="B33" s="179" t="s">
        <v>92</v>
      </c>
      <c r="C33" s="179"/>
      <c r="D33" s="179"/>
      <c r="E33" s="179"/>
      <c r="F33" s="179"/>
      <c r="G33" s="180"/>
      <c r="H33" s="7" t="s">
        <v>2</v>
      </c>
      <c r="I33" s="15" t="s">
        <v>3</v>
      </c>
    </row>
    <row r="34" spans="1:9" s="18" customFormat="1" ht="46.15" customHeight="1" thickTop="1" thickBot="1" x14ac:dyDescent="0.4">
      <c r="A34" s="29">
        <v>17</v>
      </c>
      <c r="B34" s="159" t="s">
        <v>93</v>
      </c>
      <c r="C34" s="160"/>
      <c r="D34" s="160"/>
      <c r="E34" s="160"/>
      <c r="F34" s="160"/>
      <c r="G34" s="145" t="s">
        <v>94</v>
      </c>
      <c r="H34" s="152">
        <v>0</v>
      </c>
      <c r="I34" s="146"/>
    </row>
    <row r="35" spans="1:9" s="17" customFormat="1" ht="18.75" thickBot="1" x14ac:dyDescent="0.4">
      <c r="A35" s="5">
        <v>18</v>
      </c>
      <c r="B35" s="159" t="s">
        <v>95</v>
      </c>
      <c r="C35" s="160"/>
      <c r="D35" s="160"/>
      <c r="E35" s="160"/>
      <c r="F35" s="160"/>
      <c r="G35" s="145" t="s">
        <v>94</v>
      </c>
      <c r="H35" s="153">
        <v>0</v>
      </c>
      <c r="I35" s="146"/>
    </row>
    <row r="36" spans="1:9" s="10" customFormat="1" ht="33" customHeight="1" x14ac:dyDescent="0.35">
      <c r="A36" s="5">
        <v>19</v>
      </c>
      <c r="B36" s="159" t="s">
        <v>96</v>
      </c>
      <c r="C36" s="160"/>
      <c r="D36" s="160"/>
      <c r="E36" s="160"/>
      <c r="F36" s="160"/>
      <c r="G36" s="145" t="s">
        <v>94</v>
      </c>
      <c r="H36" s="154">
        <f>H34+H35</f>
        <v>0</v>
      </c>
      <c r="I36" s="147"/>
    </row>
    <row r="37" spans="1:9" s="10" customFormat="1" ht="30" customHeight="1" x14ac:dyDescent="0.35">
      <c r="A37" s="5" t="s">
        <v>107</v>
      </c>
      <c r="B37" s="159" t="s">
        <v>97</v>
      </c>
      <c r="C37" s="160"/>
      <c r="D37" s="160"/>
      <c r="E37" s="160"/>
      <c r="F37" s="160"/>
      <c r="G37" s="160"/>
      <c r="H37" s="148"/>
      <c r="I37" s="39"/>
    </row>
    <row r="38" spans="1:9" ht="32.450000000000003" customHeight="1" x14ac:dyDescent="0.35">
      <c r="A38" s="5">
        <v>21</v>
      </c>
      <c r="B38" s="159" t="s">
        <v>98</v>
      </c>
      <c r="C38" s="160"/>
      <c r="D38" s="160"/>
      <c r="E38" s="160"/>
      <c r="F38" s="160"/>
      <c r="G38" s="161"/>
      <c r="H38" s="155">
        <f>IF(F9=0,0,H36/F9)</f>
        <v>0</v>
      </c>
      <c r="I38" s="150" t="str">
        <f>IF(H38&gt;=0.5,"Yes","No - revise design")</f>
        <v>No - revise design</v>
      </c>
    </row>
    <row r="39" spans="1:9" s="11" customFormat="1" ht="31.15" customHeight="1" x14ac:dyDescent="0.35">
      <c r="A39" s="24">
        <v>22</v>
      </c>
      <c r="B39" s="159" t="s">
        <v>99</v>
      </c>
      <c r="C39" s="160"/>
      <c r="D39" s="160"/>
      <c r="E39" s="160"/>
      <c r="F39" s="160"/>
      <c r="G39" s="161"/>
      <c r="H39" s="149"/>
      <c r="I39" s="39"/>
    </row>
    <row r="40" spans="1:9" s="11" customFormat="1" ht="19.899999999999999" customHeight="1" x14ac:dyDescent="0.35">
      <c r="A40" s="24">
        <v>23</v>
      </c>
      <c r="B40" s="159" t="s">
        <v>100</v>
      </c>
      <c r="C40" s="160"/>
      <c r="D40" s="160"/>
      <c r="E40" s="160"/>
      <c r="F40" s="160"/>
      <c r="G40" s="161"/>
      <c r="H40" s="16"/>
      <c r="I40" s="151"/>
    </row>
    <row r="41" spans="1:9" s="11" customFormat="1" ht="19.899999999999999" customHeight="1" x14ac:dyDescent="0.35">
      <c r="A41" s="24">
        <v>24</v>
      </c>
      <c r="B41" s="178" t="s">
        <v>101</v>
      </c>
      <c r="C41" s="178"/>
      <c r="D41" s="178"/>
      <c r="E41" s="178"/>
      <c r="F41" s="178"/>
      <c r="G41" s="178"/>
      <c r="H41" s="16"/>
      <c r="I41" s="151"/>
    </row>
    <row r="42" spans="1:9" s="11" customFormat="1" ht="48" customHeight="1" x14ac:dyDescent="0.35">
      <c r="A42" s="24">
        <v>25</v>
      </c>
      <c r="B42" s="159" t="s">
        <v>109</v>
      </c>
      <c r="C42" s="160"/>
      <c r="D42" s="160"/>
      <c r="E42" s="160"/>
      <c r="F42" s="160"/>
      <c r="G42" s="145" t="s">
        <v>56</v>
      </c>
      <c r="H42" s="215"/>
      <c r="I42" s="216" t="s">
        <v>110</v>
      </c>
    </row>
    <row r="43" spans="1:9" s="11" customFormat="1" ht="10.9" customHeight="1" x14ac:dyDescent="0.35">
      <c r="A43" s="24"/>
      <c r="B43" s="36"/>
      <c r="C43" s="14"/>
      <c r="D43" s="14"/>
      <c r="E43" s="14"/>
      <c r="F43" s="14"/>
      <c r="G43" s="14"/>
      <c r="H43" s="193"/>
      <c r="I43" s="193"/>
    </row>
    <row r="44" spans="1:9" ht="20.100000000000001" customHeight="1" x14ac:dyDescent="0.35">
      <c r="B44" s="179" t="s">
        <v>102</v>
      </c>
      <c r="C44" s="179"/>
      <c r="D44" s="179"/>
      <c r="E44" s="179"/>
      <c r="F44" s="179"/>
      <c r="G44" s="180"/>
      <c r="H44" s="15" t="s">
        <v>2</v>
      </c>
      <c r="I44" s="15" t="s">
        <v>3</v>
      </c>
    </row>
    <row r="45" spans="1:9" s="17" customFormat="1" ht="45" customHeight="1" x14ac:dyDescent="0.35">
      <c r="A45" s="29">
        <v>26</v>
      </c>
      <c r="B45" s="178" t="s">
        <v>103</v>
      </c>
      <c r="C45" s="178"/>
      <c r="D45" s="178"/>
      <c r="E45" s="178"/>
      <c r="F45" s="178"/>
      <c r="G45" s="178"/>
      <c r="H45" s="37"/>
      <c r="I45" s="40"/>
    </row>
    <row r="46" spans="1:9" s="17" customFormat="1" ht="31.15" customHeight="1" x14ac:dyDescent="0.35">
      <c r="A46" s="29">
        <v>27</v>
      </c>
      <c r="B46" s="178" t="s">
        <v>104</v>
      </c>
      <c r="C46" s="178"/>
      <c r="D46" s="178"/>
      <c r="E46" s="178"/>
      <c r="F46" s="178"/>
      <c r="G46" s="178"/>
      <c r="H46" s="37"/>
      <c r="I46" s="40"/>
    </row>
    <row r="47" spans="1:9" s="13" customFormat="1" ht="44.45" customHeight="1" x14ac:dyDescent="0.35">
      <c r="A47" s="29">
        <v>28</v>
      </c>
      <c r="B47" s="178" t="s">
        <v>105</v>
      </c>
      <c r="C47" s="178"/>
      <c r="D47" s="178"/>
      <c r="E47" s="178"/>
      <c r="F47" s="178"/>
      <c r="G47" s="178"/>
      <c r="H47" s="37"/>
      <c r="I47" s="40"/>
    </row>
    <row r="48" spans="1:9" ht="43.9" customHeight="1" x14ac:dyDescent="0.35">
      <c r="A48" s="29">
        <v>29</v>
      </c>
      <c r="B48" s="178" t="s">
        <v>106</v>
      </c>
      <c r="C48" s="178"/>
      <c r="D48" s="178"/>
      <c r="E48" s="178"/>
      <c r="F48" s="178"/>
      <c r="G48" s="178"/>
      <c r="H48" s="37"/>
      <c r="I48" s="40"/>
    </row>
    <row r="49" spans="1:9" ht="8.4499999999999993" customHeight="1" x14ac:dyDescent="0.35">
      <c r="B49" s="17"/>
      <c r="C49" s="17"/>
      <c r="D49" s="17"/>
      <c r="E49" s="17"/>
      <c r="F49" s="17"/>
      <c r="G49" s="17"/>
      <c r="H49" s="17"/>
      <c r="I49" s="17"/>
    </row>
    <row r="50" spans="1:9" ht="25.9" customHeight="1" x14ac:dyDescent="0.35">
      <c r="A50" s="191" t="s">
        <v>5</v>
      </c>
      <c r="B50" s="191"/>
      <c r="C50" s="191"/>
      <c r="D50" s="191"/>
      <c r="E50" s="191"/>
      <c r="F50" s="191"/>
      <c r="G50" s="191"/>
      <c r="H50" s="191"/>
      <c r="I50" s="191"/>
    </row>
  </sheetData>
  <mergeCells count="44">
    <mergeCell ref="B42:F42"/>
    <mergeCell ref="B41:G41"/>
    <mergeCell ref="B46:G46"/>
    <mergeCell ref="B48:G48"/>
    <mergeCell ref="A50:I50"/>
    <mergeCell ref="D10:F10"/>
    <mergeCell ref="B34:F34"/>
    <mergeCell ref="B35:F35"/>
    <mergeCell ref="B36:F36"/>
    <mergeCell ref="B38:G38"/>
    <mergeCell ref="H43:I43"/>
    <mergeCell ref="B47:G47"/>
    <mergeCell ref="B25:G25"/>
    <mergeCell ref="B26:G26"/>
    <mergeCell ref="B27:G27"/>
    <mergeCell ref="B22:G22"/>
    <mergeCell ref="B20:G20"/>
    <mergeCell ref="B7:C7"/>
    <mergeCell ref="B29:G29"/>
    <mergeCell ref="B30:G30"/>
    <mergeCell ref="B45:G45"/>
    <mergeCell ref="B44:G44"/>
    <mergeCell ref="B33:G33"/>
    <mergeCell ref="B11:C11"/>
    <mergeCell ref="G9:H9"/>
    <mergeCell ref="B37:G37"/>
    <mergeCell ref="B13:I13"/>
    <mergeCell ref="D12:I12"/>
    <mergeCell ref="B16:G16"/>
    <mergeCell ref="B17:G17"/>
    <mergeCell ref="A15:I15"/>
    <mergeCell ref="B19:G19"/>
    <mergeCell ref="B24:G24"/>
    <mergeCell ref="B6:C6"/>
    <mergeCell ref="H1:I1"/>
    <mergeCell ref="H2:I2"/>
    <mergeCell ref="H3:I3"/>
    <mergeCell ref="A2:D3"/>
    <mergeCell ref="B40:G40"/>
    <mergeCell ref="B21:G21"/>
    <mergeCell ref="B23:G23"/>
    <mergeCell ref="B31:D31"/>
    <mergeCell ref="E31:H31"/>
    <mergeCell ref="B39:G39"/>
  </mergeCells>
  <pageMargins left="0.5" right="0.5" top="0.75" bottom="0.75" header="0" footer="0.3"/>
  <pageSetup orientation="portrait"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Group Box 18">
              <controlPr defaultSize="0" autoFill="0" autoPict="0">
                <anchor moveWithCells="1">
                  <from>
                    <xdr:col>7</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046" r:id="rId5" name="Option Button 22">
              <controlPr defaultSize="0" autoFill="0" autoLine="0" autoPict="0">
                <anchor moveWithCells="1">
                  <from>
                    <xdr:col>7</xdr:col>
                    <xdr:colOff>19050</xdr:colOff>
                    <xdr:row>16</xdr:row>
                    <xdr:rowOff>57150</xdr:rowOff>
                  </from>
                  <to>
                    <xdr:col>7</xdr:col>
                    <xdr:colOff>381000</xdr:colOff>
                    <xdr:row>16</xdr:row>
                    <xdr:rowOff>285750</xdr:rowOff>
                  </to>
                </anchor>
              </controlPr>
            </control>
          </mc:Choice>
        </mc:AlternateContent>
        <mc:AlternateContent xmlns:mc="http://schemas.openxmlformats.org/markup-compatibility/2006">
          <mc:Choice Requires="x14">
            <control shapeId="1047" r:id="rId6" name="Option Button 23">
              <controlPr defaultSize="0" autoFill="0" autoLine="0" autoPict="0">
                <anchor moveWithCells="1">
                  <from>
                    <xdr:col>7</xdr:col>
                    <xdr:colOff>400050</xdr:colOff>
                    <xdr:row>16</xdr:row>
                    <xdr:rowOff>66675</xdr:rowOff>
                  </from>
                  <to>
                    <xdr:col>7</xdr:col>
                    <xdr:colOff>704850</xdr:colOff>
                    <xdr:row>16</xdr:row>
                    <xdr:rowOff>285750</xdr:rowOff>
                  </to>
                </anchor>
              </controlPr>
            </control>
          </mc:Choice>
        </mc:AlternateContent>
        <mc:AlternateContent xmlns:mc="http://schemas.openxmlformats.org/markup-compatibility/2006">
          <mc:Choice Requires="x14">
            <control shapeId="1053" r:id="rId7" name="Group Box 29">
              <controlPr defaultSize="0" autoFill="0" autoPict="0">
                <anchor moveWithCells="1">
                  <from>
                    <xdr:col>4</xdr:col>
                    <xdr:colOff>9525</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4</xdr:col>
                    <xdr:colOff>57150</xdr:colOff>
                    <xdr:row>30</xdr:row>
                    <xdr:rowOff>19050</xdr:rowOff>
                  </from>
                  <to>
                    <xdr:col>4</xdr:col>
                    <xdr:colOff>638175</xdr:colOff>
                    <xdr:row>30</xdr:row>
                    <xdr:rowOff>238125</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4</xdr:col>
                    <xdr:colOff>57150</xdr:colOff>
                    <xdr:row>30</xdr:row>
                    <xdr:rowOff>238125</xdr:rowOff>
                  </from>
                  <to>
                    <xdr:col>4</xdr:col>
                    <xdr:colOff>657225</xdr:colOff>
                    <xdr:row>31</xdr:row>
                    <xdr:rowOff>0</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4</xdr:col>
                    <xdr:colOff>742950</xdr:colOff>
                    <xdr:row>30</xdr:row>
                    <xdr:rowOff>28575</xdr:rowOff>
                  </from>
                  <to>
                    <xdr:col>6</xdr:col>
                    <xdr:colOff>361950</xdr:colOff>
                    <xdr:row>30</xdr:row>
                    <xdr:rowOff>247650</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4</xdr:col>
                    <xdr:colOff>742950</xdr:colOff>
                    <xdr:row>30</xdr:row>
                    <xdr:rowOff>228600</xdr:rowOff>
                  </from>
                  <to>
                    <xdr:col>7</xdr:col>
                    <xdr:colOff>95250</xdr:colOff>
                    <xdr:row>31</xdr:row>
                    <xdr:rowOff>0</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6</xdr:col>
                    <xdr:colOff>495300</xdr:colOff>
                    <xdr:row>30</xdr:row>
                    <xdr:rowOff>19050</xdr:rowOff>
                  </from>
                  <to>
                    <xdr:col>7</xdr:col>
                    <xdr:colOff>571500</xdr:colOff>
                    <xdr:row>30</xdr:row>
                    <xdr:rowOff>247650</xdr:rowOff>
                  </to>
                </anchor>
              </controlPr>
            </control>
          </mc:Choice>
        </mc:AlternateContent>
        <mc:AlternateContent xmlns:mc="http://schemas.openxmlformats.org/markup-compatibility/2006">
          <mc:Choice Requires="x14">
            <control shapeId="1059" r:id="rId13" name="Group Box 35">
              <controlPr defaultSize="0" autoFill="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060" r:id="rId14" name="Option Button 36">
              <controlPr defaultSize="0" autoFill="0" autoLine="0" autoPict="0">
                <anchor moveWithCells="1">
                  <from>
                    <xdr:col>7</xdr:col>
                    <xdr:colOff>47625</xdr:colOff>
                    <xdr:row>19</xdr:row>
                    <xdr:rowOff>104775</xdr:rowOff>
                  </from>
                  <to>
                    <xdr:col>7</xdr:col>
                    <xdr:colOff>400050</xdr:colOff>
                    <xdr:row>19</xdr:row>
                    <xdr:rowOff>304800</xdr:rowOff>
                  </to>
                </anchor>
              </controlPr>
            </control>
          </mc:Choice>
        </mc:AlternateContent>
        <mc:AlternateContent xmlns:mc="http://schemas.openxmlformats.org/markup-compatibility/2006">
          <mc:Choice Requires="x14">
            <control shapeId="1061" r:id="rId15" name="Option Button 37">
              <controlPr defaultSize="0" autoFill="0" autoLine="0" autoPict="0">
                <anchor moveWithCells="1">
                  <from>
                    <xdr:col>7</xdr:col>
                    <xdr:colOff>409575</xdr:colOff>
                    <xdr:row>19</xdr:row>
                    <xdr:rowOff>104775</xdr:rowOff>
                  </from>
                  <to>
                    <xdr:col>7</xdr:col>
                    <xdr:colOff>723900</xdr:colOff>
                    <xdr:row>19</xdr:row>
                    <xdr:rowOff>295275</xdr:rowOff>
                  </to>
                </anchor>
              </controlPr>
            </control>
          </mc:Choice>
        </mc:AlternateContent>
        <mc:AlternateContent xmlns:mc="http://schemas.openxmlformats.org/markup-compatibility/2006">
          <mc:Choice Requires="x14">
            <control shapeId="1065" r:id="rId16" name="Group Box 41">
              <controlPr defaultSize="0" autoFill="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1066" r:id="rId17" name="Option Button 42">
              <controlPr defaultSize="0" autoFill="0" autoLine="0" autoPict="0">
                <anchor moveWithCells="1">
                  <from>
                    <xdr:col>7</xdr:col>
                    <xdr:colOff>47625</xdr:colOff>
                    <xdr:row>20</xdr:row>
                    <xdr:rowOff>9525</xdr:rowOff>
                  </from>
                  <to>
                    <xdr:col>7</xdr:col>
                    <xdr:colOff>400050</xdr:colOff>
                    <xdr:row>20</xdr:row>
                    <xdr:rowOff>209550</xdr:rowOff>
                  </to>
                </anchor>
              </controlPr>
            </control>
          </mc:Choice>
        </mc:AlternateContent>
        <mc:AlternateContent xmlns:mc="http://schemas.openxmlformats.org/markup-compatibility/2006">
          <mc:Choice Requires="x14">
            <control shapeId="1067" r:id="rId18" name="Option Button 43">
              <controlPr defaultSize="0" autoFill="0" autoLine="0" autoPict="0">
                <anchor moveWithCells="1">
                  <from>
                    <xdr:col>7</xdr:col>
                    <xdr:colOff>419100</xdr:colOff>
                    <xdr:row>20</xdr:row>
                    <xdr:rowOff>9525</xdr:rowOff>
                  </from>
                  <to>
                    <xdr:col>7</xdr:col>
                    <xdr:colOff>733425</xdr:colOff>
                    <xdr:row>20</xdr:row>
                    <xdr:rowOff>200025</xdr:rowOff>
                  </to>
                </anchor>
              </controlPr>
            </control>
          </mc:Choice>
        </mc:AlternateContent>
        <mc:AlternateContent xmlns:mc="http://schemas.openxmlformats.org/markup-compatibility/2006">
          <mc:Choice Requires="x14">
            <control shapeId="1082" r:id="rId19" name="Group Box 58">
              <controlPr defaultSize="0" autoFill="0" autoPict="0">
                <anchor moveWithCells="1">
                  <from>
                    <xdr:col>7</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1084" r:id="rId20" name="Group Box 60">
              <controlPr defaultSize="0" autoFill="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1086" r:id="rId21" name="Option Button 62">
              <controlPr defaultSize="0" autoFill="0" autoLine="0" autoPict="0">
                <anchor moveWithCells="1">
                  <from>
                    <xdr:col>7</xdr:col>
                    <xdr:colOff>428625</xdr:colOff>
                    <xdr:row>21</xdr:row>
                    <xdr:rowOff>95250</xdr:rowOff>
                  </from>
                  <to>
                    <xdr:col>7</xdr:col>
                    <xdr:colOff>742950</xdr:colOff>
                    <xdr:row>21</xdr:row>
                    <xdr:rowOff>285750</xdr:rowOff>
                  </to>
                </anchor>
              </controlPr>
            </control>
          </mc:Choice>
        </mc:AlternateContent>
        <mc:AlternateContent xmlns:mc="http://schemas.openxmlformats.org/markup-compatibility/2006">
          <mc:Choice Requires="x14">
            <control shapeId="1087" r:id="rId22" name="Option Button 63">
              <controlPr defaultSize="0" autoFill="0" autoLine="0" autoPict="0">
                <anchor moveWithCells="1">
                  <from>
                    <xdr:col>7</xdr:col>
                    <xdr:colOff>428625</xdr:colOff>
                    <xdr:row>22</xdr:row>
                    <xdr:rowOff>95250</xdr:rowOff>
                  </from>
                  <to>
                    <xdr:col>7</xdr:col>
                    <xdr:colOff>742950</xdr:colOff>
                    <xdr:row>22</xdr:row>
                    <xdr:rowOff>304800</xdr:rowOff>
                  </to>
                </anchor>
              </controlPr>
            </control>
          </mc:Choice>
        </mc:AlternateContent>
        <mc:AlternateContent xmlns:mc="http://schemas.openxmlformats.org/markup-compatibility/2006">
          <mc:Choice Requires="x14">
            <control shapeId="1089" r:id="rId23" name="Option Button 65">
              <controlPr defaultSize="0" autoFill="0" autoLine="0" autoPict="0">
                <anchor moveWithCells="1">
                  <from>
                    <xdr:col>7</xdr:col>
                    <xdr:colOff>38100</xdr:colOff>
                    <xdr:row>21</xdr:row>
                    <xdr:rowOff>95250</xdr:rowOff>
                  </from>
                  <to>
                    <xdr:col>7</xdr:col>
                    <xdr:colOff>400050</xdr:colOff>
                    <xdr:row>21</xdr:row>
                    <xdr:rowOff>314325</xdr:rowOff>
                  </to>
                </anchor>
              </controlPr>
            </control>
          </mc:Choice>
        </mc:AlternateContent>
        <mc:AlternateContent xmlns:mc="http://schemas.openxmlformats.org/markup-compatibility/2006">
          <mc:Choice Requires="x14">
            <control shapeId="1090" r:id="rId24" name="Option Button 66">
              <controlPr defaultSize="0" autoFill="0" autoLine="0" autoPict="0">
                <anchor moveWithCells="1">
                  <from>
                    <xdr:col>7</xdr:col>
                    <xdr:colOff>57150</xdr:colOff>
                    <xdr:row>22</xdr:row>
                    <xdr:rowOff>85725</xdr:rowOff>
                  </from>
                  <to>
                    <xdr:col>7</xdr:col>
                    <xdr:colOff>409575</xdr:colOff>
                    <xdr:row>22</xdr:row>
                    <xdr:rowOff>304800</xdr:rowOff>
                  </to>
                </anchor>
              </controlPr>
            </control>
          </mc:Choice>
        </mc:AlternateContent>
        <mc:AlternateContent xmlns:mc="http://schemas.openxmlformats.org/markup-compatibility/2006">
          <mc:Choice Requires="x14">
            <control shapeId="1091" r:id="rId25" name="Group Box 67">
              <controlPr defaultSize="0" autoFill="0" autoPict="0">
                <anchor moveWithCells="1">
                  <from>
                    <xdr:col>6</xdr:col>
                    <xdr:colOff>647700</xdr:colOff>
                    <xdr:row>29</xdr:row>
                    <xdr:rowOff>0</xdr:rowOff>
                  </from>
                  <to>
                    <xdr:col>7</xdr:col>
                    <xdr:colOff>781050</xdr:colOff>
                    <xdr:row>30</xdr:row>
                    <xdr:rowOff>0</xdr:rowOff>
                  </to>
                </anchor>
              </controlPr>
            </control>
          </mc:Choice>
        </mc:AlternateContent>
        <mc:AlternateContent xmlns:mc="http://schemas.openxmlformats.org/markup-compatibility/2006">
          <mc:Choice Requires="x14">
            <control shapeId="1092" r:id="rId26" name="Option Button 68">
              <controlPr defaultSize="0" autoFill="0" autoLine="0" autoPict="0">
                <anchor moveWithCells="1">
                  <from>
                    <xdr:col>7</xdr:col>
                    <xdr:colOff>419100</xdr:colOff>
                    <xdr:row>29</xdr:row>
                    <xdr:rowOff>9525</xdr:rowOff>
                  </from>
                  <to>
                    <xdr:col>7</xdr:col>
                    <xdr:colOff>733425</xdr:colOff>
                    <xdr:row>30</xdr:row>
                    <xdr:rowOff>0</xdr:rowOff>
                  </to>
                </anchor>
              </controlPr>
            </control>
          </mc:Choice>
        </mc:AlternateContent>
        <mc:AlternateContent xmlns:mc="http://schemas.openxmlformats.org/markup-compatibility/2006">
          <mc:Choice Requires="x14">
            <control shapeId="1093" r:id="rId27" name="Option Button 69">
              <controlPr defaultSize="0" autoFill="0" autoLine="0" autoPict="0">
                <anchor moveWithCells="1">
                  <from>
                    <xdr:col>7</xdr:col>
                    <xdr:colOff>57150</xdr:colOff>
                    <xdr:row>29</xdr:row>
                    <xdr:rowOff>9525</xdr:rowOff>
                  </from>
                  <to>
                    <xdr:col>7</xdr:col>
                    <xdr:colOff>409575</xdr:colOff>
                    <xdr:row>30</xdr:row>
                    <xdr:rowOff>0</xdr:rowOff>
                  </to>
                </anchor>
              </controlPr>
            </control>
          </mc:Choice>
        </mc:AlternateContent>
        <mc:AlternateContent xmlns:mc="http://schemas.openxmlformats.org/markup-compatibility/2006">
          <mc:Choice Requires="x14">
            <control shapeId="1094" r:id="rId28" name="Group Box 70">
              <controlPr defaultSize="0" autoFill="0" autoPict="0">
                <anchor moveWithCells="1">
                  <from>
                    <xdr:col>6</xdr:col>
                    <xdr:colOff>647700</xdr:colOff>
                    <xdr:row>44</xdr:row>
                    <xdr:rowOff>0</xdr:rowOff>
                  </from>
                  <to>
                    <xdr:col>7</xdr:col>
                    <xdr:colOff>781050</xdr:colOff>
                    <xdr:row>45</xdr:row>
                    <xdr:rowOff>0</xdr:rowOff>
                  </to>
                </anchor>
              </controlPr>
            </control>
          </mc:Choice>
        </mc:AlternateContent>
        <mc:AlternateContent xmlns:mc="http://schemas.openxmlformats.org/markup-compatibility/2006">
          <mc:Choice Requires="x14">
            <control shapeId="1097" r:id="rId29" name="Group Box 73">
              <controlPr defaultSize="0" autoFill="0" autoPict="0">
                <anchor mov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1108" r:id="rId30" name="Group Box 84">
              <controlPr defaultSize="0" autoFill="0" autoPict="0">
                <anchor moveWithCells="1">
                  <from>
                    <xdr:col>2</xdr:col>
                    <xdr:colOff>895350</xdr:colOff>
                    <xdr:row>10</xdr:row>
                    <xdr:rowOff>0</xdr:rowOff>
                  </from>
                  <to>
                    <xdr:col>4</xdr:col>
                    <xdr:colOff>9525</xdr:colOff>
                    <xdr:row>11</xdr:row>
                    <xdr:rowOff>0</xdr:rowOff>
                  </to>
                </anchor>
              </controlPr>
            </control>
          </mc:Choice>
        </mc:AlternateContent>
        <mc:AlternateContent xmlns:mc="http://schemas.openxmlformats.org/markup-compatibility/2006">
          <mc:Choice Requires="x14">
            <control shapeId="1109" r:id="rId31" name="Option Button 85">
              <controlPr defaultSize="0" autoFill="0" autoLine="0" autoPict="0">
                <anchor moveWithCells="1">
                  <from>
                    <xdr:col>3</xdr:col>
                    <xdr:colOff>161925</xdr:colOff>
                    <xdr:row>10</xdr:row>
                    <xdr:rowOff>19050</xdr:rowOff>
                  </from>
                  <to>
                    <xdr:col>3</xdr:col>
                    <xdr:colOff>628650</xdr:colOff>
                    <xdr:row>10</xdr:row>
                    <xdr:rowOff>247650</xdr:rowOff>
                  </to>
                </anchor>
              </controlPr>
            </control>
          </mc:Choice>
        </mc:AlternateContent>
        <mc:AlternateContent xmlns:mc="http://schemas.openxmlformats.org/markup-compatibility/2006">
          <mc:Choice Requires="x14">
            <control shapeId="1110" r:id="rId32" name="Option Button 86">
              <controlPr defaultSize="0" autoFill="0" autoLine="0" autoPict="0">
                <anchor moveWithCells="1">
                  <from>
                    <xdr:col>3</xdr:col>
                    <xdr:colOff>161925</xdr:colOff>
                    <xdr:row>10</xdr:row>
                    <xdr:rowOff>228600</xdr:rowOff>
                  </from>
                  <to>
                    <xdr:col>3</xdr:col>
                    <xdr:colOff>628650</xdr:colOff>
                    <xdr:row>10</xdr:row>
                    <xdr:rowOff>457200</xdr:rowOff>
                  </to>
                </anchor>
              </controlPr>
            </control>
          </mc:Choice>
        </mc:AlternateContent>
        <mc:AlternateContent xmlns:mc="http://schemas.openxmlformats.org/markup-compatibility/2006">
          <mc:Choice Requires="x14">
            <control shapeId="1111" r:id="rId33" name="Group Box 87">
              <controlPr defaultSize="0" autoFill="0" autoPict="0">
                <anchor moveWithCells="1">
                  <from>
                    <xdr:col>7</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1112" r:id="rId34" name="Option Button 88">
              <controlPr defaultSize="0" autoFill="0" autoLine="0" autoPict="0">
                <anchor moveWithCells="1">
                  <from>
                    <xdr:col>7</xdr:col>
                    <xdr:colOff>428625</xdr:colOff>
                    <xdr:row>23</xdr:row>
                    <xdr:rowOff>95250</xdr:rowOff>
                  </from>
                  <to>
                    <xdr:col>7</xdr:col>
                    <xdr:colOff>742950</xdr:colOff>
                    <xdr:row>23</xdr:row>
                    <xdr:rowOff>304800</xdr:rowOff>
                  </to>
                </anchor>
              </controlPr>
            </control>
          </mc:Choice>
        </mc:AlternateContent>
        <mc:AlternateContent xmlns:mc="http://schemas.openxmlformats.org/markup-compatibility/2006">
          <mc:Choice Requires="x14">
            <control shapeId="1113" r:id="rId35" name="Option Button 89">
              <controlPr defaultSize="0" autoFill="0" autoLine="0" autoPict="0">
                <anchor moveWithCells="1">
                  <from>
                    <xdr:col>7</xdr:col>
                    <xdr:colOff>57150</xdr:colOff>
                    <xdr:row>23</xdr:row>
                    <xdr:rowOff>85725</xdr:rowOff>
                  </from>
                  <to>
                    <xdr:col>7</xdr:col>
                    <xdr:colOff>409575</xdr:colOff>
                    <xdr:row>23</xdr:row>
                    <xdr:rowOff>304800</xdr:rowOff>
                  </to>
                </anchor>
              </controlPr>
            </control>
          </mc:Choice>
        </mc:AlternateContent>
        <mc:AlternateContent xmlns:mc="http://schemas.openxmlformats.org/markup-compatibility/2006">
          <mc:Choice Requires="x14">
            <control shapeId="1114" r:id="rId36" name="Group Box 90">
              <controlPr defaultSize="0" autoFill="0" autoPict="0">
                <anchor moveWithCells="1">
                  <from>
                    <xdr:col>7</xdr:col>
                    <xdr:colOff>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1115" r:id="rId37" name="Option Button 91">
              <controlPr defaultSize="0" autoFill="0" autoLine="0" autoPict="0">
                <anchor moveWithCells="1">
                  <from>
                    <xdr:col>7</xdr:col>
                    <xdr:colOff>428625</xdr:colOff>
                    <xdr:row>24</xdr:row>
                    <xdr:rowOff>95250</xdr:rowOff>
                  </from>
                  <to>
                    <xdr:col>7</xdr:col>
                    <xdr:colOff>742950</xdr:colOff>
                    <xdr:row>24</xdr:row>
                    <xdr:rowOff>304800</xdr:rowOff>
                  </to>
                </anchor>
              </controlPr>
            </control>
          </mc:Choice>
        </mc:AlternateContent>
        <mc:AlternateContent xmlns:mc="http://schemas.openxmlformats.org/markup-compatibility/2006">
          <mc:Choice Requires="x14">
            <control shapeId="1116" r:id="rId38" name="Option Button 92">
              <controlPr defaultSize="0" autoFill="0" autoLine="0" autoPict="0">
                <anchor moveWithCells="1">
                  <from>
                    <xdr:col>7</xdr:col>
                    <xdr:colOff>57150</xdr:colOff>
                    <xdr:row>24</xdr:row>
                    <xdr:rowOff>85725</xdr:rowOff>
                  </from>
                  <to>
                    <xdr:col>7</xdr:col>
                    <xdr:colOff>409575</xdr:colOff>
                    <xdr:row>24</xdr:row>
                    <xdr:rowOff>304800</xdr:rowOff>
                  </to>
                </anchor>
              </controlPr>
            </control>
          </mc:Choice>
        </mc:AlternateContent>
        <mc:AlternateContent xmlns:mc="http://schemas.openxmlformats.org/markup-compatibility/2006">
          <mc:Choice Requires="x14">
            <control shapeId="1117" r:id="rId39" name="Group Box 93">
              <controlPr defaultSize="0" autoFill="0" autoPict="0">
                <anchor moveWithCells="1">
                  <from>
                    <xdr:col>7</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1118" r:id="rId40" name="Option Button 94">
              <controlPr defaultSize="0" autoFill="0" autoLine="0" autoPict="0">
                <anchor moveWithCells="1">
                  <from>
                    <xdr:col>7</xdr:col>
                    <xdr:colOff>428625</xdr:colOff>
                    <xdr:row>25</xdr:row>
                    <xdr:rowOff>95250</xdr:rowOff>
                  </from>
                  <to>
                    <xdr:col>7</xdr:col>
                    <xdr:colOff>742950</xdr:colOff>
                    <xdr:row>25</xdr:row>
                    <xdr:rowOff>304800</xdr:rowOff>
                  </to>
                </anchor>
              </controlPr>
            </control>
          </mc:Choice>
        </mc:AlternateContent>
        <mc:AlternateContent xmlns:mc="http://schemas.openxmlformats.org/markup-compatibility/2006">
          <mc:Choice Requires="x14">
            <control shapeId="1119" r:id="rId41" name="Option Button 95">
              <controlPr defaultSize="0" autoFill="0" autoLine="0" autoPict="0">
                <anchor moveWithCells="1">
                  <from>
                    <xdr:col>7</xdr:col>
                    <xdr:colOff>57150</xdr:colOff>
                    <xdr:row>25</xdr:row>
                    <xdr:rowOff>85725</xdr:rowOff>
                  </from>
                  <to>
                    <xdr:col>7</xdr:col>
                    <xdr:colOff>409575</xdr:colOff>
                    <xdr:row>25</xdr:row>
                    <xdr:rowOff>304800</xdr:rowOff>
                  </to>
                </anchor>
              </controlPr>
            </control>
          </mc:Choice>
        </mc:AlternateContent>
        <mc:AlternateContent xmlns:mc="http://schemas.openxmlformats.org/markup-compatibility/2006">
          <mc:Choice Requires="x14">
            <control shapeId="1120" r:id="rId42" name="Group Box 96">
              <controlPr defaultSize="0" autoFill="0" autoPict="0">
                <anchor moveWithCells="1">
                  <from>
                    <xdr:col>7</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1121" r:id="rId43" name="Option Button 97">
              <controlPr defaultSize="0" autoFill="0" autoLine="0" autoPict="0">
                <anchor moveWithCells="1">
                  <from>
                    <xdr:col>7</xdr:col>
                    <xdr:colOff>428625</xdr:colOff>
                    <xdr:row>26</xdr:row>
                    <xdr:rowOff>95250</xdr:rowOff>
                  </from>
                  <to>
                    <xdr:col>7</xdr:col>
                    <xdr:colOff>742950</xdr:colOff>
                    <xdr:row>26</xdr:row>
                    <xdr:rowOff>304800</xdr:rowOff>
                  </to>
                </anchor>
              </controlPr>
            </control>
          </mc:Choice>
        </mc:AlternateContent>
        <mc:AlternateContent xmlns:mc="http://schemas.openxmlformats.org/markup-compatibility/2006">
          <mc:Choice Requires="x14">
            <control shapeId="1122" r:id="rId44" name="Option Button 98">
              <controlPr defaultSize="0" autoFill="0" autoLine="0" autoPict="0">
                <anchor moveWithCells="1">
                  <from>
                    <xdr:col>7</xdr:col>
                    <xdr:colOff>57150</xdr:colOff>
                    <xdr:row>26</xdr:row>
                    <xdr:rowOff>85725</xdr:rowOff>
                  </from>
                  <to>
                    <xdr:col>7</xdr:col>
                    <xdr:colOff>409575</xdr:colOff>
                    <xdr:row>26</xdr:row>
                    <xdr:rowOff>304800</xdr:rowOff>
                  </to>
                </anchor>
              </controlPr>
            </control>
          </mc:Choice>
        </mc:AlternateContent>
        <mc:AlternateContent xmlns:mc="http://schemas.openxmlformats.org/markup-compatibility/2006">
          <mc:Choice Requires="x14">
            <control shapeId="1123" r:id="rId45" name="Group Box 99">
              <controlPr defaultSize="0" autoFill="0" autoPict="0">
                <anchor moveWithCells="1">
                  <from>
                    <xdr:col>7</xdr:col>
                    <xdr:colOff>0</xdr:colOff>
                    <xdr:row>40</xdr:row>
                    <xdr:rowOff>0</xdr:rowOff>
                  </from>
                  <to>
                    <xdr:col>8</xdr:col>
                    <xdr:colOff>0</xdr:colOff>
                    <xdr:row>41</xdr:row>
                    <xdr:rowOff>0</xdr:rowOff>
                  </to>
                </anchor>
              </controlPr>
            </control>
          </mc:Choice>
        </mc:AlternateContent>
        <mc:AlternateContent xmlns:mc="http://schemas.openxmlformats.org/markup-compatibility/2006">
          <mc:Choice Requires="x14">
            <control shapeId="1124" r:id="rId46" name="Option Button 100">
              <controlPr defaultSize="0" autoFill="0" autoLine="0" autoPict="0">
                <anchor moveWithCells="1">
                  <from>
                    <xdr:col>7</xdr:col>
                    <xdr:colOff>438150</xdr:colOff>
                    <xdr:row>40</xdr:row>
                    <xdr:rowOff>19050</xdr:rowOff>
                  </from>
                  <to>
                    <xdr:col>7</xdr:col>
                    <xdr:colOff>742950</xdr:colOff>
                    <xdr:row>40</xdr:row>
                    <xdr:rowOff>219075</xdr:rowOff>
                  </to>
                </anchor>
              </controlPr>
            </control>
          </mc:Choice>
        </mc:AlternateContent>
        <mc:AlternateContent xmlns:mc="http://schemas.openxmlformats.org/markup-compatibility/2006">
          <mc:Choice Requires="x14">
            <control shapeId="1125" r:id="rId47" name="Option Button 101">
              <controlPr defaultSize="0" autoFill="0" autoLine="0" autoPict="0">
                <anchor moveWithCells="1">
                  <from>
                    <xdr:col>7</xdr:col>
                    <xdr:colOff>47625</xdr:colOff>
                    <xdr:row>40</xdr:row>
                    <xdr:rowOff>28575</xdr:rowOff>
                  </from>
                  <to>
                    <xdr:col>7</xdr:col>
                    <xdr:colOff>400050</xdr:colOff>
                    <xdr:row>40</xdr:row>
                    <xdr:rowOff>228600</xdr:rowOff>
                  </to>
                </anchor>
              </controlPr>
            </control>
          </mc:Choice>
        </mc:AlternateContent>
        <mc:AlternateContent xmlns:mc="http://schemas.openxmlformats.org/markup-compatibility/2006">
          <mc:Choice Requires="x14">
            <control shapeId="1126" r:id="rId48" name="Group Box 102">
              <controlPr defaultSize="0" autoFill="0" autoPict="0">
                <anchor moveWithCells="1">
                  <from>
                    <xdr:col>7</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1127" r:id="rId49" name="Option Button 103">
              <controlPr defaultSize="0" autoFill="0" autoLine="0" autoPict="0">
                <anchor moveWithCells="1">
                  <from>
                    <xdr:col>7</xdr:col>
                    <xdr:colOff>438150</xdr:colOff>
                    <xdr:row>38</xdr:row>
                    <xdr:rowOff>85725</xdr:rowOff>
                  </from>
                  <to>
                    <xdr:col>7</xdr:col>
                    <xdr:colOff>742950</xdr:colOff>
                    <xdr:row>38</xdr:row>
                    <xdr:rowOff>304800</xdr:rowOff>
                  </to>
                </anchor>
              </controlPr>
            </control>
          </mc:Choice>
        </mc:AlternateContent>
        <mc:AlternateContent xmlns:mc="http://schemas.openxmlformats.org/markup-compatibility/2006">
          <mc:Choice Requires="x14">
            <control shapeId="1128" r:id="rId50" name="Option Button 104">
              <controlPr defaultSize="0" autoFill="0" autoLine="0" autoPict="0">
                <anchor moveWithCells="1">
                  <from>
                    <xdr:col>7</xdr:col>
                    <xdr:colOff>47625</xdr:colOff>
                    <xdr:row>38</xdr:row>
                    <xdr:rowOff>85725</xdr:rowOff>
                  </from>
                  <to>
                    <xdr:col>7</xdr:col>
                    <xdr:colOff>400050</xdr:colOff>
                    <xdr:row>38</xdr:row>
                    <xdr:rowOff>304800</xdr:rowOff>
                  </to>
                </anchor>
              </controlPr>
            </control>
          </mc:Choice>
        </mc:AlternateContent>
        <mc:AlternateContent xmlns:mc="http://schemas.openxmlformats.org/markup-compatibility/2006">
          <mc:Choice Requires="x14">
            <control shapeId="1129" r:id="rId51" name="Group Box 105">
              <controlPr defaultSize="0" autoFill="0" autoPict="0">
                <anchor moveWithCells="1">
                  <from>
                    <xdr:col>7</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1130" r:id="rId52" name="Option Button 106">
              <controlPr defaultSize="0" autoFill="0" autoLine="0" autoPict="0">
                <anchor moveWithCells="1">
                  <from>
                    <xdr:col>7</xdr:col>
                    <xdr:colOff>438150</xdr:colOff>
                    <xdr:row>39</xdr:row>
                    <xdr:rowOff>19050</xdr:rowOff>
                  </from>
                  <to>
                    <xdr:col>7</xdr:col>
                    <xdr:colOff>742950</xdr:colOff>
                    <xdr:row>39</xdr:row>
                    <xdr:rowOff>238125</xdr:rowOff>
                  </to>
                </anchor>
              </controlPr>
            </control>
          </mc:Choice>
        </mc:AlternateContent>
        <mc:AlternateContent xmlns:mc="http://schemas.openxmlformats.org/markup-compatibility/2006">
          <mc:Choice Requires="x14">
            <control shapeId="1131" r:id="rId53" name="Option Button 107">
              <controlPr defaultSize="0" autoFill="0" autoLine="0" autoPict="0">
                <anchor moveWithCells="1">
                  <from>
                    <xdr:col>7</xdr:col>
                    <xdr:colOff>47625</xdr:colOff>
                    <xdr:row>39</xdr:row>
                    <xdr:rowOff>19050</xdr:rowOff>
                  </from>
                  <to>
                    <xdr:col>7</xdr:col>
                    <xdr:colOff>400050</xdr:colOff>
                    <xdr:row>39</xdr:row>
                    <xdr:rowOff>238125</xdr:rowOff>
                  </to>
                </anchor>
              </controlPr>
            </control>
          </mc:Choice>
        </mc:AlternateContent>
        <mc:AlternateContent xmlns:mc="http://schemas.openxmlformats.org/markup-compatibility/2006">
          <mc:Choice Requires="x14">
            <control shapeId="1132" r:id="rId54" name="Group Box 108">
              <controlPr defaultSize="0" autoFill="0" autoPict="0">
                <anchor moveWithCells="1">
                  <from>
                    <xdr:col>7</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1133" r:id="rId55" name="Option Button 109">
              <controlPr defaultSize="0" autoFill="0" autoLine="0" autoPict="0">
                <anchor moveWithCells="1">
                  <from>
                    <xdr:col>7</xdr:col>
                    <xdr:colOff>438150</xdr:colOff>
                    <xdr:row>36</xdr:row>
                    <xdr:rowOff>114300</xdr:rowOff>
                  </from>
                  <to>
                    <xdr:col>7</xdr:col>
                    <xdr:colOff>742950</xdr:colOff>
                    <xdr:row>36</xdr:row>
                    <xdr:rowOff>285750</xdr:rowOff>
                  </to>
                </anchor>
              </controlPr>
            </control>
          </mc:Choice>
        </mc:AlternateContent>
        <mc:AlternateContent xmlns:mc="http://schemas.openxmlformats.org/markup-compatibility/2006">
          <mc:Choice Requires="x14">
            <control shapeId="1134" r:id="rId56" name="Option Button 110">
              <controlPr defaultSize="0" autoFill="0" autoLine="0" autoPict="0">
                <anchor moveWithCells="1">
                  <from>
                    <xdr:col>7</xdr:col>
                    <xdr:colOff>47625</xdr:colOff>
                    <xdr:row>36</xdr:row>
                    <xdr:rowOff>104775</xdr:rowOff>
                  </from>
                  <to>
                    <xdr:col>7</xdr:col>
                    <xdr:colOff>400050</xdr:colOff>
                    <xdr:row>36</xdr:row>
                    <xdr:rowOff>266700</xdr:rowOff>
                  </to>
                </anchor>
              </controlPr>
            </control>
          </mc:Choice>
        </mc:AlternateContent>
        <mc:AlternateContent xmlns:mc="http://schemas.openxmlformats.org/markup-compatibility/2006">
          <mc:Choice Requires="x14">
            <control shapeId="1135" r:id="rId57" name="Group Box 111">
              <controlPr defaultSize="0" autoFill="0" autoPict="0">
                <anchor moveWithCells="1">
                  <from>
                    <xdr:col>7</xdr:col>
                    <xdr:colOff>0</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1136" r:id="rId58" name="Option Button 112">
              <controlPr defaultSize="0" autoFill="0" autoLine="0" autoPict="0">
                <anchor moveWithCells="1">
                  <from>
                    <xdr:col>7</xdr:col>
                    <xdr:colOff>38100</xdr:colOff>
                    <xdr:row>44</xdr:row>
                    <xdr:rowOff>161925</xdr:rowOff>
                  </from>
                  <to>
                    <xdr:col>7</xdr:col>
                    <xdr:colOff>419100</xdr:colOff>
                    <xdr:row>44</xdr:row>
                    <xdr:rowOff>381000</xdr:rowOff>
                  </to>
                </anchor>
              </controlPr>
            </control>
          </mc:Choice>
        </mc:AlternateContent>
        <mc:AlternateContent xmlns:mc="http://schemas.openxmlformats.org/markup-compatibility/2006">
          <mc:Choice Requires="x14">
            <control shapeId="1137" r:id="rId59" name="Option Button 113">
              <controlPr defaultSize="0" autoFill="0" autoLine="0" autoPict="0">
                <anchor moveWithCells="1">
                  <from>
                    <xdr:col>7</xdr:col>
                    <xdr:colOff>400050</xdr:colOff>
                    <xdr:row>44</xdr:row>
                    <xdr:rowOff>161925</xdr:rowOff>
                  </from>
                  <to>
                    <xdr:col>7</xdr:col>
                    <xdr:colOff>704850</xdr:colOff>
                    <xdr:row>44</xdr:row>
                    <xdr:rowOff>381000</xdr:rowOff>
                  </to>
                </anchor>
              </controlPr>
            </control>
          </mc:Choice>
        </mc:AlternateContent>
        <mc:AlternateContent xmlns:mc="http://schemas.openxmlformats.org/markup-compatibility/2006">
          <mc:Choice Requires="x14">
            <control shapeId="1138" r:id="rId60" name="Group Box 114">
              <controlPr defaultSize="0" autoFill="0" autoPict="0">
                <anchor moveWithCells="1">
                  <from>
                    <xdr:col>7</xdr:col>
                    <xdr:colOff>0</xdr:colOff>
                    <xdr:row>46</xdr:row>
                    <xdr:rowOff>0</xdr:rowOff>
                  </from>
                  <to>
                    <xdr:col>8</xdr:col>
                    <xdr:colOff>0</xdr:colOff>
                    <xdr:row>47</xdr:row>
                    <xdr:rowOff>0</xdr:rowOff>
                  </to>
                </anchor>
              </controlPr>
            </control>
          </mc:Choice>
        </mc:AlternateContent>
        <mc:AlternateContent xmlns:mc="http://schemas.openxmlformats.org/markup-compatibility/2006">
          <mc:Choice Requires="x14">
            <control shapeId="1139" r:id="rId61" name="Group Box 115">
              <controlPr defaultSize="0" autoFill="0" autoPict="0">
                <anchor moveWithCells="1">
                  <from>
                    <xdr:col>7</xdr:col>
                    <xdr:colOff>0</xdr:colOff>
                    <xdr:row>47</xdr:row>
                    <xdr:rowOff>0</xdr:rowOff>
                  </from>
                  <to>
                    <xdr:col>8</xdr:col>
                    <xdr:colOff>0</xdr:colOff>
                    <xdr:row>48</xdr:row>
                    <xdr:rowOff>9525</xdr:rowOff>
                  </to>
                </anchor>
              </controlPr>
            </control>
          </mc:Choice>
        </mc:AlternateContent>
        <mc:AlternateContent xmlns:mc="http://schemas.openxmlformats.org/markup-compatibility/2006">
          <mc:Choice Requires="x14">
            <control shapeId="1140" r:id="rId62" name="Option Button 116">
              <controlPr defaultSize="0" autoFill="0" autoLine="0" autoPict="0">
                <anchor moveWithCells="1">
                  <from>
                    <xdr:col>7</xdr:col>
                    <xdr:colOff>400050</xdr:colOff>
                    <xdr:row>46</xdr:row>
                    <xdr:rowOff>161925</xdr:rowOff>
                  </from>
                  <to>
                    <xdr:col>7</xdr:col>
                    <xdr:colOff>704850</xdr:colOff>
                    <xdr:row>46</xdr:row>
                    <xdr:rowOff>381000</xdr:rowOff>
                  </to>
                </anchor>
              </controlPr>
            </control>
          </mc:Choice>
        </mc:AlternateContent>
        <mc:AlternateContent xmlns:mc="http://schemas.openxmlformats.org/markup-compatibility/2006">
          <mc:Choice Requires="x14">
            <control shapeId="1141" r:id="rId63" name="Option Button 117">
              <controlPr defaultSize="0" autoFill="0" autoLine="0" autoPict="0">
                <anchor moveWithCells="1">
                  <from>
                    <xdr:col>7</xdr:col>
                    <xdr:colOff>400050</xdr:colOff>
                    <xdr:row>47</xdr:row>
                    <xdr:rowOff>161925</xdr:rowOff>
                  </from>
                  <to>
                    <xdr:col>7</xdr:col>
                    <xdr:colOff>704850</xdr:colOff>
                    <xdr:row>47</xdr:row>
                    <xdr:rowOff>381000</xdr:rowOff>
                  </to>
                </anchor>
              </controlPr>
            </control>
          </mc:Choice>
        </mc:AlternateContent>
        <mc:AlternateContent xmlns:mc="http://schemas.openxmlformats.org/markup-compatibility/2006">
          <mc:Choice Requires="x14">
            <control shapeId="1142" r:id="rId64" name="Option Button 118">
              <controlPr defaultSize="0" autoFill="0" autoLine="0" autoPict="0">
                <anchor moveWithCells="1">
                  <from>
                    <xdr:col>7</xdr:col>
                    <xdr:colOff>38100</xdr:colOff>
                    <xdr:row>46</xdr:row>
                    <xdr:rowOff>161925</xdr:rowOff>
                  </from>
                  <to>
                    <xdr:col>7</xdr:col>
                    <xdr:colOff>419100</xdr:colOff>
                    <xdr:row>46</xdr:row>
                    <xdr:rowOff>381000</xdr:rowOff>
                  </to>
                </anchor>
              </controlPr>
            </control>
          </mc:Choice>
        </mc:AlternateContent>
        <mc:AlternateContent xmlns:mc="http://schemas.openxmlformats.org/markup-compatibility/2006">
          <mc:Choice Requires="x14">
            <control shapeId="1143" r:id="rId65" name="Option Button 119">
              <controlPr defaultSize="0" autoFill="0" autoLine="0" autoPict="0">
                <anchor moveWithCells="1">
                  <from>
                    <xdr:col>7</xdr:col>
                    <xdr:colOff>38100</xdr:colOff>
                    <xdr:row>47</xdr:row>
                    <xdr:rowOff>161925</xdr:rowOff>
                  </from>
                  <to>
                    <xdr:col>7</xdr:col>
                    <xdr:colOff>419100</xdr:colOff>
                    <xdr:row>47</xdr:row>
                    <xdr:rowOff>381000</xdr:rowOff>
                  </to>
                </anchor>
              </controlPr>
            </control>
          </mc:Choice>
        </mc:AlternateContent>
        <mc:AlternateContent xmlns:mc="http://schemas.openxmlformats.org/markup-compatibility/2006">
          <mc:Choice Requires="x14">
            <control shapeId="1144" r:id="rId66" name="Group Box 120">
              <controlPr defaultSize="0" autoFill="0" autoPict="0">
                <anchor moveWithCells="1">
                  <from>
                    <xdr:col>7</xdr:col>
                    <xdr:colOff>0</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1145" r:id="rId67" name="Option Button 121">
              <controlPr defaultSize="0" autoFill="0" autoLine="0" autoPict="0">
                <anchor moveWithCells="1">
                  <from>
                    <xdr:col>7</xdr:col>
                    <xdr:colOff>400050</xdr:colOff>
                    <xdr:row>45</xdr:row>
                    <xdr:rowOff>85725</xdr:rowOff>
                  </from>
                  <to>
                    <xdr:col>7</xdr:col>
                    <xdr:colOff>704850</xdr:colOff>
                    <xdr:row>45</xdr:row>
                    <xdr:rowOff>304800</xdr:rowOff>
                  </to>
                </anchor>
              </controlPr>
            </control>
          </mc:Choice>
        </mc:AlternateContent>
        <mc:AlternateContent xmlns:mc="http://schemas.openxmlformats.org/markup-compatibility/2006">
          <mc:Choice Requires="x14">
            <control shapeId="1146" r:id="rId68" name="Option Button 122">
              <controlPr defaultSize="0" autoFill="0" autoLine="0" autoPict="0">
                <anchor moveWithCells="1">
                  <from>
                    <xdr:col>7</xdr:col>
                    <xdr:colOff>38100</xdr:colOff>
                    <xdr:row>45</xdr:row>
                    <xdr:rowOff>85725</xdr:rowOff>
                  </from>
                  <to>
                    <xdr:col>7</xdr:col>
                    <xdr:colOff>419100</xdr:colOff>
                    <xdr:row>45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04BB-BCF2-457E-826D-32DA308A15C3}">
  <dimension ref="A1:G43"/>
  <sheetViews>
    <sheetView workbookViewId="0">
      <selection activeCell="C8" sqref="C8"/>
    </sheetView>
  </sheetViews>
  <sheetFormatPr defaultRowHeight="15" x14ac:dyDescent="0.25"/>
  <cols>
    <col min="1" max="1" width="21.28515625" customWidth="1"/>
    <col min="2" max="6" width="12.28515625" customWidth="1"/>
    <col min="7" max="7" width="11" customWidth="1"/>
  </cols>
  <sheetData>
    <row r="1" spans="1:7" ht="18" x14ac:dyDescent="0.35">
      <c r="A1" s="106" t="s">
        <v>49</v>
      </c>
      <c r="B1" s="107"/>
      <c r="C1" s="107"/>
      <c r="D1" s="107"/>
      <c r="E1" s="108" t="s">
        <v>0</v>
      </c>
      <c r="F1" s="199" t="str">
        <f>IF('Wet Pond (4.3.6)'!H1=0,"",'Wet Pond (4.3.6)'!H1)</f>
        <v/>
      </c>
      <c r="G1" s="200"/>
    </row>
    <row r="2" spans="1:7" ht="18" x14ac:dyDescent="0.35">
      <c r="A2" s="114"/>
      <c r="B2" s="115"/>
      <c r="C2" s="115"/>
      <c r="D2" s="45"/>
      <c r="E2" s="109" t="s">
        <v>1</v>
      </c>
      <c r="F2" s="201" t="str">
        <f>IF('Wet Pond (4.3.6)'!H2=0,"",'Wet Pond (4.3.6)'!H2)</f>
        <v/>
      </c>
      <c r="G2" s="202"/>
    </row>
    <row r="3" spans="1:7" ht="16.149999999999999" customHeight="1" x14ac:dyDescent="0.35">
      <c r="A3" s="114"/>
      <c r="B3" s="115"/>
      <c r="C3" s="115"/>
      <c r="D3" s="45"/>
      <c r="E3" s="109" t="s">
        <v>75</v>
      </c>
      <c r="F3" s="201" t="str">
        <f>IF('Wet Pond (4.3.6)'!H3=0,"",'Wet Pond (4.3.6)'!H3)</f>
        <v/>
      </c>
      <c r="G3" s="202"/>
    </row>
    <row r="4" spans="1:7" ht="58.9" customHeight="1" x14ac:dyDescent="0.25">
      <c r="A4" s="205" t="s">
        <v>61</v>
      </c>
      <c r="B4" s="206"/>
      <c r="C4" s="206"/>
      <c r="D4" s="206"/>
      <c r="E4" s="206"/>
      <c r="F4" s="206"/>
      <c r="G4" s="207"/>
    </row>
    <row r="5" spans="1:7" ht="10.9" customHeight="1" x14ac:dyDescent="0.25">
      <c r="A5" s="64"/>
      <c r="B5" s="45"/>
      <c r="C5" s="45"/>
      <c r="D5" s="45"/>
      <c r="E5" s="45"/>
      <c r="F5" s="45"/>
      <c r="G5" s="46"/>
    </row>
    <row r="6" spans="1:7" ht="15.6" customHeight="1" x14ac:dyDescent="0.25">
      <c r="A6" s="43" t="s">
        <v>14</v>
      </c>
      <c r="B6" s="208" t="s">
        <v>15</v>
      </c>
      <c r="C6" s="208"/>
      <c r="D6" s="208"/>
      <c r="E6" s="44" t="s">
        <v>16</v>
      </c>
      <c r="F6" s="45"/>
      <c r="G6" s="46"/>
    </row>
    <row r="7" spans="1:7" x14ac:dyDescent="0.25">
      <c r="A7" s="47" t="s">
        <v>17</v>
      </c>
      <c r="B7" s="48" t="s">
        <v>18</v>
      </c>
      <c r="C7" s="49" t="s">
        <v>19</v>
      </c>
      <c r="D7" s="49" t="s">
        <v>20</v>
      </c>
      <c r="E7" s="49" t="s">
        <v>21</v>
      </c>
      <c r="F7" s="45"/>
      <c r="G7" s="46"/>
    </row>
    <row r="8" spans="1:7" x14ac:dyDescent="0.25">
      <c r="A8" s="50" t="s">
        <v>22</v>
      </c>
      <c r="B8" s="84">
        <v>1</v>
      </c>
      <c r="C8" s="85">
        <v>0</v>
      </c>
      <c r="D8" s="85">
        <v>0</v>
      </c>
      <c r="E8" s="85">
        <v>0</v>
      </c>
      <c r="F8" s="45"/>
      <c r="G8" s="46"/>
    </row>
    <row r="9" spans="1:7" ht="10.9" customHeight="1" thickBot="1" x14ac:dyDescent="0.3">
      <c r="A9" s="51"/>
      <c r="B9" s="52"/>
      <c r="C9" s="53"/>
      <c r="D9" s="53"/>
      <c r="E9" s="53"/>
      <c r="F9" s="53"/>
      <c r="G9" s="54"/>
    </row>
    <row r="10" spans="1:7" ht="15.75" x14ac:dyDescent="0.25">
      <c r="A10" s="55" t="s">
        <v>23</v>
      </c>
      <c r="B10" s="56"/>
      <c r="C10" s="57"/>
      <c r="D10" s="57"/>
      <c r="E10" s="57"/>
      <c r="F10" s="57"/>
      <c r="G10" s="58"/>
    </row>
    <row r="11" spans="1:7" ht="15.75" x14ac:dyDescent="0.25">
      <c r="A11" s="209" t="s">
        <v>24</v>
      </c>
      <c r="B11" s="210"/>
      <c r="C11" s="210"/>
      <c r="D11" s="210"/>
      <c r="E11" s="210"/>
      <c r="F11" s="210"/>
      <c r="G11" s="46"/>
    </row>
    <row r="12" spans="1:7" x14ac:dyDescent="0.25">
      <c r="A12" s="59"/>
      <c r="B12" s="203" t="s">
        <v>25</v>
      </c>
      <c r="C12" s="203"/>
      <c r="D12" s="203"/>
      <c r="E12" s="203"/>
      <c r="F12" s="204" t="s">
        <v>12</v>
      </c>
      <c r="G12" s="46"/>
    </row>
    <row r="13" spans="1:7" x14ac:dyDescent="0.25">
      <c r="A13" s="60" t="s">
        <v>26</v>
      </c>
      <c r="B13" s="61" t="s">
        <v>27</v>
      </c>
      <c r="C13" s="61" t="s">
        <v>28</v>
      </c>
      <c r="D13" s="61" t="s">
        <v>29</v>
      </c>
      <c r="E13" s="61" t="s">
        <v>30</v>
      </c>
      <c r="F13" s="204"/>
      <c r="G13" s="211"/>
    </row>
    <row r="14" spans="1:7" x14ac:dyDescent="0.25">
      <c r="A14" s="62" t="s">
        <v>31</v>
      </c>
      <c r="B14" s="86">
        <v>0</v>
      </c>
      <c r="C14" s="86">
        <v>0</v>
      </c>
      <c r="D14" s="86">
        <v>0</v>
      </c>
      <c r="E14" s="86">
        <v>0</v>
      </c>
      <c r="F14" s="87">
        <f t="shared" ref="F14:F18" si="0">SUM(B14:E14)</f>
        <v>0</v>
      </c>
      <c r="G14" s="211"/>
    </row>
    <row r="15" spans="1:7" x14ac:dyDescent="0.25">
      <c r="A15" s="62" t="s">
        <v>32</v>
      </c>
      <c r="B15" s="86">
        <v>0</v>
      </c>
      <c r="C15" s="86">
        <v>0</v>
      </c>
      <c r="D15" s="86">
        <v>0</v>
      </c>
      <c r="E15" s="86">
        <v>0</v>
      </c>
      <c r="F15" s="87">
        <f t="shared" si="0"/>
        <v>0</v>
      </c>
      <c r="G15" s="46"/>
    </row>
    <row r="16" spans="1:7" x14ac:dyDescent="0.25">
      <c r="A16" s="62" t="s">
        <v>33</v>
      </c>
      <c r="B16" s="86">
        <v>0</v>
      </c>
      <c r="C16" s="86">
        <v>0</v>
      </c>
      <c r="D16" s="86">
        <v>0</v>
      </c>
      <c r="E16" s="86">
        <v>0</v>
      </c>
      <c r="F16" s="87">
        <f t="shared" si="0"/>
        <v>0</v>
      </c>
      <c r="G16" s="46"/>
    </row>
    <row r="17" spans="1:7" ht="30" x14ac:dyDescent="0.25">
      <c r="A17" s="63" t="s">
        <v>35</v>
      </c>
      <c r="B17" s="86">
        <v>0</v>
      </c>
      <c r="C17" s="86">
        <v>0</v>
      </c>
      <c r="D17" s="86">
        <v>0</v>
      </c>
      <c r="E17" s="86">
        <v>0</v>
      </c>
      <c r="F17" s="87">
        <f t="shared" si="0"/>
        <v>0</v>
      </c>
      <c r="G17" s="46"/>
    </row>
    <row r="18" spans="1:7" x14ac:dyDescent="0.25">
      <c r="A18" s="62" t="s">
        <v>36</v>
      </c>
      <c r="B18" s="87">
        <f>SUM(B14:B17)</f>
        <v>0</v>
      </c>
      <c r="C18" s="87">
        <f>SUM(C14:C17)</f>
        <v>0</v>
      </c>
      <c r="D18" s="88">
        <f>SUM(D14:D17)</f>
        <v>0</v>
      </c>
      <c r="E18" s="87">
        <f>SUM(E14:E17)</f>
        <v>0</v>
      </c>
      <c r="F18" s="87">
        <f t="shared" si="0"/>
        <v>0</v>
      </c>
      <c r="G18" s="46"/>
    </row>
    <row r="19" spans="1:7" ht="10.9" customHeight="1" x14ac:dyDescent="0.25">
      <c r="A19" s="64"/>
      <c r="B19" s="45"/>
      <c r="C19" s="65"/>
      <c r="D19" s="66"/>
      <c r="E19" s="45"/>
      <c r="F19" s="45"/>
      <c r="G19" s="46"/>
    </row>
    <row r="20" spans="1:7" ht="15.75" x14ac:dyDescent="0.25">
      <c r="A20" s="212" t="s">
        <v>37</v>
      </c>
      <c r="B20" s="213"/>
      <c r="C20" s="213"/>
      <c r="D20" s="213"/>
      <c r="E20" s="213"/>
      <c r="F20" s="213"/>
      <c r="G20" s="46"/>
    </row>
    <row r="21" spans="1:7" x14ac:dyDescent="0.25">
      <c r="A21" s="59"/>
      <c r="B21" s="203" t="s">
        <v>25</v>
      </c>
      <c r="C21" s="203"/>
      <c r="D21" s="203"/>
      <c r="E21" s="203"/>
      <c r="F21" s="204" t="s">
        <v>12</v>
      </c>
      <c r="G21" s="46"/>
    </row>
    <row r="22" spans="1:7" x14ac:dyDescent="0.25">
      <c r="A22" s="60" t="s">
        <v>26</v>
      </c>
      <c r="B22" s="61" t="s">
        <v>27</v>
      </c>
      <c r="C22" s="61" t="s">
        <v>28</v>
      </c>
      <c r="D22" s="61" t="s">
        <v>29</v>
      </c>
      <c r="E22" s="61" t="s">
        <v>30</v>
      </c>
      <c r="F22" s="204"/>
      <c r="G22" s="46"/>
    </row>
    <row r="23" spans="1:7" x14ac:dyDescent="0.25">
      <c r="A23" s="62" t="s">
        <v>31</v>
      </c>
      <c r="B23" s="86">
        <v>0</v>
      </c>
      <c r="C23" s="86">
        <v>0</v>
      </c>
      <c r="D23" s="86">
        <v>0</v>
      </c>
      <c r="E23" s="86">
        <v>0</v>
      </c>
      <c r="F23" s="87">
        <f t="shared" ref="F23:F27" si="1">SUM(B23:E23)</f>
        <v>0</v>
      </c>
      <c r="G23" s="46"/>
    </row>
    <row r="24" spans="1:7" x14ac:dyDescent="0.25">
      <c r="A24" s="62" t="s">
        <v>32</v>
      </c>
      <c r="B24" s="86">
        <v>0</v>
      </c>
      <c r="C24" s="86">
        <v>0</v>
      </c>
      <c r="D24" s="86">
        <v>0</v>
      </c>
      <c r="E24" s="86">
        <v>0</v>
      </c>
      <c r="F24" s="87">
        <f t="shared" si="1"/>
        <v>0</v>
      </c>
      <c r="G24" s="46"/>
    </row>
    <row r="25" spans="1:7" x14ac:dyDescent="0.25">
      <c r="A25" s="62" t="s">
        <v>33</v>
      </c>
      <c r="B25" s="86">
        <v>0</v>
      </c>
      <c r="C25" s="86">
        <v>0</v>
      </c>
      <c r="D25" s="86">
        <v>0</v>
      </c>
      <c r="E25" s="86">
        <v>0</v>
      </c>
      <c r="F25" s="87">
        <f t="shared" si="1"/>
        <v>0</v>
      </c>
      <c r="G25" s="46"/>
    </row>
    <row r="26" spans="1:7" ht="30" x14ac:dyDescent="0.25">
      <c r="A26" s="63" t="s">
        <v>35</v>
      </c>
      <c r="B26" s="86">
        <v>0</v>
      </c>
      <c r="C26" s="86">
        <v>0</v>
      </c>
      <c r="D26" s="86">
        <v>0</v>
      </c>
      <c r="E26" s="86">
        <v>0</v>
      </c>
      <c r="F26" s="87">
        <f t="shared" si="1"/>
        <v>0</v>
      </c>
      <c r="G26" s="46"/>
    </row>
    <row r="27" spans="1:7" x14ac:dyDescent="0.25">
      <c r="A27" s="62" t="s">
        <v>36</v>
      </c>
      <c r="B27" s="89">
        <f>SUM(B23:B26)</f>
        <v>0</v>
      </c>
      <c r="C27" s="90">
        <f>SUM(C23:C26)</f>
        <v>0</v>
      </c>
      <c r="D27" s="90">
        <f>SUM(D23:D26)</f>
        <v>0</v>
      </c>
      <c r="E27" s="90">
        <f>SUM(E23:E26)</f>
        <v>0</v>
      </c>
      <c r="F27" s="90">
        <f t="shared" si="1"/>
        <v>0</v>
      </c>
      <c r="G27" s="46"/>
    </row>
    <row r="28" spans="1:7" ht="10.9" customHeight="1" thickBot="1" x14ac:dyDescent="0.3">
      <c r="A28" s="69"/>
      <c r="B28" s="70"/>
      <c r="C28" s="70"/>
      <c r="D28" s="70"/>
      <c r="E28" s="70"/>
      <c r="F28" s="70"/>
      <c r="G28" s="54"/>
    </row>
    <row r="29" spans="1:7" ht="10.9" customHeight="1" x14ac:dyDescent="0.25">
      <c r="A29" s="119"/>
      <c r="B29" s="107"/>
      <c r="C29" s="107"/>
      <c r="D29" s="107"/>
      <c r="E29" s="107"/>
      <c r="F29" s="107"/>
      <c r="G29" s="58"/>
    </row>
    <row r="30" spans="1:7" ht="18" x14ac:dyDescent="0.35">
      <c r="A30" s="64" t="s">
        <v>57</v>
      </c>
      <c r="B30" s="104">
        <v>0</v>
      </c>
      <c r="C30" s="45" t="s">
        <v>56</v>
      </c>
      <c r="D30" s="45"/>
      <c r="E30" s="118" t="s">
        <v>65</v>
      </c>
      <c r="F30" s="104">
        <v>0</v>
      </c>
      <c r="G30" s="46" t="s">
        <v>56</v>
      </c>
    </row>
    <row r="31" spans="1:7" ht="10.9" customHeight="1" thickBot="1" x14ac:dyDescent="0.3">
      <c r="A31" s="100"/>
      <c r="B31" s="101"/>
      <c r="C31" s="101"/>
      <c r="D31" s="102"/>
      <c r="E31" s="102"/>
      <c r="F31" s="102"/>
      <c r="G31" s="46"/>
    </row>
    <row r="32" spans="1:7" ht="60" x14ac:dyDescent="0.25">
      <c r="A32" s="47" t="s">
        <v>55</v>
      </c>
      <c r="B32" s="83" t="s">
        <v>41</v>
      </c>
      <c r="C32" s="82" t="s">
        <v>50</v>
      </c>
      <c r="D32" s="81" t="s">
        <v>42</v>
      </c>
      <c r="E32" s="81" t="s">
        <v>58</v>
      </c>
      <c r="F32" s="81" t="s">
        <v>64</v>
      </c>
      <c r="G32" s="120" t="s">
        <v>51</v>
      </c>
    </row>
    <row r="33" spans="1:7" ht="45" x14ac:dyDescent="0.25">
      <c r="A33" s="50" t="s">
        <v>38</v>
      </c>
      <c r="B33" s="130">
        <f>C33-D33-B30</f>
        <v>0</v>
      </c>
      <c r="C33" s="121">
        <f>(IF(C8&lt;0.2*Lookup!B13,0,(C8-0.2*Lookup!B13)^2/(C8+0.8*Lookup!B13)*B23)+IF(C8&lt;0.2*Lookup!C13,0,(C8-0.2*Lookup!C13)^2/(C8+0.8*Lookup!C13)*C23)+IF(C8&lt;0.2*Lookup!D13,0,(C8-0.2*Lookup!D13)^2/(C8+0.8*Lookup!D13)*D23)+IF(C8&lt;0.2*Lookup!E13,0,(C8-0.2*Lookup!E13)^2/(C8+0.8*Lookup!E13)*E23)+IF(C8&lt;0.2*Lookup!B14,0,(C8-0.2*Lookup!B14)^2/(C8+0.8*Lookup!B14)*B24)+IF(C8&lt;0.2*Lookup!C14,0,(C8-0.2*Lookup!C14)^2/(C8+0.8*Lookup!C14)*C24)+IF(C8&lt;0.2*Lookup!D14,0,(C8-0.2*Lookup!D14)^2/(C8+0.8*Lookup!D14)*D24)+IF(C8&lt;0.2*Lookup!E14,0,(C8-0.2*Lookup!E14)^2/(C8+0.8*Lookup!E14)*E24)+IF(C8&lt;0.2*Lookup!B15,0,(C8-0.2*Lookup!B15)^2/(C8+0.8*Lookup!B15)*B25)+IF(C8&lt;0.2*Lookup!C15,0,(C8-0.2*Lookup!C15)^2/(C8+0.8*Lookup!C15)*C25)+IF(C8&lt;0.2*Lookup!D15,0,(C8-0.2*Lookup!D15)^2/(C8+0.8*Lookup!D15)*D25)+IF(C8&lt;0.2*Lookup!E15,0,(C8-0.2*Lookup!E15)^2/(C8+0.8*Lookup!E15)*E25)+IF(C8&lt;0.2*Lookup!B17,0,(C8-0.2*Lookup!B17)^2/(C8+0.8*Lookup!B17)*(B26+C26+D26+E26)))/12-B30</f>
        <v>0</v>
      </c>
      <c r="D33" s="122">
        <f>(IF(C8&lt;0.2*Lookup!B13,0,(C8-0.2*Lookup!B13)^2/(C8+0.8*Lookup!B13)*B14)+IF(C8&lt;0.2*Lookup!C13,0,(C8-0.2*Lookup!C13)^2/(C8+0.8*Lookup!C13)*C14)+IF(C8&lt;0.2*Lookup!D13,0,(C8-0.2*Lookup!D13)^2/(C8+0.8*Lookup!D13)*D14)+IF(C8&lt;0.2*Lookup!E13,0,(C8-0.2*Lookup!E13)^2/(C8+0.8*Lookup!E13)*E14)+IF(C8&lt;0.2*Lookup!B14,0,(C8-0.2*Lookup!B14)^2/(C8+0.8*Lookup!B14)*B15)+IF(C8&lt;0.2*Lookup!C14,0,(C8-0.2*Lookup!C14)^2/(C8+0.8*Lookup!C14)*C15)+IF(C8&lt;0.2*Lookup!D14,0,(C8-0.2*Lookup!D14)^2/(C8+0.8*Lookup!D14)*D15)+IF(C8&lt;0.2*Lookup!E14,0,(C8-0.2*Lookup!E14)^2/(C8+0.8*Lookup!E14)*E15)+IF(C8&lt;0.2*Lookup!B15,0,(C8-0.2*Lookup!B15)^2/(C8+0.8*Lookup!B15)*B16)+IF(C8&lt;0.2*Lookup!C15,0,(C8-0.2*Lookup!C15)^2/(C8+0.8*Lookup!C15)*C16)+IF(C8&lt;0.2*Lookup!D15,0,(C8-0.2*Lookup!D15)^2/(C8+0.8*Lookup!D15)*D16)+IF(C8&lt;0.2*Lookup!E15,0,(C8-0.2*Lookup!E15)^2/(C8+0.8*Lookup!E15)*E16)+IF(C8&lt;0.2*Lookup!B17,0,(C8-0.2*Lookup!B17)^2/(C8+0.8*Lookup!B17)*(B17+C17+D17+E17)))/12</f>
        <v>0</v>
      </c>
      <c r="E33" s="127">
        <f>IF(F27=0,0,200/(C8+2+2*C33*12/$F$27-SQRT(C8*5*C33*12/$F$27+4*(C33*12/$F$27)^2)))</f>
        <v>0</v>
      </c>
      <c r="F33" s="127">
        <f>IF(F27=0,0,200/(C8+2+2*(C33-F30)*12/$F$27-SQRT(C8*5*(C33-F30)*12/$F$27+4*((C33-F30)*12/$F$27)^2)))</f>
        <v>0</v>
      </c>
      <c r="G33" s="128">
        <f>IF(F18=0,0,200/(C8+2+2*D33*12/$F$18-SQRT(C8*5*D33*12/$F$18+4*(D33*12/$F$18)^2)))</f>
        <v>0</v>
      </c>
    </row>
    <row r="34" spans="1:7" x14ac:dyDescent="0.25">
      <c r="A34" s="67" t="s">
        <v>39</v>
      </c>
      <c r="B34" s="130">
        <f>C34-D34-B30</f>
        <v>0</v>
      </c>
      <c r="C34" s="123">
        <f>(IF(D8&lt;0.2*Lookup!B13,0,(D8-0.2*Lookup!B13)^2/(D8+0.8*Lookup!B13)*B23)+IF(D8&lt;0.2*Lookup!C13,0,(D8-0.2*Lookup!C13)^2/(D8+0.8*Lookup!C13)*C23)+IF(D8&lt;0.2*Lookup!D13,0,(D8-0.2*Lookup!D13)^2/(D8+0.8*Lookup!D13)*D23)+IF(D8&lt;0.2*Lookup!E13,0,(D8-0.2*Lookup!E13)^2/(D8+0.8*Lookup!E13)*E23)+IF(D8&lt;0.2*Lookup!B14,0,(D8-0.2*Lookup!B14)^2/(D8+0.8*Lookup!B14)*B24)+IF(D8&lt;0.2*Lookup!C14,0,(D8-0.2*Lookup!C14)^2/(D8+0.8*Lookup!C14)*C24)+IF(D8&lt;0.2*Lookup!D14,0,(D8-0.2*Lookup!D14)^2/(D8+0.8*Lookup!D14)*D24)+IF(D8&lt;0.2*Lookup!E14,0,(D8-0.2*Lookup!E14)^2/(D8+0.8*Lookup!E14)*E24)+IF(D8&lt;0.2*Lookup!B15,0,(D8-0.2*Lookup!B15)^2/(D8+0.8*Lookup!B15)*B25)+IF(D8&lt;0.2*Lookup!C15,0,(D8-0.2*Lookup!C15)^2/(D8+0.8*Lookup!C15)*C25)+IF(D8&lt;0.2*Lookup!D15,0,(D8-0.2*Lookup!D15)^2/(D8+0.8*Lookup!D15)*D25)+IF(D8&lt;0.2*Lookup!E15,0,(D8-0.2*Lookup!E15)^2/(D8+0.8*Lookup!E15)*E25)+IF(D8&lt;0.2*Lookup!B17,0,(D8-0.2*Lookup!B17)^2/(D8+0.8*Lookup!B17)*(B26+C26+D26+E26)))/12-B30</f>
        <v>0</v>
      </c>
      <c r="D34" s="124">
        <f>(IF(D8&lt;0.2*Lookup!B13,0,(D8-0.2*Lookup!B13)^2/(D8+0.8*Lookup!B13)*B14)+IF(D8&lt;0.2*Lookup!C13,0,(D8-0.2*Lookup!C13)^2/(D8+0.8*Lookup!C13)*C14)+IF(D8&lt;0.2*Lookup!D13,0,(D8-0.2*Lookup!D13)^2/(D8+0.8*Lookup!D13)*D14)+IF(D8&lt;0.2*Lookup!E13,0,(D8-0.2*Lookup!E13)^2/(D8+0.8*Lookup!E13)*E14)+IF(D8&lt;0.2*Lookup!B14,0,(D8-0.2*Lookup!B14)^2/(D8+0.8*Lookup!B14)*B15)+IF(D8&lt;0.2*Lookup!C14,0,(D8-0.2*Lookup!C14)^2/(D8+0.8*Lookup!C14)*C15)+IF(D8&lt;0.2*Lookup!D14,0,(D8-0.2*Lookup!D14)^2/(D8+0.8*Lookup!D14)*D15)+IF(D8&lt;0.2*Lookup!E14,0,(D8-0.2*Lookup!E14)^2/(D8+0.8*Lookup!E14)*E15)+IF(D8&lt;0.2*Lookup!B15,0,(D8-0.2*Lookup!B15)^2/(D8+0.8*Lookup!B15)*B16)+IF(D8&lt;0.2*Lookup!C15,0,(D8-0.2*Lookup!C15)^2/(D8+0.8*Lookup!C15)*C16)+IF(D8&lt;0.2*Lookup!D15,0,(D8-0.2*Lookup!D15)^2/(D8+0.8*Lookup!D15)*D16)+IF(D8&lt;0.2*Lookup!E15,0,(D8-0.2*Lookup!E15)^2/(D8+0.8*Lookup!E15)*E16)+IF(D8&lt;0.2*Lookup!B17,0,(D8-0.2*Lookup!B17)^2/(D8+0.8*Lookup!B17)*(B17+C17+D17+E17)))/12</f>
        <v>0</v>
      </c>
      <c r="E34" s="127">
        <f>IF(F27=0,0,200/(D8+2+2*C34*12/$F$27-SQRT(D8*5*C34*12/$F$27+4*(C34*12/$F$27)^2)))</f>
        <v>0</v>
      </c>
      <c r="F34" s="127">
        <f>IF(F27=0,0,200/(D8+2+2*(C34-F30)*12/$F$27-SQRT(D8*5*(C34-F30)*12/$F$27+4*((C34-F30)*12/$F$27)^2)))</f>
        <v>0</v>
      </c>
      <c r="G34" s="129">
        <f>IF(F18=0,0,200/(D8+2+2*D34*12/$F$18-SQRT(D8*5*D34*12/$F$18+4*(D34*12/$F$18)^2)))</f>
        <v>0</v>
      </c>
    </row>
    <row r="35" spans="1:7" ht="15.75" thickBot="1" x14ac:dyDescent="0.3">
      <c r="A35" s="68" t="s">
        <v>40</v>
      </c>
      <c r="B35" s="131">
        <f>C35-D35-B30</f>
        <v>0</v>
      </c>
      <c r="C35" s="125">
        <f>(IF(E8&lt;0.2*Lookup!B13,0,(E8-0.2*Lookup!B13)^2/(E8+0.8*Lookup!B13)*B23)+IF(E8&lt;0.2*Lookup!C13,0,(E8-0.2*Lookup!C13)^2/(E8+0.8*Lookup!C13)*C23)+IF(E8&lt;0.2*Lookup!D13,0,(E8-0.2*Lookup!D13)^2/(E8+0.8*Lookup!D13)*D23)+IF(E8&lt;0.2*Lookup!E13,0,(E8-0.2*Lookup!E13)^2/(E8+0.8*Lookup!E13)*E23)+IF(E8&lt;0.2*Lookup!B14,0,(E8-0.2*Lookup!B14)^2/(E8+0.8*Lookup!B14)*B24)+IF(E8&lt;0.2*Lookup!C14,0,(E8-0.2*Lookup!C14)^2/(E8+0.8*Lookup!C14)*C24)+IF(E8&lt;0.2*Lookup!D14,0,(E8-0.2*Lookup!D14)^2/(E8+0.8*Lookup!D14)*D24)+IF(E8&lt;0.2*Lookup!E14,0,(E8-0.2*Lookup!E14)^2/(E8+0.8*Lookup!E14)*E24)+IF(E8&lt;0.2*Lookup!B15,0,(E8-0.2*Lookup!B15)^2/(E8+0.8*Lookup!B15)*B25)+IF(E8&lt;0.2*Lookup!C15,0,(E8-0.2*Lookup!C15)^2/(E8+0.8*Lookup!C15)*C25)+IF(E8&lt;0.2*Lookup!D15,0,(E8-0.2*Lookup!D15)^2/(E8+0.8*Lookup!D15)*D25)+IF(E8&lt;0.2*Lookup!E15,0,(E8-0.2*Lookup!E15)^2/(E8+0.8*Lookup!E15)*E25)+IF(E8&lt;0.2*Lookup!B17,0,(E8-0.2*Lookup!B17)^2/(E8+0.8*Lookup!B17)*(B26+C26+D26+E26)))/12-B30</f>
        <v>0</v>
      </c>
      <c r="D35" s="126">
        <f>(IF(E8&lt;0.2*Lookup!B13,0,(E8-0.2*Lookup!B13)^2/(E8+0.8*Lookup!B13)*B14)+IF(E8&lt;0.2*Lookup!C13,0,(E8-0.2*Lookup!C13)^2/(E8+0.8*Lookup!C13)*C14)+IF(E8&lt;0.2*Lookup!D13,0,(E8-0.2*Lookup!D13)^2/(E8+0.8*Lookup!D13)*D14)+IF(E8&lt;0.2*Lookup!E13,0,(E8-0.2*Lookup!E13)^2/(E8+0.8*Lookup!E13)*E14)+IF(E8&lt;0.2*Lookup!B14,0,(E8-0.2*Lookup!B14)^2/(E8+0.8*Lookup!B14)*B15)+IF(E8&lt;0.2*Lookup!C14,0,(E8-0.2*Lookup!C14)^2/(E8+0.8*Lookup!C14)*C15)+IF(E8&lt;0.2*Lookup!D14,0,(E8-0.2*Lookup!D14)^2/(E8+0.8*Lookup!D14)*D15)+IF(E8&lt;0.2*Lookup!E14,0,(E8-0.2*Lookup!E14)^2/(E8+0.8*Lookup!E14)*E15)+IF(E8&lt;0.2*Lookup!B15,0,(E8-0.2*Lookup!B15)^2/(E8+0.8*Lookup!B15)*B16)+IF(E8&lt;0.2*Lookup!C15,0,(E8-0.2*Lookup!C15)^2/(E8+0.8*Lookup!C15)*C16)+IF(E8&lt;0.2*Lookup!D15,0,(E8-0.2*Lookup!D15)^2/(E8+0.8*Lookup!D15)*D16)+IF(E8&lt;0.2*Lookup!E15,0,(E8-0.2*Lookup!E15)^2/(E8+0.8*Lookup!E15)*E16)+IF(E8&lt;0.2*Lookup!B17,0,(E8-0.2*Lookup!B17)^2/(E8+0.8*Lookup!B17)*(B17+C17+D17+E17)))/12</f>
        <v>0</v>
      </c>
      <c r="E35" s="127">
        <f>IF(F27=0,0,200/(E8+2+2*C35*12/$F$27-SQRT(E8*5*C35*12/$F$27+4*(C35*12/$F$27)^2)))</f>
        <v>0</v>
      </c>
      <c r="F35" s="127">
        <f>IF(F27=0,0,200/(E8+2+2*(C35-F30)*12/$F$27-SQRT(E8*5*(C35-F30)*12/$F$27+4*((C35-F30)*12/$F$27)^2)))</f>
        <v>0</v>
      </c>
      <c r="G35" s="128">
        <f>IF(F18=0,0,200/(E8+2+2*D35*12/$F$18-SQRT(E8*5*D35*12/$F$18+4*(D35*12/$F$18)^2)))</f>
        <v>0</v>
      </c>
    </row>
    <row r="36" spans="1:7" ht="10.9" customHeight="1" thickBot="1" x14ac:dyDescent="0.3">
      <c r="A36" s="69"/>
      <c r="B36" s="70"/>
      <c r="C36" s="70"/>
      <c r="D36" s="70"/>
      <c r="E36" s="70"/>
      <c r="F36" s="70"/>
      <c r="G36" s="54"/>
    </row>
    <row r="37" spans="1:7" ht="18.75" x14ac:dyDescent="0.25">
      <c r="A37" s="133" t="s">
        <v>66</v>
      </c>
      <c r="B37" s="132"/>
      <c r="C37" s="107"/>
      <c r="D37" s="107"/>
      <c r="E37" s="107"/>
      <c r="F37" s="107"/>
      <c r="G37" s="58"/>
    </row>
    <row r="38" spans="1:7" ht="28.9" customHeight="1" x14ac:dyDescent="0.35">
      <c r="A38" s="138"/>
      <c r="B38" s="198" t="s">
        <v>67</v>
      </c>
      <c r="C38" s="197" t="s">
        <v>68</v>
      </c>
      <c r="D38" s="195" t="s">
        <v>108</v>
      </c>
      <c r="E38" s="196"/>
      <c r="F38" s="196"/>
      <c r="G38" s="46"/>
    </row>
    <row r="39" spans="1:7" ht="15" customHeight="1" x14ac:dyDescent="0.25">
      <c r="A39" s="136"/>
      <c r="B39" s="198"/>
      <c r="C39" s="197"/>
      <c r="D39" s="156" t="s">
        <v>70</v>
      </c>
      <c r="E39" s="156" t="s">
        <v>71</v>
      </c>
      <c r="F39" s="156" t="s">
        <v>73</v>
      </c>
      <c r="G39" s="46"/>
    </row>
    <row r="40" spans="1:7" ht="14.45" customHeight="1" x14ac:dyDescent="0.25">
      <c r="A40" s="134" t="s">
        <v>69</v>
      </c>
      <c r="B40" s="157">
        <v>0</v>
      </c>
      <c r="C40" s="85">
        <v>0</v>
      </c>
      <c r="D40" s="139">
        <f>IF(C40=0,0,IF(F18=0,0,($C40^0.8*((1000/G33-10)+1)^0.7)/(1140*($B40*100)^0.5)*60))</f>
        <v>0</v>
      </c>
      <c r="E40" s="139">
        <f>IF(C40=0,0,IF(F18=0,0,($C40^0.8*((1000/G34-10)+1)^0.7)/(1140*($B40*100)^0.5)*60))</f>
        <v>0</v>
      </c>
      <c r="F40" s="139">
        <f>IF(C40=0,0,IF(F18=0,0,($C40^0.8*((1000/G35-10)+1)^0.7)/(1140*($B40*100)^0.5)*60))</f>
        <v>0</v>
      </c>
      <c r="G40" s="46"/>
    </row>
    <row r="41" spans="1:7" ht="30" x14ac:dyDescent="0.25">
      <c r="A41" s="135" t="s">
        <v>72</v>
      </c>
      <c r="B41" s="157">
        <v>0</v>
      </c>
      <c r="C41" s="85">
        <v>0</v>
      </c>
      <c r="D41" s="139">
        <f>IF(C41=0,0,IF(F27=0,0,($C41^0.8*((1000/E33-10)+1)^0.7)/(1140*($B41*100)^0.5)*60))</f>
        <v>0</v>
      </c>
      <c r="E41" s="139">
        <f>IF(C41=0,0,IF(F27=0,0,($C41^0.8*((1000/E34-10)+1)^0.7)/(1140*($B41*100)^0.5)*60))</f>
        <v>0</v>
      </c>
      <c r="F41" s="139">
        <f>IF(C41=0,0,IF(F27=0,0,($C41^0.8*((1000/E35-10)+1)^0.7)/(1140*($B41*100)^0.5)*60))</f>
        <v>0</v>
      </c>
      <c r="G41" s="46"/>
    </row>
    <row r="42" spans="1:7" ht="48" x14ac:dyDescent="0.25">
      <c r="A42" s="135" t="s">
        <v>74</v>
      </c>
      <c r="B42" s="158">
        <v>0</v>
      </c>
      <c r="C42" s="137">
        <v>0</v>
      </c>
      <c r="D42" s="139">
        <f>IF(C42=0,0,IF(F27=0,0,($C42^0.8*((1000/F33-10)+1)^0.7)/(1140*($B42*100)^0.5)*60))</f>
        <v>0</v>
      </c>
      <c r="E42" s="139">
        <f>IF(C42=0,0,IF(F27=0,0,($C42^0.8*((1000/F34-10)+1)^0.7)/(1140*($B42*100)^0.5)*60))</f>
        <v>0</v>
      </c>
      <c r="F42" s="139">
        <f>IF(C42=0,0,IF(F27=0,0,($C42^0.8*((1000/F35-10)+1)^0.7)/(1140*($B42*100)^0.5)*60))</f>
        <v>0</v>
      </c>
      <c r="G42" s="46"/>
    </row>
    <row r="43" spans="1:7" ht="15.75" thickBot="1" x14ac:dyDescent="0.3">
      <c r="A43" s="69"/>
      <c r="B43" s="70"/>
      <c r="C43" s="70"/>
      <c r="D43" s="70"/>
      <c r="E43" s="70"/>
      <c r="F43" s="70"/>
      <c r="G43" s="54"/>
    </row>
  </sheetData>
  <mergeCells count="15">
    <mergeCell ref="D38:F38"/>
    <mergeCell ref="C38:C39"/>
    <mergeCell ref="B38:B39"/>
    <mergeCell ref="F1:G1"/>
    <mergeCell ref="F2:G2"/>
    <mergeCell ref="F3:G3"/>
    <mergeCell ref="B21:E21"/>
    <mergeCell ref="F21:F22"/>
    <mergeCell ref="A4:G4"/>
    <mergeCell ref="B6:D6"/>
    <mergeCell ref="A11:F11"/>
    <mergeCell ref="B12:E12"/>
    <mergeCell ref="F12:F13"/>
    <mergeCell ref="G13:G14"/>
    <mergeCell ref="A20:F20"/>
  </mergeCells>
  <hyperlinks>
    <hyperlink ref="E6" r:id="rId1" xr:uid="{193760CF-BE38-4141-9F5B-45D2BEB6B866}"/>
  </hyperlinks>
  <pageMargins left="0.5" right="0.5" top="0.5" bottom="0.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DCF4-6FB5-4C95-8E3C-09F00E391C1F}">
  <dimension ref="A1:E21"/>
  <sheetViews>
    <sheetView topLeftCell="A15" workbookViewId="0">
      <selection sqref="A1:E21"/>
    </sheetView>
  </sheetViews>
  <sheetFormatPr defaultRowHeight="15" x14ac:dyDescent="0.25"/>
  <cols>
    <col min="1" max="1" width="20.28515625" bestFit="1" customWidth="1"/>
  </cols>
  <sheetData>
    <row r="1" spans="1:5" ht="15.75" x14ac:dyDescent="0.25">
      <c r="A1" s="75" t="s">
        <v>43</v>
      </c>
    </row>
    <row r="2" spans="1:5" x14ac:dyDescent="0.25">
      <c r="A2" s="76"/>
      <c r="B2" s="214" t="s">
        <v>25</v>
      </c>
      <c r="C2" s="214"/>
      <c r="D2" s="214"/>
      <c r="E2" s="214"/>
    </row>
    <row r="3" spans="1:5" x14ac:dyDescent="0.25">
      <c r="A3" s="77" t="s">
        <v>26</v>
      </c>
      <c r="B3" s="78" t="s">
        <v>27</v>
      </c>
      <c r="C3" s="78" t="s">
        <v>28</v>
      </c>
      <c r="D3" s="78" t="s">
        <v>29</v>
      </c>
      <c r="E3" s="78" t="s">
        <v>30</v>
      </c>
    </row>
    <row r="4" spans="1:5" x14ac:dyDescent="0.25">
      <c r="A4" s="72" t="s">
        <v>31</v>
      </c>
      <c r="B4" s="71">
        <v>39</v>
      </c>
      <c r="C4" s="71">
        <v>61</v>
      </c>
      <c r="D4" s="71">
        <v>74</v>
      </c>
      <c r="E4" s="71">
        <v>80</v>
      </c>
    </row>
    <row r="5" spans="1:5" x14ac:dyDescent="0.25">
      <c r="A5" s="72" t="s">
        <v>32</v>
      </c>
      <c r="B5" s="71">
        <v>30</v>
      </c>
      <c r="C5" s="71">
        <v>58</v>
      </c>
      <c r="D5" s="71">
        <v>71</v>
      </c>
      <c r="E5" s="71">
        <v>78</v>
      </c>
    </row>
    <row r="6" spans="1:5" x14ac:dyDescent="0.25">
      <c r="A6" s="72" t="s">
        <v>33</v>
      </c>
      <c r="B6" s="71">
        <v>30</v>
      </c>
      <c r="C6" s="71">
        <v>55</v>
      </c>
      <c r="D6" s="71">
        <v>70</v>
      </c>
      <c r="E6" s="71">
        <v>77</v>
      </c>
    </row>
    <row r="7" spans="1:5" x14ac:dyDescent="0.25">
      <c r="A7" s="72" t="s">
        <v>34</v>
      </c>
      <c r="B7" s="71">
        <v>96</v>
      </c>
      <c r="C7" s="71">
        <v>96</v>
      </c>
      <c r="D7" s="71">
        <v>96</v>
      </c>
      <c r="E7" s="71">
        <v>96</v>
      </c>
    </row>
    <row r="8" spans="1:5" ht="30" x14ac:dyDescent="0.25">
      <c r="A8" s="73" t="s">
        <v>44</v>
      </c>
      <c r="B8" s="71">
        <v>98</v>
      </c>
      <c r="C8" s="71">
        <v>98</v>
      </c>
      <c r="D8" s="71">
        <v>98</v>
      </c>
      <c r="E8" s="71">
        <v>98</v>
      </c>
    </row>
    <row r="10" spans="1:5" ht="15.75" x14ac:dyDescent="0.25">
      <c r="A10" s="79" t="s">
        <v>45</v>
      </c>
    </row>
    <row r="11" spans="1:5" x14ac:dyDescent="0.25">
      <c r="A11" s="76"/>
      <c r="B11" s="214" t="s">
        <v>25</v>
      </c>
      <c r="C11" s="214"/>
      <c r="D11" s="214"/>
      <c r="E11" s="214"/>
    </row>
    <row r="12" spans="1:5" x14ac:dyDescent="0.25">
      <c r="A12" s="77" t="s">
        <v>26</v>
      </c>
      <c r="B12" s="78" t="s">
        <v>27</v>
      </c>
      <c r="C12" s="78" t="s">
        <v>28</v>
      </c>
      <c r="D12" s="78" t="s">
        <v>29</v>
      </c>
      <c r="E12" s="78" t="s">
        <v>30</v>
      </c>
    </row>
    <row r="13" spans="1:5" x14ac:dyDescent="0.25">
      <c r="A13" s="72" t="s">
        <v>31</v>
      </c>
      <c r="B13" s="71">
        <f>1000/B4-10</f>
        <v>15.641025641025642</v>
      </c>
      <c r="C13" s="71">
        <f t="shared" ref="C13:E13" si="0">1000/C4-10</f>
        <v>6.3934426229508183</v>
      </c>
      <c r="D13" s="71">
        <f t="shared" si="0"/>
        <v>3.513513513513514</v>
      </c>
      <c r="E13" s="71">
        <f t="shared" si="0"/>
        <v>2.5</v>
      </c>
    </row>
    <row r="14" spans="1:5" x14ac:dyDescent="0.25">
      <c r="A14" s="72" t="s">
        <v>32</v>
      </c>
      <c r="B14" s="71">
        <f t="shared" ref="B14:E17" si="1">1000/B5-10</f>
        <v>23.333333333333336</v>
      </c>
      <c r="C14" s="71">
        <f t="shared" si="1"/>
        <v>7.2413793103448292</v>
      </c>
      <c r="D14" s="71">
        <f t="shared" si="1"/>
        <v>4.0845070422535219</v>
      </c>
      <c r="E14" s="71">
        <f t="shared" si="1"/>
        <v>2.8205128205128212</v>
      </c>
    </row>
    <row r="15" spans="1:5" x14ac:dyDescent="0.25">
      <c r="A15" s="72" t="s">
        <v>33</v>
      </c>
      <c r="B15" s="71">
        <f t="shared" si="1"/>
        <v>23.333333333333336</v>
      </c>
      <c r="C15" s="71">
        <f t="shared" si="1"/>
        <v>8.1818181818181834</v>
      </c>
      <c r="D15" s="71">
        <f t="shared" si="1"/>
        <v>4.2857142857142865</v>
      </c>
      <c r="E15" s="71">
        <f t="shared" si="1"/>
        <v>2.9870129870129869</v>
      </c>
    </row>
    <row r="16" spans="1:5" x14ac:dyDescent="0.25">
      <c r="A16" s="72" t="s">
        <v>34</v>
      </c>
      <c r="B16" s="71">
        <f>1000/B7-10</f>
        <v>0.41666666666666607</v>
      </c>
      <c r="C16" s="71">
        <f t="shared" si="1"/>
        <v>0.41666666666666607</v>
      </c>
      <c r="D16" s="71">
        <f t="shared" si="1"/>
        <v>0.41666666666666607</v>
      </c>
      <c r="E16" s="71">
        <f t="shared" si="1"/>
        <v>0.41666666666666607</v>
      </c>
    </row>
    <row r="17" spans="1:5" ht="45" x14ac:dyDescent="0.25">
      <c r="A17" s="73" t="s">
        <v>46</v>
      </c>
      <c r="B17" s="71">
        <f>1000/B8-10</f>
        <v>0.20408163265306101</v>
      </c>
      <c r="C17" s="71">
        <f t="shared" si="1"/>
        <v>0.20408163265306101</v>
      </c>
      <c r="D17" s="71">
        <f t="shared" si="1"/>
        <v>0.20408163265306101</v>
      </c>
      <c r="E17" s="71">
        <f t="shared" si="1"/>
        <v>0.20408163265306101</v>
      </c>
    </row>
    <row r="19" spans="1:5" ht="15.75" x14ac:dyDescent="0.25">
      <c r="A19" s="79" t="s">
        <v>47</v>
      </c>
    </row>
    <row r="20" spans="1:5" x14ac:dyDescent="0.25">
      <c r="A20" s="80" t="s">
        <v>25</v>
      </c>
      <c r="B20" s="78" t="s">
        <v>27</v>
      </c>
      <c r="C20" s="78" t="s">
        <v>28</v>
      </c>
      <c r="D20" s="78" t="s">
        <v>29</v>
      </c>
      <c r="E20" s="78" t="s">
        <v>30</v>
      </c>
    </row>
    <row r="21" spans="1:5" x14ac:dyDescent="0.25">
      <c r="A21" s="74" t="s">
        <v>48</v>
      </c>
      <c r="B21" s="71">
        <v>0.6</v>
      </c>
      <c r="C21" s="71">
        <v>0.35</v>
      </c>
      <c r="D21" s="71">
        <v>0.25</v>
      </c>
      <c r="E21" s="71">
        <v>0</v>
      </c>
    </row>
  </sheetData>
  <mergeCells count="2">
    <mergeCell ref="B2:E2"/>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Wet Pond (4.3.6)</vt:lpstr>
      <vt:lpstr>Runoff Calculator (optional)</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Gianfagna</dc:creator>
  <cp:lastModifiedBy>Schelley, Emily</cp:lastModifiedBy>
  <cp:lastPrinted>2017-11-01T18:53:13Z</cp:lastPrinted>
  <dcterms:created xsi:type="dcterms:W3CDTF">2017-03-30T13:08:46Z</dcterms:created>
  <dcterms:modified xsi:type="dcterms:W3CDTF">2020-11-30T19:50:23Z</dcterms:modified>
</cp:coreProperties>
</file>