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vermontgov-my.sharepoint.com/personal/emily_schelley_vermont_gov/Documents/MyFiles/3 acre/Forms/STPs/"/>
    </mc:Choice>
  </mc:AlternateContent>
  <xr:revisionPtr revIDLastSave="11" documentId="8_{86F3065B-382D-439B-929F-849E74281A63}" xr6:coauthVersionLast="45" xr6:coauthVersionMax="45" xr10:uidLastSave="{7F683B2B-E29C-40BD-ABC8-9C753E0B364F}"/>
  <bookViews>
    <workbookView xWindow="1710" yWindow="1485" windowWidth="26610" windowHeight="14220" xr2:uid="{00000000-000D-0000-FFFF-FFFF00000000}"/>
  </bookViews>
  <sheets>
    <sheet name="Treatment Wetland (4.3.5)" sheetId="1" r:id="rId1"/>
    <sheet name="Runoff Calculator (optional)" sheetId="2" r:id="rId2"/>
    <sheet name="Lookup" sheetId="3" state="hidden" r:id="rId3"/>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D9" i="1" l="1"/>
  <c r="F42" i="2" l="1"/>
  <c r="E42" i="2"/>
  <c r="D42" i="2"/>
  <c r="F41" i="2"/>
  <c r="E41" i="2"/>
  <c r="D41" i="2"/>
  <c r="F40" i="2"/>
  <c r="E40" i="2"/>
  <c r="D40" i="2"/>
  <c r="B34" i="1" l="1"/>
  <c r="B24" i="1" l="1"/>
  <c r="B23" i="1"/>
  <c r="B22" i="1"/>
  <c r="F3" i="2" l="1"/>
  <c r="F2" i="2"/>
  <c r="F1" i="2"/>
  <c r="F7" i="1" l="1"/>
  <c r="E9" i="1" l="1"/>
  <c r="F6" i="1"/>
  <c r="F5" i="1"/>
  <c r="F9" i="1" l="1"/>
  <c r="H36" i="1" s="1"/>
  <c r="I9" i="1" l="1"/>
  <c r="I36" i="1"/>
  <c r="E17" i="3"/>
  <c r="D17" i="3"/>
  <c r="C17" i="3"/>
  <c r="B17" i="3"/>
  <c r="E16" i="3"/>
  <c r="D16" i="3"/>
  <c r="C16" i="3"/>
  <c r="B16" i="3"/>
  <c r="E15" i="3"/>
  <c r="D15" i="3"/>
  <c r="C15" i="3"/>
  <c r="B15" i="3"/>
  <c r="E14" i="3"/>
  <c r="D14" i="3"/>
  <c r="C14" i="3"/>
  <c r="B14" i="3"/>
  <c r="E13" i="3"/>
  <c r="D13" i="3"/>
  <c r="C13" i="3"/>
  <c r="B13" i="3"/>
  <c r="E27" i="2"/>
  <c r="D27" i="2"/>
  <c r="C27" i="2"/>
  <c r="B27" i="2"/>
  <c r="F26" i="2"/>
  <c r="F25" i="2"/>
  <c r="F24" i="2"/>
  <c r="F23" i="2"/>
  <c r="E18" i="2"/>
  <c r="D18" i="2"/>
  <c r="C18" i="2"/>
  <c r="B18" i="2"/>
  <c r="F17" i="2"/>
  <c r="F16" i="2"/>
  <c r="F15" i="2"/>
  <c r="F14" i="2"/>
  <c r="C33" i="2" l="1"/>
  <c r="D35" i="2"/>
  <c r="C34" i="2"/>
  <c r="D33" i="2"/>
  <c r="C35" i="2"/>
  <c r="B35" i="2" s="1"/>
  <c r="D34" i="2"/>
  <c r="B34" i="2" s="1"/>
  <c r="F18" i="2"/>
  <c r="F27" i="2"/>
  <c r="E33" i="2" s="1"/>
  <c r="B33" i="2" l="1"/>
  <c r="G34" i="2"/>
  <c r="G33" i="2"/>
  <c r="G35" i="2"/>
  <c r="F33" i="2"/>
  <c r="E35" i="2"/>
  <c r="F35" i="2"/>
  <c r="E34" i="2"/>
  <c r="F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D4" authorId="0" shapeId="0" xr:uid="{6C376CB5-00F9-4045-891D-68E26822CF48}">
      <text>
        <r>
          <rPr>
            <sz val="9"/>
            <color indexed="81"/>
            <rFont val="Tahoma"/>
            <family val="2"/>
          </rPr>
          <t xml:space="preserve">Include areas draining to the practice that will receive permit coverage, including existing onsite areas for site balancing. Treatment of this area only will receive credit towards meeting required treatment standards.
</t>
        </r>
      </text>
    </comment>
    <comment ref="E4" authorId="0" shapeId="0" xr:uid="{96C71E41-146C-4B18-9227-1A9D5F640D10}">
      <text>
        <r>
          <rPr>
            <sz val="9"/>
            <color indexed="81"/>
            <rFont val="Tahoma"/>
            <family val="2"/>
          </rPr>
          <t xml:space="preserve">Include areas draining to the practice without bypass or overflow, but will not receive permit coverage. This area must be included in WQ sizing to prevent the undersizing of practices but will not receive credit towards meeting the standards.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Schelley, Emily</author>
  </authors>
  <commentList>
    <comment ref="C32" authorId="0" shapeId="0" xr:uid="{DA6045EF-4F92-4CBA-AD10-3B2289358173}">
      <text>
        <r>
          <rPr>
            <sz val="9"/>
            <color indexed="81"/>
            <rFont val="Tahoma"/>
            <family val="2"/>
          </rPr>
          <t>Takes into account Tv of upstream practices</t>
        </r>
      </text>
    </comment>
    <comment ref="E32" authorId="0" shapeId="0" xr:uid="{18D0E12C-3F29-442B-99AA-1C1C12ADCF38}">
      <text>
        <r>
          <rPr>
            <sz val="9"/>
            <color indexed="81"/>
            <rFont val="Tahoma"/>
            <family val="2"/>
          </rPr>
          <t>The Post Development CN for areas draining to the practice, taking into account Tv credit of any upstream practices.</t>
        </r>
      </text>
    </comment>
    <comment ref="F32" authorId="0" shapeId="0" xr:uid="{592B8397-12FA-477D-88CB-E3FBE070E580}">
      <text>
        <r>
          <rPr>
            <sz val="9"/>
            <color indexed="81"/>
            <rFont val="Tahoma"/>
            <family val="2"/>
          </rPr>
          <t xml:space="preserve">CN representing runoff from the practice drainage area after Tv of the practice has been applied.
</t>
        </r>
      </text>
    </comment>
  </commentList>
</comments>
</file>

<file path=xl/sharedStrings.xml><?xml version="1.0" encoding="utf-8"?>
<sst xmlns="http://schemas.openxmlformats.org/spreadsheetml/2006/main" count="160" uniqueCount="111">
  <si>
    <t>Project Name:</t>
  </si>
  <si>
    <t>Discharge Point:</t>
  </si>
  <si>
    <t>Response</t>
  </si>
  <si>
    <t>Attachment location</t>
  </si>
  <si>
    <t xml:space="preserve">Has pretreatment been provided for non-rooftop runoff? </t>
  </si>
  <si>
    <r>
      <t>Attachment location</t>
    </r>
    <r>
      <rPr>
        <sz val="9"/>
        <color indexed="10"/>
        <rFont val="Palatino Linotype"/>
        <family val="1"/>
      </rPr>
      <t>: Indicate the specific location (i.e. appendix, page, plan sheet) where the requisite support documentation has been provided within the application.</t>
    </r>
  </si>
  <si>
    <t>Practice Drainage Area</t>
  </si>
  <si>
    <r>
      <t>WQ</t>
    </r>
    <r>
      <rPr>
        <vertAlign val="subscript"/>
        <sz val="10"/>
        <rFont val="Palatino Linotype"/>
        <family val="1"/>
      </rPr>
      <t>V</t>
    </r>
    <r>
      <rPr>
        <sz val="10"/>
        <rFont val="Palatino Linotype"/>
        <family val="1"/>
      </rPr>
      <t xml:space="preserve"> to practice</t>
    </r>
  </si>
  <si>
    <t>Modified CN for WQ (1.0") storm</t>
  </si>
  <si>
    <t>What type of pretreatment is being used?</t>
  </si>
  <si>
    <t>* Questions preceded by an asterix (*) may change based on previously entered values</t>
  </si>
  <si>
    <t>For Permit Coverage</t>
  </si>
  <si>
    <t>Total (acres)</t>
  </si>
  <si>
    <t>Not for Permit Coverage</t>
  </si>
  <si>
    <t>Precipitation Data</t>
  </si>
  <si>
    <t xml:space="preserve">* Preciptation values shall be obtained from </t>
  </si>
  <si>
    <t>NOAA Atlas 14</t>
  </si>
  <si>
    <t>Storm</t>
  </si>
  <si>
    <t>WQ Storm</t>
  </si>
  <si>
    <t>1 yr, 24 hr</t>
  </si>
  <si>
    <t>10 yr, 24 hr</t>
  </si>
  <si>
    <t>100 yr, 24 hr</t>
  </si>
  <si>
    <t>Precipitation (inches)</t>
  </si>
  <si>
    <t>Drainage Area Information</t>
  </si>
  <si>
    <t>Pre Development Land Use (acres)</t>
  </si>
  <si>
    <t>Hydrologic Soil Group</t>
  </si>
  <si>
    <t>Landuse</t>
  </si>
  <si>
    <t>A</t>
  </si>
  <si>
    <t>B</t>
  </si>
  <si>
    <t>C</t>
  </si>
  <si>
    <t>D</t>
  </si>
  <si>
    <t>Grass</t>
  </si>
  <si>
    <t>Meadow</t>
  </si>
  <si>
    <t>Woods</t>
  </si>
  <si>
    <t>Gravel/ Unpaved Roads</t>
  </si>
  <si>
    <t xml:space="preserve">Pavement, roofs, and other impervious </t>
  </si>
  <si>
    <t>Total</t>
  </si>
  <si>
    <t>Post Development Land Use (acres)</t>
  </si>
  <si>
    <t>Channel Protection (Hydrologic Condition Method)</t>
  </si>
  <si>
    <t>Overbank Flood</t>
  </si>
  <si>
    <t>Extreme Flood</t>
  </si>
  <si>
    <t>Required Treatment Volume</t>
  </si>
  <si>
    <t>Pre-development Runoff Volume</t>
  </si>
  <si>
    <t>Curve Numbers</t>
  </si>
  <si>
    <t xml:space="preserve">Pavement, Roofs, and other impervious </t>
  </si>
  <si>
    <t>S=1000/CN - 10</t>
  </si>
  <si>
    <t>Pavement, Roofs, and other impervious (not gravel)</t>
  </si>
  <si>
    <t>Recharge Factors</t>
  </si>
  <si>
    <t>Recharge Factor</t>
  </si>
  <si>
    <t>Practice Drainage Area Runoff Calculator</t>
  </si>
  <si>
    <t>Post Development Runoff Volume</t>
  </si>
  <si>
    <t>Pre Composite CN</t>
  </si>
  <si>
    <t>Total Area (acres)</t>
  </si>
  <si>
    <r>
      <t>WQ</t>
    </r>
    <r>
      <rPr>
        <vertAlign val="subscript"/>
        <sz val="10"/>
        <rFont val="Palatino Linotype"/>
        <family val="1"/>
      </rPr>
      <t>V</t>
    </r>
    <r>
      <rPr>
        <sz val="10"/>
        <rFont val="Palatino Linotype"/>
        <family val="1"/>
      </rPr>
      <t xml:space="preserve"> not for credit</t>
    </r>
  </si>
  <si>
    <r>
      <t>Total WQ</t>
    </r>
    <r>
      <rPr>
        <vertAlign val="subscript"/>
        <sz val="10"/>
        <rFont val="Palatino Linotype"/>
        <family val="1"/>
      </rPr>
      <t>V</t>
    </r>
    <r>
      <rPr>
        <sz val="10"/>
        <rFont val="Palatino Linotype"/>
        <family val="1"/>
      </rPr>
      <t xml:space="preserve"> </t>
    </r>
  </si>
  <si>
    <t>Treatment Standard</t>
  </si>
  <si>
    <t>ac-ft</t>
  </si>
  <si>
    <r>
      <t>T</t>
    </r>
    <r>
      <rPr>
        <vertAlign val="subscript"/>
        <sz val="11"/>
        <color theme="1"/>
        <rFont val="Calibri"/>
        <family val="2"/>
        <scheme val="minor"/>
      </rPr>
      <t>V</t>
    </r>
    <r>
      <rPr>
        <sz val="11"/>
        <color theme="1"/>
        <rFont val="Calibri"/>
        <family val="2"/>
        <scheme val="minor"/>
      </rPr>
      <t xml:space="preserve"> of upstream practices:</t>
    </r>
  </si>
  <si>
    <t>Post Composite CN (to practice)</t>
  </si>
  <si>
    <t>Total to Practice</t>
  </si>
  <si>
    <r>
      <t>WQ</t>
    </r>
    <r>
      <rPr>
        <vertAlign val="subscript"/>
        <sz val="10"/>
        <rFont val="Palatino Linotype"/>
        <family val="1"/>
      </rPr>
      <t>V</t>
    </r>
    <r>
      <rPr>
        <sz val="10"/>
        <rFont val="Palatino Linotype"/>
        <family val="1"/>
      </rPr>
      <t xml:space="preserve"> for credit</t>
    </r>
  </si>
  <si>
    <t>This tool may be used to calculate the required treatment volumes for the area draining to an individual practice where the practices drainage area is only a portion of of the area draining to a discharge point. Where the practice receives runoff from the entire area to a discharge point, this calculator will give the same information as the Standards Compliance Workbook.</t>
  </si>
  <si>
    <t>Redeveloped Impervious</t>
  </si>
  <si>
    <t>New Impervious (acres)</t>
  </si>
  <si>
    <r>
      <t>CN</t>
    </r>
    <r>
      <rPr>
        <vertAlign val="subscript"/>
        <sz val="11"/>
        <rFont val="Calibri"/>
        <family val="2"/>
        <scheme val="minor"/>
      </rPr>
      <t>Adj</t>
    </r>
    <r>
      <rPr>
        <sz val="11"/>
        <rFont val="Calibri"/>
        <family val="2"/>
        <scheme val="minor"/>
      </rPr>
      <t xml:space="preserve"> (with T</t>
    </r>
    <r>
      <rPr>
        <vertAlign val="subscript"/>
        <sz val="11"/>
        <rFont val="Calibri"/>
        <family val="2"/>
        <scheme val="minor"/>
      </rPr>
      <t>V</t>
    </r>
    <r>
      <rPr>
        <sz val="11"/>
        <rFont val="Calibri"/>
        <family val="2"/>
        <scheme val="minor"/>
      </rPr>
      <t xml:space="preserve"> practice credit)</t>
    </r>
  </si>
  <si>
    <r>
      <t>T</t>
    </r>
    <r>
      <rPr>
        <vertAlign val="subscript"/>
        <sz val="11"/>
        <color theme="1"/>
        <rFont val="Calibri"/>
        <family val="2"/>
        <scheme val="minor"/>
      </rPr>
      <t>V</t>
    </r>
    <r>
      <rPr>
        <sz val="11"/>
        <color theme="1"/>
        <rFont val="Calibri"/>
        <family val="2"/>
        <scheme val="minor"/>
      </rPr>
      <t xml:space="preserve"> credit of this practice:</t>
    </r>
  </si>
  <si>
    <r>
      <t>Information for Calculating T</t>
    </r>
    <r>
      <rPr>
        <b/>
        <vertAlign val="subscript"/>
        <sz val="12"/>
        <color theme="1"/>
        <rFont val="Calibri"/>
        <family val="2"/>
        <scheme val="minor"/>
      </rPr>
      <t>C</t>
    </r>
    <r>
      <rPr>
        <b/>
        <sz val="12"/>
        <color theme="1"/>
        <rFont val="Calibri"/>
        <family val="2"/>
        <scheme val="minor"/>
      </rPr>
      <t xml:space="preserve"> by the Watershed Lag Method </t>
    </r>
  </si>
  <si>
    <t>Average Catchment Slope, Y (%)</t>
  </si>
  <si>
    <t>Hydraulic Length, l (ft)</t>
  </si>
  <si>
    <t>Pre Development</t>
  </si>
  <si>
    <t>1 yr</t>
  </si>
  <si>
    <t>10 yr</t>
  </si>
  <si>
    <t>Post Development, upstream of practice</t>
  </si>
  <si>
    <t>100 yr</t>
  </si>
  <si>
    <r>
      <t>Post Development, with T</t>
    </r>
    <r>
      <rPr>
        <vertAlign val="subscript"/>
        <sz val="11"/>
        <color theme="1"/>
        <rFont val="Calibri"/>
        <family val="2"/>
        <scheme val="minor"/>
      </rPr>
      <t>V</t>
    </r>
    <r>
      <rPr>
        <sz val="11"/>
        <color theme="1"/>
        <rFont val="Calibri"/>
        <family val="2"/>
        <scheme val="minor"/>
      </rPr>
      <t xml:space="preserve"> credit from practice</t>
    </r>
  </si>
  <si>
    <r>
      <t>Note:</t>
    </r>
    <r>
      <rPr>
        <sz val="10"/>
        <rFont val="Palatino Linotype"/>
        <family val="1"/>
      </rPr>
      <t xml:space="preserve"> Designers may use the Practice Drainage Area Runoff Calculator (second tab) for calculation of practice-specific runoff volumes for other treatment standards.</t>
    </r>
  </si>
  <si>
    <t>Discharges to Cold or Warm Water Fishery?</t>
  </si>
  <si>
    <r>
      <rPr>
        <b/>
        <sz val="10"/>
        <rFont val="Calibri"/>
        <family val="2"/>
      </rPr>
      <t>↑</t>
    </r>
    <r>
      <rPr>
        <b/>
        <sz val="10"/>
        <rFont val="Palatino Linotype"/>
        <family val="1"/>
      </rPr>
      <t>Enter this value on the Standards Compliance Workbook</t>
    </r>
  </si>
  <si>
    <t>Pre-Treatment (4.3.6.3)</t>
  </si>
  <si>
    <t>Treatment (4.3.6.4)</t>
  </si>
  <si>
    <r>
      <t>What is the volume stored in the forebay or other volumetric pre-treatment if used? (minimum 10% WQ</t>
    </r>
    <r>
      <rPr>
        <vertAlign val="subscript"/>
        <sz val="10"/>
        <rFont val="Palatino Linotype"/>
        <family val="1"/>
      </rPr>
      <t>V</t>
    </r>
    <r>
      <rPr>
        <sz val="10"/>
        <rFont val="Palatino Linotype"/>
        <family val="1"/>
      </rPr>
      <t>)</t>
    </r>
  </si>
  <si>
    <r>
      <t>ft</t>
    </r>
    <r>
      <rPr>
        <vertAlign val="superscript"/>
        <sz val="10"/>
        <rFont val="Palatino Linotype"/>
        <family val="1"/>
      </rPr>
      <t>3</t>
    </r>
  </si>
  <si>
    <t>What is the volume stored in the permanent pool?</t>
  </si>
  <si>
    <r>
      <t>What is the total WQ</t>
    </r>
    <r>
      <rPr>
        <vertAlign val="subscript"/>
        <sz val="10"/>
        <rFont val="Palatino Linotype"/>
        <family val="1"/>
      </rPr>
      <t>V</t>
    </r>
    <r>
      <rPr>
        <sz val="10"/>
        <rFont val="Palatino Linotype"/>
        <family val="1"/>
      </rPr>
      <t xml:space="preserve"> stored at the normal water level (pre-treatment + permanent pool)?</t>
    </r>
  </si>
  <si>
    <r>
      <t>Does the pre-treatment volume plus the permanent pool equal at least 50% of the WQ</t>
    </r>
    <r>
      <rPr>
        <vertAlign val="subscript"/>
        <sz val="10"/>
        <rFont val="Palatino Linotype"/>
        <family val="1"/>
      </rPr>
      <t>V</t>
    </r>
    <r>
      <rPr>
        <sz val="10"/>
        <rFont val="Palatino Linotype"/>
        <family val="1"/>
      </rPr>
      <t>?</t>
    </r>
  </si>
  <si>
    <r>
      <t>Is the remaining WQ</t>
    </r>
    <r>
      <rPr>
        <vertAlign val="subscript"/>
        <sz val="10"/>
        <rFont val="Palatino Linotype"/>
        <family val="1"/>
      </rPr>
      <t>V</t>
    </r>
    <r>
      <rPr>
        <sz val="10"/>
        <rFont val="Palatino Linotype"/>
        <family val="1"/>
      </rPr>
      <t xml:space="preserve"> provided  for by extended detention over 24 hours?</t>
    </r>
  </si>
  <si>
    <t>Has a minimum flow path at normal water level of 3:1 been provided?</t>
  </si>
  <si>
    <t>Landscaping (4.3.6.5)</t>
  </si>
  <si>
    <r>
      <t xml:space="preserve">Are all deep pool areas of </t>
    </r>
    <r>
      <rPr>
        <sz val="10"/>
        <rFont val="Calibri"/>
        <family val="2"/>
      </rPr>
      <t>≥</t>
    </r>
    <r>
      <rPr>
        <sz val="10"/>
        <rFont val="Palatino Linotype"/>
        <family val="1"/>
      </rPr>
      <t xml:space="preserve"> 4 feet depth with side slopes steeper than 4:1 (H:V) surrounded by a safety bench with </t>
    </r>
    <r>
      <rPr>
        <sz val="10"/>
        <rFont val="Calibri"/>
        <family val="2"/>
      </rPr>
      <t>≤</t>
    </r>
    <r>
      <rPr>
        <sz val="10"/>
        <rFont val="Palatino Linotype"/>
        <family val="1"/>
      </rPr>
      <t>6% slope  extending 10 feet outward from the normal water edge to the toe of the side slope?</t>
    </r>
  </si>
  <si>
    <t>Has an aquatic been been provided that extends at least 5 feet inward from the normal water edge and is no more than 18 inches deep?</t>
  </si>
  <si>
    <t>Has a planting plan been prepared showing how aquatic and terrestrial areas will be stabilized, including plant species, plant locations, sources of plant material and any required soil amendments?</t>
  </si>
  <si>
    <t>Treatment Wetlands (4.3.5)</t>
  </si>
  <si>
    <t>Treatment Wetland #</t>
  </si>
  <si>
    <t>Practice Type</t>
  </si>
  <si>
    <t>Conveyance (4.3.5.2)</t>
  </si>
  <si>
    <t>Are inlets stabilized to ensure that non-erosive conditions exist for at least the 1-year, 24 hour storm?</t>
  </si>
  <si>
    <r>
      <t>Has a low for orifice been provided to meet the the WQ</t>
    </r>
    <r>
      <rPr>
        <vertAlign val="subscript"/>
        <sz val="10"/>
        <rFont val="Palatino Linotype"/>
        <family val="1"/>
      </rPr>
      <t>V</t>
    </r>
    <r>
      <rPr>
        <sz val="10"/>
        <rFont val="Palatino Linotype"/>
        <family val="1"/>
      </rPr>
      <t xml:space="preserve"> and CP</t>
    </r>
    <r>
      <rPr>
        <vertAlign val="subscript"/>
        <sz val="10"/>
        <rFont val="Palatino Linotype"/>
        <family val="1"/>
      </rPr>
      <t>V</t>
    </r>
    <r>
      <rPr>
        <sz val="10"/>
        <rFont val="Palatino Linotype"/>
        <family val="1"/>
      </rPr>
      <t xml:space="preserve"> extended detention requirements and designed to ensure no clogging will occur?</t>
    </r>
  </si>
  <si>
    <t>Have the outfalls and the conveyance to the discharge point been designed and protected to avoid erosion?</t>
  </si>
  <si>
    <t>Has a liner designed in accordance with Section 4.3.5.2 been provided if the infiltration rate exceed 0.05 inches per hour and the wetland is located above the average groundwater table?</t>
  </si>
  <si>
    <t>13*</t>
  </si>
  <si>
    <t>11*</t>
  </si>
  <si>
    <t>12*</t>
  </si>
  <si>
    <t>19*</t>
  </si>
  <si>
    <t>20*</t>
  </si>
  <si>
    <t>Has a setback been provided that extends 25 feet from the maximum design water surface elevation of the practice?</t>
  </si>
  <si>
    <t>Does the planting plan specify that no woody vegetation &gt;2 inches in diameter shall be planted or allowed to grow on the dam, within 15 feet of the dam or the toe of the embankment, or within 25 of a principal spillway outlet?</t>
  </si>
  <si>
    <t>Are any donor organic soils used in the practice obtained from a source other than natural wetlands?</t>
  </si>
  <si>
    <r>
      <t>Time of Concentration, T</t>
    </r>
    <r>
      <rPr>
        <vertAlign val="subscript"/>
        <sz val="12"/>
        <color theme="1"/>
        <rFont val="Calibri"/>
        <family val="2"/>
        <scheme val="minor"/>
      </rPr>
      <t xml:space="preserve">C </t>
    </r>
    <r>
      <rPr>
        <sz val="12"/>
        <color theme="1"/>
        <rFont val="Calibri Light"/>
        <family val="2"/>
        <scheme val="major"/>
      </rPr>
      <t>(min)</t>
    </r>
  </si>
  <si>
    <t>What is the Storage Volume of the practice. Include the permanent pool and any volume used for providing extended detention.</t>
  </si>
  <si>
    <t>Enter this on the eNOI</t>
  </si>
  <si>
    <t>Version: 11/30/2020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</si>
</sst>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000"/>
    <numFmt numFmtId="167" formatCode="0.0%"/>
  </numFmts>
  <fonts count="40" x14ac:knownFonts="1">
    <font>
      <sz val="11"/>
      <color theme="1"/>
      <name val="Calibri"/>
      <family val="2"/>
      <scheme val="minor"/>
    </font>
    <font>
      <sz val="10"/>
      <name val="Palatino Linotype"/>
      <family val="1"/>
    </font>
    <font>
      <sz val="12"/>
      <name val="Palatino Linotype"/>
      <family val="1"/>
    </font>
    <font>
      <b/>
      <sz val="12"/>
      <name val="Palatino Linotype"/>
      <family val="1"/>
    </font>
    <font>
      <b/>
      <sz val="10"/>
      <name val="Palatino Linotype"/>
      <family val="1"/>
    </font>
    <font>
      <sz val="18"/>
      <name val="Palatino Linotype"/>
      <family val="1"/>
    </font>
    <font>
      <b/>
      <sz val="14"/>
      <name val="Palatino Linotype"/>
      <family val="1"/>
    </font>
    <font>
      <sz val="14"/>
      <name val="Palatino Linotype"/>
      <family val="1"/>
    </font>
    <font>
      <b/>
      <sz val="11"/>
      <name val="Palatino Linotype"/>
      <family val="1"/>
    </font>
    <font>
      <sz val="11"/>
      <name val="Palatino Linotype"/>
      <family val="1"/>
    </font>
    <font>
      <i/>
      <sz val="10"/>
      <name val="Palatino Linotype"/>
      <family val="1"/>
    </font>
    <font>
      <vertAlign val="superscript"/>
      <sz val="10"/>
      <name val="Palatino Linotype"/>
      <family val="1"/>
    </font>
    <font>
      <u/>
      <sz val="9"/>
      <color indexed="10"/>
      <name val="Palatino Linotype"/>
      <family val="1"/>
    </font>
    <font>
      <sz val="9"/>
      <color indexed="10"/>
      <name val="Palatino Linotype"/>
      <family val="1"/>
    </font>
    <font>
      <sz val="12"/>
      <color indexed="10"/>
      <name val="Palatino Linotype"/>
      <family val="1"/>
    </font>
    <font>
      <vertAlign val="subscript"/>
      <sz val="10"/>
      <name val="Palatino Linotype"/>
      <family val="1"/>
    </font>
    <font>
      <sz val="10"/>
      <color theme="0"/>
      <name val="Palatino Linotype"/>
      <family val="1"/>
    </font>
    <font>
      <sz val="10"/>
      <name val="Calibri"/>
      <family val="2"/>
    </font>
    <font>
      <sz val="8"/>
      <color rgb="FF000000"/>
      <name val="Segoe UI"/>
      <family val="2"/>
    </font>
    <font>
      <b/>
      <sz val="10"/>
      <name val="Palatino Linotype"/>
      <family val="2"/>
    </font>
    <font>
      <sz val="11"/>
      <color rgb="FF3F3F76"/>
      <name val="Calibri"/>
      <family val="2"/>
      <scheme val="minor"/>
    </font>
    <font>
      <b/>
      <sz val="11"/>
      <color rgb="FF3F3F3F"/>
      <name val="Calibri"/>
      <family val="2"/>
      <scheme val="minor"/>
    </font>
    <font>
      <b/>
      <sz val="11"/>
      <color theme="1"/>
      <name val="Calibri"/>
      <family val="2"/>
      <scheme val="minor"/>
    </font>
    <font>
      <sz val="9"/>
      <name val="Palatino Linotype"/>
      <family val="1"/>
    </font>
    <font>
      <u/>
      <sz val="11"/>
      <color theme="10"/>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9"/>
      <color indexed="81"/>
      <name val="Tahoma"/>
      <family val="2"/>
    </font>
    <font>
      <vertAlign val="subscript"/>
      <sz val="11"/>
      <color theme="1"/>
      <name val="Calibri"/>
      <family val="2"/>
      <scheme val="minor"/>
    </font>
    <font>
      <vertAlign val="subscript"/>
      <sz val="11"/>
      <name val="Calibri"/>
      <family val="2"/>
      <scheme val="minor"/>
    </font>
    <font>
      <b/>
      <vertAlign val="subscript"/>
      <sz val="12"/>
      <color theme="1"/>
      <name val="Calibri"/>
      <family val="2"/>
      <scheme val="minor"/>
    </font>
    <font>
      <vertAlign val="subscript"/>
      <sz val="12"/>
      <color theme="1"/>
      <name val="Calibri"/>
      <family val="2"/>
      <scheme val="minor"/>
    </font>
    <font>
      <sz val="14"/>
      <color theme="1"/>
      <name val="Calibri"/>
      <family val="2"/>
      <scheme val="minor"/>
    </font>
    <font>
      <sz val="11"/>
      <color theme="1"/>
      <name val="Calibri"/>
      <family val="2"/>
      <scheme val="minor"/>
    </font>
    <font>
      <b/>
      <sz val="10"/>
      <name val="Calibri"/>
      <family val="2"/>
    </font>
    <font>
      <sz val="11"/>
      <color theme="0"/>
      <name val="Palatino Linotype"/>
      <family val="1"/>
    </font>
    <font>
      <b/>
      <sz val="10"/>
      <color theme="0"/>
      <name val="Palatino Linotype"/>
      <family val="2"/>
    </font>
    <font>
      <sz val="12"/>
      <color theme="1"/>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rgb="FF3F3F3F"/>
      </left>
      <right style="thin">
        <color rgb="FF3F3F3F"/>
      </right>
      <top style="thin">
        <color indexed="64"/>
      </top>
      <bottom style="thin">
        <color indexed="64"/>
      </bottom>
      <diagonal/>
    </border>
    <border>
      <left style="thin">
        <color indexed="64"/>
      </left>
      <right style="thin">
        <color rgb="FF3F3F3F"/>
      </right>
      <top style="thin">
        <color rgb="FF3F3F3F"/>
      </top>
      <bottom style="thin">
        <color indexed="64"/>
      </bottom>
      <diagonal/>
    </border>
    <border>
      <left style="thin">
        <color rgb="FF3F3F3F"/>
      </left>
      <right style="thin">
        <color rgb="FF3F3F3F"/>
      </right>
      <top style="thin">
        <color rgb="FF3F3F3F"/>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0" fillId="2" borderId="11" applyNumberFormat="0" applyAlignment="0" applyProtection="0"/>
    <xf numFmtId="0" fontId="21" fillId="3" borderId="12" applyNumberFormat="0" applyAlignment="0" applyProtection="0"/>
    <xf numFmtId="0" fontId="24" fillId="0" borderId="0" applyNumberFormat="0" applyFill="0" applyBorder="0" applyAlignment="0" applyProtection="0"/>
    <xf numFmtId="9" fontId="35" fillId="0" borderId="0" applyFont="0" applyFill="0" applyBorder="0" applyAlignment="0" applyProtection="0"/>
  </cellStyleXfs>
  <cellXfs count="210">
    <xf numFmtId="0" fontId="0" fillId="0" borderId="0" xfId="0"/>
    <xf numFmtId="0" fontId="2" fillId="0" borderId="0" xfId="0" applyFont="1" applyAlignment="1"/>
    <xf numFmtId="0" fontId="2" fillId="0" borderId="0" xfId="0" applyFont="1"/>
    <xf numFmtId="0" fontId="5" fillId="0" borderId="0" xfId="0" applyFont="1"/>
    <xf numFmtId="0" fontId="7" fillId="0" borderId="0" xfId="0" applyFont="1"/>
    <xf numFmtId="0" fontId="4" fillId="0" borderId="0" xfId="0" applyFont="1" applyAlignment="1">
      <alignment horizontal="center"/>
    </xf>
    <xf numFmtId="0" fontId="4" fillId="0" borderId="0" xfId="0" applyFont="1"/>
    <xf numFmtId="0" fontId="4" fillId="0" borderId="5" xfId="0" applyFont="1" applyBorder="1" applyAlignment="1">
      <alignment horizontal="center"/>
    </xf>
    <xf numFmtId="0" fontId="4" fillId="0" borderId="2" xfId="0" applyFont="1" applyBorder="1" applyAlignment="1">
      <alignment horizontal="center"/>
    </xf>
    <xf numFmtId="0" fontId="2" fillId="0" borderId="0" xfId="0" applyFont="1" applyAlignment="1">
      <alignment horizontal="left"/>
    </xf>
    <xf numFmtId="0" fontId="2" fillId="0" borderId="0" xfId="0" applyFont="1" applyFill="1"/>
    <xf numFmtId="0" fontId="4" fillId="0" borderId="0" xfId="0" applyFont="1" applyFill="1" applyBorder="1" applyAlignment="1">
      <alignment horizontal="center"/>
    </xf>
    <xf numFmtId="0" fontId="14" fillId="0" borderId="0" xfId="0" applyFont="1" applyFill="1"/>
    <xf numFmtId="0" fontId="1" fillId="0" borderId="0" xfId="0" applyFont="1" applyBorder="1" applyAlignment="1">
      <alignment horizontal="left" wrapText="1"/>
    </xf>
    <xf numFmtId="0" fontId="4" fillId="0" borderId="2" xfId="0" applyFont="1" applyBorder="1" applyAlignment="1">
      <alignment horizontal="center"/>
    </xf>
    <xf numFmtId="0" fontId="2" fillId="0" borderId="2" xfId="0" applyFont="1" applyBorder="1" applyAlignment="1"/>
    <xf numFmtId="0" fontId="3" fillId="0" borderId="0" xfId="0" applyFont="1" applyAlignment="1">
      <alignment horizontal="center"/>
    </xf>
    <xf numFmtId="0" fontId="2" fillId="0" borderId="0" xfId="0" applyFont="1" applyAlignment="1"/>
    <xf numFmtId="0" fontId="1" fillId="0" borderId="0" xfId="0" applyFont="1" applyAlignment="1"/>
    <xf numFmtId="0" fontId="1" fillId="0" borderId="0" xfId="0" applyFont="1" applyAlignment="1">
      <alignment horizontal="right"/>
    </xf>
    <xf numFmtId="0" fontId="8" fillId="0" borderId="0" xfId="0" applyFont="1" applyAlignment="1">
      <alignment horizontal="right"/>
    </xf>
    <xf numFmtId="0" fontId="4" fillId="0" borderId="0" xfId="0" applyFont="1" applyAlignment="1">
      <alignment horizontal="right"/>
    </xf>
    <xf numFmtId="0" fontId="16" fillId="0" borderId="0" xfId="0" applyFont="1"/>
    <xf numFmtId="0" fontId="4" fillId="0" borderId="0" xfId="0" applyFont="1" applyFill="1" applyAlignment="1">
      <alignment horizontal="center"/>
    </xf>
    <xf numFmtId="0" fontId="1" fillId="0" borderId="0" xfId="0" applyFont="1"/>
    <xf numFmtId="0" fontId="4" fillId="0" borderId="0" xfId="0" applyFont="1" applyAlignment="1"/>
    <xf numFmtId="0" fontId="10" fillId="0" borderId="0" xfId="0" applyFont="1" applyAlignment="1"/>
    <xf numFmtId="0" fontId="8" fillId="0" borderId="0" xfId="0" applyFont="1"/>
    <xf numFmtId="0" fontId="4" fillId="0" borderId="0" xfId="0" applyFont="1" applyAlignment="1">
      <alignment horizontal="center" vertical="center"/>
    </xf>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1" fontId="1" fillId="0" borderId="0" xfId="0" applyNumberFormat="1" applyFont="1" applyBorder="1" applyAlignment="1">
      <alignment horizontal="center" vertical="center"/>
    </xf>
    <xf numFmtId="0" fontId="8" fillId="0" borderId="0" xfId="0" applyFont="1" applyBorder="1" applyAlignment="1">
      <alignment horizontal="left"/>
    </xf>
    <xf numFmtId="0" fontId="3" fillId="0" borderId="2" xfId="0" applyFont="1" applyBorder="1" applyAlignment="1">
      <alignment horizontal="center"/>
    </xf>
    <xf numFmtId="164" fontId="9" fillId="0" borderId="2" xfId="0" applyNumberFormat="1" applyFont="1" applyFill="1" applyBorder="1" applyAlignment="1">
      <alignment horizont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3" fillId="0" borderId="7" xfId="0" applyFont="1" applyFill="1" applyBorder="1" applyAlignment="1">
      <alignment horizontal="center" wrapText="1"/>
    </xf>
    <xf numFmtId="0" fontId="23" fillId="0" borderId="0" xfId="0" applyFont="1" applyAlignment="1">
      <alignment horizontal="center" wrapText="1"/>
    </xf>
    <xf numFmtId="0" fontId="25" fillId="0" borderId="13" xfId="0" applyFont="1" applyBorder="1"/>
    <xf numFmtId="0" fontId="24" fillId="0" borderId="1" xfId="3" applyFill="1" applyBorder="1" applyAlignment="1">
      <alignment vertical="center"/>
    </xf>
    <xf numFmtId="0" fontId="0" fillId="0" borderId="0" xfId="0" applyBorder="1"/>
    <xf numFmtId="0" fontId="0" fillId="0" borderId="14" xfId="0" applyBorder="1"/>
    <xf numFmtId="0" fontId="22" fillId="0" borderId="13" xfId="0" applyFont="1" applyBorder="1" applyAlignment="1">
      <alignment horizontal="right"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xf>
    <xf numFmtId="0" fontId="0" fillId="0" borderId="13" xfId="0" applyBorder="1" applyAlignment="1">
      <alignment horizontal="right" vertical="center" wrapText="1"/>
    </xf>
    <xf numFmtId="0" fontId="0" fillId="0" borderId="15" xfId="0" applyFill="1" applyBorder="1" applyAlignment="1">
      <alignment horizontal="right" vertical="center" wrapText="1"/>
    </xf>
    <xf numFmtId="165" fontId="0" fillId="0" borderId="16" xfId="0" applyNumberFormat="1" applyBorder="1" applyAlignment="1">
      <alignment horizontal="center"/>
    </xf>
    <xf numFmtId="1" fontId="0" fillId="0" borderId="16" xfId="0" applyNumberFormat="1" applyBorder="1" applyAlignment="1">
      <alignment horizontal="center"/>
    </xf>
    <xf numFmtId="0" fontId="0" fillId="0" borderId="17" xfId="0" applyBorder="1"/>
    <xf numFmtId="0" fontId="25" fillId="0" borderId="18" xfId="0" applyFont="1" applyFill="1" applyBorder="1" applyAlignment="1">
      <alignment horizontal="left" vertical="center"/>
    </xf>
    <xf numFmtId="165" fontId="27" fillId="0" borderId="19" xfId="0" applyNumberFormat="1" applyFont="1" applyBorder="1" applyAlignment="1">
      <alignment horizontal="center"/>
    </xf>
    <xf numFmtId="1" fontId="27" fillId="0" borderId="19" xfId="0" applyNumberFormat="1" applyFont="1" applyBorder="1" applyAlignment="1">
      <alignment horizontal="center"/>
    </xf>
    <xf numFmtId="0" fontId="0" fillId="0" borderId="20" xfId="0" applyBorder="1"/>
    <xf numFmtId="0" fontId="0" fillId="0" borderId="21" xfId="0" applyBorder="1"/>
    <xf numFmtId="0" fontId="0" fillId="0" borderId="22" xfId="0" applyFont="1" applyFill="1" applyBorder="1" applyAlignment="1">
      <alignment horizontal="right"/>
    </xf>
    <xf numFmtId="0" fontId="0" fillId="0" borderId="2" xfId="0" applyBorder="1" applyAlignment="1">
      <alignment horizontal="center"/>
    </xf>
    <xf numFmtId="0" fontId="0" fillId="0" borderId="22" xfId="0" applyBorder="1" applyAlignment="1">
      <alignment horizontal="right"/>
    </xf>
    <xf numFmtId="0" fontId="0" fillId="0" borderId="22" xfId="0" applyBorder="1" applyAlignment="1">
      <alignment horizontal="right" wrapText="1"/>
    </xf>
    <xf numFmtId="0" fontId="0" fillId="0" borderId="13" xfId="0" applyBorder="1"/>
    <xf numFmtId="0" fontId="0" fillId="0" borderId="0" xfId="0" applyFill="1" applyBorder="1" applyAlignment="1">
      <alignment horizontal="right"/>
    </xf>
    <xf numFmtId="2" fontId="21" fillId="0" borderId="0" xfId="2" applyNumberFormat="1" applyFill="1" applyBorder="1"/>
    <xf numFmtId="0" fontId="0" fillId="0" borderId="13" xfId="0" applyFont="1" applyBorder="1" applyAlignment="1">
      <alignment horizontal="right" vertical="center"/>
    </xf>
    <xf numFmtId="0" fontId="0" fillId="0" borderId="13" xfId="0" applyBorder="1" applyAlignment="1">
      <alignment horizontal="right" vertical="center"/>
    </xf>
    <xf numFmtId="0" fontId="0" fillId="0" borderId="15" xfId="0" applyBorder="1"/>
    <xf numFmtId="0" fontId="0" fillId="0" borderId="16" xfId="0" applyBorder="1"/>
    <xf numFmtId="0" fontId="0" fillId="0" borderId="2" xfId="0" applyBorder="1"/>
    <xf numFmtId="0" fontId="0" fillId="0" borderId="2" xfId="0" applyBorder="1" applyAlignment="1">
      <alignment horizontal="right"/>
    </xf>
    <xf numFmtId="0" fontId="0" fillId="0" borderId="2" xfId="0" applyBorder="1" applyAlignment="1">
      <alignment horizontal="right" wrapText="1"/>
    </xf>
    <xf numFmtId="0" fontId="0" fillId="0" borderId="2" xfId="0" applyFill="1" applyBorder="1" applyAlignment="1">
      <alignment horizontal="right"/>
    </xf>
    <xf numFmtId="0" fontId="25" fillId="0" borderId="0" xfId="0" applyFont="1" applyAlignment="1">
      <alignment horizontal="left"/>
    </xf>
    <xf numFmtId="0" fontId="0" fillId="5" borderId="2" xfId="0" applyFill="1" applyBorder="1"/>
    <xf numFmtId="0" fontId="0" fillId="5" borderId="2" xfId="0" applyFont="1" applyFill="1" applyBorder="1" applyAlignment="1">
      <alignment horizontal="right"/>
    </xf>
    <xf numFmtId="0" fontId="0" fillId="5" borderId="2" xfId="0" applyFill="1" applyBorder="1" applyAlignment="1">
      <alignment horizontal="center"/>
    </xf>
    <xf numFmtId="0" fontId="25" fillId="0" borderId="0" xfId="0" applyFont="1" applyFill="1" applyBorder="1" applyAlignment="1">
      <alignment horizontal="left"/>
    </xf>
    <xf numFmtId="0" fontId="0" fillId="5" borderId="2" xfId="0" applyFill="1" applyBorder="1" applyAlignment="1">
      <alignment horizontal="right"/>
    </xf>
    <xf numFmtId="0" fontId="26" fillId="0" borderId="2" xfId="1" applyFont="1" applyFill="1" applyBorder="1" applyAlignment="1">
      <alignment horizontal="center" vertical="center" wrapText="1"/>
    </xf>
    <xf numFmtId="0" fontId="26" fillId="0" borderId="9" xfId="0" applyFont="1" applyFill="1" applyBorder="1" applyAlignment="1">
      <alignment horizontal="center" vertical="center" wrapText="1"/>
    </xf>
    <xf numFmtId="0" fontId="28" fillId="0" borderId="27" xfId="0" applyFont="1" applyFill="1" applyBorder="1" applyAlignment="1">
      <alignment horizontal="center" vertical="center" wrapText="1"/>
    </xf>
    <xf numFmtId="2" fontId="0" fillId="0" borderId="2" xfId="0" applyNumberFormat="1" applyBorder="1" applyAlignment="1">
      <alignment horizontal="center" vertical="center"/>
    </xf>
    <xf numFmtId="2" fontId="26" fillId="4" borderId="2" xfId="1" applyNumberFormat="1" applyFont="1" applyFill="1" applyBorder="1" applyAlignment="1" applyProtection="1">
      <alignment horizontal="center" vertical="center"/>
      <protection locked="0"/>
    </xf>
    <xf numFmtId="164" fontId="26" fillId="4" borderId="2" xfId="1" applyNumberFormat="1" applyFont="1" applyFill="1" applyBorder="1" applyAlignment="1" applyProtection="1">
      <alignment horizontal="center"/>
      <protection locked="0"/>
    </xf>
    <xf numFmtId="164" fontId="21" fillId="3" borderId="12" xfId="2" applyNumberFormat="1" applyBorder="1" applyAlignment="1">
      <alignment horizontal="center"/>
    </xf>
    <xf numFmtId="164" fontId="21" fillId="3" borderId="24" xfId="2" applyNumberFormat="1" applyBorder="1" applyAlignment="1">
      <alignment horizontal="center"/>
    </xf>
    <xf numFmtId="164" fontId="21" fillId="3" borderId="25" xfId="2" applyNumberFormat="1" applyBorder="1" applyAlignment="1">
      <alignment horizontal="center"/>
    </xf>
    <xf numFmtId="164" fontId="21" fillId="3" borderId="26" xfId="2" applyNumberFormat="1" applyBorder="1" applyAlignment="1">
      <alignment horizontal="center"/>
    </xf>
    <xf numFmtId="0" fontId="10" fillId="0" borderId="0" xfId="0" applyFont="1" applyBorder="1" applyAlignment="1">
      <alignment vertical="top" wrapText="1"/>
    </xf>
    <xf numFmtId="0" fontId="1" fillId="0" borderId="0" xfId="0" applyFont="1" applyAlignment="1">
      <alignment horizontal="right" vertical="center" wrapText="1"/>
    </xf>
    <xf numFmtId="0" fontId="1" fillId="0" borderId="0" xfId="0" applyFont="1" applyBorder="1" applyAlignment="1">
      <alignment horizontal="right" vertical="center" wrapText="1"/>
    </xf>
    <xf numFmtId="164" fontId="1" fillId="0" borderId="0" xfId="0" applyNumberFormat="1" applyFont="1" applyBorder="1" applyAlignment="1">
      <alignment horizontal="center"/>
    </xf>
    <xf numFmtId="1" fontId="1" fillId="0" borderId="0" xfId="0" applyNumberFormat="1" applyFont="1" applyBorder="1" applyAlignment="1">
      <alignment horizontal="center"/>
    </xf>
    <xf numFmtId="0" fontId="10" fillId="0" borderId="0"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right" vertical="center"/>
    </xf>
    <xf numFmtId="0" fontId="25" fillId="0" borderId="13" xfId="0" applyFont="1" applyFill="1" applyBorder="1" applyAlignment="1">
      <alignment horizontal="left" vertical="center"/>
    </xf>
    <xf numFmtId="0" fontId="0" fillId="0" borderId="0" xfId="0" applyFill="1" applyBorder="1" applyAlignment="1">
      <alignment horizontal="center" vertical="center"/>
    </xf>
    <xf numFmtId="0" fontId="20" fillId="0" borderId="0" xfId="1" applyFill="1" applyBorder="1" applyAlignment="1">
      <alignment horizontal="center" vertical="center"/>
    </xf>
    <xf numFmtId="0" fontId="1" fillId="0" borderId="0" xfId="0" applyFont="1" applyBorder="1" applyAlignment="1">
      <alignment horizontal="center"/>
    </xf>
    <xf numFmtId="164" fontId="0" fillId="4" borderId="2" xfId="0" applyNumberFormat="1" applyFill="1" applyBorder="1"/>
    <xf numFmtId="0" fontId="23" fillId="0" borderId="0" xfId="0" applyFont="1" applyBorder="1" applyAlignment="1">
      <alignment horizontal="center" wrapText="1"/>
    </xf>
    <xf numFmtId="0" fontId="25" fillId="0" borderId="18" xfId="0" applyFont="1" applyBorder="1"/>
    <xf numFmtId="0" fontId="0" fillId="0" borderId="19" xfId="0" applyBorder="1"/>
    <xf numFmtId="0" fontId="4" fillId="0" borderId="19" xfId="0" applyFont="1" applyBorder="1" applyAlignment="1">
      <alignment horizontal="right"/>
    </xf>
    <xf numFmtId="0" fontId="4" fillId="0" borderId="0" xfId="0" applyFont="1" applyBorder="1" applyAlignment="1">
      <alignment horizontal="right"/>
    </xf>
    <xf numFmtId="0" fontId="2" fillId="0" borderId="0" xfId="0" quotePrefix="1" applyFont="1"/>
    <xf numFmtId="164" fontId="1" fillId="6" borderId="2" xfId="0" applyNumberFormat="1" applyFont="1" applyFill="1" applyBorder="1" applyAlignment="1">
      <alignment horizontal="center" wrapText="1"/>
    </xf>
    <xf numFmtId="1" fontId="1" fillId="6" borderId="2" xfId="0" applyNumberFormat="1" applyFont="1" applyFill="1" applyBorder="1" applyAlignment="1">
      <alignment horizontal="center" vertical="center"/>
    </xf>
    <xf numFmtId="166" fontId="9" fillId="6" borderId="2" xfId="0" applyNumberFormat="1" applyFont="1" applyFill="1" applyBorder="1" applyAlignment="1">
      <alignment horizontal="center" vertical="center"/>
    </xf>
    <xf numFmtId="0" fontId="0" fillId="0" borderId="13" xfId="0" applyFont="1" applyBorder="1" applyAlignment="1">
      <alignment wrapText="1"/>
    </xf>
    <xf numFmtId="0" fontId="0" fillId="0" borderId="0" xfId="0" applyFont="1" applyBorder="1" applyAlignment="1">
      <alignment wrapText="1"/>
    </xf>
    <xf numFmtId="0" fontId="17" fillId="0" borderId="0" xfId="0" applyFont="1" applyAlignment="1">
      <alignment horizontal="right" vertical="center"/>
    </xf>
    <xf numFmtId="164" fontId="1" fillId="0" borderId="1" xfId="0" applyNumberFormat="1" applyFont="1" applyFill="1" applyBorder="1" applyAlignment="1">
      <alignment horizontal="center" wrapText="1"/>
    </xf>
    <xf numFmtId="0" fontId="0" fillId="0" borderId="0" xfId="0" applyBorder="1" applyAlignment="1">
      <alignment horizontal="right"/>
    </xf>
    <xf numFmtId="0" fontId="0" fillId="0" borderId="18" xfId="0" applyBorder="1"/>
    <xf numFmtId="0" fontId="26" fillId="0" borderId="33" xfId="1" applyFont="1" applyFill="1" applyBorder="1" applyAlignment="1">
      <alignment horizontal="center" vertical="center" wrapText="1"/>
    </xf>
    <xf numFmtId="166" fontId="26" fillId="7" borderId="9" xfId="2" applyNumberFormat="1" applyFont="1" applyFill="1" applyBorder="1" applyAlignment="1">
      <alignment horizontal="center" vertical="center"/>
    </xf>
    <xf numFmtId="166" fontId="26" fillId="7" borderId="2" xfId="2" applyNumberFormat="1" applyFont="1" applyFill="1" applyBorder="1" applyAlignment="1">
      <alignment horizontal="center" vertical="center"/>
    </xf>
    <xf numFmtId="166" fontId="26" fillId="7" borderId="9" xfId="2" applyNumberFormat="1" applyFont="1" applyFill="1" applyBorder="1" applyAlignment="1">
      <alignment horizontal="center" vertical="center" wrapText="1"/>
    </xf>
    <xf numFmtId="166" fontId="26" fillId="7" borderId="2" xfId="0" applyNumberFormat="1" applyFont="1" applyFill="1" applyBorder="1" applyAlignment="1">
      <alignment horizontal="center" vertical="center"/>
    </xf>
    <xf numFmtId="166" fontId="26" fillId="7" borderId="9" xfId="0" applyNumberFormat="1" applyFont="1" applyFill="1" applyBorder="1" applyAlignment="1">
      <alignment horizontal="center" vertical="center"/>
    </xf>
    <xf numFmtId="166" fontId="26" fillId="7" borderId="2" xfId="0" applyNumberFormat="1" applyFont="1" applyFill="1" applyBorder="1" applyAlignment="1">
      <alignment horizontal="center"/>
    </xf>
    <xf numFmtId="1" fontId="26" fillId="7" borderId="2" xfId="2" applyNumberFormat="1" applyFont="1" applyFill="1" applyBorder="1" applyAlignment="1">
      <alignment horizontal="center" vertical="center"/>
    </xf>
    <xf numFmtId="1" fontId="26" fillId="7" borderId="33" xfId="2" applyNumberFormat="1" applyFont="1" applyFill="1" applyBorder="1" applyAlignment="1">
      <alignment horizontal="center" vertical="center"/>
    </xf>
    <xf numFmtId="1" fontId="26" fillId="7" borderId="33" xfId="2" applyNumberFormat="1" applyFont="1" applyFill="1" applyBorder="1" applyAlignment="1">
      <alignment horizontal="center" vertical="center" wrapText="1"/>
    </xf>
    <xf numFmtId="166" fontId="21" fillId="7" borderId="28" xfId="2" applyNumberFormat="1" applyFill="1" applyBorder="1" applyAlignment="1">
      <alignment horizontal="center" vertical="center"/>
    </xf>
    <xf numFmtId="166" fontId="21" fillId="7" borderId="29" xfId="2" applyNumberFormat="1" applyFill="1" applyBorder="1" applyAlignment="1">
      <alignment horizontal="center" vertical="center"/>
    </xf>
    <xf numFmtId="0" fontId="25" fillId="0" borderId="19" xfId="0" applyFont="1" applyBorder="1" applyAlignment="1">
      <alignment vertical="top" wrapText="1"/>
    </xf>
    <xf numFmtId="0" fontId="25" fillId="0" borderId="18" xfId="0" applyFont="1" applyBorder="1" applyAlignment="1">
      <alignment vertical="top"/>
    </xf>
    <xf numFmtId="0" fontId="0" fillId="0" borderId="13" xfId="0" applyBorder="1" applyAlignment="1">
      <alignment horizontal="right"/>
    </xf>
    <xf numFmtId="0" fontId="0" fillId="0" borderId="13" xfId="0" applyBorder="1" applyAlignment="1">
      <alignment horizontal="right" wrapText="1"/>
    </xf>
    <xf numFmtId="2" fontId="26" fillId="0" borderId="13" xfId="2" applyNumberFormat="1" applyFont="1" applyFill="1" applyBorder="1" applyAlignment="1">
      <alignment horizontal="right" wrapText="1"/>
    </xf>
    <xf numFmtId="2" fontId="0" fillId="4" borderId="2" xfId="0" applyNumberFormat="1" applyFill="1" applyBorder="1" applyAlignment="1">
      <alignment horizontal="center" vertical="center"/>
    </xf>
    <xf numFmtId="0" fontId="25" fillId="0" borderId="13" xfId="0" applyFont="1" applyBorder="1" applyAlignment="1">
      <alignment vertical="top"/>
    </xf>
    <xf numFmtId="165" fontId="0" fillId="7" borderId="2" xfId="0" applyNumberFormat="1" applyFill="1" applyBorder="1" applyAlignment="1">
      <alignment horizontal="center" vertical="center"/>
    </xf>
    <xf numFmtId="0" fontId="1" fillId="0" borderId="0" xfId="0" applyFont="1" applyAlignment="1">
      <alignment horizontal="right" vertical="center" wrapText="1"/>
    </xf>
    <xf numFmtId="166" fontId="9" fillId="0" borderId="0" xfId="0" applyNumberFormat="1" applyFont="1" applyFill="1" applyBorder="1" applyAlignment="1">
      <alignment horizontal="center" vertical="center"/>
    </xf>
    <xf numFmtId="0" fontId="1" fillId="0" borderId="0" xfId="0" applyFont="1" applyFill="1" applyBorder="1" applyAlignment="1">
      <alignment horizontal="right" wrapText="1"/>
    </xf>
    <xf numFmtId="1" fontId="1" fillId="0" borderId="0" xfId="0" applyNumberFormat="1" applyFont="1" applyFill="1" applyBorder="1" applyAlignment="1">
      <alignment horizontal="center" vertical="center"/>
    </xf>
    <xf numFmtId="1" fontId="37" fillId="0" borderId="0" xfId="0" applyNumberFormat="1" applyFont="1" applyFill="1" applyBorder="1" applyAlignment="1">
      <alignment horizontal="center" vertical="center"/>
    </xf>
    <xf numFmtId="0" fontId="1" fillId="0" borderId="8" xfId="0" applyFont="1" applyBorder="1" applyAlignment="1">
      <alignment horizontal="righ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2" fillId="0" borderId="30" xfId="0" applyFont="1" applyBorder="1" applyAlignment="1">
      <alignment horizontal="center" vertical="center"/>
    </xf>
    <xf numFmtId="0" fontId="1" fillId="0" borderId="2" xfId="0" applyFont="1" applyBorder="1" applyAlignment="1">
      <alignment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7" borderId="30" xfId="0" applyFont="1" applyFill="1" applyBorder="1" applyAlignment="1">
      <alignment horizontal="center" vertical="center"/>
    </xf>
    <xf numFmtId="167" fontId="2" fillId="7" borderId="30" xfId="4" applyNumberFormat="1" applyFont="1" applyFill="1" applyBorder="1" applyAlignment="1">
      <alignment horizontal="center" vertical="center"/>
    </xf>
    <xf numFmtId="0" fontId="38" fillId="0" borderId="0" xfId="0" applyFont="1" applyAlignment="1">
      <alignment horizontal="left" wrapText="1"/>
    </xf>
    <xf numFmtId="0" fontId="0" fillId="0" borderId="2" xfId="0" applyBorder="1" applyAlignment="1">
      <alignment horizontal="center"/>
    </xf>
    <xf numFmtId="10" fontId="26" fillId="4" borderId="2" xfId="4" applyNumberFormat="1" applyFont="1" applyFill="1" applyBorder="1" applyAlignment="1" applyProtection="1">
      <alignment horizontal="center" vertical="center"/>
      <protection locked="0"/>
    </xf>
    <xf numFmtId="10" fontId="0" fillId="4" borderId="2" xfId="4" applyNumberFormat="1" applyFont="1" applyFill="1" applyBorder="1" applyAlignment="1">
      <alignment horizontal="center" vertical="center"/>
    </xf>
    <xf numFmtId="0" fontId="8" fillId="0" borderId="2" xfId="0" applyFont="1" applyBorder="1" applyAlignment="1">
      <alignment vertical="center" wrapText="1"/>
    </xf>
    <xf numFmtId="0" fontId="1" fillId="0" borderId="2" xfId="0" applyFont="1" applyBorder="1" applyAlignment="1">
      <alignment horizontal="left" wrapText="1"/>
    </xf>
    <xf numFmtId="0" fontId="1" fillId="0" borderId="2" xfId="0" applyFont="1" applyBorder="1" applyAlignment="1">
      <alignment horizontal="left" vertical="top" wrapText="1"/>
    </xf>
    <xf numFmtId="0" fontId="1" fillId="0" borderId="3"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Alignment="1">
      <alignment horizontal="right" vertical="center" wrapText="1"/>
    </xf>
    <xf numFmtId="0" fontId="1" fillId="0" borderId="4" xfId="0" applyFont="1" applyBorder="1" applyAlignment="1">
      <alignment horizontal="right" vertical="center" wrapText="1"/>
    </xf>
    <xf numFmtId="0" fontId="4" fillId="0" borderId="2" xfId="0" applyFont="1" applyFill="1" applyBorder="1" applyAlignment="1">
      <alignment horizontal="left"/>
    </xf>
    <xf numFmtId="0" fontId="2" fillId="0" borderId="2" xfId="0" applyFont="1" applyFill="1" applyBorder="1" applyAlignment="1">
      <alignment horizontal="left"/>
    </xf>
    <xf numFmtId="0" fontId="3" fillId="0" borderId="2" xfId="0" applyFont="1" applyFill="1" applyBorder="1" applyAlignment="1">
      <alignment horizontal="left"/>
    </xf>
    <xf numFmtId="0" fontId="4" fillId="0" borderId="3" xfId="0" applyFont="1" applyFill="1" applyBorder="1" applyAlignment="1">
      <alignment horizontal="left"/>
    </xf>
    <xf numFmtId="0" fontId="4" fillId="0" borderId="9" xfId="0" applyFont="1" applyFill="1" applyBorder="1" applyAlignment="1">
      <alignment horizontal="left"/>
    </xf>
    <xf numFmtId="0" fontId="6" fillId="0" borderId="0" xfId="0" applyFont="1" applyBorder="1" applyAlignment="1">
      <alignment horizontal="left"/>
    </xf>
    <xf numFmtId="0" fontId="6" fillId="0" borderId="1" xfId="0" applyFont="1" applyBorder="1" applyAlignment="1">
      <alignment horizontal="left"/>
    </xf>
    <xf numFmtId="0" fontId="1" fillId="0" borderId="0" xfId="0" applyFont="1" applyBorder="1" applyAlignment="1">
      <alignment horizontal="center" vertical="center" wrapText="1"/>
    </xf>
    <xf numFmtId="0" fontId="8" fillId="0" borderId="0" xfId="0" applyFont="1" applyBorder="1" applyAlignment="1">
      <alignment wrapText="1"/>
    </xf>
    <xf numFmtId="0" fontId="8" fillId="0" borderId="1" xfId="0" applyFont="1" applyBorder="1" applyAlignment="1">
      <alignment wrapText="1"/>
    </xf>
    <xf numFmtId="0" fontId="8" fillId="0" borderId="6" xfId="0" applyFont="1" applyBorder="1" applyAlignment="1">
      <alignment wrapText="1"/>
    </xf>
    <xf numFmtId="0" fontId="1" fillId="0" borderId="0" xfId="0" applyFont="1" applyFill="1" applyBorder="1" applyAlignment="1">
      <alignment horizontal="right" vertical="center" wrapText="1"/>
    </xf>
    <xf numFmtId="0" fontId="1" fillId="0" borderId="0" xfId="0" applyFont="1" applyBorder="1" applyAlignment="1">
      <alignment horizontal="right" wrapText="1"/>
    </xf>
    <xf numFmtId="0" fontId="1" fillId="0" borderId="4" xfId="0" applyFont="1" applyBorder="1" applyAlignment="1">
      <alignment horizontal="right" wrapText="1"/>
    </xf>
    <xf numFmtId="0" fontId="1" fillId="0" borderId="0" xfId="0" applyFont="1" applyFill="1" applyBorder="1" applyAlignment="1">
      <alignment horizontal="left" wrapText="1"/>
    </xf>
    <xf numFmtId="166" fontId="26" fillId="0" borderId="0" xfId="0" applyNumberFormat="1" applyFont="1" applyFill="1" applyBorder="1" applyAlignment="1">
      <alignment horizontal="left" vertical="center" wrapText="1"/>
    </xf>
    <xf numFmtId="0" fontId="8" fillId="0" borderId="4" xfId="0" applyFont="1" applyBorder="1" applyAlignment="1">
      <alignment wrapText="1"/>
    </xf>
    <xf numFmtId="0" fontId="10" fillId="0" borderId="0" xfId="0" applyFont="1" applyFill="1" applyBorder="1" applyAlignment="1">
      <alignment horizontal="left"/>
    </xf>
    <xf numFmtId="0" fontId="1" fillId="0" borderId="2" xfId="0" applyFont="1" applyBorder="1" applyAlignment="1">
      <alignment horizontal="left" vertical="center"/>
    </xf>
    <xf numFmtId="0" fontId="12" fillId="0" borderId="0" xfId="0" applyFont="1" applyFill="1" applyAlignment="1">
      <alignment horizontal="left" wrapText="1"/>
    </xf>
    <xf numFmtId="0" fontId="19" fillId="0" borderId="0" xfId="0" applyFont="1" applyAlignment="1">
      <alignment horizontal="left" wrapText="1"/>
    </xf>
    <xf numFmtId="0" fontId="19" fillId="0" borderId="0" xfId="0" applyFont="1" applyBorder="1" applyAlignment="1">
      <alignment horizontal="left" wrapText="1"/>
    </xf>
    <xf numFmtId="0" fontId="1" fillId="0" borderId="0" xfId="0" applyFont="1" applyAlignment="1">
      <alignment horizontal="center" vertical="center" wrapText="1"/>
    </xf>
    <xf numFmtId="0" fontId="27" fillId="0" borderId="2" xfId="0" applyFont="1" applyBorder="1" applyAlignment="1">
      <alignment horizontal="center"/>
    </xf>
    <xf numFmtId="0" fontId="34" fillId="0" borderId="2" xfId="0" applyFont="1" applyBorder="1" applyAlignment="1">
      <alignment horizontal="center"/>
    </xf>
    <xf numFmtId="2" fontId="26" fillId="0" borderId="2" xfId="2" applyNumberFormat="1" applyFont="1" applyFill="1" applyBorder="1" applyAlignment="1">
      <alignment horizontal="center" wrapText="1"/>
    </xf>
    <xf numFmtId="2" fontId="26" fillId="0" borderId="2" xfId="2" applyNumberFormat="1" applyFont="1" applyFill="1" applyBorder="1" applyAlignment="1" applyProtection="1">
      <alignment horizontal="center" wrapText="1"/>
    </xf>
    <xf numFmtId="0" fontId="4" fillId="0" borderId="31" xfId="0" applyFont="1" applyFill="1" applyBorder="1" applyAlignment="1">
      <alignment horizontal="left" wrapText="1"/>
    </xf>
    <xf numFmtId="0" fontId="2" fillId="0" borderId="32" xfId="0" applyFont="1" applyFill="1" applyBorder="1" applyAlignment="1">
      <alignment horizontal="left" wrapText="1"/>
    </xf>
    <xf numFmtId="0" fontId="4" fillId="0" borderId="2" xfId="0" applyFont="1" applyFill="1" applyBorder="1" applyAlignment="1">
      <alignment horizontal="left" wrapText="1"/>
    </xf>
    <xf numFmtId="0" fontId="2" fillId="0" borderId="33" xfId="0" applyFont="1" applyFill="1" applyBorder="1" applyAlignment="1">
      <alignment horizontal="left" wrapText="1"/>
    </xf>
    <xf numFmtId="0" fontId="0" fillId="0" borderId="2" xfId="0" applyBorder="1" applyAlignment="1">
      <alignment horizontal="center"/>
    </xf>
    <xf numFmtId="0" fontId="0" fillId="0" borderId="2" xfId="0" applyBorder="1" applyAlignment="1">
      <alignment horizontal="center"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horizontal="left" wrapText="1"/>
    </xf>
    <xf numFmtId="0" fontId="0" fillId="0" borderId="1" xfId="0" applyFill="1" applyBorder="1" applyAlignment="1">
      <alignment horizontal="right" vertical="center" wrapText="1"/>
    </xf>
    <xf numFmtId="0" fontId="27" fillId="0" borderId="13" xfId="0" applyFont="1" applyFill="1" applyBorder="1" applyAlignment="1">
      <alignment horizontal="left" vertical="center"/>
    </xf>
    <xf numFmtId="0" fontId="27" fillId="0" borderId="1" xfId="0" applyFont="1" applyFill="1" applyBorder="1" applyAlignment="1">
      <alignment horizontal="left" vertical="center"/>
    </xf>
    <xf numFmtId="0" fontId="0" fillId="0" borderId="23" xfId="0" applyBorder="1" applyAlignment="1">
      <alignment horizontal="center" wrapText="1"/>
    </xf>
    <xf numFmtId="0" fontId="27" fillId="0" borderId="13" xfId="0" applyFont="1" applyBorder="1" applyAlignment="1">
      <alignment horizontal="left"/>
    </xf>
    <xf numFmtId="0" fontId="27" fillId="0" borderId="1" xfId="0" applyFont="1" applyBorder="1" applyAlignment="1">
      <alignment horizontal="left"/>
    </xf>
    <xf numFmtId="0" fontId="0" fillId="5" borderId="2" xfId="0" applyFill="1" applyBorder="1" applyAlignment="1">
      <alignment horizontal="center"/>
    </xf>
    <xf numFmtId="0" fontId="4" fillId="0" borderId="0" xfId="0" applyFont="1" applyAlignment="1">
      <alignment vertical="center"/>
    </xf>
  </cellXfs>
  <cellStyles count="5">
    <cellStyle name="Hyperlink" xfId="3" builtinId="8"/>
    <cellStyle name="Input" xfId="1" builtinId="20"/>
    <cellStyle name="Normal" xfId="0" builtinId="0"/>
    <cellStyle name="Output" xfId="2" builtinId="2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E$1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firstButton="1"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F$1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lockText="1" noThreeD="1"/>
</file>

<file path=xl/ctrlProps/ctrlProp68.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REF!"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27</xdr:row>
          <xdr:rowOff>0</xdr:rowOff>
        </xdr:from>
        <xdr:to>
          <xdr:col>8</xdr:col>
          <xdr:colOff>0</xdr:colOff>
          <xdr:row>28</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19050</xdr:rowOff>
        </xdr:from>
        <xdr:to>
          <xdr:col>4</xdr:col>
          <xdr:colOff>638175</xdr:colOff>
          <xdr:row>27</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Swale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238125</xdr:rowOff>
        </xdr:from>
        <xdr:to>
          <xdr:col>4</xdr:col>
          <xdr:colOff>657225</xdr:colOff>
          <xdr:row>28</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Filter Strip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27</xdr:row>
          <xdr:rowOff>28575</xdr:rowOff>
        </xdr:from>
        <xdr:to>
          <xdr:col>6</xdr:col>
          <xdr:colOff>361950</xdr:colOff>
          <xdr:row>27</xdr:row>
          <xdr:rowOff>247650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Forebay (10% WQv)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27</xdr:row>
          <xdr:rowOff>228600</xdr:rowOff>
        </xdr:from>
        <xdr:to>
          <xdr:col>7</xdr:col>
          <xdr:colOff>95250</xdr:colOff>
          <xdr:row>28</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Deep Sump Catch Basins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27</xdr:row>
          <xdr:rowOff>19050</xdr:rowOff>
        </xdr:from>
        <xdr:to>
          <xdr:col>7</xdr:col>
          <xdr:colOff>571500</xdr:colOff>
          <xdr:row>27</xdr:row>
          <xdr:rowOff>247650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Proprietary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0</xdr:colOff>
          <xdr:row>18</xdr:row>
          <xdr:rowOff>0</xdr:rowOff>
        </xdr:to>
        <xdr:sp macro="" textlink="">
          <xdr:nvSpPr>
            <xdr:cNvPr id="1059" name="Group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104775</xdr:rowOff>
        </xdr:from>
        <xdr:to>
          <xdr:col>7</xdr:col>
          <xdr:colOff>400050</xdr:colOff>
          <xdr:row>17</xdr:row>
          <xdr:rowOff>304800</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17</xdr:row>
          <xdr:rowOff>104775</xdr:rowOff>
        </xdr:from>
        <xdr:to>
          <xdr:col>7</xdr:col>
          <xdr:colOff>723900</xdr:colOff>
          <xdr:row>17</xdr:row>
          <xdr:rowOff>295275</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8</xdr:col>
          <xdr:colOff>0</xdr:colOff>
          <xdr:row>19</xdr:row>
          <xdr:rowOff>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xdr:row>
          <xdr:rowOff>9525</xdr:rowOff>
        </xdr:from>
        <xdr:to>
          <xdr:col>7</xdr:col>
          <xdr:colOff>400050</xdr:colOff>
          <xdr:row>18</xdr:row>
          <xdr:rowOff>209550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18</xdr:row>
          <xdr:rowOff>9525</xdr:rowOff>
        </xdr:from>
        <xdr:to>
          <xdr:col>7</xdr:col>
          <xdr:colOff>733425</xdr:colOff>
          <xdr:row>18</xdr:row>
          <xdr:rowOff>200025</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8</xdr:col>
          <xdr:colOff>0</xdr:colOff>
          <xdr:row>20</xdr:row>
          <xdr:rowOff>0</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20</xdr:row>
          <xdr:rowOff>0</xdr:rowOff>
        </xdr:from>
        <xdr:to>
          <xdr:col>8</xdr:col>
          <xdr:colOff>0</xdr:colOff>
          <xdr:row>21</xdr:row>
          <xdr:rowOff>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19</xdr:row>
          <xdr:rowOff>95250</xdr:rowOff>
        </xdr:from>
        <xdr:to>
          <xdr:col>7</xdr:col>
          <xdr:colOff>742950</xdr:colOff>
          <xdr:row>19</xdr:row>
          <xdr:rowOff>285750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20</xdr:row>
          <xdr:rowOff>95250</xdr:rowOff>
        </xdr:from>
        <xdr:to>
          <xdr:col>7</xdr:col>
          <xdr:colOff>742950</xdr:colOff>
          <xdr:row>20</xdr:row>
          <xdr:rowOff>304800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95250</xdr:rowOff>
        </xdr:from>
        <xdr:to>
          <xdr:col>7</xdr:col>
          <xdr:colOff>400050</xdr:colOff>
          <xdr:row>19</xdr:row>
          <xdr:rowOff>314325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20</xdr:row>
          <xdr:rowOff>85725</xdr:rowOff>
        </xdr:from>
        <xdr:to>
          <xdr:col>7</xdr:col>
          <xdr:colOff>409575</xdr:colOff>
          <xdr:row>20</xdr:row>
          <xdr:rowOff>304800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26</xdr:row>
          <xdr:rowOff>0</xdr:rowOff>
        </xdr:from>
        <xdr:to>
          <xdr:col>8</xdr:col>
          <xdr:colOff>0</xdr:colOff>
          <xdr:row>27</xdr:row>
          <xdr:rowOff>0</xdr:rowOff>
        </xdr:to>
        <xdr:sp macro="" textlink="">
          <xdr:nvSpPr>
            <xdr:cNvPr id="1091" name="Group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26</xdr:row>
          <xdr:rowOff>9525</xdr:rowOff>
        </xdr:from>
        <xdr:to>
          <xdr:col>7</xdr:col>
          <xdr:colOff>733425</xdr:colOff>
          <xdr:row>27</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9525</xdr:rowOff>
        </xdr:from>
        <xdr:to>
          <xdr:col>7</xdr:col>
          <xdr:colOff>409575</xdr:colOff>
          <xdr:row>27</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41</xdr:row>
          <xdr:rowOff>0</xdr:rowOff>
        </xdr:from>
        <xdr:to>
          <xdr:col>8</xdr:col>
          <xdr:colOff>0</xdr:colOff>
          <xdr:row>42</xdr:row>
          <xdr:rowOff>0</xdr:rowOff>
        </xdr:to>
        <xdr:sp macro="" textlink="">
          <xdr:nvSpPr>
            <xdr:cNvPr id="1094" name="Group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30</xdr:row>
          <xdr:rowOff>0</xdr:rowOff>
        </xdr:from>
        <xdr:to>
          <xdr:col>8</xdr:col>
          <xdr:colOff>0</xdr:colOff>
          <xdr:row>31</xdr:row>
          <xdr:rowOff>0</xdr:rowOff>
        </xdr:to>
        <xdr:sp macro="" textlink="">
          <xdr:nvSpPr>
            <xdr:cNvPr id="1097" name="Group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895350</xdr:colOff>
          <xdr:row>11</xdr:row>
          <xdr:rowOff>0</xdr:rowOff>
        </xdr:from>
        <xdr:to>
          <xdr:col>4</xdr:col>
          <xdr:colOff>9525</xdr:colOff>
          <xdr:row>12</xdr:row>
          <xdr:rowOff>0</xdr:rowOff>
        </xdr:to>
        <xdr:sp macro="" textlink="">
          <xdr:nvSpPr>
            <xdr:cNvPr id="1108" name="Group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19050</xdr:rowOff>
        </xdr:from>
        <xdr:to>
          <xdr:col>3</xdr:col>
          <xdr:colOff>628650</xdr:colOff>
          <xdr:row>11</xdr:row>
          <xdr:rowOff>247650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Cold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xdr:row>
          <xdr:rowOff>228600</xdr:rowOff>
        </xdr:from>
        <xdr:to>
          <xdr:col>3</xdr:col>
          <xdr:colOff>628650</xdr:colOff>
          <xdr:row>11</xdr:row>
          <xdr:rowOff>457200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Warm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0</xdr:colOff>
          <xdr:row>22</xdr:row>
          <xdr:rowOff>0</xdr:rowOff>
        </xdr:to>
        <xdr:sp macro="" textlink="">
          <xdr:nvSpPr>
            <xdr:cNvPr id="1111" name="Group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21</xdr:row>
          <xdr:rowOff>19050</xdr:rowOff>
        </xdr:from>
        <xdr:to>
          <xdr:col>7</xdr:col>
          <xdr:colOff>742950</xdr:colOff>
          <xdr:row>21</xdr:row>
          <xdr:rowOff>228600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21</xdr:row>
          <xdr:rowOff>19050</xdr:rowOff>
        </xdr:from>
        <xdr:to>
          <xdr:col>7</xdr:col>
          <xdr:colOff>409575</xdr:colOff>
          <xdr:row>21</xdr:row>
          <xdr:rowOff>238125</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0</xdr:colOff>
          <xdr:row>23</xdr:row>
          <xdr:rowOff>0</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22</xdr:row>
          <xdr:rowOff>95250</xdr:rowOff>
        </xdr:from>
        <xdr:to>
          <xdr:col>7</xdr:col>
          <xdr:colOff>742950</xdr:colOff>
          <xdr:row>22</xdr:row>
          <xdr:rowOff>304800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85725</xdr:rowOff>
        </xdr:from>
        <xdr:to>
          <xdr:col>7</xdr:col>
          <xdr:colOff>409575</xdr:colOff>
          <xdr:row>22</xdr:row>
          <xdr:rowOff>304800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0</xdr:colOff>
          <xdr:row>24</xdr:row>
          <xdr:rowOff>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23</xdr:row>
          <xdr:rowOff>180975</xdr:rowOff>
        </xdr:from>
        <xdr:to>
          <xdr:col>7</xdr:col>
          <xdr:colOff>742950</xdr:colOff>
          <xdr:row>23</xdr:row>
          <xdr:rowOff>400050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23</xdr:row>
          <xdr:rowOff>171450</xdr:rowOff>
        </xdr:from>
        <xdr:to>
          <xdr:col>7</xdr:col>
          <xdr:colOff>409575</xdr:colOff>
          <xdr:row>23</xdr:row>
          <xdr:rowOff>400050</xdr:rowOff>
        </xdr:to>
        <xdr:sp macro="" textlink="">
          <xdr:nvSpPr>
            <xdr:cNvPr id="1119" name="Option Butto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0</xdr:rowOff>
        </xdr:from>
        <xdr:to>
          <xdr:col>8</xdr:col>
          <xdr:colOff>0</xdr:colOff>
          <xdr:row>38</xdr:row>
          <xdr:rowOff>0</xdr:rowOff>
        </xdr:to>
        <xdr:sp macro="" textlink="">
          <xdr:nvSpPr>
            <xdr:cNvPr id="1123" name="Group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37</xdr:row>
          <xdr:rowOff>19050</xdr:rowOff>
        </xdr:from>
        <xdr:to>
          <xdr:col>7</xdr:col>
          <xdr:colOff>742950</xdr:colOff>
          <xdr:row>37</xdr:row>
          <xdr:rowOff>219075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37</xdr:row>
          <xdr:rowOff>28575</xdr:rowOff>
        </xdr:from>
        <xdr:to>
          <xdr:col>7</xdr:col>
          <xdr:colOff>400050</xdr:colOff>
          <xdr:row>37</xdr:row>
          <xdr:rowOff>228600</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36</xdr:row>
          <xdr:rowOff>0</xdr:rowOff>
        </xdr:from>
        <xdr:to>
          <xdr:col>8</xdr:col>
          <xdr:colOff>0</xdr:colOff>
          <xdr:row>37</xdr:row>
          <xdr:rowOff>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36</xdr:row>
          <xdr:rowOff>19050</xdr:rowOff>
        </xdr:from>
        <xdr:to>
          <xdr:col>7</xdr:col>
          <xdr:colOff>742950</xdr:colOff>
          <xdr:row>36</xdr:row>
          <xdr:rowOff>238125</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36</xdr:row>
          <xdr:rowOff>19050</xdr:rowOff>
        </xdr:from>
        <xdr:to>
          <xdr:col>7</xdr:col>
          <xdr:colOff>400050</xdr:colOff>
          <xdr:row>36</xdr:row>
          <xdr:rowOff>238125</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0</xdr:colOff>
          <xdr:row>34</xdr:row>
          <xdr:rowOff>0</xdr:rowOff>
        </xdr:to>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33</xdr:row>
          <xdr:rowOff>95250</xdr:rowOff>
        </xdr:from>
        <xdr:to>
          <xdr:col>7</xdr:col>
          <xdr:colOff>742950</xdr:colOff>
          <xdr:row>33</xdr:row>
          <xdr:rowOff>276225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33</xdr:row>
          <xdr:rowOff>104775</xdr:rowOff>
        </xdr:from>
        <xdr:to>
          <xdr:col>7</xdr:col>
          <xdr:colOff>400050</xdr:colOff>
          <xdr:row>33</xdr:row>
          <xdr:rowOff>266700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0</xdr:rowOff>
        </xdr:from>
        <xdr:to>
          <xdr:col>8</xdr:col>
          <xdr:colOff>0</xdr:colOff>
          <xdr:row>42</xdr:row>
          <xdr:rowOff>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161925</xdr:rowOff>
        </xdr:from>
        <xdr:to>
          <xdr:col>7</xdr:col>
          <xdr:colOff>419100</xdr:colOff>
          <xdr:row>41</xdr:row>
          <xdr:rowOff>381000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41</xdr:row>
          <xdr:rowOff>161925</xdr:rowOff>
        </xdr:from>
        <xdr:to>
          <xdr:col>7</xdr:col>
          <xdr:colOff>704850</xdr:colOff>
          <xdr:row>41</xdr:row>
          <xdr:rowOff>381000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43</xdr:row>
          <xdr:rowOff>0</xdr:rowOff>
        </xdr:from>
        <xdr:to>
          <xdr:col>8</xdr:col>
          <xdr:colOff>0</xdr:colOff>
          <xdr:row>44</xdr:row>
          <xdr:rowOff>0</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43</xdr:row>
          <xdr:rowOff>161925</xdr:rowOff>
        </xdr:from>
        <xdr:to>
          <xdr:col>7</xdr:col>
          <xdr:colOff>704850</xdr:colOff>
          <xdr:row>43</xdr:row>
          <xdr:rowOff>381000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43</xdr:row>
          <xdr:rowOff>161925</xdr:rowOff>
        </xdr:from>
        <xdr:to>
          <xdr:col>7</xdr:col>
          <xdr:colOff>419100</xdr:colOff>
          <xdr:row>43</xdr:row>
          <xdr:rowOff>381000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42</xdr:row>
          <xdr:rowOff>0</xdr:rowOff>
        </xdr:from>
        <xdr:to>
          <xdr:col>8</xdr:col>
          <xdr:colOff>0</xdr:colOff>
          <xdr:row>43</xdr:row>
          <xdr:rowOff>0</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42</xdr:row>
          <xdr:rowOff>85725</xdr:rowOff>
        </xdr:from>
        <xdr:to>
          <xdr:col>7</xdr:col>
          <xdr:colOff>704850</xdr:colOff>
          <xdr:row>42</xdr:row>
          <xdr:rowOff>304800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42</xdr:row>
          <xdr:rowOff>85725</xdr:rowOff>
        </xdr:from>
        <xdr:to>
          <xdr:col>7</xdr:col>
          <xdr:colOff>419100</xdr:colOff>
          <xdr:row>42</xdr:row>
          <xdr:rowOff>304800</xdr:rowOff>
        </xdr:to>
        <xdr:sp macro="" textlink="">
          <xdr:nvSpPr>
            <xdr:cNvPr id="1146" name="Option Butto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5</xdr:col>
          <xdr:colOff>0</xdr:colOff>
          <xdr:row>11</xdr:row>
          <xdr:rowOff>0</xdr:rowOff>
        </xdr:to>
        <xdr:sp macro="" textlink="">
          <xdr:nvSpPr>
            <xdr:cNvPr id="1147" name="Group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9525</xdr:rowOff>
        </xdr:from>
        <xdr:to>
          <xdr:col>4</xdr:col>
          <xdr:colOff>723900</xdr:colOff>
          <xdr:row>10</xdr:row>
          <xdr:rowOff>180975</xdr:rowOff>
        </xdr:to>
        <xdr:sp macro="" textlink="">
          <xdr:nvSpPr>
            <xdr:cNvPr id="1148" name="Option Butto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Shallow surface wetland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10</xdr:row>
          <xdr:rowOff>190500</xdr:rowOff>
        </xdr:from>
        <xdr:to>
          <xdr:col>4</xdr:col>
          <xdr:colOff>485775</xdr:colOff>
          <xdr:row>10</xdr:row>
          <xdr:rowOff>352425</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Gravel wetland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0</xdr:colOff>
          <xdr:row>35</xdr:row>
          <xdr:rowOff>0</xdr:rowOff>
        </xdr:to>
        <xdr:sp macro="" textlink="">
          <xdr:nvSpPr>
            <xdr:cNvPr id="1152" name="Group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34</xdr:row>
          <xdr:rowOff>95250</xdr:rowOff>
        </xdr:from>
        <xdr:to>
          <xdr:col>7</xdr:col>
          <xdr:colOff>742950</xdr:colOff>
          <xdr:row>34</xdr:row>
          <xdr:rowOff>276225</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34</xdr:row>
          <xdr:rowOff>104775</xdr:rowOff>
        </xdr:from>
        <xdr:to>
          <xdr:col>7</xdr:col>
          <xdr:colOff>400050</xdr:colOff>
          <xdr:row>34</xdr:row>
          <xdr:rowOff>266700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45</xdr:row>
          <xdr:rowOff>0</xdr:rowOff>
        </xdr:from>
        <xdr:to>
          <xdr:col>8</xdr:col>
          <xdr:colOff>0</xdr:colOff>
          <xdr:row>46</xdr:row>
          <xdr:rowOff>0</xdr:rowOff>
        </xdr:to>
        <xdr:sp macro="" textlink="">
          <xdr:nvSpPr>
            <xdr:cNvPr id="1155" name="Group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45</xdr:row>
          <xdr:rowOff>161925</xdr:rowOff>
        </xdr:from>
        <xdr:to>
          <xdr:col>7</xdr:col>
          <xdr:colOff>704850</xdr:colOff>
          <xdr:row>45</xdr:row>
          <xdr:rowOff>381000</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45</xdr:row>
          <xdr:rowOff>161925</xdr:rowOff>
        </xdr:from>
        <xdr:to>
          <xdr:col>7</xdr:col>
          <xdr:colOff>419100</xdr:colOff>
          <xdr:row>45</xdr:row>
          <xdr:rowOff>381000</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0</xdr:colOff>
          <xdr:row>47</xdr:row>
          <xdr:rowOff>0</xdr:rowOff>
        </xdr:to>
        <xdr:sp macro="" textlink="">
          <xdr:nvSpPr>
            <xdr:cNvPr id="1158" name="Group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46</xdr:row>
          <xdr:rowOff>85725</xdr:rowOff>
        </xdr:from>
        <xdr:to>
          <xdr:col>7</xdr:col>
          <xdr:colOff>704850</xdr:colOff>
          <xdr:row>46</xdr:row>
          <xdr:rowOff>304800</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46</xdr:row>
          <xdr:rowOff>85725</xdr:rowOff>
        </xdr:from>
        <xdr:to>
          <xdr:col>7</xdr:col>
          <xdr:colOff>419100</xdr:colOff>
          <xdr:row>46</xdr:row>
          <xdr:rowOff>304800</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8</xdr:col>
          <xdr:colOff>0</xdr:colOff>
          <xdr:row>45</xdr:row>
          <xdr:rowOff>0</xdr:rowOff>
        </xdr:to>
        <xdr:sp macro="" textlink="">
          <xdr:nvSpPr>
            <xdr:cNvPr id="1161" name="Group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44</xdr:row>
          <xdr:rowOff>85725</xdr:rowOff>
        </xdr:from>
        <xdr:to>
          <xdr:col>7</xdr:col>
          <xdr:colOff>704850</xdr:colOff>
          <xdr:row>44</xdr:row>
          <xdr:rowOff>304800</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44</xdr:row>
          <xdr:rowOff>85725</xdr:rowOff>
        </xdr:from>
        <xdr:to>
          <xdr:col>7</xdr:col>
          <xdr:colOff>419100</xdr:colOff>
          <xdr:row>44</xdr:row>
          <xdr:rowOff>304800</xdr:rowOff>
        </xdr:to>
        <xdr:sp macro="" textlink="">
          <xdr:nvSpPr>
            <xdr:cNvPr id="1163" name="Option Butto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hdsc.nws.noaa.gov/hdsc/pfds/pfds_map_cont.html?bkmrk=vt"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9"/>
  <sheetViews>
    <sheetView tabSelected="1" view="pageLayout" zoomScaleNormal="110" workbookViewId="0">
      <selection activeCell="A47" sqref="A47"/>
    </sheetView>
  </sheetViews>
  <sheetFormatPr defaultColWidth="9.140625" defaultRowHeight="18" x14ac:dyDescent="0.35"/>
  <cols>
    <col min="1" max="1" width="3.28515625" style="5" customWidth="1"/>
    <col min="2" max="2" width="8.5703125" style="2" customWidth="1"/>
    <col min="3" max="3" width="12.5703125" style="2" customWidth="1"/>
    <col min="4" max="5" width="11.7109375" style="2" customWidth="1"/>
    <col min="6" max="6" width="8.85546875" style="2" customWidth="1"/>
    <col min="7" max="7" width="9" style="2" customWidth="1"/>
    <col min="8" max="8" width="10.85546875" style="5" customWidth="1"/>
    <col min="9" max="9" width="18.7109375" style="6" customWidth="1"/>
    <col min="10" max="16384" width="9.140625" style="2"/>
  </cols>
  <sheetData>
    <row r="1" spans="1:14" ht="18" customHeight="1" x14ac:dyDescent="0.35">
      <c r="A1" s="18" t="s">
        <v>110</v>
      </c>
      <c r="B1" s="17"/>
      <c r="C1" s="1"/>
      <c r="G1" s="20" t="s">
        <v>0</v>
      </c>
      <c r="H1" s="166"/>
      <c r="I1" s="167"/>
    </row>
    <row r="2" spans="1:14" ht="18" customHeight="1" x14ac:dyDescent="0.35">
      <c r="A2" s="171" t="s">
        <v>91</v>
      </c>
      <c r="B2" s="171"/>
      <c r="C2" s="171"/>
      <c r="D2" s="171"/>
      <c r="G2" s="20" t="s">
        <v>1</v>
      </c>
      <c r="H2" s="166"/>
      <c r="I2" s="168"/>
    </row>
    <row r="3" spans="1:14" s="3" customFormat="1" ht="18" customHeight="1" x14ac:dyDescent="0.45">
      <c r="A3" s="172"/>
      <c r="B3" s="172"/>
      <c r="C3" s="172"/>
      <c r="D3" s="172"/>
      <c r="E3" s="1"/>
      <c r="F3" s="1"/>
      <c r="G3" s="20" t="s">
        <v>92</v>
      </c>
      <c r="H3" s="169"/>
      <c r="I3" s="170"/>
    </row>
    <row r="4" spans="1:14" s="4" customFormat="1" ht="44.25" x14ac:dyDescent="0.4">
      <c r="A4" s="24"/>
      <c r="B4" s="27" t="s">
        <v>6</v>
      </c>
      <c r="C4" s="21"/>
      <c r="D4" s="37" t="s">
        <v>11</v>
      </c>
      <c r="E4" s="38" t="s">
        <v>13</v>
      </c>
      <c r="F4" s="101" t="s">
        <v>59</v>
      </c>
      <c r="G4" s="92"/>
      <c r="H4" s="92"/>
      <c r="I4" s="92"/>
    </row>
    <row r="5" spans="1:14" s="4" customFormat="1" ht="25.9" customHeight="1" x14ac:dyDescent="0.4">
      <c r="A5" s="28">
        <v>1</v>
      </c>
      <c r="B5" s="94"/>
      <c r="C5" s="95" t="s">
        <v>52</v>
      </c>
      <c r="D5" s="34">
        <v>0</v>
      </c>
      <c r="E5" s="34">
        <v>0</v>
      </c>
      <c r="F5" s="107">
        <f>D5+E5</f>
        <v>0</v>
      </c>
      <c r="G5" s="92"/>
      <c r="H5" s="92"/>
      <c r="I5" s="92"/>
      <c r="L5" s="26"/>
      <c r="M5" s="99"/>
      <c r="N5" s="99"/>
    </row>
    <row r="6" spans="1:14" s="4" customFormat="1" ht="21" x14ac:dyDescent="0.4">
      <c r="A6" s="28">
        <v>2</v>
      </c>
      <c r="B6" s="164" t="s">
        <v>63</v>
      </c>
      <c r="C6" s="165"/>
      <c r="D6" s="34">
        <v>0</v>
      </c>
      <c r="E6" s="34">
        <v>0</v>
      </c>
      <c r="F6" s="107">
        <f>D6+E6</f>
        <v>0</v>
      </c>
      <c r="G6" s="87"/>
      <c r="H6" s="87"/>
      <c r="I6" s="87"/>
      <c r="L6" s="19"/>
      <c r="M6" s="90"/>
      <c r="N6" s="91"/>
    </row>
    <row r="7" spans="1:14" s="4" customFormat="1" ht="21" x14ac:dyDescent="0.4">
      <c r="A7" s="28">
        <v>3</v>
      </c>
      <c r="B7" s="173" t="s">
        <v>62</v>
      </c>
      <c r="C7" s="173"/>
      <c r="D7" s="34">
        <v>0</v>
      </c>
      <c r="E7" s="34">
        <v>0</v>
      </c>
      <c r="F7" s="107">
        <f>D7+E7</f>
        <v>0</v>
      </c>
      <c r="G7" s="87"/>
      <c r="H7" s="87"/>
      <c r="I7" s="87"/>
      <c r="L7" s="19"/>
      <c r="M7" s="90"/>
      <c r="N7" s="91"/>
    </row>
    <row r="8" spans="1:14" s="4" customFormat="1" ht="34.9" customHeight="1" x14ac:dyDescent="0.4">
      <c r="A8" s="28"/>
      <c r="B8" s="88"/>
      <c r="C8" s="89"/>
      <c r="D8" s="113" t="s">
        <v>60</v>
      </c>
      <c r="E8" s="113" t="s">
        <v>53</v>
      </c>
      <c r="F8" s="93" t="s">
        <v>54</v>
      </c>
      <c r="G8" s="87"/>
      <c r="H8" s="87"/>
      <c r="I8" s="87"/>
      <c r="L8" s="19"/>
      <c r="M8" s="90"/>
      <c r="N8" s="91"/>
    </row>
    <row r="9" spans="1:14" s="4" customFormat="1" ht="35.450000000000003" customHeight="1" x14ac:dyDescent="0.4">
      <c r="A9" s="28">
        <v>4</v>
      </c>
      <c r="B9" s="88"/>
      <c r="C9" s="95" t="s">
        <v>7</v>
      </c>
      <c r="D9" s="109">
        <f>IFERROR(IF(D6=0,0,((0.05+(D6/D5)*0.9)*D5/12))+IF(D7=0,0,0.5*(0.05+(D7/D5)*0.9)*D5/12),0)</f>
        <v>0</v>
      </c>
      <c r="E9" s="109">
        <f>IF(E5=0,0,(0.05+(E6/E5)*0.9)*E5/12)</f>
        <v>0</v>
      </c>
      <c r="F9" s="109">
        <f>D9+E9</f>
        <v>0</v>
      </c>
      <c r="G9" s="178" t="s">
        <v>8</v>
      </c>
      <c r="H9" s="179"/>
      <c r="I9" s="108">
        <f>IF(F9=0,0,200/(1+2+2*12*F9/F5-SQRT(5*12*F9/F5+4*(F9*12/F5)^2)))</f>
        <v>0</v>
      </c>
      <c r="J9" s="106"/>
      <c r="L9" s="19"/>
      <c r="M9" s="90"/>
      <c r="N9" s="91"/>
    </row>
    <row r="10" spans="1:14" s="4" customFormat="1" ht="30" customHeight="1" x14ac:dyDescent="0.4">
      <c r="A10" s="28"/>
      <c r="B10" s="136"/>
      <c r="C10" s="95"/>
      <c r="D10" s="186" t="s">
        <v>77</v>
      </c>
      <c r="E10" s="186"/>
      <c r="F10" s="186"/>
      <c r="G10" s="138"/>
      <c r="H10" s="138"/>
      <c r="I10" s="139"/>
      <c r="J10" s="106"/>
      <c r="L10" s="19"/>
      <c r="M10" s="90"/>
      <c r="N10" s="91"/>
    </row>
    <row r="11" spans="1:14" s="4" customFormat="1" ht="31.15" customHeight="1" x14ac:dyDescent="0.4">
      <c r="A11" s="28">
        <v>5</v>
      </c>
      <c r="B11" s="164" t="s">
        <v>93</v>
      </c>
      <c r="C11" s="164"/>
      <c r="D11" s="188"/>
      <c r="E11" s="188"/>
      <c r="F11" s="150">
        <v>0</v>
      </c>
      <c r="G11" s="138"/>
      <c r="H11" s="138"/>
      <c r="I11" s="139"/>
      <c r="J11" s="106"/>
      <c r="L11" s="19"/>
      <c r="M11" s="90"/>
      <c r="N11" s="91"/>
    </row>
    <row r="12" spans="1:14" s="4" customFormat="1" ht="37.9" customHeight="1" x14ac:dyDescent="0.4">
      <c r="A12" s="28">
        <v>6</v>
      </c>
      <c r="B12" s="177" t="s">
        <v>76</v>
      </c>
      <c r="C12" s="177"/>
      <c r="D12" s="11"/>
      <c r="E12" s="140">
        <v>0</v>
      </c>
      <c r="F12" s="137"/>
      <c r="G12" s="138"/>
      <c r="H12" s="138"/>
      <c r="I12" s="139"/>
      <c r="J12" s="106"/>
      <c r="L12" s="19"/>
      <c r="M12" s="90"/>
      <c r="N12" s="91"/>
    </row>
    <row r="13" spans="1:14" s="4" customFormat="1" ht="12.6" customHeight="1" x14ac:dyDescent="0.4">
      <c r="A13" s="28"/>
      <c r="B13" s="88"/>
      <c r="C13" s="112"/>
      <c r="D13" s="181"/>
      <c r="E13" s="181"/>
      <c r="F13" s="181"/>
      <c r="G13" s="181"/>
      <c r="H13" s="181"/>
      <c r="I13" s="181"/>
      <c r="J13" s="106"/>
      <c r="L13" s="19"/>
      <c r="M13" s="90"/>
      <c r="N13" s="91"/>
    </row>
    <row r="14" spans="1:14" s="4" customFormat="1" ht="31.9" customHeight="1" x14ac:dyDescent="0.4">
      <c r="A14" s="28"/>
      <c r="B14" s="180" t="s">
        <v>75</v>
      </c>
      <c r="C14" s="180"/>
      <c r="D14" s="180"/>
      <c r="E14" s="180"/>
      <c r="F14" s="180"/>
      <c r="G14" s="180"/>
      <c r="H14" s="180"/>
      <c r="I14" s="180"/>
    </row>
    <row r="15" spans="1:14" s="4" customFormat="1" ht="5.45" customHeight="1" x14ac:dyDescent="0.4">
      <c r="A15" s="28"/>
      <c r="B15" s="29"/>
      <c r="C15" s="29"/>
      <c r="D15" s="11"/>
      <c r="E15" s="22"/>
      <c r="F15" s="30"/>
      <c r="G15" s="30"/>
      <c r="H15" s="31"/>
      <c r="I15" s="25"/>
    </row>
    <row r="16" spans="1:14" s="4" customFormat="1" ht="17.45" customHeight="1" x14ac:dyDescent="0.4">
      <c r="A16" s="183" t="s">
        <v>10</v>
      </c>
      <c r="B16" s="183"/>
      <c r="C16" s="183"/>
      <c r="D16" s="183"/>
      <c r="E16" s="183"/>
      <c r="F16" s="183"/>
      <c r="G16" s="183"/>
      <c r="H16" s="183"/>
      <c r="I16" s="183"/>
    </row>
    <row r="17" spans="1:9" ht="20.100000000000001" customHeight="1" x14ac:dyDescent="0.35">
      <c r="B17" s="174" t="s">
        <v>94</v>
      </c>
      <c r="C17" s="174"/>
      <c r="D17" s="174"/>
      <c r="E17" s="174"/>
      <c r="F17" s="174"/>
      <c r="G17" s="182"/>
      <c r="H17" s="8" t="s">
        <v>2</v>
      </c>
      <c r="I17" s="14" t="s">
        <v>3</v>
      </c>
    </row>
    <row r="18" spans="1:9" ht="31.15" customHeight="1" x14ac:dyDescent="0.35">
      <c r="A18" s="28">
        <v>7</v>
      </c>
      <c r="B18" s="155" t="s">
        <v>95</v>
      </c>
      <c r="C18" s="155"/>
      <c r="D18" s="155"/>
      <c r="E18" s="155"/>
      <c r="F18" s="155"/>
      <c r="G18" s="155"/>
      <c r="H18" s="14"/>
      <c r="I18" s="36"/>
    </row>
    <row r="19" spans="1:9" x14ac:dyDescent="0.35">
      <c r="A19" s="28">
        <v>8</v>
      </c>
      <c r="B19" s="156" t="s">
        <v>96</v>
      </c>
      <c r="C19" s="156"/>
      <c r="D19" s="156"/>
      <c r="E19" s="156"/>
      <c r="F19" s="156"/>
      <c r="G19" s="156"/>
      <c r="H19" s="14"/>
      <c r="I19" s="36"/>
    </row>
    <row r="20" spans="1:9" ht="31.15" customHeight="1" x14ac:dyDescent="0.35">
      <c r="A20" s="28">
        <v>9</v>
      </c>
      <c r="B20" s="155" t="s">
        <v>97</v>
      </c>
      <c r="C20" s="155"/>
      <c r="D20" s="155"/>
      <c r="E20" s="155"/>
      <c r="F20" s="155"/>
      <c r="G20" s="155"/>
      <c r="H20" s="8"/>
      <c r="I20" s="35"/>
    </row>
    <row r="21" spans="1:9" ht="30.6" customHeight="1" x14ac:dyDescent="0.35">
      <c r="A21" s="28">
        <v>10</v>
      </c>
      <c r="B21" s="157" t="s">
        <v>98</v>
      </c>
      <c r="C21" s="158"/>
      <c r="D21" s="158"/>
      <c r="E21" s="158"/>
      <c r="F21" s="158"/>
      <c r="G21" s="159"/>
      <c r="H21" s="14"/>
      <c r="I21" s="35"/>
    </row>
    <row r="22" spans="1:9" ht="19.899999999999999" customHeight="1" x14ac:dyDescent="0.35">
      <c r="A22" s="28" t="s">
        <v>100</v>
      </c>
      <c r="B22" s="184" t="str">
        <f>IF(E13=1,"Have inlet pipes been designed to limit erosive conditions?","Have inlet pipes been set at the permanent pool or the base of the gravel bed?")</f>
        <v>Have inlet pipes been set at the permanent pool or the base of the gravel bed?</v>
      </c>
      <c r="C22" s="184"/>
      <c r="D22" s="184"/>
      <c r="E22" s="184"/>
      <c r="F22" s="184"/>
      <c r="G22" s="184"/>
      <c r="H22" s="14"/>
      <c r="I22" s="35"/>
    </row>
    <row r="23" spans="1:9" ht="30.6" customHeight="1" x14ac:dyDescent="0.35">
      <c r="A23" s="28" t="s">
        <v>101</v>
      </c>
      <c r="B23" s="156" t="str">
        <f>IF(E13=1,IF(E14=1,"Has a under-drained stone trench outlet been provided to discharge volumes up to an including the CPv in accordance with requirements in Section 4.3.6.2?",""),"Is outlet elevation designed such that a sub-surface water level is maintained in the gravel wetland?")</f>
        <v>Is outlet elevation designed such that a sub-surface water level is maintained in the gravel wetland?</v>
      </c>
      <c r="C23" s="156"/>
      <c r="D23" s="156"/>
      <c r="E23" s="156"/>
      <c r="F23" s="156"/>
      <c r="G23" s="156"/>
      <c r="H23" s="14"/>
      <c r="I23" s="35"/>
    </row>
    <row r="24" spans="1:9" ht="45" customHeight="1" x14ac:dyDescent="0.35">
      <c r="A24" s="28" t="s">
        <v>99</v>
      </c>
      <c r="B24" s="155" t="str">
        <f>IF(F11=2,"If the gravel wetland is designed with an organic soil layer at the surface, have vertical perforated riser pipes been provided to deliver stormwater stormwater from the surface down to the gravel bed?","")</f>
        <v/>
      </c>
      <c r="C24" s="155"/>
      <c r="D24" s="155"/>
      <c r="E24" s="155"/>
      <c r="F24" s="155"/>
      <c r="G24" s="155"/>
      <c r="H24" s="14"/>
      <c r="I24" s="35"/>
    </row>
    <row r="25" spans="1:9" s="17" customFormat="1" ht="11.45" customHeight="1" x14ac:dyDescent="0.35">
      <c r="A25" s="16"/>
    </row>
    <row r="26" spans="1:9" ht="20.100000000000001" customHeight="1" x14ac:dyDescent="0.35">
      <c r="B26" s="174" t="s">
        <v>78</v>
      </c>
      <c r="C26" s="174"/>
      <c r="D26" s="174"/>
      <c r="E26" s="174"/>
      <c r="F26" s="174"/>
      <c r="G26" s="174"/>
      <c r="H26" s="8" t="s">
        <v>2</v>
      </c>
      <c r="I26" s="14" t="s">
        <v>3</v>
      </c>
    </row>
    <row r="27" spans="1:9" x14ac:dyDescent="0.35">
      <c r="A27" s="28">
        <v>14</v>
      </c>
      <c r="B27" s="155" t="s">
        <v>4</v>
      </c>
      <c r="C27" s="155"/>
      <c r="D27" s="155"/>
      <c r="E27" s="155"/>
      <c r="F27" s="155"/>
      <c r="G27" s="155"/>
      <c r="H27" s="8"/>
      <c r="I27" s="35"/>
    </row>
    <row r="28" spans="1:9" ht="37.9" customHeight="1" x14ac:dyDescent="0.35">
      <c r="A28" s="28">
        <v>15</v>
      </c>
      <c r="B28" s="160" t="s">
        <v>9</v>
      </c>
      <c r="C28" s="161"/>
      <c r="D28" s="161"/>
      <c r="E28" s="162"/>
      <c r="F28" s="162"/>
      <c r="G28" s="162"/>
      <c r="H28" s="163"/>
      <c r="I28" s="35"/>
    </row>
    <row r="29" spans="1:9" s="17" customFormat="1" ht="13.15" customHeight="1" x14ac:dyDescent="0.35">
      <c r="A29" s="16"/>
    </row>
    <row r="30" spans="1:9" ht="20.100000000000001" customHeight="1" thickBot="1" x14ac:dyDescent="0.4">
      <c r="B30" s="175" t="s">
        <v>79</v>
      </c>
      <c r="C30" s="175"/>
      <c r="D30" s="175"/>
      <c r="E30" s="175"/>
      <c r="F30" s="175"/>
      <c r="G30" s="176"/>
      <c r="H30" s="7" t="s">
        <v>2</v>
      </c>
      <c r="I30" s="14" t="s">
        <v>3</v>
      </c>
    </row>
    <row r="31" spans="1:9" s="17" customFormat="1" ht="46.15" customHeight="1" thickTop="1" thickBot="1" x14ac:dyDescent="0.4">
      <c r="A31" s="28">
        <v>16</v>
      </c>
      <c r="B31" s="157" t="s">
        <v>80</v>
      </c>
      <c r="C31" s="158"/>
      <c r="D31" s="158"/>
      <c r="E31" s="158"/>
      <c r="F31" s="158"/>
      <c r="G31" s="141" t="s">
        <v>81</v>
      </c>
      <c r="H31" s="146">
        <v>0</v>
      </c>
      <c r="I31" s="142"/>
    </row>
    <row r="32" spans="1:9" s="16" customFormat="1" ht="18.75" thickBot="1" x14ac:dyDescent="0.4">
      <c r="A32" s="5">
        <v>17</v>
      </c>
      <c r="B32" s="157" t="s">
        <v>82</v>
      </c>
      <c r="C32" s="158"/>
      <c r="D32" s="158"/>
      <c r="E32" s="158"/>
      <c r="F32" s="158"/>
      <c r="G32" s="141" t="s">
        <v>81</v>
      </c>
      <c r="H32" s="147">
        <v>0</v>
      </c>
      <c r="I32" s="142"/>
    </row>
    <row r="33" spans="1:9" s="9" customFormat="1" ht="33" customHeight="1" x14ac:dyDescent="0.35">
      <c r="A33" s="5">
        <v>18</v>
      </c>
      <c r="B33" s="157" t="s">
        <v>83</v>
      </c>
      <c r="C33" s="158"/>
      <c r="D33" s="158"/>
      <c r="E33" s="158"/>
      <c r="F33" s="158"/>
      <c r="G33" s="141" t="s">
        <v>81</v>
      </c>
      <c r="H33" s="148">
        <v>0</v>
      </c>
      <c r="I33" s="143"/>
    </row>
    <row r="34" spans="1:9" s="9" customFormat="1" ht="30" customHeight="1" x14ac:dyDescent="0.35">
      <c r="A34" s="5" t="s">
        <v>102</v>
      </c>
      <c r="B34" s="157" t="str">
        <f>IF(F11=1,"Is at least 25% of the WQV stored in deep water zones with a depth between four (4) and eight (8) feet?","")</f>
        <v/>
      </c>
      <c r="C34" s="158"/>
      <c r="D34" s="158"/>
      <c r="E34" s="158"/>
      <c r="F34" s="158"/>
      <c r="G34" s="158"/>
      <c r="H34" s="144"/>
      <c r="I34" s="35"/>
    </row>
    <row r="35" spans="1:9" s="9" customFormat="1" ht="30" customHeight="1" x14ac:dyDescent="0.35">
      <c r="A35" s="5" t="s">
        <v>103</v>
      </c>
      <c r="B35" s="157" t="str">
        <f>IF(F11=1,"Does the design include a minimum 35%  of the permanent pool surface area at a depth of ≤6 inches and at least 65% at ≤18 inches?","")</f>
        <v/>
      </c>
      <c r="C35" s="158"/>
      <c r="D35" s="158"/>
      <c r="E35" s="158"/>
      <c r="F35" s="158"/>
      <c r="G35" s="159"/>
      <c r="H35" s="144"/>
      <c r="I35" s="35"/>
    </row>
    <row r="36" spans="1:9" ht="32.450000000000003" customHeight="1" x14ac:dyDescent="0.35">
      <c r="A36" s="5">
        <v>21</v>
      </c>
      <c r="B36" s="157" t="s">
        <v>84</v>
      </c>
      <c r="C36" s="158"/>
      <c r="D36" s="158"/>
      <c r="E36" s="158"/>
      <c r="F36" s="158"/>
      <c r="G36" s="159"/>
      <c r="H36" s="149">
        <f>IF(F9=0,0,(H33/43560)/F9)</f>
        <v>0</v>
      </c>
      <c r="I36" s="154" t="str">
        <f>IF(H36&gt;=0.5,"Yes","No - revise design")</f>
        <v>No - revise design</v>
      </c>
    </row>
    <row r="37" spans="1:9" s="10" customFormat="1" ht="19.899999999999999" customHeight="1" x14ac:dyDescent="0.35">
      <c r="A37" s="5">
        <v>22</v>
      </c>
      <c r="B37" s="157" t="s">
        <v>85</v>
      </c>
      <c r="C37" s="158"/>
      <c r="D37" s="158"/>
      <c r="E37" s="158"/>
      <c r="F37" s="158"/>
      <c r="G37" s="159"/>
      <c r="H37" s="15"/>
      <c r="I37" s="145"/>
    </row>
    <row r="38" spans="1:9" s="10" customFormat="1" ht="19.899999999999999" customHeight="1" x14ac:dyDescent="0.35">
      <c r="A38" s="23">
        <v>23</v>
      </c>
      <c r="B38" s="155" t="s">
        <v>86</v>
      </c>
      <c r="C38" s="155"/>
      <c r="D38" s="155"/>
      <c r="E38" s="155"/>
      <c r="F38" s="155"/>
      <c r="G38" s="155"/>
      <c r="H38" s="15"/>
      <c r="I38" s="145"/>
    </row>
    <row r="39" spans="1:9" s="10" customFormat="1" ht="46.5" customHeight="1" x14ac:dyDescent="0.35">
      <c r="A39" s="23">
        <v>24</v>
      </c>
      <c r="B39" s="157" t="s">
        <v>108</v>
      </c>
      <c r="C39" s="158"/>
      <c r="D39" s="158"/>
      <c r="E39" s="158"/>
      <c r="F39" s="158"/>
      <c r="G39" s="141" t="s">
        <v>56</v>
      </c>
      <c r="H39" s="15"/>
      <c r="I39" s="209" t="s">
        <v>109</v>
      </c>
    </row>
    <row r="40" spans="1:9" s="10" customFormat="1" ht="10.9" customHeight="1" x14ac:dyDescent="0.35">
      <c r="A40" s="23"/>
      <c r="B40" s="32"/>
      <c r="C40" s="13"/>
      <c r="D40" s="13"/>
      <c r="E40" s="13"/>
      <c r="F40" s="13"/>
      <c r="G40" s="13"/>
      <c r="H40" s="187"/>
      <c r="I40" s="187"/>
    </row>
    <row r="41" spans="1:9" ht="20.100000000000001" customHeight="1" x14ac:dyDescent="0.35">
      <c r="B41" s="175" t="s">
        <v>87</v>
      </c>
      <c r="C41" s="175"/>
      <c r="D41" s="175"/>
      <c r="E41" s="175"/>
      <c r="F41" s="175"/>
      <c r="G41" s="176"/>
      <c r="H41" s="14" t="s">
        <v>2</v>
      </c>
      <c r="I41" s="14" t="s">
        <v>3</v>
      </c>
    </row>
    <row r="42" spans="1:9" s="16" customFormat="1" ht="45" customHeight="1" x14ac:dyDescent="0.35">
      <c r="A42" s="28">
        <v>25</v>
      </c>
      <c r="B42" s="155" t="s">
        <v>88</v>
      </c>
      <c r="C42" s="155"/>
      <c r="D42" s="155"/>
      <c r="E42" s="155"/>
      <c r="F42" s="155"/>
      <c r="G42" s="155"/>
      <c r="H42" s="33"/>
      <c r="I42" s="36"/>
    </row>
    <row r="43" spans="1:9" s="16" customFormat="1" ht="31.15" customHeight="1" x14ac:dyDescent="0.35">
      <c r="A43" s="28">
        <v>26</v>
      </c>
      <c r="B43" s="155" t="s">
        <v>89</v>
      </c>
      <c r="C43" s="155"/>
      <c r="D43" s="155"/>
      <c r="E43" s="155"/>
      <c r="F43" s="155"/>
      <c r="G43" s="155"/>
      <c r="H43" s="33"/>
      <c r="I43" s="36"/>
    </row>
    <row r="44" spans="1:9" s="12" customFormat="1" ht="44.45" customHeight="1" x14ac:dyDescent="0.35">
      <c r="A44" s="28">
        <v>27</v>
      </c>
      <c r="B44" s="155" t="s">
        <v>90</v>
      </c>
      <c r="C44" s="155"/>
      <c r="D44" s="155"/>
      <c r="E44" s="155"/>
      <c r="F44" s="155"/>
      <c r="G44" s="155"/>
      <c r="H44" s="33"/>
      <c r="I44" s="36"/>
    </row>
    <row r="45" spans="1:9" ht="31.15" customHeight="1" x14ac:dyDescent="0.35">
      <c r="A45" s="28">
        <v>28</v>
      </c>
      <c r="B45" s="157" t="s">
        <v>104</v>
      </c>
      <c r="C45" s="158"/>
      <c r="D45" s="158"/>
      <c r="E45" s="158"/>
      <c r="F45" s="158"/>
      <c r="G45" s="159"/>
      <c r="H45" s="33"/>
      <c r="I45" s="36"/>
    </row>
    <row r="46" spans="1:9" ht="44.45" customHeight="1" x14ac:dyDescent="0.35">
      <c r="A46" s="28">
        <v>29</v>
      </c>
      <c r="B46" s="155" t="s">
        <v>105</v>
      </c>
      <c r="C46" s="155"/>
      <c r="D46" s="155"/>
      <c r="E46" s="155"/>
      <c r="F46" s="155"/>
      <c r="G46" s="155"/>
      <c r="H46" s="33"/>
      <c r="I46" s="36"/>
    </row>
    <row r="47" spans="1:9" ht="31.15" customHeight="1" x14ac:dyDescent="0.35">
      <c r="A47" s="28">
        <v>30</v>
      </c>
      <c r="B47" s="157" t="s">
        <v>106</v>
      </c>
      <c r="C47" s="158"/>
      <c r="D47" s="158"/>
      <c r="E47" s="158"/>
      <c r="F47" s="158"/>
      <c r="G47" s="159"/>
      <c r="H47" s="33"/>
      <c r="I47" s="36"/>
    </row>
    <row r="48" spans="1:9" ht="8.4499999999999993" customHeight="1" x14ac:dyDescent="0.35">
      <c r="B48" s="16"/>
      <c r="C48" s="16"/>
      <c r="D48" s="16"/>
      <c r="E48" s="16"/>
      <c r="F48" s="16"/>
      <c r="G48" s="16"/>
      <c r="H48" s="16"/>
      <c r="I48" s="16"/>
    </row>
    <row r="49" spans="1:9" ht="25.9" customHeight="1" x14ac:dyDescent="0.35">
      <c r="A49" s="185" t="s">
        <v>5</v>
      </c>
      <c r="B49" s="185"/>
      <c r="C49" s="185"/>
      <c r="D49" s="185"/>
      <c r="E49" s="185"/>
      <c r="F49" s="185"/>
      <c r="G49" s="185"/>
      <c r="H49" s="185"/>
      <c r="I49" s="185"/>
    </row>
  </sheetData>
  <mergeCells count="45">
    <mergeCell ref="A49:I49"/>
    <mergeCell ref="D10:F10"/>
    <mergeCell ref="B31:F31"/>
    <mergeCell ref="B32:F32"/>
    <mergeCell ref="B33:F33"/>
    <mergeCell ref="B36:G36"/>
    <mergeCell ref="H40:I40"/>
    <mergeCell ref="B44:G44"/>
    <mergeCell ref="B23:G23"/>
    <mergeCell ref="B24:G24"/>
    <mergeCell ref="B20:G20"/>
    <mergeCell ref="B47:G47"/>
    <mergeCell ref="B37:G37"/>
    <mergeCell ref="D11:E11"/>
    <mergeCell ref="B11:C11"/>
    <mergeCell ref="B35:G35"/>
    <mergeCell ref="B7:C7"/>
    <mergeCell ref="B26:G26"/>
    <mergeCell ref="B27:G27"/>
    <mergeCell ref="B42:G42"/>
    <mergeCell ref="B41:G41"/>
    <mergeCell ref="B30:G30"/>
    <mergeCell ref="B12:C12"/>
    <mergeCell ref="G9:H9"/>
    <mergeCell ref="B34:G34"/>
    <mergeCell ref="B14:I14"/>
    <mergeCell ref="D13:I13"/>
    <mergeCell ref="B17:G17"/>
    <mergeCell ref="B18:G18"/>
    <mergeCell ref="A16:I16"/>
    <mergeCell ref="B22:G22"/>
    <mergeCell ref="B38:G38"/>
    <mergeCell ref="B6:C6"/>
    <mergeCell ref="H1:I1"/>
    <mergeCell ref="H2:I2"/>
    <mergeCell ref="H3:I3"/>
    <mergeCell ref="A2:D3"/>
    <mergeCell ref="B46:G46"/>
    <mergeCell ref="B19:G19"/>
    <mergeCell ref="B21:G21"/>
    <mergeCell ref="B28:D28"/>
    <mergeCell ref="E28:H28"/>
    <mergeCell ref="B43:G43"/>
    <mergeCell ref="B45:G45"/>
    <mergeCell ref="B39:F39"/>
  </mergeCells>
  <pageMargins left="0.5" right="0.5" top="0.75" bottom="0.75" header="0" footer="0.3"/>
  <pageSetup orientation="portrait" r:id="rId1"/>
  <headerFooter>
    <oddFooter>&amp;RPage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Group Box 29">
              <controlPr defaultSize="0" autoFill="0" autoPict="0">
                <anchor moveWithCells="1">
                  <from>
                    <xdr:col>4</xdr:col>
                    <xdr:colOff>9525</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4</xdr:col>
                    <xdr:colOff>57150</xdr:colOff>
                    <xdr:row>27</xdr:row>
                    <xdr:rowOff>19050</xdr:rowOff>
                  </from>
                  <to>
                    <xdr:col>4</xdr:col>
                    <xdr:colOff>638175</xdr:colOff>
                    <xdr:row>27</xdr:row>
                    <xdr:rowOff>238125</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4</xdr:col>
                    <xdr:colOff>57150</xdr:colOff>
                    <xdr:row>27</xdr:row>
                    <xdr:rowOff>238125</xdr:rowOff>
                  </from>
                  <to>
                    <xdr:col>4</xdr:col>
                    <xdr:colOff>657225</xdr:colOff>
                    <xdr:row>28</xdr:row>
                    <xdr:rowOff>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4</xdr:col>
                    <xdr:colOff>742950</xdr:colOff>
                    <xdr:row>27</xdr:row>
                    <xdr:rowOff>28575</xdr:rowOff>
                  </from>
                  <to>
                    <xdr:col>6</xdr:col>
                    <xdr:colOff>361950</xdr:colOff>
                    <xdr:row>27</xdr:row>
                    <xdr:rowOff>247650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4</xdr:col>
                    <xdr:colOff>742950</xdr:colOff>
                    <xdr:row>27</xdr:row>
                    <xdr:rowOff>228600</xdr:rowOff>
                  </from>
                  <to>
                    <xdr:col>7</xdr:col>
                    <xdr:colOff>95250</xdr:colOff>
                    <xdr:row>28</xdr:row>
                    <xdr:rowOff>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6</xdr:col>
                    <xdr:colOff>495300</xdr:colOff>
                    <xdr:row>27</xdr:row>
                    <xdr:rowOff>19050</xdr:rowOff>
                  </from>
                  <to>
                    <xdr:col>7</xdr:col>
                    <xdr:colOff>571500</xdr:colOff>
                    <xdr:row>27</xdr:row>
                    <xdr:rowOff>247650</xdr:rowOff>
                  </to>
                </anchor>
              </controlPr>
            </control>
          </mc:Choice>
        </mc:AlternateContent>
        <mc:AlternateContent xmlns:mc="http://schemas.openxmlformats.org/markup-compatibility/2006">
          <mc:Choice Requires="x14">
            <control shapeId="1059" r:id="rId10" name="Group Box 35">
              <controlPr defaultSize="0" autoFill="0" autoPict="0">
                <anchor moveWithCells="1">
                  <from>
                    <xdr:col>7</xdr:col>
                    <xdr:colOff>0</xdr:colOff>
                    <xdr:row>17</xdr:row>
                    <xdr:rowOff>0</xdr:rowOff>
                  </from>
                  <to>
                    <xdr:col>8</xdr:col>
                    <xdr:colOff>0</xdr:colOff>
                    <xdr:row>18</xdr:row>
                    <xdr:rowOff>0</xdr:rowOff>
                  </to>
                </anchor>
              </controlPr>
            </control>
          </mc:Choice>
        </mc:AlternateContent>
        <mc:AlternateContent xmlns:mc="http://schemas.openxmlformats.org/markup-compatibility/2006">
          <mc:Choice Requires="x14">
            <control shapeId="1060" r:id="rId11" name="Option Button 36">
              <controlPr defaultSize="0" autoFill="0" autoLine="0" autoPict="0">
                <anchor moveWithCells="1">
                  <from>
                    <xdr:col>7</xdr:col>
                    <xdr:colOff>47625</xdr:colOff>
                    <xdr:row>17</xdr:row>
                    <xdr:rowOff>104775</xdr:rowOff>
                  </from>
                  <to>
                    <xdr:col>7</xdr:col>
                    <xdr:colOff>400050</xdr:colOff>
                    <xdr:row>17</xdr:row>
                    <xdr:rowOff>304800</xdr:rowOff>
                  </to>
                </anchor>
              </controlPr>
            </control>
          </mc:Choice>
        </mc:AlternateContent>
        <mc:AlternateContent xmlns:mc="http://schemas.openxmlformats.org/markup-compatibility/2006">
          <mc:Choice Requires="x14">
            <control shapeId="1061" r:id="rId12" name="Option Button 37">
              <controlPr defaultSize="0" autoFill="0" autoLine="0" autoPict="0">
                <anchor moveWithCells="1">
                  <from>
                    <xdr:col>7</xdr:col>
                    <xdr:colOff>409575</xdr:colOff>
                    <xdr:row>17</xdr:row>
                    <xdr:rowOff>104775</xdr:rowOff>
                  </from>
                  <to>
                    <xdr:col>7</xdr:col>
                    <xdr:colOff>723900</xdr:colOff>
                    <xdr:row>17</xdr:row>
                    <xdr:rowOff>295275</xdr:rowOff>
                  </to>
                </anchor>
              </controlPr>
            </control>
          </mc:Choice>
        </mc:AlternateContent>
        <mc:AlternateContent xmlns:mc="http://schemas.openxmlformats.org/markup-compatibility/2006">
          <mc:Choice Requires="x14">
            <control shapeId="1065" r:id="rId13" name="Group Box 41">
              <controlPr defaultSize="0" autoFill="0" autoPict="0">
                <anchor moveWithCells="1">
                  <from>
                    <xdr:col>7</xdr:col>
                    <xdr:colOff>0</xdr:colOff>
                    <xdr:row>18</xdr:row>
                    <xdr:rowOff>0</xdr:rowOff>
                  </from>
                  <to>
                    <xdr:col>8</xdr:col>
                    <xdr:colOff>0</xdr:colOff>
                    <xdr:row>19</xdr:row>
                    <xdr:rowOff>0</xdr:rowOff>
                  </to>
                </anchor>
              </controlPr>
            </control>
          </mc:Choice>
        </mc:AlternateContent>
        <mc:AlternateContent xmlns:mc="http://schemas.openxmlformats.org/markup-compatibility/2006">
          <mc:Choice Requires="x14">
            <control shapeId="1066" r:id="rId14" name="Option Button 42">
              <controlPr defaultSize="0" autoFill="0" autoLine="0" autoPict="0">
                <anchor moveWithCells="1">
                  <from>
                    <xdr:col>7</xdr:col>
                    <xdr:colOff>47625</xdr:colOff>
                    <xdr:row>18</xdr:row>
                    <xdr:rowOff>9525</xdr:rowOff>
                  </from>
                  <to>
                    <xdr:col>7</xdr:col>
                    <xdr:colOff>400050</xdr:colOff>
                    <xdr:row>18</xdr:row>
                    <xdr:rowOff>209550</xdr:rowOff>
                  </to>
                </anchor>
              </controlPr>
            </control>
          </mc:Choice>
        </mc:AlternateContent>
        <mc:AlternateContent xmlns:mc="http://schemas.openxmlformats.org/markup-compatibility/2006">
          <mc:Choice Requires="x14">
            <control shapeId="1067" r:id="rId15" name="Option Button 43">
              <controlPr defaultSize="0" autoFill="0" autoLine="0" autoPict="0">
                <anchor moveWithCells="1">
                  <from>
                    <xdr:col>7</xdr:col>
                    <xdr:colOff>419100</xdr:colOff>
                    <xdr:row>18</xdr:row>
                    <xdr:rowOff>9525</xdr:rowOff>
                  </from>
                  <to>
                    <xdr:col>7</xdr:col>
                    <xdr:colOff>733425</xdr:colOff>
                    <xdr:row>18</xdr:row>
                    <xdr:rowOff>200025</xdr:rowOff>
                  </to>
                </anchor>
              </controlPr>
            </control>
          </mc:Choice>
        </mc:AlternateContent>
        <mc:AlternateContent xmlns:mc="http://schemas.openxmlformats.org/markup-compatibility/2006">
          <mc:Choice Requires="x14">
            <control shapeId="1082" r:id="rId16" name="Group Box 58">
              <controlPr defaultSize="0" autoFill="0" autoPict="0">
                <anchor moveWithCells="1">
                  <from>
                    <xdr:col>7</xdr:col>
                    <xdr:colOff>0</xdr:colOff>
                    <xdr:row>19</xdr:row>
                    <xdr:rowOff>0</xdr:rowOff>
                  </from>
                  <to>
                    <xdr:col>8</xdr:col>
                    <xdr:colOff>0</xdr:colOff>
                    <xdr:row>20</xdr:row>
                    <xdr:rowOff>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7</xdr:col>
                    <xdr:colOff>0</xdr:colOff>
                    <xdr:row>20</xdr:row>
                    <xdr:rowOff>0</xdr:rowOff>
                  </from>
                  <to>
                    <xdr:col>8</xdr:col>
                    <xdr:colOff>0</xdr:colOff>
                    <xdr:row>21</xdr:row>
                    <xdr:rowOff>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7</xdr:col>
                    <xdr:colOff>428625</xdr:colOff>
                    <xdr:row>19</xdr:row>
                    <xdr:rowOff>95250</xdr:rowOff>
                  </from>
                  <to>
                    <xdr:col>7</xdr:col>
                    <xdr:colOff>742950</xdr:colOff>
                    <xdr:row>19</xdr:row>
                    <xdr:rowOff>285750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7</xdr:col>
                    <xdr:colOff>428625</xdr:colOff>
                    <xdr:row>20</xdr:row>
                    <xdr:rowOff>95250</xdr:rowOff>
                  </from>
                  <to>
                    <xdr:col>7</xdr:col>
                    <xdr:colOff>742950</xdr:colOff>
                    <xdr:row>20</xdr:row>
                    <xdr:rowOff>304800</xdr:rowOff>
                  </to>
                </anchor>
              </controlPr>
            </control>
          </mc:Choice>
        </mc:AlternateContent>
        <mc:AlternateContent xmlns:mc="http://schemas.openxmlformats.org/markup-compatibility/2006">
          <mc:Choice Requires="x14">
            <control shapeId="1089" r:id="rId20" name="Option Button 65">
              <controlPr defaultSize="0" autoFill="0" autoLine="0" autoPict="0">
                <anchor moveWithCells="1">
                  <from>
                    <xdr:col>7</xdr:col>
                    <xdr:colOff>38100</xdr:colOff>
                    <xdr:row>19</xdr:row>
                    <xdr:rowOff>95250</xdr:rowOff>
                  </from>
                  <to>
                    <xdr:col>7</xdr:col>
                    <xdr:colOff>400050</xdr:colOff>
                    <xdr:row>19</xdr:row>
                    <xdr:rowOff>314325</xdr:rowOff>
                  </to>
                </anchor>
              </controlPr>
            </control>
          </mc:Choice>
        </mc:AlternateContent>
        <mc:AlternateContent xmlns:mc="http://schemas.openxmlformats.org/markup-compatibility/2006">
          <mc:Choice Requires="x14">
            <control shapeId="1090" r:id="rId21" name="Option Button 66">
              <controlPr defaultSize="0" autoFill="0" autoLine="0" autoPict="0">
                <anchor moveWithCells="1">
                  <from>
                    <xdr:col>7</xdr:col>
                    <xdr:colOff>57150</xdr:colOff>
                    <xdr:row>20</xdr:row>
                    <xdr:rowOff>85725</xdr:rowOff>
                  </from>
                  <to>
                    <xdr:col>7</xdr:col>
                    <xdr:colOff>409575</xdr:colOff>
                    <xdr:row>20</xdr:row>
                    <xdr:rowOff>304800</xdr:rowOff>
                  </to>
                </anchor>
              </controlPr>
            </control>
          </mc:Choice>
        </mc:AlternateContent>
        <mc:AlternateContent xmlns:mc="http://schemas.openxmlformats.org/markup-compatibility/2006">
          <mc:Choice Requires="x14">
            <control shapeId="1091" r:id="rId22" name="Group Box 67">
              <controlPr defaultSize="0" autoFill="0" autoPict="0">
                <anchor moveWithCells="1">
                  <from>
                    <xdr:col>6</xdr:col>
                    <xdr:colOff>647700</xdr:colOff>
                    <xdr:row>26</xdr:row>
                    <xdr:rowOff>0</xdr:rowOff>
                  </from>
                  <to>
                    <xdr:col>7</xdr:col>
                    <xdr:colOff>781050</xdr:colOff>
                    <xdr:row>27</xdr:row>
                    <xdr:rowOff>0</xdr:rowOff>
                  </to>
                </anchor>
              </controlPr>
            </control>
          </mc:Choice>
        </mc:AlternateContent>
        <mc:AlternateContent xmlns:mc="http://schemas.openxmlformats.org/markup-compatibility/2006">
          <mc:Choice Requires="x14">
            <control shapeId="1092" r:id="rId23" name="Option Button 68">
              <controlPr defaultSize="0" autoFill="0" autoLine="0" autoPict="0">
                <anchor moveWithCells="1">
                  <from>
                    <xdr:col>7</xdr:col>
                    <xdr:colOff>419100</xdr:colOff>
                    <xdr:row>26</xdr:row>
                    <xdr:rowOff>9525</xdr:rowOff>
                  </from>
                  <to>
                    <xdr:col>7</xdr:col>
                    <xdr:colOff>733425</xdr:colOff>
                    <xdr:row>27</xdr:row>
                    <xdr:rowOff>0</xdr:rowOff>
                  </to>
                </anchor>
              </controlPr>
            </control>
          </mc:Choice>
        </mc:AlternateContent>
        <mc:AlternateContent xmlns:mc="http://schemas.openxmlformats.org/markup-compatibility/2006">
          <mc:Choice Requires="x14">
            <control shapeId="1093" r:id="rId24" name="Option Button 69">
              <controlPr defaultSize="0" autoFill="0" autoLine="0" autoPict="0">
                <anchor moveWithCells="1">
                  <from>
                    <xdr:col>7</xdr:col>
                    <xdr:colOff>57150</xdr:colOff>
                    <xdr:row>26</xdr:row>
                    <xdr:rowOff>9525</xdr:rowOff>
                  </from>
                  <to>
                    <xdr:col>7</xdr:col>
                    <xdr:colOff>409575</xdr:colOff>
                    <xdr:row>27</xdr:row>
                    <xdr:rowOff>0</xdr:rowOff>
                  </to>
                </anchor>
              </controlPr>
            </control>
          </mc:Choice>
        </mc:AlternateContent>
        <mc:AlternateContent xmlns:mc="http://schemas.openxmlformats.org/markup-compatibility/2006">
          <mc:Choice Requires="x14">
            <control shapeId="1094" r:id="rId25" name="Group Box 70">
              <controlPr defaultSize="0" autoFill="0" autoPict="0">
                <anchor moveWithCells="1">
                  <from>
                    <xdr:col>6</xdr:col>
                    <xdr:colOff>647700</xdr:colOff>
                    <xdr:row>41</xdr:row>
                    <xdr:rowOff>0</xdr:rowOff>
                  </from>
                  <to>
                    <xdr:col>7</xdr:col>
                    <xdr:colOff>781050</xdr:colOff>
                    <xdr:row>42</xdr:row>
                    <xdr:rowOff>0</xdr:rowOff>
                  </to>
                </anchor>
              </controlPr>
            </control>
          </mc:Choice>
        </mc:AlternateContent>
        <mc:AlternateContent xmlns:mc="http://schemas.openxmlformats.org/markup-compatibility/2006">
          <mc:Choice Requires="x14">
            <control shapeId="1097" r:id="rId26" name="Group Box 73">
              <controlPr defaultSize="0" autoFill="0" autoPict="0">
                <anchor moveWithCells="1">
                  <from>
                    <xdr:col>7</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1108" r:id="rId27" name="Group Box 84">
              <controlPr defaultSize="0" autoFill="0" autoPict="0">
                <anchor moveWithCells="1">
                  <from>
                    <xdr:col>2</xdr:col>
                    <xdr:colOff>895350</xdr:colOff>
                    <xdr:row>11</xdr:row>
                    <xdr:rowOff>0</xdr:rowOff>
                  </from>
                  <to>
                    <xdr:col>4</xdr:col>
                    <xdr:colOff>9525</xdr:colOff>
                    <xdr:row>12</xdr:row>
                    <xdr:rowOff>0</xdr:rowOff>
                  </to>
                </anchor>
              </controlPr>
            </control>
          </mc:Choice>
        </mc:AlternateContent>
        <mc:AlternateContent xmlns:mc="http://schemas.openxmlformats.org/markup-compatibility/2006">
          <mc:Choice Requires="x14">
            <control shapeId="1109" r:id="rId28" name="Option Button 85">
              <controlPr defaultSize="0" autoFill="0" autoLine="0" autoPict="0">
                <anchor moveWithCells="1">
                  <from>
                    <xdr:col>3</xdr:col>
                    <xdr:colOff>161925</xdr:colOff>
                    <xdr:row>11</xdr:row>
                    <xdr:rowOff>19050</xdr:rowOff>
                  </from>
                  <to>
                    <xdr:col>3</xdr:col>
                    <xdr:colOff>628650</xdr:colOff>
                    <xdr:row>11</xdr:row>
                    <xdr:rowOff>247650</xdr:rowOff>
                  </to>
                </anchor>
              </controlPr>
            </control>
          </mc:Choice>
        </mc:AlternateContent>
        <mc:AlternateContent xmlns:mc="http://schemas.openxmlformats.org/markup-compatibility/2006">
          <mc:Choice Requires="x14">
            <control shapeId="1110" r:id="rId29" name="Option Button 86">
              <controlPr defaultSize="0" autoFill="0" autoLine="0" autoPict="0">
                <anchor moveWithCells="1">
                  <from>
                    <xdr:col>3</xdr:col>
                    <xdr:colOff>161925</xdr:colOff>
                    <xdr:row>11</xdr:row>
                    <xdr:rowOff>228600</xdr:rowOff>
                  </from>
                  <to>
                    <xdr:col>3</xdr:col>
                    <xdr:colOff>628650</xdr:colOff>
                    <xdr:row>11</xdr:row>
                    <xdr:rowOff>457200</xdr:rowOff>
                  </to>
                </anchor>
              </controlPr>
            </control>
          </mc:Choice>
        </mc:AlternateContent>
        <mc:AlternateContent xmlns:mc="http://schemas.openxmlformats.org/markup-compatibility/2006">
          <mc:Choice Requires="x14">
            <control shapeId="1111" r:id="rId30" name="Group Box 87">
              <controlPr defaultSize="0" autoFill="0" autoPict="0">
                <anchor moveWithCells="1">
                  <from>
                    <xdr:col>7</xdr:col>
                    <xdr:colOff>0</xdr:colOff>
                    <xdr:row>21</xdr:row>
                    <xdr:rowOff>0</xdr:rowOff>
                  </from>
                  <to>
                    <xdr:col>8</xdr:col>
                    <xdr:colOff>0</xdr:colOff>
                    <xdr:row>22</xdr:row>
                    <xdr:rowOff>0</xdr:rowOff>
                  </to>
                </anchor>
              </controlPr>
            </control>
          </mc:Choice>
        </mc:AlternateContent>
        <mc:AlternateContent xmlns:mc="http://schemas.openxmlformats.org/markup-compatibility/2006">
          <mc:Choice Requires="x14">
            <control shapeId="1112" r:id="rId31" name="Option Button 88">
              <controlPr defaultSize="0" autoFill="0" autoLine="0" autoPict="0">
                <anchor moveWithCells="1">
                  <from>
                    <xdr:col>7</xdr:col>
                    <xdr:colOff>428625</xdr:colOff>
                    <xdr:row>21</xdr:row>
                    <xdr:rowOff>19050</xdr:rowOff>
                  </from>
                  <to>
                    <xdr:col>7</xdr:col>
                    <xdr:colOff>742950</xdr:colOff>
                    <xdr:row>21</xdr:row>
                    <xdr:rowOff>228600</xdr:rowOff>
                  </to>
                </anchor>
              </controlPr>
            </control>
          </mc:Choice>
        </mc:AlternateContent>
        <mc:AlternateContent xmlns:mc="http://schemas.openxmlformats.org/markup-compatibility/2006">
          <mc:Choice Requires="x14">
            <control shapeId="1113" r:id="rId32" name="Option Button 89">
              <controlPr defaultSize="0" autoFill="0" autoLine="0" autoPict="0">
                <anchor moveWithCells="1">
                  <from>
                    <xdr:col>7</xdr:col>
                    <xdr:colOff>57150</xdr:colOff>
                    <xdr:row>21</xdr:row>
                    <xdr:rowOff>19050</xdr:rowOff>
                  </from>
                  <to>
                    <xdr:col>7</xdr:col>
                    <xdr:colOff>409575</xdr:colOff>
                    <xdr:row>21</xdr:row>
                    <xdr:rowOff>238125</xdr:rowOff>
                  </to>
                </anchor>
              </controlPr>
            </control>
          </mc:Choice>
        </mc:AlternateContent>
        <mc:AlternateContent xmlns:mc="http://schemas.openxmlformats.org/markup-compatibility/2006">
          <mc:Choice Requires="x14">
            <control shapeId="1114" r:id="rId33" name="Group Box 90">
              <controlPr defaultSize="0" autoFill="0" autoPict="0">
                <anchor moveWithCells="1">
                  <from>
                    <xdr:col>7</xdr:col>
                    <xdr:colOff>0</xdr:colOff>
                    <xdr:row>22</xdr:row>
                    <xdr:rowOff>0</xdr:rowOff>
                  </from>
                  <to>
                    <xdr:col>8</xdr:col>
                    <xdr:colOff>0</xdr:colOff>
                    <xdr:row>23</xdr:row>
                    <xdr:rowOff>0</xdr:rowOff>
                  </to>
                </anchor>
              </controlPr>
            </control>
          </mc:Choice>
        </mc:AlternateContent>
        <mc:AlternateContent xmlns:mc="http://schemas.openxmlformats.org/markup-compatibility/2006">
          <mc:Choice Requires="x14">
            <control shapeId="1115" r:id="rId34" name="Option Button 91">
              <controlPr defaultSize="0" autoFill="0" autoLine="0" autoPict="0">
                <anchor moveWithCells="1">
                  <from>
                    <xdr:col>7</xdr:col>
                    <xdr:colOff>428625</xdr:colOff>
                    <xdr:row>22</xdr:row>
                    <xdr:rowOff>95250</xdr:rowOff>
                  </from>
                  <to>
                    <xdr:col>7</xdr:col>
                    <xdr:colOff>742950</xdr:colOff>
                    <xdr:row>22</xdr:row>
                    <xdr:rowOff>304800</xdr:rowOff>
                  </to>
                </anchor>
              </controlPr>
            </control>
          </mc:Choice>
        </mc:AlternateContent>
        <mc:AlternateContent xmlns:mc="http://schemas.openxmlformats.org/markup-compatibility/2006">
          <mc:Choice Requires="x14">
            <control shapeId="1116" r:id="rId35" name="Option Button 92">
              <controlPr defaultSize="0" autoFill="0" autoLine="0" autoPict="0">
                <anchor moveWithCells="1">
                  <from>
                    <xdr:col>7</xdr:col>
                    <xdr:colOff>57150</xdr:colOff>
                    <xdr:row>22</xdr:row>
                    <xdr:rowOff>85725</xdr:rowOff>
                  </from>
                  <to>
                    <xdr:col>7</xdr:col>
                    <xdr:colOff>409575</xdr:colOff>
                    <xdr:row>22</xdr:row>
                    <xdr:rowOff>304800</xdr:rowOff>
                  </to>
                </anchor>
              </controlPr>
            </control>
          </mc:Choice>
        </mc:AlternateContent>
        <mc:AlternateContent xmlns:mc="http://schemas.openxmlformats.org/markup-compatibility/2006">
          <mc:Choice Requires="x14">
            <control shapeId="1117" r:id="rId36" name="Group Box 93">
              <controlPr defaultSize="0" autoFill="0" autoPict="0">
                <anchor moveWithCells="1">
                  <from>
                    <xdr:col>7</xdr:col>
                    <xdr:colOff>0</xdr:colOff>
                    <xdr:row>23</xdr:row>
                    <xdr:rowOff>0</xdr:rowOff>
                  </from>
                  <to>
                    <xdr:col>8</xdr:col>
                    <xdr:colOff>0</xdr:colOff>
                    <xdr:row>24</xdr:row>
                    <xdr:rowOff>0</xdr:rowOff>
                  </to>
                </anchor>
              </controlPr>
            </control>
          </mc:Choice>
        </mc:AlternateContent>
        <mc:AlternateContent xmlns:mc="http://schemas.openxmlformats.org/markup-compatibility/2006">
          <mc:Choice Requires="x14">
            <control shapeId="1118" r:id="rId37" name="Option Button 94">
              <controlPr defaultSize="0" autoFill="0" autoLine="0" autoPict="0">
                <anchor moveWithCells="1">
                  <from>
                    <xdr:col>7</xdr:col>
                    <xdr:colOff>428625</xdr:colOff>
                    <xdr:row>23</xdr:row>
                    <xdr:rowOff>180975</xdr:rowOff>
                  </from>
                  <to>
                    <xdr:col>7</xdr:col>
                    <xdr:colOff>742950</xdr:colOff>
                    <xdr:row>23</xdr:row>
                    <xdr:rowOff>400050</xdr:rowOff>
                  </to>
                </anchor>
              </controlPr>
            </control>
          </mc:Choice>
        </mc:AlternateContent>
        <mc:AlternateContent xmlns:mc="http://schemas.openxmlformats.org/markup-compatibility/2006">
          <mc:Choice Requires="x14">
            <control shapeId="1119" r:id="rId38" name="Option Button 95">
              <controlPr defaultSize="0" autoFill="0" autoLine="0" autoPict="0">
                <anchor moveWithCells="1">
                  <from>
                    <xdr:col>7</xdr:col>
                    <xdr:colOff>57150</xdr:colOff>
                    <xdr:row>23</xdr:row>
                    <xdr:rowOff>171450</xdr:rowOff>
                  </from>
                  <to>
                    <xdr:col>7</xdr:col>
                    <xdr:colOff>409575</xdr:colOff>
                    <xdr:row>23</xdr:row>
                    <xdr:rowOff>400050</xdr:rowOff>
                  </to>
                </anchor>
              </controlPr>
            </control>
          </mc:Choice>
        </mc:AlternateContent>
        <mc:AlternateContent xmlns:mc="http://schemas.openxmlformats.org/markup-compatibility/2006">
          <mc:Choice Requires="x14">
            <control shapeId="1123" r:id="rId39" name="Group Box 99">
              <controlPr defaultSize="0" autoFill="0" autoPict="0">
                <anchor moveWithCells="1">
                  <from>
                    <xdr:col>7</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1124" r:id="rId40" name="Option Button 100">
              <controlPr defaultSize="0" autoFill="0" autoLine="0" autoPict="0">
                <anchor moveWithCells="1">
                  <from>
                    <xdr:col>7</xdr:col>
                    <xdr:colOff>438150</xdr:colOff>
                    <xdr:row>37</xdr:row>
                    <xdr:rowOff>19050</xdr:rowOff>
                  </from>
                  <to>
                    <xdr:col>7</xdr:col>
                    <xdr:colOff>742950</xdr:colOff>
                    <xdr:row>37</xdr:row>
                    <xdr:rowOff>219075</xdr:rowOff>
                  </to>
                </anchor>
              </controlPr>
            </control>
          </mc:Choice>
        </mc:AlternateContent>
        <mc:AlternateContent xmlns:mc="http://schemas.openxmlformats.org/markup-compatibility/2006">
          <mc:Choice Requires="x14">
            <control shapeId="1125" r:id="rId41" name="Option Button 101">
              <controlPr defaultSize="0" autoFill="0" autoLine="0" autoPict="0">
                <anchor moveWithCells="1">
                  <from>
                    <xdr:col>7</xdr:col>
                    <xdr:colOff>47625</xdr:colOff>
                    <xdr:row>37</xdr:row>
                    <xdr:rowOff>28575</xdr:rowOff>
                  </from>
                  <to>
                    <xdr:col>7</xdr:col>
                    <xdr:colOff>400050</xdr:colOff>
                    <xdr:row>37</xdr:row>
                    <xdr:rowOff>228600</xdr:rowOff>
                  </to>
                </anchor>
              </controlPr>
            </control>
          </mc:Choice>
        </mc:AlternateContent>
        <mc:AlternateContent xmlns:mc="http://schemas.openxmlformats.org/markup-compatibility/2006">
          <mc:Choice Requires="x14">
            <control shapeId="1129" r:id="rId42" name="Group Box 105">
              <controlPr defaultSize="0" autoFill="0" autoPict="0">
                <anchor moveWithCells="1">
                  <from>
                    <xdr:col>7</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1130" r:id="rId43" name="Option Button 106">
              <controlPr defaultSize="0" autoFill="0" autoLine="0" autoPict="0">
                <anchor moveWithCells="1">
                  <from>
                    <xdr:col>7</xdr:col>
                    <xdr:colOff>438150</xdr:colOff>
                    <xdr:row>36</xdr:row>
                    <xdr:rowOff>19050</xdr:rowOff>
                  </from>
                  <to>
                    <xdr:col>7</xdr:col>
                    <xdr:colOff>742950</xdr:colOff>
                    <xdr:row>36</xdr:row>
                    <xdr:rowOff>238125</xdr:rowOff>
                  </to>
                </anchor>
              </controlPr>
            </control>
          </mc:Choice>
        </mc:AlternateContent>
        <mc:AlternateContent xmlns:mc="http://schemas.openxmlformats.org/markup-compatibility/2006">
          <mc:Choice Requires="x14">
            <control shapeId="1131" r:id="rId44" name="Option Button 107">
              <controlPr defaultSize="0" autoFill="0" autoLine="0" autoPict="0">
                <anchor moveWithCells="1">
                  <from>
                    <xdr:col>7</xdr:col>
                    <xdr:colOff>47625</xdr:colOff>
                    <xdr:row>36</xdr:row>
                    <xdr:rowOff>19050</xdr:rowOff>
                  </from>
                  <to>
                    <xdr:col>7</xdr:col>
                    <xdr:colOff>400050</xdr:colOff>
                    <xdr:row>36</xdr:row>
                    <xdr:rowOff>238125</xdr:rowOff>
                  </to>
                </anchor>
              </controlPr>
            </control>
          </mc:Choice>
        </mc:AlternateContent>
        <mc:AlternateContent xmlns:mc="http://schemas.openxmlformats.org/markup-compatibility/2006">
          <mc:Choice Requires="x14">
            <control shapeId="1132" r:id="rId45" name="Group Box 108">
              <controlPr defaultSize="0" autoFill="0" autoPict="0">
                <anchor moveWithCells="1">
                  <from>
                    <xdr:col>7</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1133" r:id="rId46" name="Option Button 109">
              <controlPr defaultSize="0" autoFill="0" autoLine="0" autoPict="0">
                <anchor moveWithCells="1">
                  <from>
                    <xdr:col>7</xdr:col>
                    <xdr:colOff>438150</xdr:colOff>
                    <xdr:row>33</xdr:row>
                    <xdr:rowOff>95250</xdr:rowOff>
                  </from>
                  <to>
                    <xdr:col>7</xdr:col>
                    <xdr:colOff>742950</xdr:colOff>
                    <xdr:row>33</xdr:row>
                    <xdr:rowOff>276225</xdr:rowOff>
                  </to>
                </anchor>
              </controlPr>
            </control>
          </mc:Choice>
        </mc:AlternateContent>
        <mc:AlternateContent xmlns:mc="http://schemas.openxmlformats.org/markup-compatibility/2006">
          <mc:Choice Requires="x14">
            <control shapeId="1134" r:id="rId47" name="Option Button 110">
              <controlPr defaultSize="0" autoFill="0" autoLine="0" autoPict="0">
                <anchor moveWithCells="1">
                  <from>
                    <xdr:col>7</xdr:col>
                    <xdr:colOff>47625</xdr:colOff>
                    <xdr:row>33</xdr:row>
                    <xdr:rowOff>104775</xdr:rowOff>
                  </from>
                  <to>
                    <xdr:col>7</xdr:col>
                    <xdr:colOff>400050</xdr:colOff>
                    <xdr:row>33</xdr:row>
                    <xdr:rowOff>266700</xdr:rowOff>
                  </to>
                </anchor>
              </controlPr>
            </control>
          </mc:Choice>
        </mc:AlternateContent>
        <mc:AlternateContent xmlns:mc="http://schemas.openxmlformats.org/markup-compatibility/2006">
          <mc:Choice Requires="x14">
            <control shapeId="1135" r:id="rId48" name="Group Box 111">
              <controlPr defaultSize="0" autoFill="0" autoPict="0">
                <anchor moveWithCells="1">
                  <from>
                    <xdr:col>7</xdr:col>
                    <xdr:colOff>0</xdr:colOff>
                    <xdr:row>41</xdr:row>
                    <xdr:rowOff>0</xdr:rowOff>
                  </from>
                  <to>
                    <xdr:col>8</xdr:col>
                    <xdr:colOff>0</xdr:colOff>
                    <xdr:row>42</xdr:row>
                    <xdr:rowOff>0</xdr:rowOff>
                  </to>
                </anchor>
              </controlPr>
            </control>
          </mc:Choice>
        </mc:AlternateContent>
        <mc:AlternateContent xmlns:mc="http://schemas.openxmlformats.org/markup-compatibility/2006">
          <mc:Choice Requires="x14">
            <control shapeId="1136" r:id="rId49" name="Option Button 112">
              <controlPr defaultSize="0" autoFill="0" autoLine="0" autoPict="0">
                <anchor moveWithCells="1">
                  <from>
                    <xdr:col>7</xdr:col>
                    <xdr:colOff>38100</xdr:colOff>
                    <xdr:row>41</xdr:row>
                    <xdr:rowOff>161925</xdr:rowOff>
                  </from>
                  <to>
                    <xdr:col>7</xdr:col>
                    <xdr:colOff>419100</xdr:colOff>
                    <xdr:row>41</xdr:row>
                    <xdr:rowOff>381000</xdr:rowOff>
                  </to>
                </anchor>
              </controlPr>
            </control>
          </mc:Choice>
        </mc:AlternateContent>
        <mc:AlternateContent xmlns:mc="http://schemas.openxmlformats.org/markup-compatibility/2006">
          <mc:Choice Requires="x14">
            <control shapeId="1137" r:id="rId50" name="Option Button 113">
              <controlPr defaultSize="0" autoFill="0" autoLine="0" autoPict="0">
                <anchor moveWithCells="1">
                  <from>
                    <xdr:col>7</xdr:col>
                    <xdr:colOff>400050</xdr:colOff>
                    <xdr:row>41</xdr:row>
                    <xdr:rowOff>161925</xdr:rowOff>
                  </from>
                  <to>
                    <xdr:col>7</xdr:col>
                    <xdr:colOff>704850</xdr:colOff>
                    <xdr:row>41</xdr:row>
                    <xdr:rowOff>381000</xdr:rowOff>
                  </to>
                </anchor>
              </controlPr>
            </control>
          </mc:Choice>
        </mc:AlternateContent>
        <mc:AlternateContent xmlns:mc="http://schemas.openxmlformats.org/markup-compatibility/2006">
          <mc:Choice Requires="x14">
            <control shapeId="1138" r:id="rId51" name="Group Box 114">
              <controlPr defaultSize="0" autoFill="0" autoPict="0">
                <anchor moveWithCells="1">
                  <from>
                    <xdr:col>7</xdr:col>
                    <xdr:colOff>0</xdr:colOff>
                    <xdr:row>43</xdr:row>
                    <xdr:rowOff>0</xdr:rowOff>
                  </from>
                  <to>
                    <xdr:col>8</xdr:col>
                    <xdr:colOff>0</xdr:colOff>
                    <xdr:row>44</xdr:row>
                    <xdr:rowOff>0</xdr:rowOff>
                  </to>
                </anchor>
              </controlPr>
            </control>
          </mc:Choice>
        </mc:AlternateContent>
        <mc:AlternateContent xmlns:mc="http://schemas.openxmlformats.org/markup-compatibility/2006">
          <mc:Choice Requires="x14">
            <control shapeId="1140" r:id="rId52" name="Option Button 116">
              <controlPr defaultSize="0" autoFill="0" autoLine="0" autoPict="0">
                <anchor moveWithCells="1">
                  <from>
                    <xdr:col>7</xdr:col>
                    <xdr:colOff>400050</xdr:colOff>
                    <xdr:row>43</xdr:row>
                    <xdr:rowOff>161925</xdr:rowOff>
                  </from>
                  <to>
                    <xdr:col>7</xdr:col>
                    <xdr:colOff>704850</xdr:colOff>
                    <xdr:row>43</xdr:row>
                    <xdr:rowOff>381000</xdr:rowOff>
                  </to>
                </anchor>
              </controlPr>
            </control>
          </mc:Choice>
        </mc:AlternateContent>
        <mc:AlternateContent xmlns:mc="http://schemas.openxmlformats.org/markup-compatibility/2006">
          <mc:Choice Requires="x14">
            <control shapeId="1142" r:id="rId53" name="Option Button 118">
              <controlPr defaultSize="0" autoFill="0" autoLine="0" autoPict="0">
                <anchor moveWithCells="1">
                  <from>
                    <xdr:col>7</xdr:col>
                    <xdr:colOff>38100</xdr:colOff>
                    <xdr:row>43</xdr:row>
                    <xdr:rowOff>161925</xdr:rowOff>
                  </from>
                  <to>
                    <xdr:col>7</xdr:col>
                    <xdr:colOff>419100</xdr:colOff>
                    <xdr:row>43</xdr:row>
                    <xdr:rowOff>381000</xdr:rowOff>
                  </to>
                </anchor>
              </controlPr>
            </control>
          </mc:Choice>
        </mc:AlternateContent>
        <mc:AlternateContent xmlns:mc="http://schemas.openxmlformats.org/markup-compatibility/2006">
          <mc:Choice Requires="x14">
            <control shapeId="1144" r:id="rId54" name="Group Box 120">
              <controlPr defaultSize="0" autoFill="0" autoPict="0">
                <anchor moveWithCells="1">
                  <from>
                    <xdr:col>7</xdr:col>
                    <xdr:colOff>0</xdr:colOff>
                    <xdr:row>42</xdr:row>
                    <xdr:rowOff>0</xdr:rowOff>
                  </from>
                  <to>
                    <xdr:col>8</xdr:col>
                    <xdr:colOff>0</xdr:colOff>
                    <xdr:row>43</xdr:row>
                    <xdr:rowOff>0</xdr:rowOff>
                  </to>
                </anchor>
              </controlPr>
            </control>
          </mc:Choice>
        </mc:AlternateContent>
        <mc:AlternateContent xmlns:mc="http://schemas.openxmlformats.org/markup-compatibility/2006">
          <mc:Choice Requires="x14">
            <control shapeId="1145" r:id="rId55" name="Option Button 121">
              <controlPr defaultSize="0" autoFill="0" autoLine="0" autoPict="0">
                <anchor moveWithCells="1">
                  <from>
                    <xdr:col>7</xdr:col>
                    <xdr:colOff>400050</xdr:colOff>
                    <xdr:row>42</xdr:row>
                    <xdr:rowOff>85725</xdr:rowOff>
                  </from>
                  <to>
                    <xdr:col>7</xdr:col>
                    <xdr:colOff>704850</xdr:colOff>
                    <xdr:row>42</xdr:row>
                    <xdr:rowOff>304800</xdr:rowOff>
                  </to>
                </anchor>
              </controlPr>
            </control>
          </mc:Choice>
        </mc:AlternateContent>
        <mc:AlternateContent xmlns:mc="http://schemas.openxmlformats.org/markup-compatibility/2006">
          <mc:Choice Requires="x14">
            <control shapeId="1146" r:id="rId56" name="Option Button 122">
              <controlPr defaultSize="0" autoFill="0" autoLine="0" autoPict="0">
                <anchor moveWithCells="1">
                  <from>
                    <xdr:col>7</xdr:col>
                    <xdr:colOff>38100</xdr:colOff>
                    <xdr:row>42</xdr:row>
                    <xdr:rowOff>85725</xdr:rowOff>
                  </from>
                  <to>
                    <xdr:col>7</xdr:col>
                    <xdr:colOff>419100</xdr:colOff>
                    <xdr:row>42</xdr:row>
                    <xdr:rowOff>304800</xdr:rowOff>
                  </to>
                </anchor>
              </controlPr>
            </control>
          </mc:Choice>
        </mc:AlternateContent>
        <mc:AlternateContent xmlns:mc="http://schemas.openxmlformats.org/markup-compatibility/2006">
          <mc:Choice Requires="x14">
            <control shapeId="1147" r:id="rId57" name="Group Box 123">
              <controlPr defaultSize="0" autoFill="0" autoPict="0">
                <anchor moveWithCells="1">
                  <from>
                    <xdr:col>3</xdr:col>
                    <xdr:colOff>0</xdr:colOff>
                    <xdr:row>10</xdr:row>
                    <xdr:rowOff>0</xdr:rowOff>
                  </from>
                  <to>
                    <xdr:col>5</xdr:col>
                    <xdr:colOff>0</xdr:colOff>
                    <xdr:row>11</xdr:row>
                    <xdr:rowOff>0</xdr:rowOff>
                  </to>
                </anchor>
              </controlPr>
            </control>
          </mc:Choice>
        </mc:AlternateContent>
        <mc:AlternateContent xmlns:mc="http://schemas.openxmlformats.org/markup-compatibility/2006">
          <mc:Choice Requires="x14">
            <control shapeId="1148" r:id="rId58" name="Option Button 124">
              <controlPr defaultSize="0" autoFill="0" autoLine="0" autoPict="0">
                <anchor moveWithCells="1">
                  <from>
                    <xdr:col>3</xdr:col>
                    <xdr:colOff>171450</xdr:colOff>
                    <xdr:row>10</xdr:row>
                    <xdr:rowOff>9525</xdr:rowOff>
                  </from>
                  <to>
                    <xdr:col>4</xdr:col>
                    <xdr:colOff>723900</xdr:colOff>
                    <xdr:row>10</xdr:row>
                    <xdr:rowOff>180975</xdr:rowOff>
                  </to>
                </anchor>
              </controlPr>
            </control>
          </mc:Choice>
        </mc:AlternateContent>
        <mc:AlternateContent xmlns:mc="http://schemas.openxmlformats.org/markup-compatibility/2006">
          <mc:Choice Requires="x14">
            <control shapeId="1151" r:id="rId59" name="Option Button 127">
              <controlPr defaultSize="0" autoFill="0" autoLine="0" autoPict="0">
                <anchor moveWithCells="1">
                  <from>
                    <xdr:col>3</xdr:col>
                    <xdr:colOff>171450</xdr:colOff>
                    <xdr:row>10</xdr:row>
                    <xdr:rowOff>190500</xdr:rowOff>
                  </from>
                  <to>
                    <xdr:col>4</xdr:col>
                    <xdr:colOff>485775</xdr:colOff>
                    <xdr:row>10</xdr:row>
                    <xdr:rowOff>352425</xdr:rowOff>
                  </to>
                </anchor>
              </controlPr>
            </control>
          </mc:Choice>
        </mc:AlternateContent>
        <mc:AlternateContent xmlns:mc="http://schemas.openxmlformats.org/markup-compatibility/2006">
          <mc:Choice Requires="x14">
            <control shapeId="1152" r:id="rId60" name="Group Box 128">
              <controlPr defaultSize="0" autoFill="0" autoPict="0">
                <anchor moveWithCells="1">
                  <from>
                    <xdr:col>7</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1153" r:id="rId61" name="Option Button 129">
              <controlPr defaultSize="0" autoFill="0" autoLine="0" autoPict="0">
                <anchor moveWithCells="1">
                  <from>
                    <xdr:col>7</xdr:col>
                    <xdr:colOff>438150</xdr:colOff>
                    <xdr:row>34</xdr:row>
                    <xdr:rowOff>95250</xdr:rowOff>
                  </from>
                  <to>
                    <xdr:col>7</xdr:col>
                    <xdr:colOff>742950</xdr:colOff>
                    <xdr:row>34</xdr:row>
                    <xdr:rowOff>276225</xdr:rowOff>
                  </to>
                </anchor>
              </controlPr>
            </control>
          </mc:Choice>
        </mc:AlternateContent>
        <mc:AlternateContent xmlns:mc="http://schemas.openxmlformats.org/markup-compatibility/2006">
          <mc:Choice Requires="x14">
            <control shapeId="1154" r:id="rId62" name="Option Button 130">
              <controlPr defaultSize="0" autoFill="0" autoLine="0" autoPict="0">
                <anchor moveWithCells="1">
                  <from>
                    <xdr:col>7</xdr:col>
                    <xdr:colOff>47625</xdr:colOff>
                    <xdr:row>34</xdr:row>
                    <xdr:rowOff>104775</xdr:rowOff>
                  </from>
                  <to>
                    <xdr:col>7</xdr:col>
                    <xdr:colOff>400050</xdr:colOff>
                    <xdr:row>34</xdr:row>
                    <xdr:rowOff>266700</xdr:rowOff>
                  </to>
                </anchor>
              </controlPr>
            </control>
          </mc:Choice>
        </mc:AlternateContent>
        <mc:AlternateContent xmlns:mc="http://schemas.openxmlformats.org/markup-compatibility/2006">
          <mc:Choice Requires="x14">
            <control shapeId="1155" r:id="rId63" name="Group Box 131">
              <controlPr defaultSize="0" autoFill="0" autoPict="0">
                <anchor moveWithCells="1">
                  <from>
                    <xdr:col>7</xdr:col>
                    <xdr:colOff>0</xdr:colOff>
                    <xdr:row>45</xdr:row>
                    <xdr:rowOff>0</xdr:rowOff>
                  </from>
                  <to>
                    <xdr:col>8</xdr:col>
                    <xdr:colOff>0</xdr:colOff>
                    <xdr:row>46</xdr:row>
                    <xdr:rowOff>0</xdr:rowOff>
                  </to>
                </anchor>
              </controlPr>
            </control>
          </mc:Choice>
        </mc:AlternateContent>
        <mc:AlternateContent xmlns:mc="http://schemas.openxmlformats.org/markup-compatibility/2006">
          <mc:Choice Requires="x14">
            <control shapeId="1156" r:id="rId64" name="Option Button 132">
              <controlPr defaultSize="0" autoFill="0" autoLine="0" autoPict="0">
                <anchor moveWithCells="1">
                  <from>
                    <xdr:col>7</xdr:col>
                    <xdr:colOff>400050</xdr:colOff>
                    <xdr:row>45</xdr:row>
                    <xdr:rowOff>161925</xdr:rowOff>
                  </from>
                  <to>
                    <xdr:col>7</xdr:col>
                    <xdr:colOff>704850</xdr:colOff>
                    <xdr:row>45</xdr:row>
                    <xdr:rowOff>381000</xdr:rowOff>
                  </to>
                </anchor>
              </controlPr>
            </control>
          </mc:Choice>
        </mc:AlternateContent>
        <mc:AlternateContent xmlns:mc="http://schemas.openxmlformats.org/markup-compatibility/2006">
          <mc:Choice Requires="x14">
            <control shapeId="1157" r:id="rId65" name="Option Button 133">
              <controlPr defaultSize="0" autoFill="0" autoLine="0" autoPict="0">
                <anchor moveWithCells="1">
                  <from>
                    <xdr:col>7</xdr:col>
                    <xdr:colOff>38100</xdr:colOff>
                    <xdr:row>45</xdr:row>
                    <xdr:rowOff>161925</xdr:rowOff>
                  </from>
                  <to>
                    <xdr:col>7</xdr:col>
                    <xdr:colOff>419100</xdr:colOff>
                    <xdr:row>45</xdr:row>
                    <xdr:rowOff>381000</xdr:rowOff>
                  </to>
                </anchor>
              </controlPr>
            </control>
          </mc:Choice>
        </mc:AlternateContent>
        <mc:AlternateContent xmlns:mc="http://schemas.openxmlformats.org/markup-compatibility/2006">
          <mc:Choice Requires="x14">
            <control shapeId="1158" r:id="rId66" name="Group Box 134">
              <controlPr defaultSize="0" autoFill="0" autoPict="0">
                <anchor moveWithCells="1">
                  <from>
                    <xdr:col>7</xdr:col>
                    <xdr:colOff>0</xdr:colOff>
                    <xdr:row>46</xdr:row>
                    <xdr:rowOff>0</xdr:rowOff>
                  </from>
                  <to>
                    <xdr:col>8</xdr:col>
                    <xdr:colOff>0</xdr:colOff>
                    <xdr:row>47</xdr:row>
                    <xdr:rowOff>0</xdr:rowOff>
                  </to>
                </anchor>
              </controlPr>
            </control>
          </mc:Choice>
        </mc:AlternateContent>
        <mc:AlternateContent xmlns:mc="http://schemas.openxmlformats.org/markup-compatibility/2006">
          <mc:Choice Requires="x14">
            <control shapeId="1159" r:id="rId67" name="Option Button 135">
              <controlPr defaultSize="0" autoFill="0" autoLine="0" autoPict="0">
                <anchor moveWithCells="1">
                  <from>
                    <xdr:col>7</xdr:col>
                    <xdr:colOff>400050</xdr:colOff>
                    <xdr:row>46</xdr:row>
                    <xdr:rowOff>85725</xdr:rowOff>
                  </from>
                  <to>
                    <xdr:col>7</xdr:col>
                    <xdr:colOff>704850</xdr:colOff>
                    <xdr:row>46</xdr:row>
                    <xdr:rowOff>304800</xdr:rowOff>
                  </to>
                </anchor>
              </controlPr>
            </control>
          </mc:Choice>
        </mc:AlternateContent>
        <mc:AlternateContent xmlns:mc="http://schemas.openxmlformats.org/markup-compatibility/2006">
          <mc:Choice Requires="x14">
            <control shapeId="1160" r:id="rId68" name="Option Button 136">
              <controlPr defaultSize="0" autoFill="0" autoLine="0" autoPict="0">
                <anchor moveWithCells="1">
                  <from>
                    <xdr:col>7</xdr:col>
                    <xdr:colOff>38100</xdr:colOff>
                    <xdr:row>46</xdr:row>
                    <xdr:rowOff>85725</xdr:rowOff>
                  </from>
                  <to>
                    <xdr:col>7</xdr:col>
                    <xdr:colOff>419100</xdr:colOff>
                    <xdr:row>46</xdr:row>
                    <xdr:rowOff>304800</xdr:rowOff>
                  </to>
                </anchor>
              </controlPr>
            </control>
          </mc:Choice>
        </mc:AlternateContent>
        <mc:AlternateContent xmlns:mc="http://schemas.openxmlformats.org/markup-compatibility/2006">
          <mc:Choice Requires="x14">
            <control shapeId="1161" r:id="rId69" name="Group Box 137">
              <controlPr defaultSize="0" autoFill="0" autoPict="0">
                <anchor moveWithCells="1">
                  <from>
                    <xdr:col>7</xdr:col>
                    <xdr:colOff>0</xdr:colOff>
                    <xdr:row>44</xdr:row>
                    <xdr:rowOff>0</xdr:rowOff>
                  </from>
                  <to>
                    <xdr:col>8</xdr:col>
                    <xdr:colOff>0</xdr:colOff>
                    <xdr:row>45</xdr:row>
                    <xdr:rowOff>0</xdr:rowOff>
                  </to>
                </anchor>
              </controlPr>
            </control>
          </mc:Choice>
        </mc:AlternateContent>
        <mc:AlternateContent xmlns:mc="http://schemas.openxmlformats.org/markup-compatibility/2006">
          <mc:Choice Requires="x14">
            <control shapeId="1162" r:id="rId70" name="Option Button 138">
              <controlPr defaultSize="0" autoFill="0" autoLine="0" autoPict="0">
                <anchor moveWithCells="1">
                  <from>
                    <xdr:col>7</xdr:col>
                    <xdr:colOff>400050</xdr:colOff>
                    <xdr:row>44</xdr:row>
                    <xdr:rowOff>85725</xdr:rowOff>
                  </from>
                  <to>
                    <xdr:col>7</xdr:col>
                    <xdr:colOff>704850</xdr:colOff>
                    <xdr:row>44</xdr:row>
                    <xdr:rowOff>304800</xdr:rowOff>
                  </to>
                </anchor>
              </controlPr>
            </control>
          </mc:Choice>
        </mc:AlternateContent>
        <mc:AlternateContent xmlns:mc="http://schemas.openxmlformats.org/markup-compatibility/2006">
          <mc:Choice Requires="x14">
            <control shapeId="1163" r:id="rId71" name="Option Button 139">
              <controlPr defaultSize="0" autoFill="0" autoLine="0" autoPict="0">
                <anchor moveWithCells="1">
                  <from>
                    <xdr:col>7</xdr:col>
                    <xdr:colOff>38100</xdr:colOff>
                    <xdr:row>44</xdr:row>
                    <xdr:rowOff>85725</xdr:rowOff>
                  </from>
                  <to>
                    <xdr:col>7</xdr:col>
                    <xdr:colOff>419100</xdr:colOff>
                    <xdr:row>44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604BB-BCF2-457E-826D-32DA308A15C3}">
  <dimension ref="A1:G43"/>
  <sheetViews>
    <sheetView workbookViewId="0">
      <selection activeCell="A37" sqref="A37:G43"/>
    </sheetView>
  </sheetViews>
  <sheetFormatPr defaultRowHeight="15" x14ac:dyDescent="0.25"/>
  <cols>
    <col min="1" max="1" width="21.28515625" customWidth="1"/>
    <col min="2" max="6" width="12.28515625" customWidth="1"/>
    <col min="7" max="7" width="11" customWidth="1"/>
  </cols>
  <sheetData>
    <row r="1" spans="1:7" ht="18" x14ac:dyDescent="0.35">
      <c r="A1" s="102" t="s">
        <v>49</v>
      </c>
      <c r="B1" s="103"/>
      <c r="C1" s="103"/>
      <c r="D1" s="103"/>
      <c r="E1" s="104" t="s">
        <v>0</v>
      </c>
      <c r="F1" s="193" t="str">
        <f>IF('Treatment Wetland (4.3.5)'!H1=0,"",'Treatment Wetland (4.3.5)'!H1)</f>
        <v/>
      </c>
      <c r="G1" s="194"/>
    </row>
    <row r="2" spans="1:7" ht="18" x14ac:dyDescent="0.35">
      <c r="A2" s="110"/>
      <c r="B2" s="111"/>
      <c r="C2" s="111"/>
      <c r="D2" s="41"/>
      <c r="E2" s="105" t="s">
        <v>1</v>
      </c>
      <c r="F2" s="195" t="str">
        <f>IF('Treatment Wetland (4.3.5)'!H2=0,"",'Treatment Wetland (4.3.5)'!H2)</f>
        <v/>
      </c>
      <c r="G2" s="196"/>
    </row>
    <row r="3" spans="1:7" ht="16.149999999999999" customHeight="1" x14ac:dyDescent="0.35">
      <c r="A3" s="110"/>
      <c r="B3" s="111"/>
      <c r="C3" s="111"/>
      <c r="D3" s="41"/>
      <c r="E3" s="105" t="s">
        <v>92</v>
      </c>
      <c r="F3" s="195" t="str">
        <f>IF('Treatment Wetland (4.3.5)'!H3=0,"",'Treatment Wetland (4.3.5)'!H3)</f>
        <v/>
      </c>
      <c r="G3" s="196"/>
    </row>
    <row r="4" spans="1:7" ht="58.9" customHeight="1" x14ac:dyDescent="0.25">
      <c r="A4" s="199" t="s">
        <v>61</v>
      </c>
      <c r="B4" s="200"/>
      <c r="C4" s="200"/>
      <c r="D4" s="200"/>
      <c r="E4" s="200"/>
      <c r="F4" s="200"/>
      <c r="G4" s="201"/>
    </row>
    <row r="5" spans="1:7" ht="10.9" customHeight="1" x14ac:dyDescent="0.25">
      <c r="A5" s="60"/>
      <c r="B5" s="41"/>
      <c r="C5" s="41"/>
      <c r="D5" s="41"/>
      <c r="E5" s="41"/>
      <c r="F5" s="41"/>
      <c r="G5" s="42"/>
    </row>
    <row r="6" spans="1:7" ht="15.6" customHeight="1" x14ac:dyDescent="0.25">
      <c r="A6" s="39" t="s">
        <v>14</v>
      </c>
      <c r="B6" s="202" t="s">
        <v>15</v>
      </c>
      <c r="C6" s="202"/>
      <c r="D6" s="202"/>
      <c r="E6" s="40" t="s">
        <v>16</v>
      </c>
      <c r="F6" s="41"/>
      <c r="G6" s="42"/>
    </row>
    <row r="7" spans="1:7" x14ac:dyDescent="0.25">
      <c r="A7" s="43" t="s">
        <v>17</v>
      </c>
      <c r="B7" s="44" t="s">
        <v>18</v>
      </c>
      <c r="C7" s="45" t="s">
        <v>19</v>
      </c>
      <c r="D7" s="45" t="s">
        <v>20</v>
      </c>
      <c r="E7" s="45" t="s">
        <v>21</v>
      </c>
      <c r="F7" s="41"/>
      <c r="G7" s="42"/>
    </row>
    <row r="8" spans="1:7" x14ac:dyDescent="0.25">
      <c r="A8" s="46" t="s">
        <v>22</v>
      </c>
      <c r="B8" s="80">
        <v>1</v>
      </c>
      <c r="C8" s="81">
        <v>0</v>
      </c>
      <c r="D8" s="81">
        <v>0</v>
      </c>
      <c r="E8" s="81">
        <v>0</v>
      </c>
      <c r="F8" s="41"/>
      <c r="G8" s="42"/>
    </row>
    <row r="9" spans="1:7" ht="10.9" customHeight="1" thickBot="1" x14ac:dyDescent="0.3">
      <c r="A9" s="47"/>
      <c r="B9" s="48"/>
      <c r="C9" s="49"/>
      <c r="D9" s="49"/>
      <c r="E9" s="49"/>
      <c r="F9" s="49"/>
      <c r="G9" s="50"/>
    </row>
    <row r="10" spans="1:7" ht="15.75" x14ac:dyDescent="0.25">
      <c r="A10" s="51" t="s">
        <v>23</v>
      </c>
      <c r="B10" s="52"/>
      <c r="C10" s="53"/>
      <c r="D10" s="53"/>
      <c r="E10" s="53"/>
      <c r="F10" s="53"/>
      <c r="G10" s="54"/>
    </row>
    <row r="11" spans="1:7" ht="15.75" x14ac:dyDescent="0.25">
      <c r="A11" s="203" t="s">
        <v>24</v>
      </c>
      <c r="B11" s="204"/>
      <c r="C11" s="204"/>
      <c r="D11" s="204"/>
      <c r="E11" s="204"/>
      <c r="F11" s="204"/>
      <c r="G11" s="42"/>
    </row>
    <row r="12" spans="1:7" x14ac:dyDescent="0.25">
      <c r="A12" s="55"/>
      <c r="B12" s="197" t="s">
        <v>25</v>
      </c>
      <c r="C12" s="197"/>
      <c r="D12" s="197"/>
      <c r="E12" s="197"/>
      <c r="F12" s="198" t="s">
        <v>12</v>
      </c>
      <c r="G12" s="42"/>
    </row>
    <row r="13" spans="1:7" x14ac:dyDescent="0.25">
      <c r="A13" s="56" t="s">
        <v>26</v>
      </c>
      <c r="B13" s="57" t="s">
        <v>27</v>
      </c>
      <c r="C13" s="57" t="s">
        <v>28</v>
      </c>
      <c r="D13" s="57" t="s">
        <v>29</v>
      </c>
      <c r="E13" s="57" t="s">
        <v>30</v>
      </c>
      <c r="F13" s="198"/>
      <c r="G13" s="205"/>
    </row>
    <row r="14" spans="1:7" x14ac:dyDescent="0.25">
      <c r="A14" s="58" t="s">
        <v>31</v>
      </c>
      <c r="B14" s="82">
        <v>0</v>
      </c>
      <c r="C14" s="82">
        <v>0</v>
      </c>
      <c r="D14" s="82">
        <v>0</v>
      </c>
      <c r="E14" s="82">
        <v>0</v>
      </c>
      <c r="F14" s="83">
        <f t="shared" ref="F14:F18" si="0">SUM(B14:E14)</f>
        <v>0</v>
      </c>
      <c r="G14" s="205"/>
    </row>
    <row r="15" spans="1:7" x14ac:dyDescent="0.25">
      <c r="A15" s="58" t="s">
        <v>32</v>
      </c>
      <c r="B15" s="82">
        <v>0</v>
      </c>
      <c r="C15" s="82">
        <v>0</v>
      </c>
      <c r="D15" s="82">
        <v>0</v>
      </c>
      <c r="E15" s="82">
        <v>0</v>
      </c>
      <c r="F15" s="83">
        <f t="shared" si="0"/>
        <v>0</v>
      </c>
      <c r="G15" s="42"/>
    </row>
    <row r="16" spans="1:7" x14ac:dyDescent="0.25">
      <c r="A16" s="58" t="s">
        <v>33</v>
      </c>
      <c r="B16" s="82">
        <v>0</v>
      </c>
      <c r="C16" s="82">
        <v>0</v>
      </c>
      <c r="D16" s="82">
        <v>0</v>
      </c>
      <c r="E16" s="82">
        <v>0</v>
      </c>
      <c r="F16" s="83">
        <f t="shared" si="0"/>
        <v>0</v>
      </c>
      <c r="G16" s="42"/>
    </row>
    <row r="17" spans="1:7" ht="30" x14ac:dyDescent="0.25">
      <c r="A17" s="59" t="s">
        <v>35</v>
      </c>
      <c r="B17" s="82">
        <v>0</v>
      </c>
      <c r="C17" s="82">
        <v>0</v>
      </c>
      <c r="D17" s="82">
        <v>0</v>
      </c>
      <c r="E17" s="82">
        <v>0</v>
      </c>
      <c r="F17" s="83">
        <f t="shared" si="0"/>
        <v>0</v>
      </c>
      <c r="G17" s="42"/>
    </row>
    <row r="18" spans="1:7" x14ac:dyDescent="0.25">
      <c r="A18" s="58" t="s">
        <v>36</v>
      </c>
      <c r="B18" s="83">
        <f>SUM(B14:B17)</f>
        <v>0</v>
      </c>
      <c r="C18" s="83">
        <f>SUM(C14:C17)</f>
        <v>0</v>
      </c>
      <c r="D18" s="84">
        <f>SUM(D14:D17)</f>
        <v>0</v>
      </c>
      <c r="E18" s="83">
        <f>SUM(E14:E17)</f>
        <v>0</v>
      </c>
      <c r="F18" s="83">
        <f t="shared" si="0"/>
        <v>0</v>
      </c>
      <c r="G18" s="42"/>
    </row>
    <row r="19" spans="1:7" ht="10.9" customHeight="1" x14ac:dyDescent="0.25">
      <c r="A19" s="60"/>
      <c r="B19" s="41"/>
      <c r="C19" s="61"/>
      <c r="D19" s="62"/>
      <c r="E19" s="41"/>
      <c r="F19" s="41"/>
      <c r="G19" s="42"/>
    </row>
    <row r="20" spans="1:7" ht="15.75" x14ac:dyDescent="0.25">
      <c r="A20" s="206" t="s">
        <v>37</v>
      </c>
      <c r="B20" s="207"/>
      <c r="C20" s="207"/>
      <c r="D20" s="207"/>
      <c r="E20" s="207"/>
      <c r="F20" s="207"/>
      <c r="G20" s="42"/>
    </row>
    <row r="21" spans="1:7" x14ac:dyDescent="0.25">
      <c r="A21" s="55"/>
      <c r="B21" s="197" t="s">
        <v>25</v>
      </c>
      <c r="C21" s="197"/>
      <c r="D21" s="197"/>
      <c r="E21" s="197"/>
      <c r="F21" s="198" t="s">
        <v>12</v>
      </c>
      <c r="G21" s="42"/>
    </row>
    <row r="22" spans="1:7" x14ac:dyDescent="0.25">
      <c r="A22" s="56" t="s">
        <v>26</v>
      </c>
      <c r="B22" s="57" t="s">
        <v>27</v>
      </c>
      <c r="C22" s="57" t="s">
        <v>28</v>
      </c>
      <c r="D22" s="57" t="s">
        <v>29</v>
      </c>
      <c r="E22" s="57" t="s">
        <v>30</v>
      </c>
      <c r="F22" s="198"/>
      <c r="G22" s="42"/>
    </row>
    <row r="23" spans="1:7" x14ac:dyDescent="0.25">
      <c r="A23" s="58" t="s">
        <v>31</v>
      </c>
      <c r="B23" s="82">
        <v>0</v>
      </c>
      <c r="C23" s="82">
        <v>0</v>
      </c>
      <c r="D23" s="82">
        <v>0</v>
      </c>
      <c r="E23" s="82">
        <v>0</v>
      </c>
      <c r="F23" s="83">
        <f t="shared" ref="F23:F27" si="1">SUM(B23:E23)</f>
        <v>0</v>
      </c>
      <c r="G23" s="42"/>
    </row>
    <row r="24" spans="1:7" x14ac:dyDescent="0.25">
      <c r="A24" s="58" t="s">
        <v>32</v>
      </c>
      <c r="B24" s="82">
        <v>0</v>
      </c>
      <c r="C24" s="82">
        <v>0</v>
      </c>
      <c r="D24" s="82">
        <v>0</v>
      </c>
      <c r="E24" s="82">
        <v>0</v>
      </c>
      <c r="F24" s="83">
        <f t="shared" si="1"/>
        <v>0</v>
      </c>
      <c r="G24" s="42"/>
    </row>
    <row r="25" spans="1:7" x14ac:dyDescent="0.25">
      <c r="A25" s="58" t="s">
        <v>33</v>
      </c>
      <c r="B25" s="82">
        <v>0</v>
      </c>
      <c r="C25" s="82">
        <v>0</v>
      </c>
      <c r="D25" s="82">
        <v>0</v>
      </c>
      <c r="E25" s="82">
        <v>0</v>
      </c>
      <c r="F25" s="83">
        <f t="shared" si="1"/>
        <v>0</v>
      </c>
      <c r="G25" s="42"/>
    </row>
    <row r="26" spans="1:7" ht="30" x14ac:dyDescent="0.25">
      <c r="A26" s="59" t="s">
        <v>35</v>
      </c>
      <c r="B26" s="82">
        <v>0</v>
      </c>
      <c r="C26" s="82">
        <v>0</v>
      </c>
      <c r="D26" s="82">
        <v>0</v>
      </c>
      <c r="E26" s="82">
        <v>0</v>
      </c>
      <c r="F26" s="83">
        <f t="shared" si="1"/>
        <v>0</v>
      </c>
      <c r="G26" s="42"/>
    </row>
    <row r="27" spans="1:7" x14ac:dyDescent="0.25">
      <c r="A27" s="58" t="s">
        <v>36</v>
      </c>
      <c r="B27" s="85">
        <f>SUM(B23:B26)</f>
        <v>0</v>
      </c>
      <c r="C27" s="86">
        <f>SUM(C23:C26)</f>
        <v>0</v>
      </c>
      <c r="D27" s="86">
        <f>SUM(D23:D26)</f>
        <v>0</v>
      </c>
      <c r="E27" s="86">
        <f>SUM(E23:E26)</f>
        <v>0</v>
      </c>
      <c r="F27" s="86">
        <f t="shared" si="1"/>
        <v>0</v>
      </c>
      <c r="G27" s="42"/>
    </row>
    <row r="28" spans="1:7" ht="10.9" customHeight="1" thickBot="1" x14ac:dyDescent="0.3">
      <c r="A28" s="65"/>
      <c r="B28" s="66"/>
      <c r="C28" s="66"/>
      <c r="D28" s="66"/>
      <c r="E28" s="66"/>
      <c r="F28" s="66"/>
      <c r="G28" s="50"/>
    </row>
    <row r="29" spans="1:7" ht="10.9" customHeight="1" x14ac:dyDescent="0.25">
      <c r="A29" s="115"/>
      <c r="B29" s="103"/>
      <c r="C29" s="103"/>
      <c r="D29" s="103"/>
      <c r="E29" s="103"/>
      <c r="F29" s="103"/>
      <c r="G29" s="54"/>
    </row>
    <row r="30" spans="1:7" ht="18" x14ac:dyDescent="0.35">
      <c r="A30" s="60" t="s">
        <v>57</v>
      </c>
      <c r="B30" s="100">
        <v>0</v>
      </c>
      <c r="C30" s="41" t="s">
        <v>56</v>
      </c>
      <c r="D30" s="41"/>
      <c r="E30" s="114" t="s">
        <v>65</v>
      </c>
      <c r="F30" s="100">
        <v>0</v>
      </c>
      <c r="G30" s="42" t="s">
        <v>56</v>
      </c>
    </row>
    <row r="31" spans="1:7" ht="10.9" customHeight="1" thickBot="1" x14ac:dyDescent="0.3">
      <c r="A31" s="96"/>
      <c r="B31" s="97"/>
      <c r="C31" s="97"/>
      <c r="D31" s="98"/>
      <c r="E31" s="98"/>
      <c r="F31" s="98"/>
      <c r="G31" s="42"/>
    </row>
    <row r="32" spans="1:7" ht="60" x14ac:dyDescent="0.25">
      <c r="A32" s="43" t="s">
        <v>55</v>
      </c>
      <c r="B32" s="79" t="s">
        <v>41</v>
      </c>
      <c r="C32" s="78" t="s">
        <v>50</v>
      </c>
      <c r="D32" s="77" t="s">
        <v>42</v>
      </c>
      <c r="E32" s="77" t="s">
        <v>58</v>
      </c>
      <c r="F32" s="77" t="s">
        <v>64</v>
      </c>
      <c r="G32" s="116" t="s">
        <v>51</v>
      </c>
    </row>
    <row r="33" spans="1:7" ht="45" x14ac:dyDescent="0.25">
      <c r="A33" s="46" t="s">
        <v>38</v>
      </c>
      <c r="B33" s="126">
        <f>C33-D33-B30</f>
        <v>0</v>
      </c>
      <c r="C33" s="117">
        <f>(IF(C8&lt;0.2*Lookup!B13,0,(C8-0.2*Lookup!B13)^2/(C8+0.8*Lookup!B13)*B23)+IF(C8&lt;0.2*Lookup!C13,0,(C8-0.2*Lookup!C13)^2/(C8+0.8*Lookup!C13)*C23)+IF(C8&lt;0.2*Lookup!D13,0,(C8-0.2*Lookup!D13)^2/(C8+0.8*Lookup!D13)*D23)+IF(C8&lt;0.2*Lookup!E13,0,(C8-0.2*Lookup!E13)^2/(C8+0.8*Lookup!E13)*E23)+IF(C8&lt;0.2*Lookup!B14,0,(C8-0.2*Lookup!B14)^2/(C8+0.8*Lookup!B14)*B24)+IF(C8&lt;0.2*Lookup!C14,0,(C8-0.2*Lookup!C14)^2/(C8+0.8*Lookup!C14)*C24)+IF(C8&lt;0.2*Lookup!D14,0,(C8-0.2*Lookup!D14)^2/(C8+0.8*Lookup!D14)*D24)+IF(C8&lt;0.2*Lookup!E14,0,(C8-0.2*Lookup!E14)^2/(C8+0.8*Lookup!E14)*E24)+IF(C8&lt;0.2*Lookup!B15,0,(C8-0.2*Lookup!B15)^2/(C8+0.8*Lookup!B15)*B25)+IF(C8&lt;0.2*Lookup!C15,0,(C8-0.2*Lookup!C15)^2/(C8+0.8*Lookup!C15)*C25)+IF(C8&lt;0.2*Lookup!D15,0,(C8-0.2*Lookup!D15)^2/(C8+0.8*Lookup!D15)*D25)+IF(C8&lt;0.2*Lookup!E15,0,(C8-0.2*Lookup!E15)^2/(C8+0.8*Lookup!E15)*E25)+IF(C8&lt;0.2*Lookup!B17,0,(C8-0.2*Lookup!B17)^2/(C8+0.8*Lookup!B17)*(B26+C26+D26+E26)))/12-B30</f>
        <v>0</v>
      </c>
      <c r="D33" s="118">
        <f>(IF(C8&lt;0.2*Lookup!B13,0,(C8-0.2*Lookup!B13)^2/(C8+0.8*Lookup!B13)*B14)+IF(C8&lt;0.2*Lookup!C13,0,(C8-0.2*Lookup!C13)^2/(C8+0.8*Lookup!C13)*C14)+IF(C8&lt;0.2*Lookup!D13,0,(C8-0.2*Lookup!D13)^2/(C8+0.8*Lookup!D13)*D14)+IF(C8&lt;0.2*Lookup!E13,0,(C8-0.2*Lookup!E13)^2/(C8+0.8*Lookup!E13)*E14)+IF(C8&lt;0.2*Lookup!B14,0,(C8-0.2*Lookup!B14)^2/(C8+0.8*Lookup!B14)*B15)+IF(C8&lt;0.2*Lookup!C14,0,(C8-0.2*Lookup!C14)^2/(C8+0.8*Lookup!C14)*C15)+IF(C8&lt;0.2*Lookup!D14,0,(C8-0.2*Lookup!D14)^2/(C8+0.8*Lookup!D14)*D15)+IF(C8&lt;0.2*Lookup!E14,0,(C8-0.2*Lookup!E14)^2/(C8+0.8*Lookup!E14)*E15)+IF(C8&lt;0.2*Lookup!B15,0,(C8-0.2*Lookup!B15)^2/(C8+0.8*Lookup!B15)*B16)+IF(C8&lt;0.2*Lookup!C15,0,(C8-0.2*Lookup!C15)^2/(C8+0.8*Lookup!C15)*C16)+IF(C8&lt;0.2*Lookup!D15,0,(C8-0.2*Lookup!D15)^2/(C8+0.8*Lookup!D15)*D16)+IF(C8&lt;0.2*Lookup!E15,0,(C8-0.2*Lookup!E15)^2/(C8+0.8*Lookup!E15)*E16)+IF(C8&lt;0.2*Lookup!B17,0,(C8-0.2*Lookup!B17)^2/(C8+0.8*Lookup!B17)*(B17+C17+D17+E17)))/12</f>
        <v>0</v>
      </c>
      <c r="E33" s="123">
        <f>IF(F27=0,0,200/(C8+2+2*C33*12/$F$27-SQRT(C8*5*C33*12/$F$27+4*(C33*12/$F$27)^2)))</f>
        <v>0</v>
      </c>
      <c r="F33" s="123">
        <f>IF(F27=0,0,200/(C8+2+2*(C33-F30)*12/$F$27-SQRT(C8*5*(C33-F30)*12/$F$27+4*((C33-F30)*12/$F$27)^2)))</f>
        <v>0</v>
      </c>
      <c r="G33" s="124">
        <f>IF(F18=0,0,200/(C8+2+2*D33*12/$F$18-SQRT(C8*5*D33*12/$F$18+4*(D33*12/$F$18)^2)))</f>
        <v>0</v>
      </c>
    </row>
    <row r="34" spans="1:7" x14ac:dyDescent="0.25">
      <c r="A34" s="63" t="s">
        <v>39</v>
      </c>
      <c r="B34" s="126">
        <f>C34-D34-B30</f>
        <v>0</v>
      </c>
      <c r="C34" s="119">
        <f>(IF(D8&lt;0.2*Lookup!B13,0,(D8-0.2*Lookup!B13)^2/(D8+0.8*Lookup!B13)*B23)+IF(D8&lt;0.2*Lookup!C13,0,(D8-0.2*Lookup!C13)^2/(D8+0.8*Lookup!C13)*C23)+IF(D8&lt;0.2*Lookup!D13,0,(D8-0.2*Lookup!D13)^2/(D8+0.8*Lookup!D13)*D23)+IF(D8&lt;0.2*Lookup!E13,0,(D8-0.2*Lookup!E13)^2/(D8+0.8*Lookup!E13)*E23)+IF(D8&lt;0.2*Lookup!B14,0,(D8-0.2*Lookup!B14)^2/(D8+0.8*Lookup!B14)*B24)+IF(D8&lt;0.2*Lookup!C14,0,(D8-0.2*Lookup!C14)^2/(D8+0.8*Lookup!C14)*C24)+IF(D8&lt;0.2*Lookup!D14,0,(D8-0.2*Lookup!D14)^2/(D8+0.8*Lookup!D14)*D24)+IF(D8&lt;0.2*Lookup!E14,0,(D8-0.2*Lookup!E14)^2/(D8+0.8*Lookup!E14)*E24)+IF(D8&lt;0.2*Lookup!B15,0,(D8-0.2*Lookup!B15)^2/(D8+0.8*Lookup!B15)*B25)+IF(D8&lt;0.2*Lookup!C15,0,(D8-0.2*Lookup!C15)^2/(D8+0.8*Lookup!C15)*C25)+IF(D8&lt;0.2*Lookup!D15,0,(D8-0.2*Lookup!D15)^2/(D8+0.8*Lookup!D15)*D25)+IF(D8&lt;0.2*Lookup!E15,0,(D8-0.2*Lookup!E15)^2/(D8+0.8*Lookup!E15)*E25)+IF(D8&lt;0.2*Lookup!B17,0,(D8-0.2*Lookup!B17)^2/(D8+0.8*Lookup!B17)*(B26+C26+D26+E26)))/12-B30</f>
        <v>0</v>
      </c>
      <c r="D34" s="120">
        <f>(IF(D8&lt;0.2*Lookup!B13,0,(D8-0.2*Lookup!B13)^2/(D8+0.8*Lookup!B13)*B14)+IF(D8&lt;0.2*Lookup!C13,0,(D8-0.2*Lookup!C13)^2/(D8+0.8*Lookup!C13)*C14)+IF(D8&lt;0.2*Lookup!D13,0,(D8-0.2*Lookup!D13)^2/(D8+0.8*Lookup!D13)*D14)+IF(D8&lt;0.2*Lookup!E13,0,(D8-0.2*Lookup!E13)^2/(D8+0.8*Lookup!E13)*E14)+IF(D8&lt;0.2*Lookup!B14,0,(D8-0.2*Lookup!B14)^2/(D8+0.8*Lookup!B14)*B15)+IF(D8&lt;0.2*Lookup!C14,0,(D8-0.2*Lookup!C14)^2/(D8+0.8*Lookup!C14)*C15)+IF(D8&lt;0.2*Lookup!D14,0,(D8-0.2*Lookup!D14)^2/(D8+0.8*Lookup!D14)*D15)+IF(D8&lt;0.2*Lookup!E14,0,(D8-0.2*Lookup!E14)^2/(D8+0.8*Lookup!E14)*E15)+IF(D8&lt;0.2*Lookup!B15,0,(D8-0.2*Lookup!B15)^2/(D8+0.8*Lookup!B15)*B16)+IF(D8&lt;0.2*Lookup!C15,0,(D8-0.2*Lookup!C15)^2/(D8+0.8*Lookup!C15)*C16)+IF(D8&lt;0.2*Lookup!D15,0,(D8-0.2*Lookup!D15)^2/(D8+0.8*Lookup!D15)*D16)+IF(D8&lt;0.2*Lookup!E15,0,(D8-0.2*Lookup!E15)^2/(D8+0.8*Lookup!E15)*E16)+IF(D8&lt;0.2*Lookup!B17,0,(D8-0.2*Lookup!B17)^2/(D8+0.8*Lookup!B17)*(B17+C17+D17+E17)))/12</f>
        <v>0</v>
      </c>
      <c r="E34" s="123">
        <f>IF(F27=0,0,200/(D8+2+2*C34*12/$F$27-SQRT(D8*5*C34*12/$F$27+4*(C34*12/$F$27)^2)))</f>
        <v>0</v>
      </c>
      <c r="F34" s="123">
        <f>IF(F27=0,0,200/(D8+2+2*(C34-F30)*12/$F$27-SQRT(D8*5*(C34-F30)*12/$F$27+4*((C34-F30)*12/$F$27)^2)))</f>
        <v>0</v>
      </c>
      <c r="G34" s="125">
        <f>IF(F18=0,0,200/(D8+2+2*D34*12/$F$18-SQRT(D8*5*D34*12/$F$18+4*(D34*12/$F$18)^2)))</f>
        <v>0</v>
      </c>
    </row>
    <row r="35" spans="1:7" ht="15.75" thickBot="1" x14ac:dyDescent="0.3">
      <c r="A35" s="64" t="s">
        <v>40</v>
      </c>
      <c r="B35" s="127">
        <f>C35-D35-B30</f>
        <v>0</v>
      </c>
      <c r="C35" s="121">
        <f>(IF(E8&lt;0.2*Lookup!B13,0,(E8-0.2*Lookup!B13)^2/(E8+0.8*Lookup!B13)*B23)+IF(E8&lt;0.2*Lookup!C13,0,(E8-0.2*Lookup!C13)^2/(E8+0.8*Lookup!C13)*C23)+IF(E8&lt;0.2*Lookup!D13,0,(E8-0.2*Lookup!D13)^2/(E8+0.8*Lookup!D13)*D23)+IF(E8&lt;0.2*Lookup!E13,0,(E8-0.2*Lookup!E13)^2/(E8+0.8*Lookup!E13)*E23)+IF(E8&lt;0.2*Lookup!B14,0,(E8-0.2*Lookup!B14)^2/(E8+0.8*Lookup!B14)*B24)+IF(E8&lt;0.2*Lookup!C14,0,(E8-0.2*Lookup!C14)^2/(E8+0.8*Lookup!C14)*C24)+IF(E8&lt;0.2*Lookup!D14,0,(E8-0.2*Lookup!D14)^2/(E8+0.8*Lookup!D14)*D24)+IF(E8&lt;0.2*Lookup!E14,0,(E8-0.2*Lookup!E14)^2/(E8+0.8*Lookup!E14)*E24)+IF(E8&lt;0.2*Lookup!B15,0,(E8-0.2*Lookup!B15)^2/(E8+0.8*Lookup!B15)*B25)+IF(E8&lt;0.2*Lookup!C15,0,(E8-0.2*Lookup!C15)^2/(E8+0.8*Lookup!C15)*C25)+IF(E8&lt;0.2*Lookup!D15,0,(E8-0.2*Lookup!D15)^2/(E8+0.8*Lookup!D15)*D25)+IF(E8&lt;0.2*Lookup!E15,0,(E8-0.2*Lookup!E15)^2/(E8+0.8*Lookup!E15)*E25)+IF(E8&lt;0.2*Lookup!B17,0,(E8-0.2*Lookup!B17)^2/(E8+0.8*Lookup!B17)*(B26+C26+D26+E26)))/12-B30</f>
        <v>0</v>
      </c>
      <c r="D35" s="122">
        <f>(IF(E8&lt;0.2*Lookup!B13,0,(E8-0.2*Lookup!B13)^2/(E8+0.8*Lookup!B13)*B14)+IF(E8&lt;0.2*Lookup!C13,0,(E8-0.2*Lookup!C13)^2/(E8+0.8*Lookup!C13)*C14)+IF(E8&lt;0.2*Lookup!D13,0,(E8-0.2*Lookup!D13)^2/(E8+0.8*Lookup!D13)*D14)+IF(E8&lt;0.2*Lookup!E13,0,(E8-0.2*Lookup!E13)^2/(E8+0.8*Lookup!E13)*E14)+IF(E8&lt;0.2*Lookup!B14,0,(E8-0.2*Lookup!B14)^2/(E8+0.8*Lookup!B14)*B15)+IF(E8&lt;0.2*Lookup!C14,0,(E8-0.2*Lookup!C14)^2/(E8+0.8*Lookup!C14)*C15)+IF(E8&lt;0.2*Lookup!D14,0,(E8-0.2*Lookup!D14)^2/(E8+0.8*Lookup!D14)*D15)+IF(E8&lt;0.2*Lookup!E14,0,(E8-0.2*Lookup!E14)^2/(E8+0.8*Lookup!E14)*E15)+IF(E8&lt;0.2*Lookup!B15,0,(E8-0.2*Lookup!B15)^2/(E8+0.8*Lookup!B15)*B16)+IF(E8&lt;0.2*Lookup!C15,0,(E8-0.2*Lookup!C15)^2/(E8+0.8*Lookup!C15)*C16)+IF(E8&lt;0.2*Lookup!D15,0,(E8-0.2*Lookup!D15)^2/(E8+0.8*Lookup!D15)*D16)+IF(E8&lt;0.2*Lookup!E15,0,(E8-0.2*Lookup!E15)^2/(E8+0.8*Lookup!E15)*E16)+IF(E8&lt;0.2*Lookup!B17,0,(E8-0.2*Lookup!B17)^2/(E8+0.8*Lookup!B17)*(B17+C17+D17+E17)))/12</f>
        <v>0</v>
      </c>
      <c r="E35" s="123">
        <f>IF(F27=0,0,200/(E8+2+2*C35*12/$F$27-SQRT(E8*5*C35*12/$F$27+4*(C35*12/$F$27)^2)))</f>
        <v>0</v>
      </c>
      <c r="F35" s="123">
        <f>IF(F27=0,0,200/(E8+2+2*(C35-F30)*12/$F$27-SQRT(E8*5*(C35-F30)*12/$F$27+4*((C35-F30)*12/$F$27)^2)))</f>
        <v>0</v>
      </c>
      <c r="G35" s="124">
        <f>IF(F18=0,0,200/(E8+2+2*D35*12/$F$18-SQRT(E8*5*D35*12/$F$18+4*(D35*12/$F$18)^2)))</f>
        <v>0</v>
      </c>
    </row>
    <row r="36" spans="1:7" ht="10.9" customHeight="1" thickBot="1" x14ac:dyDescent="0.3">
      <c r="A36" s="65"/>
      <c r="B36" s="66"/>
      <c r="C36" s="66"/>
      <c r="D36" s="66"/>
      <c r="E36" s="66"/>
      <c r="F36" s="66"/>
      <c r="G36" s="50"/>
    </row>
    <row r="37" spans="1:7" ht="18.75" x14ac:dyDescent="0.25">
      <c r="A37" s="129" t="s">
        <v>66</v>
      </c>
      <c r="B37" s="128"/>
      <c r="C37" s="103"/>
      <c r="D37" s="103"/>
      <c r="E37" s="103"/>
      <c r="F37" s="103"/>
      <c r="G37" s="54"/>
    </row>
    <row r="38" spans="1:7" ht="28.9" customHeight="1" x14ac:dyDescent="0.35">
      <c r="A38" s="134"/>
      <c r="B38" s="192" t="s">
        <v>67</v>
      </c>
      <c r="C38" s="191" t="s">
        <v>68</v>
      </c>
      <c r="D38" s="189" t="s">
        <v>107</v>
      </c>
      <c r="E38" s="190"/>
      <c r="F38" s="190"/>
      <c r="G38" s="42"/>
    </row>
    <row r="39" spans="1:7" ht="15" customHeight="1" x14ac:dyDescent="0.25">
      <c r="A39" s="132"/>
      <c r="B39" s="192"/>
      <c r="C39" s="191"/>
      <c r="D39" s="151" t="s">
        <v>70</v>
      </c>
      <c r="E39" s="151" t="s">
        <v>71</v>
      </c>
      <c r="F39" s="151" t="s">
        <v>73</v>
      </c>
      <c r="G39" s="42"/>
    </row>
    <row r="40" spans="1:7" ht="14.45" customHeight="1" x14ac:dyDescent="0.25">
      <c r="A40" s="130" t="s">
        <v>69</v>
      </c>
      <c r="B40" s="152">
        <v>0</v>
      </c>
      <c r="C40" s="81">
        <v>0</v>
      </c>
      <c r="D40" s="135">
        <f>IF(C40=0,0,IF(F18=0,0,($C40^0.8*((1000/G33-10)+1)^0.7)/(1140*($B40*100)^0.5)*60))</f>
        <v>0</v>
      </c>
      <c r="E40" s="135">
        <f>IF(C40=0,0,IF(F18=0,0,($C40^0.8*((1000/G34-10)+1)^0.7)/(1140*($B40*100)^0.5)*60))</f>
        <v>0</v>
      </c>
      <c r="F40" s="135">
        <f>IF(C40=0,0,IF(F18=0,0,($C40^0.8*((1000/G35-10)+1)^0.7)/(1140*($B40*100)^0.5)*60))</f>
        <v>0</v>
      </c>
      <c r="G40" s="42"/>
    </row>
    <row r="41" spans="1:7" ht="30" x14ac:dyDescent="0.25">
      <c r="A41" s="131" t="s">
        <v>72</v>
      </c>
      <c r="B41" s="152">
        <v>0</v>
      </c>
      <c r="C41" s="81">
        <v>0</v>
      </c>
      <c r="D41" s="135">
        <f>IF(C41=0,0,IF(F27=0,0,($C41^0.8*((1000/E33-10)+1)^0.7)/(1140*($B41*100)^0.5)*60))</f>
        <v>0</v>
      </c>
      <c r="E41" s="135">
        <f>IF(C41=0,0,IF(F27=0,0,($C41^0.8*((1000/E34-10)+1)^0.7)/(1140*($B41*100)^0.5)*60))</f>
        <v>0</v>
      </c>
      <c r="F41" s="135">
        <f>IF(C41=0,0,IF(F27=0,0,($C41^0.8*((1000/E35-10)+1)^0.7)/(1140*($B41*100)^0.5)*60))</f>
        <v>0</v>
      </c>
      <c r="G41" s="42"/>
    </row>
    <row r="42" spans="1:7" ht="48" x14ac:dyDescent="0.25">
      <c r="A42" s="131" t="s">
        <v>74</v>
      </c>
      <c r="B42" s="153">
        <v>0</v>
      </c>
      <c r="C42" s="133">
        <v>0</v>
      </c>
      <c r="D42" s="135">
        <f>IF(C42=0,0,IF(F27=0,0,($C42^0.8*((1000/F33-10)+1)^0.7)/(1140*($B42*100)^0.5)*60))</f>
        <v>0</v>
      </c>
      <c r="E42" s="135">
        <f>IF(C42=0,0,IF(F27=0,0,($C42^0.8*((1000/F34-10)+1)^0.7)/(1140*($B42*100)^0.5)*60))</f>
        <v>0</v>
      </c>
      <c r="F42" s="135">
        <f>IF(C42=0,0,IF(F27=0,0,($C42^0.8*((1000/F35-10)+1)^0.7)/(1140*($B42*100)^0.5)*60))</f>
        <v>0</v>
      </c>
      <c r="G42" s="42"/>
    </row>
    <row r="43" spans="1:7" ht="15.75" thickBot="1" x14ac:dyDescent="0.3">
      <c r="A43" s="65"/>
      <c r="B43" s="66"/>
      <c r="C43" s="66"/>
      <c r="D43" s="66"/>
      <c r="E43" s="66"/>
      <c r="F43" s="66"/>
      <c r="G43" s="50"/>
    </row>
  </sheetData>
  <mergeCells count="15">
    <mergeCell ref="D38:F38"/>
    <mergeCell ref="C38:C39"/>
    <mergeCell ref="B38:B39"/>
    <mergeCell ref="F1:G1"/>
    <mergeCell ref="F2:G2"/>
    <mergeCell ref="F3:G3"/>
    <mergeCell ref="B21:E21"/>
    <mergeCell ref="F21:F22"/>
    <mergeCell ref="A4:G4"/>
    <mergeCell ref="B6:D6"/>
    <mergeCell ref="A11:F11"/>
    <mergeCell ref="B12:E12"/>
    <mergeCell ref="F12:F13"/>
    <mergeCell ref="G13:G14"/>
    <mergeCell ref="A20:F20"/>
  </mergeCells>
  <hyperlinks>
    <hyperlink ref="E6" r:id="rId1" xr:uid="{193760CF-BE38-4141-9F5B-45D2BEB6B866}"/>
  </hyperlinks>
  <pageMargins left="0.5" right="0.5" top="0.5" bottom="0.5" header="0.3" footer="0.3"/>
  <pageSetup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3DCF4-6FB5-4C95-8E3C-09F00E391C1F}">
  <dimension ref="A1:E21"/>
  <sheetViews>
    <sheetView topLeftCell="A15" workbookViewId="0">
      <selection sqref="A1:E21"/>
    </sheetView>
  </sheetViews>
  <sheetFormatPr defaultRowHeight="15" x14ac:dyDescent="0.25"/>
  <cols>
    <col min="1" max="1" width="20.28515625" bestFit="1" customWidth="1"/>
  </cols>
  <sheetData>
    <row r="1" spans="1:5" ht="15.75" x14ac:dyDescent="0.25">
      <c r="A1" s="71" t="s">
        <v>43</v>
      </c>
    </row>
    <row r="2" spans="1:5" x14ac:dyDescent="0.25">
      <c r="A2" s="72"/>
      <c r="B2" s="208" t="s">
        <v>25</v>
      </c>
      <c r="C2" s="208"/>
      <c r="D2" s="208"/>
      <c r="E2" s="208"/>
    </row>
    <row r="3" spans="1:5" x14ac:dyDescent="0.25">
      <c r="A3" s="73" t="s">
        <v>26</v>
      </c>
      <c r="B3" s="74" t="s">
        <v>27</v>
      </c>
      <c r="C3" s="74" t="s">
        <v>28</v>
      </c>
      <c r="D3" s="74" t="s">
        <v>29</v>
      </c>
      <c r="E3" s="74" t="s">
        <v>30</v>
      </c>
    </row>
    <row r="4" spans="1:5" x14ac:dyDescent="0.25">
      <c r="A4" s="68" t="s">
        <v>31</v>
      </c>
      <c r="B4" s="67">
        <v>39</v>
      </c>
      <c r="C4" s="67">
        <v>61</v>
      </c>
      <c r="D4" s="67">
        <v>74</v>
      </c>
      <c r="E4" s="67">
        <v>80</v>
      </c>
    </row>
    <row r="5" spans="1:5" x14ac:dyDescent="0.25">
      <c r="A5" s="68" t="s">
        <v>32</v>
      </c>
      <c r="B5" s="67">
        <v>30</v>
      </c>
      <c r="C5" s="67">
        <v>58</v>
      </c>
      <c r="D5" s="67">
        <v>71</v>
      </c>
      <c r="E5" s="67">
        <v>78</v>
      </c>
    </row>
    <row r="6" spans="1:5" x14ac:dyDescent="0.25">
      <c r="A6" s="68" t="s">
        <v>33</v>
      </c>
      <c r="B6" s="67">
        <v>30</v>
      </c>
      <c r="C6" s="67">
        <v>55</v>
      </c>
      <c r="D6" s="67">
        <v>70</v>
      </c>
      <c r="E6" s="67">
        <v>77</v>
      </c>
    </row>
    <row r="7" spans="1:5" x14ac:dyDescent="0.25">
      <c r="A7" s="68" t="s">
        <v>34</v>
      </c>
      <c r="B7" s="67">
        <v>96</v>
      </c>
      <c r="C7" s="67">
        <v>96</v>
      </c>
      <c r="D7" s="67">
        <v>96</v>
      </c>
      <c r="E7" s="67">
        <v>96</v>
      </c>
    </row>
    <row r="8" spans="1:5" ht="30" x14ac:dyDescent="0.25">
      <c r="A8" s="69" t="s">
        <v>44</v>
      </c>
      <c r="B8" s="67">
        <v>98</v>
      </c>
      <c r="C8" s="67">
        <v>98</v>
      </c>
      <c r="D8" s="67">
        <v>98</v>
      </c>
      <c r="E8" s="67">
        <v>98</v>
      </c>
    </row>
    <row r="10" spans="1:5" ht="15.75" x14ac:dyDescent="0.25">
      <c r="A10" s="75" t="s">
        <v>45</v>
      </c>
    </row>
    <row r="11" spans="1:5" x14ac:dyDescent="0.25">
      <c r="A11" s="72"/>
      <c r="B11" s="208" t="s">
        <v>25</v>
      </c>
      <c r="C11" s="208"/>
      <c r="D11" s="208"/>
      <c r="E11" s="208"/>
    </row>
    <row r="12" spans="1:5" x14ac:dyDescent="0.25">
      <c r="A12" s="73" t="s">
        <v>26</v>
      </c>
      <c r="B12" s="74" t="s">
        <v>27</v>
      </c>
      <c r="C12" s="74" t="s">
        <v>28</v>
      </c>
      <c r="D12" s="74" t="s">
        <v>29</v>
      </c>
      <c r="E12" s="74" t="s">
        <v>30</v>
      </c>
    </row>
    <row r="13" spans="1:5" x14ac:dyDescent="0.25">
      <c r="A13" s="68" t="s">
        <v>31</v>
      </c>
      <c r="B13" s="67">
        <f>1000/B4-10</f>
        <v>15.641025641025642</v>
      </c>
      <c r="C13" s="67">
        <f t="shared" ref="C13:E13" si="0">1000/C4-10</f>
        <v>6.3934426229508183</v>
      </c>
      <c r="D13" s="67">
        <f t="shared" si="0"/>
        <v>3.513513513513514</v>
      </c>
      <c r="E13" s="67">
        <f t="shared" si="0"/>
        <v>2.5</v>
      </c>
    </row>
    <row r="14" spans="1:5" x14ac:dyDescent="0.25">
      <c r="A14" s="68" t="s">
        <v>32</v>
      </c>
      <c r="B14" s="67">
        <f t="shared" ref="B14:E17" si="1">1000/B5-10</f>
        <v>23.333333333333336</v>
      </c>
      <c r="C14" s="67">
        <f t="shared" si="1"/>
        <v>7.2413793103448292</v>
      </c>
      <c r="D14" s="67">
        <f t="shared" si="1"/>
        <v>4.0845070422535219</v>
      </c>
      <c r="E14" s="67">
        <f t="shared" si="1"/>
        <v>2.8205128205128212</v>
      </c>
    </row>
    <row r="15" spans="1:5" x14ac:dyDescent="0.25">
      <c r="A15" s="68" t="s">
        <v>33</v>
      </c>
      <c r="B15" s="67">
        <f t="shared" si="1"/>
        <v>23.333333333333336</v>
      </c>
      <c r="C15" s="67">
        <f t="shared" si="1"/>
        <v>8.1818181818181834</v>
      </c>
      <c r="D15" s="67">
        <f t="shared" si="1"/>
        <v>4.2857142857142865</v>
      </c>
      <c r="E15" s="67">
        <f t="shared" si="1"/>
        <v>2.9870129870129869</v>
      </c>
    </row>
    <row r="16" spans="1:5" x14ac:dyDescent="0.25">
      <c r="A16" s="68" t="s">
        <v>34</v>
      </c>
      <c r="B16" s="67">
        <f>1000/B7-10</f>
        <v>0.41666666666666607</v>
      </c>
      <c r="C16" s="67">
        <f t="shared" si="1"/>
        <v>0.41666666666666607</v>
      </c>
      <c r="D16" s="67">
        <f t="shared" si="1"/>
        <v>0.41666666666666607</v>
      </c>
      <c r="E16" s="67">
        <f t="shared" si="1"/>
        <v>0.41666666666666607</v>
      </c>
    </row>
    <row r="17" spans="1:5" ht="45" x14ac:dyDescent="0.25">
      <c r="A17" s="69" t="s">
        <v>46</v>
      </c>
      <c r="B17" s="67">
        <f>1000/B8-10</f>
        <v>0.20408163265306101</v>
      </c>
      <c r="C17" s="67">
        <f t="shared" si="1"/>
        <v>0.20408163265306101</v>
      </c>
      <c r="D17" s="67">
        <f t="shared" si="1"/>
        <v>0.20408163265306101</v>
      </c>
      <c r="E17" s="67">
        <f t="shared" si="1"/>
        <v>0.20408163265306101</v>
      </c>
    </row>
    <row r="19" spans="1:5" ht="15.75" x14ac:dyDescent="0.25">
      <c r="A19" s="75" t="s">
        <v>47</v>
      </c>
    </row>
    <row r="20" spans="1:5" x14ac:dyDescent="0.25">
      <c r="A20" s="76" t="s">
        <v>25</v>
      </c>
      <c r="B20" s="74" t="s">
        <v>27</v>
      </c>
      <c r="C20" s="74" t="s">
        <v>28</v>
      </c>
      <c r="D20" s="74" t="s">
        <v>29</v>
      </c>
      <c r="E20" s="74" t="s">
        <v>30</v>
      </c>
    </row>
    <row r="21" spans="1:5" x14ac:dyDescent="0.25">
      <c r="A21" s="70" t="s">
        <v>48</v>
      </c>
      <c r="B21" s="67">
        <v>0.6</v>
      </c>
      <c r="C21" s="67">
        <v>0.35</v>
      </c>
      <c r="D21" s="67">
        <v>0.25</v>
      </c>
      <c r="E21" s="67">
        <v>0</v>
      </c>
    </row>
  </sheetData>
  <mergeCells count="2">
    <mergeCell ref="B2:E2"/>
    <mergeCell ref="B11:E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Treatment Wetland (4.3.5)</vt:lpstr>
      <vt:lpstr>Runoff Calculator (optional)</vt:lpstr>
      <vt:lpstr>Lookup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Gianfagna</dc:creator>
  <cp:lastModifiedBy>Schelley, Emily</cp:lastModifiedBy>
  <cp:lastPrinted>2017-11-01T18:53:13Z</cp:lastPrinted>
  <dcterms:created xsi:type="dcterms:W3CDTF">2017-03-30T13:08:46Z</dcterms:created>
  <dcterms:modified xsi:type="dcterms:W3CDTF">2020-11-30T19:50:29Z</dcterms:modified>
</cp:coreProperties>
</file>