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defaultThemeVersion="166925"/>
  <mc:AlternateContent xmlns:mc="http://schemas.openxmlformats.org/markup-compatibility/2006">
    <mc:Choice Requires="x15">
      <x15ac:absPath xmlns:x15ac="http://schemas.microsoft.com/office/spreadsheetml/2010/11/ac" url="Y:\WSMD_Storm\Permitting\Operational Permits\2017 Application Materials\Worksheets - STPs\"/>
    </mc:Choice>
  </mc:AlternateContent>
  <bookViews>
    <workbookView xWindow="0" yWindow="0" windowWidth="12156" windowHeight="5280" xr2:uid="{00000000-000D-0000-FFFF-FFFF00000000}"/>
  </bookViews>
  <sheets>
    <sheet name="Reforestation (4.2.1)" sheetId="5" r:id="rId1"/>
    <sheet name="Runoff Calculator (optional)" sheetId="2" r:id="rId2"/>
    <sheet name="Lookup" sheetId="3" state="hidden" r:id="rId3"/>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2" i="2" l="1"/>
  <c r="E42" i="2"/>
  <c r="D42" i="2"/>
  <c r="F41" i="2"/>
  <c r="E41" i="2"/>
  <c r="D41" i="2"/>
  <c r="F40" i="2"/>
  <c r="E40" i="2"/>
  <c r="D40" i="2"/>
  <c r="C33" i="2" l="1"/>
  <c r="F3" i="2" l="1"/>
  <c r="F2" i="2"/>
  <c r="F1" i="2"/>
  <c r="B28" i="5"/>
  <c r="H22" i="5"/>
  <c r="H23" i="5" s="1"/>
  <c r="H24" i="5" s="1"/>
  <c r="G22" i="5"/>
  <c r="B22" i="5"/>
  <c r="G21" i="5"/>
  <c r="B21" i="5"/>
  <c r="B13" i="5"/>
  <c r="B12" i="5"/>
  <c r="D35" i="2" l="1"/>
  <c r="D34" i="2"/>
  <c r="D33" i="2"/>
  <c r="C35" i="2"/>
  <c r="C34" i="2"/>
  <c r="E33" i="2" l="1"/>
  <c r="B33" i="2" l="1"/>
  <c r="E17" i="3"/>
  <c r="D17" i="3"/>
  <c r="C17" i="3"/>
  <c r="B17" i="3"/>
  <c r="E16" i="3"/>
  <c r="D16" i="3"/>
  <c r="C16" i="3"/>
  <c r="B16" i="3"/>
  <c r="E15" i="3"/>
  <c r="D15" i="3"/>
  <c r="C15" i="3"/>
  <c r="B15" i="3"/>
  <c r="E14" i="3"/>
  <c r="D14" i="3"/>
  <c r="C14" i="3"/>
  <c r="B14" i="3"/>
  <c r="E13" i="3"/>
  <c r="D13" i="3"/>
  <c r="C13" i="3"/>
  <c r="B13" i="3"/>
  <c r="E27" i="2"/>
  <c r="D27" i="2"/>
  <c r="C27" i="2"/>
  <c r="B27" i="2"/>
  <c r="F26" i="2"/>
  <c r="F25" i="2"/>
  <c r="F24" i="2"/>
  <c r="F23" i="2"/>
  <c r="E18" i="2"/>
  <c r="D18" i="2"/>
  <c r="C18" i="2"/>
  <c r="B18" i="2"/>
  <c r="F17" i="2"/>
  <c r="F16" i="2"/>
  <c r="F15" i="2"/>
  <c r="F14" i="2"/>
  <c r="B35" i="2" l="1"/>
  <c r="B34" i="2"/>
  <c r="F18" i="2"/>
  <c r="F27" i="2"/>
  <c r="G34" i="2" l="1"/>
  <c r="G33" i="2"/>
  <c r="G35" i="2"/>
  <c r="F33" i="2"/>
  <c r="E35" i="2"/>
  <c r="F35" i="2"/>
  <c r="E34" i="2"/>
  <c r="F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C32" authorId="0" shapeId="0" xr:uid="{DA6045EF-4F92-4CBA-AD10-3B2289358173}">
      <text>
        <r>
          <rPr>
            <sz val="9"/>
            <color indexed="81"/>
            <rFont val="Tahoma"/>
            <family val="2"/>
          </rPr>
          <t>Takes into account Tv of upstream practices</t>
        </r>
      </text>
    </comment>
    <comment ref="E32" authorId="0" shapeId="0" xr:uid="{18D0E12C-3F29-442B-99AA-1C1C12ADCF38}">
      <text>
        <r>
          <rPr>
            <sz val="9"/>
            <color indexed="81"/>
            <rFont val="Tahoma"/>
            <family val="2"/>
          </rPr>
          <t>The Post Development CN for areas draining to the practice, taking into account Tv credit of any upstream practices.</t>
        </r>
      </text>
    </comment>
    <comment ref="F32" authorId="0" shapeId="0" xr:uid="{592B8397-12FA-477D-88CB-E3FBE070E580}">
      <text>
        <r>
          <rPr>
            <sz val="9"/>
            <color indexed="81"/>
            <rFont val="Tahoma"/>
            <family val="2"/>
          </rPr>
          <t xml:space="preserve">CN representing runoff from the practice drainage area after Tv of the practice has been applied.
</t>
        </r>
      </text>
    </comment>
  </commentList>
</comments>
</file>

<file path=xl/sharedStrings.xml><?xml version="1.0" encoding="utf-8"?>
<sst xmlns="http://schemas.openxmlformats.org/spreadsheetml/2006/main" count="132" uniqueCount="85">
  <si>
    <t>Project Name:</t>
  </si>
  <si>
    <t>Discharge Point:</t>
  </si>
  <si>
    <t>Response</t>
  </si>
  <si>
    <t>Attachment location</t>
  </si>
  <si>
    <r>
      <t>Attachment location</t>
    </r>
    <r>
      <rPr>
        <sz val="9"/>
        <color indexed="10"/>
        <rFont val="Palatino Linotype"/>
        <family val="1"/>
      </rPr>
      <t>: Indicate the specific location (i.e. appendix, page, plan sheet) where the requisite support documentation has been provided within the application.</t>
    </r>
  </si>
  <si>
    <t>* Questions preceded by an asterix (*) may change based on previously entered values</t>
  </si>
  <si>
    <t>Total (acres)</t>
  </si>
  <si>
    <t>Precipitation Data</t>
  </si>
  <si>
    <t xml:space="preserve">* Preciptation values shall be obtained from </t>
  </si>
  <si>
    <t>NOAA Atlas 14</t>
  </si>
  <si>
    <t>Storm</t>
  </si>
  <si>
    <t>WQ Storm</t>
  </si>
  <si>
    <t>1 yr, 24 hr</t>
  </si>
  <si>
    <t>10 yr, 24 hr</t>
  </si>
  <si>
    <t>100 yr, 24 hr</t>
  </si>
  <si>
    <t>Precipitation (inches)</t>
  </si>
  <si>
    <t>Drainage Area Information</t>
  </si>
  <si>
    <t>Pre Development Land Use (acres)</t>
  </si>
  <si>
    <t>Hydrologic Soil Group</t>
  </si>
  <si>
    <t>Landuse</t>
  </si>
  <si>
    <t>A</t>
  </si>
  <si>
    <t>B</t>
  </si>
  <si>
    <t>C</t>
  </si>
  <si>
    <t>D</t>
  </si>
  <si>
    <t>Grass</t>
  </si>
  <si>
    <t>Meadow</t>
  </si>
  <si>
    <t>Woods</t>
  </si>
  <si>
    <t>Gravel/ Unpaved Roads</t>
  </si>
  <si>
    <t xml:space="preserve">Pavement, roofs, and other impervious </t>
  </si>
  <si>
    <t>Total</t>
  </si>
  <si>
    <t>Post Development Land Use (acres)</t>
  </si>
  <si>
    <t>Channel Protection (Hydrologic Condition Method)</t>
  </si>
  <si>
    <t>Overbank Flood</t>
  </si>
  <si>
    <t>Extreme Flood</t>
  </si>
  <si>
    <t>Required Treatment Volume</t>
  </si>
  <si>
    <t>Pre-development Runoff Volume</t>
  </si>
  <si>
    <t>Curve Numbers</t>
  </si>
  <si>
    <t xml:space="preserve">Pavement, Roofs, and other impervious </t>
  </si>
  <si>
    <t>S=1000/CN - 10</t>
  </si>
  <si>
    <t>Pavement, Roofs, and other impervious (not gravel)</t>
  </si>
  <si>
    <t>Recharge Factors</t>
  </si>
  <si>
    <t>Recharge Factor</t>
  </si>
  <si>
    <t>Practice Drainage Area Runoff Calculator</t>
  </si>
  <si>
    <t>Post Development Runoff Volume</t>
  </si>
  <si>
    <t>Pre Composite CN</t>
  </si>
  <si>
    <t>Treatment Standard</t>
  </si>
  <si>
    <t>ac-ft</t>
  </si>
  <si>
    <r>
      <t>T</t>
    </r>
    <r>
      <rPr>
        <vertAlign val="subscript"/>
        <sz val="11"/>
        <color theme="1"/>
        <rFont val="Calibri"/>
        <family val="2"/>
        <scheme val="minor"/>
      </rPr>
      <t>V</t>
    </r>
    <r>
      <rPr>
        <sz val="11"/>
        <color theme="1"/>
        <rFont val="Calibri"/>
        <family val="2"/>
        <scheme val="minor"/>
      </rPr>
      <t xml:space="preserve"> of upstream practices:</t>
    </r>
  </si>
  <si>
    <t>Post Composite CN (to practice)</t>
  </si>
  <si>
    <t>This tool may be used to calculate the required treatment volumes for the area draining to an individual practice where the practices drainage area is only a portion of of the area draining to a discharge point. Where the practice receives runoff from the entire area to a discharge point, this calculator will give the same information as the Standards Compliance Workbook.</t>
  </si>
  <si>
    <r>
      <t>CN</t>
    </r>
    <r>
      <rPr>
        <vertAlign val="subscript"/>
        <sz val="11"/>
        <rFont val="Calibri"/>
        <family val="2"/>
        <scheme val="minor"/>
      </rPr>
      <t>Adj</t>
    </r>
    <r>
      <rPr>
        <sz val="11"/>
        <rFont val="Calibri"/>
        <family val="2"/>
        <scheme val="minor"/>
      </rPr>
      <t xml:space="preserve"> (with T</t>
    </r>
    <r>
      <rPr>
        <vertAlign val="subscript"/>
        <sz val="11"/>
        <rFont val="Calibri"/>
        <family val="2"/>
        <scheme val="minor"/>
      </rPr>
      <t>V</t>
    </r>
    <r>
      <rPr>
        <sz val="11"/>
        <rFont val="Calibri"/>
        <family val="2"/>
        <scheme val="minor"/>
      </rPr>
      <t xml:space="preserve"> practice credit)</t>
    </r>
  </si>
  <si>
    <r>
      <t>T</t>
    </r>
    <r>
      <rPr>
        <vertAlign val="subscript"/>
        <sz val="11"/>
        <color theme="1"/>
        <rFont val="Calibri"/>
        <family val="2"/>
        <scheme val="minor"/>
      </rPr>
      <t>V</t>
    </r>
    <r>
      <rPr>
        <sz val="11"/>
        <color theme="1"/>
        <rFont val="Calibri"/>
        <family val="2"/>
        <scheme val="minor"/>
      </rPr>
      <t xml:space="preserve"> credit of this practice:</t>
    </r>
  </si>
  <si>
    <r>
      <t>Information for Calculating T</t>
    </r>
    <r>
      <rPr>
        <b/>
        <vertAlign val="subscript"/>
        <sz val="12"/>
        <color theme="1"/>
        <rFont val="Calibri"/>
        <family val="2"/>
        <scheme val="minor"/>
      </rPr>
      <t>C</t>
    </r>
    <r>
      <rPr>
        <b/>
        <sz val="12"/>
        <color theme="1"/>
        <rFont val="Calibri"/>
        <family val="2"/>
        <scheme val="minor"/>
      </rPr>
      <t xml:space="preserve"> by the Watershed Lag Method </t>
    </r>
  </si>
  <si>
    <t>Average Catchment Slope, Y (%)</t>
  </si>
  <si>
    <t>Hydraulic Length, l (ft)</t>
  </si>
  <si>
    <t>Pre Development</t>
  </si>
  <si>
    <t>1 yr</t>
  </si>
  <si>
    <t>10 yr</t>
  </si>
  <si>
    <t>Post Development, upstream of practice</t>
  </si>
  <si>
    <t>100 yr</t>
  </si>
  <si>
    <r>
      <t>Post Development, with T</t>
    </r>
    <r>
      <rPr>
        <vertAlign val="subscript"/>
        <sz val="11"/>
        <color theme="1"/>
        <rFont val="Calibri"/>
        <family val="2"/>
        <scheme val="minor"/>
      </rPr>
      <t>V</t>
    </r>
    <r>
      <rPr>
        <sz val="11"/>
        <color theme="1"/>
        <rFont val="Calibri"/>
        <family val="2"/>
        <scheme val="minor"/>
      </rPr>
      <t xml:space="preserve"> credit from practice</t>
    </r>
  </si>
  <si>
    <t>Treatment Volume Calculation</t>
  </si>
  <si>
    <t>What is the treatment volume provided by the STP?</t>
  </si>
  <si>
    <r>
      <t>T</t>
    </r>
    <r>
      <rPr>
        <b/>
        <vertAlign val="subscript"/>
        <sz val="10"/>
        <rFont val="Palatino Linotype"/>
        <family val="1"/>
      </rPr>
      <t>V</t>
    </r>
    <r>
      <rPr>
        <b/>
        <sz val="10"/>
        <rFont val="Palatino Linotype"/>
        <family val="1"/>
      </rPr>
      <t xml:space="preserve"> (cu-ft)</t>
    </r>
  </si>
  <si>
    <r>
      <t>T</t>
    </r>
    <r>
      <rPr>
        <b/>
        <vertAlign val="subscript"/>
        <sz val="10"/>
        <rFont val="Palatino Linotype"/>
        <family val="1"/>
      </rPr>
      <t>V</t>
    </r>
    <r>
      <rPr>
        <b/>
        <sz val="10"/>
        <rFont val="Palatino Linotype"/>
        <family val="1"/>
      </rPr>
      <t xml:space="preserve"> (ac-ft)</t>
    </r>
  </si>
  <si>
    <r>
      <rPr>
        <b/>
        <sz val="10"/>
        <rFont val="Calibri"/>
        <family val="2"/>
      </rPr>
      <t>↑</t>
    </r>
    <r>
      <rPr>
        <b/>
        <sz val="10"/>
        <rFont val="Palatino Linotype"/>
        <family val="1"/>
      </rPr>
      <t xml:space="preserve"> Enter this value on the Standards Compliance Worksheet</t>
    </r>
  </si>
  <si>
    <t>Landscaping (4.3.2.5)</t>
  </si>
  <si>
    <t>Reforestation (4.2.1)</t>
  </si>
  <si>
    <t>Practice Type</t>
  </si>
  <si>
    <t>Feasibility (4.2.1.1)</t>
  </si>
  <si>
    <t>Is the reforested area under the same ownership or control as the site and identified as protected from development and disturbance on the site plan?</t>
  </si>
  <si>
    <t xml:space="preserve">Have tree species been selected that are appropriate for the soil and site conditions? </t>
  </si>
  <si>
    <t>4*</t>
  </si>
  <si>
    <t>5*</t>
  </si>
  <si>
    <t>Treatment (4.2.1.2)</t>
  </si>
  <si>
    <t>Have tree species been selected that are well-suited to the site and with consideration for natural species composition and diversity of local forests?</t>
  </si>
  <si>
    <t>Does the soil within the reforested area meet the Post-Construction Soil Depth and Quality Standard?</t>
  </si>
  <si>
    <t>If the reforested area is also being used to receive additional credit through a disconnection practice, has the designer also completed the appropriate worksheet?</t>
  </si>
  <si>
    <t>10*</t>
  </si>
  <si>
    <t>11*</t>
  </si>
  <si>
    <t>12*</t>
  </si>
  <si>
    <t>Has a planting plan been developed in accordance with Section 4.2.1.3?</t>
  </si>
  <si>
    <t>Reforestation Area #</t>
  </si>
  <si>
    <t>Version: 1/25/2018</t>
  </si>
  <si>
    <r>
      <t>Time of Concentration, T</t>
    </r>
    <r>
      <rPr>
        <vertAlign val="subscript"/>
        <sz val="12"/>
        <color theme="1"/>
        <rFont val="Calibri"/>
        <family val="2"/>
        <scheme val="minor"/>
      </rPr>
      <t xml:space="preserve">C </t>
    </r>
    <r>
      <rPr>
        <sz val="12"/>
        <color theme="1"/>
        <rFont val="Calibri Light"/>
        <family val="2"/>
        <scheme val="major"/>
      </rPr>
      <t>(min)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</si>
</sst>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
  </numFmts>
  <fonts count="37" x14ac:knownFonts="1">
    <font>
      <sz val="11"/>
      <color theme="1"/>
      <name val="Calibri"/>
      <family val="2"/>
      <scheme val="minor"/>
    </font>
    <font>
      <sz val="10"/>
      <name val="Palatino Linotype"/>
      <family val="1"/>
    </font>
    <font>
      <sz val="12"/>
      <name val="Palatino Linotype"/>
      <family val="1"/>
    </font>
    <font>
      <b/>
      <sz val="12"/>
      <name val="Palatino Linotype"/>
      <family val="1"/>
    </font>
    <font>
      <b/>
      <sz val="10"/>
      <name val="Palatino Linotype"/>
      <family val="1"/>
    </font>
    <font>
      <sz val="18"/>
      <name val="Palatino Linotype"/>
      <family val="1"/>
    </font>
    <font>
      <b/>
      <sz val="14"/>
      <name val="Palatino Linotype"/>
      <family val="1"/>
    </font>
    <font>
      <sz val="14"/>
      <name val="Palatino Linotype"/>
      <family val="1"/>
    </font>
    <font>
      <b/>
      <sz val="11"/>
      <name val="Palatino Linotype"/>
      <family val="1"/>
    </font>
    <font>
      <i/>
      <sz val="10"/>
      <name val="Palatino Linotype"/>
      <family val="1"/>
    </font>
    <font>
      <u/>
      <sz val="9"/>
      <color indexed="10"/>
      <name val="Palatino Linotype"/>
      <family val="1"/>
    </font>
    <font>
      <sz val="9"/>
      <color indexed="10"/>
      <name val="Palatino Linotype"/>
      <family val="1"/>
    </font>
    <font>
      <sz val="12"/>
      <color indexed="10"/>
      <name val="Palatino Linotype"/>
      <family val="1"/>
    </font>
    <font>
      <sz val="12"/>
      <color theme="0"/>
      <name val="Palatino Linotype"/>
      <family val="1"/>
    </font>
    <font>
      <sz val="10"/>
      <color theme="0"/>
      <name val="Palatino Linotype"/>
      <family val="1"/>
    </font>
    <font>
      <i/>
      <sz val="9"/>
      <name val="Palatino Linotype"/>
      <family val="1"/>
    </font>
    <font>
      <sz val="8"/>
      <color rgb="FF000000"/>
      <name val="Segoe UI"/>
      <family val="2"/>
    </font>
    <font>
      <b/>
      <sz val="10"/>
      <name val="Palatino Linotype"/>
      <family val="2"/>
    </font>
    <font>
      <sz val="11"/>
      <color rgb="FF3F3F76"/>
      <name val="Calibri"/>
      <family val="2"/>
      <scheme val="minor"/>
    </font>
    <font>
      <b/>
      <sz val="11"/>
      <color rgb="FF3F3F3F"/>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1"/>
      <name val="Calibri"/>
      <family val="2"/>
      <scheme val="minor"/>
    </font>
    <font>
      <sz val="12"/>
      <color theme="1"/>
      <name val="Calibri"/>
      <family val="2"/>
      <scheme val="minor"/>
    </font>
    <font>
      <b/>
      <sz val="11"/>
      <name val="Calibri"/>
      <family val="2"/>
      <scheme val="minor"/>
    </font>
    <font>
      <sz val="9"/>
      <color indexed="81"/>
      <name val="Tahoma"/>
      <family val="2"/>
    </font>
    <font>
      <vertAlign val="subscript"/>
      <sz val="11"/>
      <color theme="1"/>
      <name val="Calibri"/>
      <family val="2"/>
      <scheme val="minor"/>
    </font>
    <font>
      <vertAlign val="subscript"/>
      <sz val="11"/>
      <name val="Calibri"/>
      <family val="2"/>
      <scheme val="minor"/>
    </font>
    <font>
      <b/>
      <vertAlign val="subscript"/>
      <sz val="12"/>
      <color theme="1"/>
      <name val="Calibri"/>
      <family val="2"/>
      <scheme val="minor"/>
    </font>
    <font>
      <vertAlign val="subscript"/>
      <sz val="12"/>
      <color theme="1"/>
      <name val="Calibri"/>
      <family val="2"/>
      <scheme val="minor"/>
    </font>
    <font>
      <sz val="14"/>
      <color theme="1"/>
      <name val="Calibri"/>
      <family val="2"/>
      <scheme val="minor"/>
    </font>
    <font>
      <b/>
      <sz val="10"/>
      <color theme="0"/>
      <name val="Palatino Linotype"/>
      <family val="1"/>
    </font>
    <font>
      <b/>
      <vertAlign val="subscript"/>
      <sz val="10"/>
      <name val="Palatino Linotype"/>
      <family val="1"/>
    </font>
    <font>
      <b/>
      <sz val="10"/>
      <name val="Calibri"/>
      <family val="2"/>
    </font>
    <font>
      <sz val="11"/>
      <color theme="1"/>
      <name val="Calibri"/>
      <family val="2"/>
      <scheme val="minor"/>
    </font>
    <font>
      <sz val="12"/>
      <color theme="1"/>
      <name val="Calibri Light"/>
      <family val="2"/>
      <scheme val="major"/>
    </font>
  </fonts>
  <fills count="7">
    <fill>
      <patternFill patternType="none"/>
    </fill>
    <fill>
      <patternFill patternType="gray125"/>
    </fill>
    <fill>
      <patternFill patternType="solid">
        <fgColor rgb="FFFFCC99"/>
      </patternFill>
    </fill>
    <fill>
      <patternFill patternType="solid">
        <fgColor rgb="FFF2F2F2"/>
      </patternFill>
    </fill>
    <fill>
      <patternFill patternType="solid">
        <fgColor theme="8" tint="0.79998168889431442"/>
        <bgColor indexed="64"/>
      </patternFill>
    </fill>
    <fill>
      <patternFill patternType="solid">
        <fgColor theme="2"/>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rgb="FF3F3F3F"/>
      </left>
      <right style="thin">
        <color rgb="FF3F3F3F"/>
      </right>
      <top style="thin">
        <color indexed="64"/>
      </top>
      <bottom style="thin">
        <color indexed="64"/>
      </bottom>
      <diagonal/>
    </border>
    <border>
      <left style="thin">
        <color indexed="64"/>
      </left>
      <right style="thin">
        <color rgb="FF3F3F3F"/>
      </right>
      <top style="thin">
        <color rgb="FF3F3F3F"/>
      </top>
      <bottom style="thin">
        <color indexed="64"/>
      </bottom>
      <diagonal/>
    </border>
    <border>
      <left style="thin">
        <color rgb="FF3F3F3F"/>
      </left>
      <right style="thin">
        <color rgb="FF3F3F3F"/>
      </right>
      <top style="thin">
        <color rgb="FF3F3F3F"/>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s>
  <cellStyleXfs count="5">
    <xf numFmtId="0" fontId="0" fillId="0" borderId="0"/>
    <xf numFmtId="0" fontId="18" fillId="2" borderId="10" applyNumberFormat="0" applyAlignment="0" applyProtection="0"/>
    <xf numFmtId="0" fontId="19" fillId="3" borderId="11" applyNumberFormat="0" applyAlignment="0" applyProtection="0"/>
    <xf numFmtId="0" fontId="21" fillId="0" borderId="0" applyNumberFormat="0" applyFill="0" applyBorder="0" applyAlignment="0" applyProtection="0"/>
    <xf numFmtId="9" fontId="35" fillId="0" borderId="0" applyFont="0" applyFill="0" applyBorder="0" applyAlignment="0" applyProtection="0"/>
  </cellStyleXfs>
  <cellXfs count="181">
    <xf numFmtId="0" fontId="0" fillId="0" borderId="0" xfId="0"/>
    <xf numFmtId="0" fontId="2" fillId="0" borderId="0" xfId="0" applyFont="1"/>
    <xf numFmtId="0" fontId="5" fillId="0" borderId="0" xfId="0" applyFont="1"/>
    <xf numFmtId="0" fontId="7" fillId="0" borderId="0" xfId="0" applyFont="1"/>
    <xf numFmtId="0" fontId="4" fillId="0" borderId="0" xfId="0" applyFont="1" applyAlignment="1">
      <alignment horizontal="center"/>
    </xf>
    <xf numFmtId="0" fontId="4" fillId="0" borderId="0" xfId="0" applyFont="1"/>
    <xf numFmtId="0" fontId="4" fillId="0" borderId="5" xfId="0" applyFont="1" applyBorder="1" applyAlignment="1">
      <alignment horizontal="center"/>
    </xf>
    <xf numFmtId="0" fontId="9" fillId="0" borderId="0" xfId="0" applyFont="1"/>
    <xf numFmtId="0" fontId="4" fillId="0" borderId="0" xfId="0" applyFont="1" applyFill="1" applyBorder="1" applyAlignment="1">
      <alignment horizontal="center"/>
    </xf>
    <xf numFmtId="0" fontId="12" fillId="0" borderId="0" xfId="0" applyFont="1" applyFill="1"/>
    <xf numFmtId="0" fontId="4" fillId="0" borderId="2" xfId="0" applyFont="1" applyBorder="1" applyAlignment="1">
      <alignment horizontal="center"/>
    </xf>
    <xf numFmtId="0" fontId="3" fillId="0" borderId="0" xfId="0" applyFont="1" applyAlignment="1">
      <alignment horizontal="center"/>
    </xf>
    <xf numFmtId="0" fontId="2" fillId="0" borderId="0" xfId="0" applyFont="1" applyAlignment="1"/>
    <xf numFmtId="0" fontId="1" fillId="0" borderId="0" xfId="0" applyFont="1" applyAlignment="1"/>
    <xf numFmtId="0" fontId="8" fillId="0" borderId="0" xfId="0" applyFont="1" applyAlignment="1">
      <alignment horizontal="right"/>
    </xf>
    <xf numFmtId="0" fontId="4" fillId="0" borderId="0" xfId="0" applyFont="1" applyAlignment="1">
      <alignment horizontal="right"/>
    </xf>
    <xf numFmtId="0" fontId="14" fillId="0" borderId="0" xfId="0" applyFont="1"/>
    <xf numFmtId="0" fontId="1" fillId="0" borderId="0" xfId="0" applyFont="1"/>
    <xf numFmtId="0" fontId="4" fillId="0" borderId="0" xfId="0" applyFont="1" applyAlignment="1"/>
    <xf numFmtId="0" fontId="8" fillId="0" borderId="0" xfId="0" applyFont="1"/>
    <xf numFmtId="0" fontId="4" fillId="0" borderId="0" xfId="0" applyFont="1" applyAlignment="1">
      <alignment horizontal="center" vertical="center"/>
    </xf>
    <xf numFmtId="0" fontId="15" fillId="0" borderId="0" xfId="0" applyFont="1" applyAlignment="1"/>
    <xf numFmtId="0" fontId="14" fillId="0" borderId="0" xfId="0" applyFont="1" applyAlignment="1"/>
    <xf numFmtId="0" fontId="13" fillId="0" borderId="0" xfId="0" applyFont="1" applyAlignment="1"/>
    <xf numFmtId="1" fontId="1" fillId="0" borderId="0" xfId="0" applyNumberFormat="1" applyFont="1" applyBorder="1" applyAlignment="1">
      <alignment horizontal="center" vertical="center"/>
    </xf>
    <xf numFmtId="0" fontId="3" fillId="0" borderId="2" xfId="0" applyFont="1" applyBorder="1" applyAlignment="1">
      <alignment horizontal="center"/>
    </xf>
    <xf numFmtId="0" fontId="1" fillId="0" borderId="2" xfId="0" applyFont="1" applyBorder="1" applyAlignment="1">
      <alignment vertical="center" wrapText="1"/>
    </xf>
    <xf numFmtId="0" fontId="22" fillId="0" borderId="12" xfId="0" applyFont="1" applyBorder="1"/>
    <xf numFmtId="0" fontId="21" fillId="0" borderId="1" xfId="3" applyFill="1" applyBorder="1" applyAlignment="1">
      <alignment vertical="center"/>
    </xf>
    <xf numFmtId="0" fontId="0" fillId="0" borderId="0" xfId="0" applyBorder="1"/>
    <xf numFmtId="0" fontId="0" fillId="0" borderId="13" xfId="0" applyBorder="1"/>
    <xf numFmtId="0" fontId="20" fillId="0" borderId="12" xfId="0" applyFont="1" applyBorder="1" applyAlignment="1">
      <alignment horizontal="right" vertical="center"/>
    </xf>
    <xf numFmtId="0" fontId="20" fillId="0" borderId="2" xfId="0" applyFont="1" applyFill="1" applyBorder="1" applyAlignment="1">
      <alignment horizontal="center" vertical="center"/>
    </xf>
    <xf numFmtId="0" fontId="20" fillId="0" borderId="2" xfId="0" applyFont="1" applyBorder="1" applyAlignment="1">
      <alignment horizontal="center" vertical="center"/>
    </xf>
    <xf numFmtId="0" fontId="0" fillId="0" borderId="12" xfId="0" applyBorder="1" applyAlignment="1">
      <alignment horizontal="right" vertical="center" wrapText="1"/>
    </xf>
    <xf numFmtId="0" fontId="0" fillId="0" borderId="14" xfId="0" applyFill="1" applyBorder="1" applyAlignment="1">
      <alignment horizontal="right" vertical="center" wrapText="1"/>
    </xf>
    <xf numFmtId="165" fontId="0" fillId="0" borderId="15" xfId="0" applyNumberFormat="1" applyBorder="1" applyAlignment="1">
      <alignment horizontal="center"/>
    </xf>
    <xf numFmtId="1" fontId="0" fillId="0" borderId="15" xfId="0" applyNumberFormat="1" applyBorder="1" applyAlignment="1">
      <alignment horizontal="center"/>
    </xf>
    <xf numFmtId="0" fontId="0" fillId="0" borderId="16" xfId="0" applyBorder="1"/>
    <xf numFmtId="0" fontId="22" fillId="0" borderId="17" xfId="0" applyFont="1" applyFill="1" applyBorder="1" applyAlignment="1">
      <alignment horizontal="left" vertical="center"/>
    </xf>
    <xf numFmtId="165" fontId="24" fillId="0" borderId="18" xfId="0" applyNumberFormat="1" applyFont="1" applyBorder="1" applyAlignment="1">
      <alignment horizontal="center"/>
    </xf>
    <xf numFmtId="1" fontId="24" fillId="0" borderId="18" xfId="0" applyNumberFormat="1" applyFont="1" applyBorder="1" applyAlignment="1">
      <alignment horizontal="center"/>
    </xf>
    <xf numFmtId="0" fontId="0" fillId="0" borderId="19" xfId="0" applyBorder="1"/>
    <xf numFmtId="0" fontId="0" fillId="0" borderId="20" xfId="0" applyBorder="1"/>
    <xf numFmtId="0" fontId="0" fillId="0" borderId="21" xfId="0" applyFont="1" applyFill="1" applyBorder="1" applyAlignment="1">
      <alignment horizontal="right"/>
    </xf>
    <xf numFmtId="0" fontId="0" fillId="0" borderId="2" xfId="0" applyBorder="1" applyAlignment="1">
      <alignment horizontal="center"/>
    </xf>
    <xf numFmtId="0" fontId="0" fillId="0" borderId="21" xfId="0" applyBorder="1" applyAlignment="1">
      <alignment horizontal="right"/>
    </xf>
    <xf numFmtId="0" fontId="0" fillId="0" borderId="21" xfId="0" applyBorder="1" applyAlignment="1">
      <alignment horizontal="right" wrapText="1"/>
    </xf>
    <xf numFmtId="0" fontId="0" fillId="0" borderId="12" xfId="0" applyBorder="1"/>
    <xf numFmtId="0" fontId="0" fillId="0" borderId="0" xfId="0" applyFill="1" applyBorder="1" applyAlignment="1">
      <alignment horizontal="right"/>
    </xf>
    <xf numFmtId="2" fontId="19" fillId="0" borderId="0" xfId="2" applyNumberFormat="1" applyFill="1" applyBorder="1"/>
    <xf numFmtId="0" fontId="0" fillId="0" borderId="12" xfId="0" applyFont="1" applyBorder="1" applyAlignment="1">
      <alignment horizontal="right" vertical="center"/>
    </xf>
    <xf numFmtId="0" fontId="0" fillId="0" borderId="12" xfId="0" applyBorder="1" applyAlignment="1">
      <alignment horizontal="right" vertical="center"/>
    </xf>
    <xf numFmtId="0" fontId="0" fillId="0" borderId="14" xfId="0" applyBorder="1"/>
    <xf numFmtId="0" fontId="0" fillId="0" borderId="15" xfId="0" applyBorder="1"/>
    <xf numFmtId="0" fontId="0" fillId="0" borderId="2" xfId="0" applyBorder="1"/>
    <xf numFmtId="0" fontId="0" fillId="0" borderId="2" xfId="0" applyBorder="1" applyAlignment="1">
      <alignment horizontal="right"/>
    </xf>
    <xf numFmtId="0" fontId="0" fillId="0" borderId="2" xfId="0" applyBorder="1" applyAlignment="1">
      <alignment horizontal="right" wrapText="1"/>
    </xf>
    <xf numFmtId="0" fontId="0" fillId="0" borderId="2" xfId="0" applyFill="1" applyBorder="1" applyAlignment="1">
      <alignment horizontal="right"/>
    </xf>
    <xf numFmtId="0" fontId="22" fillId="0" borderId="0" xfId="0" applyFont="1" applyAlignment="1">
      <alignment horizontal="left"/>
    </xf>
    <xf numFmtId="0" fontId="0" fillId="5" borderId="2" xfId="0" applyFill="1" applyBorder="1"/>
    <xf numFmtId="0" fontId="0" fillId="5" borderId="2" xfId="0" applyFont="1" applyFill="1" applyBorder="1" applyAlignment="1">
      <alignment horizontal="right"/>
    </xf>
    <xf numFmtId="0" fontId="0" fillId="5" borderId="2" xfId="0" applyFill="1" applyBorder="1" applyAlignment="1">
      <alignment horizontal="center"/>
    </xf>
    <xf numFmtId="0" fontId="22" fillId="0" borderId="0" xfId="0" applyFont="1" applyFill="1" applyBorder="1" applyAlignment="1">
      <alignment horizontal="left"/>
    </xf>
    <xf numFmtId="0" fontId="0" fillId="5" borderId="2" xfId="0" applyFill="1" applyBorder="1" applyAlignment="1">
      <alignment horizontal="right"/>
    </xf>
    <xf numFmtId="0" fontId="23" fillId="0" borderId="2" xfId="1" applyFont="1" applyFill="1" applyBorder="1" applyAlignment="1">
      <alignment horizontal="center" vertical="center" wrapText="1"/>
    </xf>
    <xf numFmtId="0" fontId="23" fillId="0" borderId="9" xfId="0" applyFont="1" applyFill="1" applyBorder="1" applyAlignment="1">
      <alignment horizontal="center" vertical="center" wrapText="1"/>
    </xf>
    <xf numFmtId="0" fontId="25" fillId="0" borderId="26" xfId="0" applyFont="1" applyFill="1" applyBorder="1" applyAlignment="1">
      <alignment horizontal="center" vertical="center" wrapText="1"/>
    </xf>
    <xf numFmtId="2" fontId="0" fillId="0" borderId="2" xfId="0" applyNumberFormat="1" applyBorder="1" applyAlignment="1">
      <alignment horizontal="center" vertical="center"/>
    </xf>
    <xf numFmtId="2" fontId="23" fillId="4" borderId="2" xfId="1" applyNumberFormat="1" applyFont="1" applyFill="1" applyBorder="1" applyAlignment="1" applyProtection="1">
      <alignment horizontal="center" vertical="center"/>
      <protection locked="0"/>
    </xf>
    <xf numFmtId="164" fontId="23" fillId="4" borderId="2" xfId="1" applyNumberFormat="1" applyFont="1" applyFill="1" applyBorder="1" applyAlignment="1" applyProtection="1">
      <alignment horizontal="center"/>
      <protection locked="0"/>
    </xf>
    <xf numFmtId="164" fontId="19" fillId="3" borderId="11" xfId="2" applyNumberFormat="1" applyBorder="1" applyAlignment="1">
      <alignment horizontal="center"/>
    </xf>
    <xf numFmtId="164" fontId="19" fillId="3" borderId="23" xfId="2" applyNumberFormat="1" applyBorder="1" applyAlignment="1">
      <alignment horizontal="center"/>
    </xf>
    <xf numFmtId="164" fontId="19" fillId="3" borderId="24" xfId="2" applyNumberFormat="1" applyBorder="1" applyAlignment="1">
      <alignment horizontal="center"/>
    </xf>
    <xf numFmtId="164" fontId="19" fillId="3" borderId="25" xfId="2" applyNumberFormat="1" applyBorder="1" applyAlignment="1">
      <alignment horizontal="center"/>
    </xf>
    <xf numFmtId="0" fontId="22" fillId="0" borderId="12" xfId="0" applyFont="1" applyFill="1" applyBorder="1" applyAlignment="1">
      <alignment horizontal="left" vertical="center"/>
    </xf>
    <xf numFmtId="0" fontId="0" fillId="0" borderId="0" xfId="0" applyFill="1" applyBorder="1" applyAlignment="1">
      <alignment horizontal="center" vertical="center"/>
    </xf>
    <xf numFmtId="0" fontId="18" fillId="0" borderId="0" xfId="1" applyFill="1" applyBorder="1" applyAlignment="1">
      <alignment horizontal="center" vertical="center"/>
    </xf>
    <xf numFmtId="164" fontId="0" fillId="4" borderId="2" xfId="0" applyNumberFormat="1" applyFill="1" applyBorder="1"/>
    <xf numFmtId="0" fontId="22" fillId="0" borderId="17" xfId="0" applyFont="1" applyBorder="1"/>
    <xf numFmtId="0" fontId="0" fillId="0" borderId="18" xfId="0" applyBorder="1"/>
    <xf numFmtId="0" fontId="4" fillId="0" borderId="18" xfId="0" applyFont="1" applyBorder="1" applyAlignment="1">
      <alignment horizontal="right"/>
    </xf>
    <xf numFmtId="0" fontId="4" fillId="0" borderId="0" xfId="0" applyFont="1" applyBorder="1" applyAlignment="1">
      <alignment horizontal="right"/>
    </xf>
    <xf numFmtId="0" fontId="0" fillId="0" borderId="12" xfId="0" applyFont="1" applyBorder="1" applyAlignment="1">
      <alignment wrapText="1"/>
    </xf>
    <xf numFmtId="0" fontId="0" fillId="0" borderId="0" xfId="0" applyFont="1" applyBorder="1" applyAlignment="1">
      <alignment wrapText="1"/>
    </xf>
    <xf numFmtId="0" fontId="0" fillId="0" borderId="0" xfId="0" applyBorder="1" applyAlignment="1">
      <alignment horizontal="right"/>
    </xf>
    <xf numFmtId="0" fontId="0" fillId="0" borderId="17" xfId="0" applyBorder="1"/>
    <xf numFmtId="0" fontId="23" fillId="0" borderId="32" xfId="1" applyFont="1" applyFill="1" applyBorder="1" applyAlignment="1">
      <alignment horizontal="center" vertical="center" wrapText="1"/>
    </xf>
    <xf numFmtId="166" fontId="23" fillId="6" borderId="9" xfId="2" applyNumberFormat="1" applyFont="1" applyFill="1" applyBorder="1" applyAlignment="1">
      <alignment horizontal="center" vertical="center"/>
    </xf>
    <xf numFmtId="166" fontId="23" fillId="6" borderId="2" xfId="2" applyNumberFormat="1" applyFont="1" applyFill="1" applyBorder="1" applyAlignment="1">
      <alignment horizontal="center" vertical="center"/>
    </xf>
    <xf numFmtId="166" fontId="23" fillId="6" borderId="9" xfId="2" applyNumberFormat="1" applyFont="1" applyFill="1" applyBorder="1" applyAlignment="1">
      <alignment horizontal="center" vertical="center" wrapText="1"/>
    </xf>
    <xf numFmtId="166" fontId="23" fillId="6" borderId="2" xfId="0" applyNumberFormat="1" applyFont="1" applyFill="1" applyBorder="1" applyAlignment="1">
      <alignment horizontal="center" vertical="center"/>
    </xf>
    <xf numFmtId="166" fontId="23" fillId="6" borderId="9" xfId="0" applyNumberFormat="1" applyFont="1" applyFill="1" applyBorder="1" applyAlignment="1">
      <alignment horizontal="center" vertical="center"/>
    </xf>
    <xf numFmtId="166" fontId="23" fillId="6" borderId="2" xfId="0" applyNumberFormat="1" applyFont="1" applyFill="1" applyBorder="1" applyAlignment="1">
      <alignment horizontal="center"/>
    </xf>
    <xf numFmtId="1" fontId="23" fillId="6" borderId="2" xfId="2" applyNumberFormat="1" applyFont="1" applyFill="1" applyBorder="1" applyAlignment="1">
      <alignment horizontal="center" vertical="center"/>
    </xf>
    <xf numFmtId="1" fontId="23" fillId="6" borderId="32" xfId="2" applyNumberFormat="1" applyFont="1" applyFill="1" applyBorder="1" applyAlignment="1">
      <alignment horizontal="center" vertical="center"/>
    </xf>
    <xf numFmtId="1" fontId="23" fillId="6" borderId="32" xfId="2" applyNumberFormat="1" applyFont="1" applyFill="1" applyBorder="1" applyAlignment="1">
      <alignment horizontal="center" vertical="center" wrapText="1"/>
    </xf>
    <xf numFmtId="166" fontId="19" fillId="6" borderId="27" xfId="2" applyNumberFormat="1" applyFill="1" applyBorder="1" applyAlignment="1">
      <alignment horizontal="center" vertical="center"/>
    </xf>
    <xf numFmtId="166" fontId="19" fillId="6" borderId="28" xfId="2" applyNumberFormat="1" applyFill="1" applyBorder="1" applyAlignment="1">
      <alignment horizontal="center" vertical="center"/>
    </xf>
    <xf numFmtId="0" fontId="22" fillId="0" borderId="18" xfId="0" applyFont="1" applyBorder="1" applyAlignment="1">
      <alignment vertical="top" wrapText="1"/>
    </xf>
    <xf numFmtId="0" fontId="22" fillId="0" borderId="17" xfId="0" applyFont="1" applyBorder="1" applyAlignment="1">
      <alignment vertical="top"/>
    </xf>
    <xf numFmtId="0" fontId="0" fillId="0" borderId="12" xfId="0" applyBorder="1" applyAlignment="1">
      <alignment horizontal="right"/>
    </xf>
    <xf numFmtId="0" fontId="0" fillId="0" borderId="12" xfId="0" applyBorder="1" applyAlignment="1">
      <alignment horizontal="right" wrapText="1"/>
    </xf>
    <xf numFmtId="2" fontId="23" fillId="0" borderId="12" xfId="2" applyNumberFormat="1" applyFont="1" applyFill="1" applyBorder="1" applyAlignment="1">
      <alignment horizontal="right" wrapText="1"/>
    </xf>
    <xf numFmtId="2" fontId="0" fillId="4" borderId="2" xfId="0" applyNumberFormat="1" applyFill="1" applyBorder="1" applyAlignment="1">
      <alignment horizontal="center" vertical="center"/>
    </xf>
    <xf numFmtId="0" fontId="22" fillId="0" borderId="12" xfId="0" applyFont="1" applyBorder="1" applyAlignment="1">
      <alignment vertical="top"/>
    </xf>
    <xf numFmtId="165" fontId="0" fillId="6" borderId="2" xfId="0" applyNumberFormat="1" applyFill="1" applyBorder="1" applyAlignment="1">
      <alignment horizontal="center" vertical="center"/>
    </xf>
    <xf numFmtId="0" fontId="1" fillId="0" borderId="0" xfId="0" applyFont="1" applyFill="1" applyBorder="1" applyAlignment="1">
      <alignment horizontal="right" vertical="center" wrapText="1"/>
    </xf>
    <xf numFmtId="0" fontId="32" fillId="0" borderId="0" xfId="0" applyFont="1" applyAlignment="1"/>
    <xf numFmtId="0" fontId="1" fillId="0" borderId="0" xfId="0" applyFont="1" applyBorder="1" applyAlignment="1">
      <alignment wrapText="1"/>
    </xf>
    <xf numFmtId="0" fontId="4" fillId="0" borderId="2" xfId="0" applyFont="1" applyBorder="1" applyAlignment="1"/>
    <xf numFmtId="0" fontId="4" fillId="0" borderId="8" xfId="0" applyFont="1" applyBorder="1" applyAlignment="1">
      <alignment horizontal="right" vertical="center" wrapText="1"/>
    </xf>
    <xf numFmtId="0" fontId="4" fillId="0" borderId="9" xfId="0" applyFont="1" applyBorder="1" applyAlignment="1">
      <alignment horizontal="right" vertical="center" wrapText="1"/>
    </xf>
    <xf numFmtId="0" fontId="4" fillId="0" borderId="8" xfId="0" applyFont="1" applyBorder="1" applyAlignment="1">
      <alignment horizontal="center"/>
    </xf>
    <xf numFmtId="0" fontId="4" fillId="0" borderId="8" xfId="0" applyFont="1" applyBorder="1" applyAlignment="1"/>
    <xf numFmtId="0" fontId="1" fillId="0" borderId="0" xfId="0" applyFont="1" applyBorder="1" applyAlignment="1">
      <alignment horizontal="right" wrapText="1"/>
    </xf>
    <xf numFmtId="0" fontId="1" fillId="0" borderId="0" xfId="0" applyFont="1" applyBorder="1" applyAlignment="1">
      <alignment horizontal="left" vertical="center" wrapText="1"/>
    </xf>
    <xf numFmtId="0" fontId="2" fillId="0" borderId="7" xfId="0" applyFont="1" applyFill="1" applyBorder="1" applyAlignment="1"/>
    <xf numFmtId="0" fontId="9" fillId="0" borderId="0" xfId="0" applyFont="1" applyAlignment="1"/>
    <xf numFmtId="0" fontId="7" fillId="0" borderId="0" xfId="0" applyFont="1" applyBorder="1"/>
    <xf numFmtId="164" fontId="2" fillId="0" borderId="33" xfId="0" applyNumberFormat="1" applyFont="1" applyBorder="1" applyAlignment="1">
      <alignment horizontal="center" vertical="center"/>
    </xf>
    <xf numFmtId="0" fontId="1" fillId="0" borderId="9" xfId="0" applyFont="1" applyBorder="1" applyAlignment="1">
      <alignment vertical="center" wrapText="1"/>
    </xf>
    <xf numFmtId="0" fontId="2" fillId="0" borderId="29" xfId="0" applyFont="1" applyBorder="1" applyAlignment="1">
      <alignment horizontal="center" vertical="center"/>
    </xf>
    <xf numFmtId="165" fontId="2" fillId="0" borderId="2" xfId="0" applyNumberFormat="1" applyFont="1" applyBorder="1" applyAlignment="1">
      <alignment horizontal="center" vertical="center"/>
    </xf>
    <xf numFmtId="164" fontId="2" fillId="0" borderId="2" xfId="0" applyNumberFormat="1" applyFont="1" applyBorder="1" applyAlignment="1">
      <alignment horizontal="center" vertical="center"/>
    </xf>
    <xf numFmtId="0" fontId="1" fillId="0" borderId="2" xfId="0" applyFont="1" applyBorder="1" applyAlignment="1">
      <alignment horizontal="center" vertical="center" wrapText="1"/>
    </xf>
    <xf numFmtId="0" fontId="0" fillId="0" borderId="2" xfId="0" applyBorder="1" applyAlignment="1">
      <alignment horizontal="center"/>
    </xf>
    <xf numFmtId="0" fontId="1" fillId="0" borderId="3" xfId="0" applyFont="1" applyBorder="1" applyAlignment="1">
      <alignment horizontal="left"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0" fillId="0" borderId="0" xfId="0" applyFont="1" applyFill="1" applyAlignment="1">
      <alignment horizontal="left"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17" fillId="0" borderId="7" xfId="0" applyFont="1" applyBorder="1" applyAlignment="1">
      <alignment horizontal="left" wrapText="1"/>
    </xf>
    <xf numFmtId="0" fontId="8" fillId="0" borderId="1" xfId="0" applyFont="1" applyBorder="1" applyAlignment="1">
      <alignment wrapText="1"/>
    </xf>
    <xf numFmtId="0" fontId="8" fillId="0" borderId="6" xfId="0" applyFont="1" applyBorder="1" applyAlignment="1">
      <alignment wrapText="1"/>
    </xf>
    <xf numFmtId="0" fontId="1" fillId="0" borderId="3"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9" fillId="0" borderId="0" xfId="0" applyFont="1" applyFill="1" applyBorder="1" applyAlignment="1">
      <alignment horizontal="left"/>
    </xf>
    <xf numFmtId="0" fontId="8" fillId="0" borderId="0" xfId="0" applyFont="1" applyBorder="1" applyAlignment="1"/>
    <xf numFmtId="0" fontId="2" fillId="0" borderId="0" xfId="0" applyFont="1" applyBorder="1" applyAlignment="1"/>
    <xf numFmtId="0" fontId="2" fillId="0" borderId="4" xfId="0" applyFont="1" applyBorder="1" applyAlignment="1"/>
    <xf numFmtId="0" fontId="1" fillId="0" borderId="2" xfId="0" applyFont="1" applyBorder="1" applyAlignment="1">
      <alignment horizontal="left" wrapText="1"/>
    </xf>
    <xf numFmtId="0" fontId="8" fillId="0" borderId="0" xfId="0" applyFont="1" applyBorder="1" applyAlignment="1">
      <alignment wrapText="1"/>
    </xf>
    <xf numFmtId="0" fontId="8" fillId="0" borderId="4" xfId="0" applyFont="1" applyBorder="1" applyAlignment="1">
      <alignment wrapText="1"/>
    </xf>
    <xf numFmtId="0" fontId="1" fillId="0" borderId="2" xfId="0" applyFont="1" applyBorder="1" applyAlignment="1">
      <alignment wrapText="1"/>
    </xf>
    <xf numFmtId="0" fontId="3" fillId="0" borderId="0" xfId="0" applyFont="1" applyBorder="1" applyAlignment="1">
      <alignment horizontal="left" wrapText="1"/>
    </xf>
    <xf numFmtId="0" fontId="3" fillId="0" borderId="4" xfId="0" applyFont="1" applyBorder="1" applyAlignment="1">
      <alignment horizontal="left" wrapText="1"/>
    </xf>
    <xf numFmtId="0" fontId="4" fillId="0" borderId="2" xfId="0" applyFont="1" applyFill="1" applyBorder="1" applyAlignment="1">
      <alignment horizontal="left"/>
    </xf>
    <xf numFmtId="0" fontId="2" fillId="0" borderId="2" xfId="0" applyFont="1" applyFill="1" applyBorder="1" applyAlignment="1">
      <alignment horizontal="left"/>
    </xf>
    <xf numFmtId="0" fontId="6" fillId="0" borderId="0" xfId="0" applyFont="1" applyBorder="1" applyAlignment="1">
      <alignment horizontal="left"/>
    </xf>
    <xf numFmtId="0" fontId="6" fillId="0" borderId="1" xfId="0" applyFont="1" applyBorder="1" applyAlignment="1">
      <alignment horizontal="left"/>
    </xf>
    <xf numFmtId="0" fontId="3" fillId="0" borderId="2" xfId="0" applyFont="1" applyFill="1" applyBorder="1" applyAlignment="1">
      <alignment horizontal="left"/>
    </xf>
    <xf numFmtId="0" fontId="4" fillId="0" borderId="3" xfId="0" applyFont="1" applyFill="1" applyBorder="1" applyAlignment="1">
      <alignment horizontal="center"/>
    </xf>
    <xf numFmtId="0" fontId="4" fillId="0" borderId="9" xfId="0" applyFont="1" applyFill="1" applyBorder="1" applyAlignment="1">
      <alignment horizontal="center"/>
    </xf>
    <xf numFmtId="0" fontId="4"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4" fillId="0" borderId="2" xfId="0" applyFont="1" applyBorder="1" applyAlignment="1">
      <alignment horizontal="center"/>
    </xf>
    <xf numFmtId="0" fontId="31" fillId="0" borderId="2" xfId="0" applyFont="1" applyBorder="1" applyAlignment="1">
      <alignment horizontal="center"/>
    </xf>
    <xf numFmtId="2" fontId="23" fillId="0" borderId="2" xfId="2" applyNumberFormat="1" applyFont="1" applyFill="1" applyBorder="1" applyAlignment="1">
      <alignment horizontal="center" wrapText="1"/>
    </xf>
    <xf numFmtId="2" fontId="23" fillId="0" borderId="2" xfId="2" applyNumberFormat="1" applyFont="1" applyFill="1" applyBorder="1" applyAlignment="1" applyProtection="1">
      <alignment horizontal="center" wrapText="1"/>
    </xf>
    <xf numFmtId="0" fontId="4" fillId="0" borderId="30" xfId="0" applyFont="1" applyFill="1" applyBorder="1" applyAlignment="1">
      <alignment horizontal="left" wrapText="1"/>
    </xf>
    <xf numFmtId="0" fontId="2" fillId="0" borderId="31" xfId="0" applyFont="1" applyFill="1" applyBorder="1" applyAlignment="1">
      <alignment horizontal="left" wrapText="1"/>
    </xf>
    <xf numFmtId="0" fontId="4" fillId="0" borderId="2" xfId="0" applyFont="1" applyFill="1" applyBorder="1" applyAlignment="1">
      <alignment horizontal="left" wrapText="1"/>
    </xf>
    <xf numFmtId="0" fontId="2" fillId="0" borderId="32" xfId="0" applyFont="1" applyFill="1" applyBorder="1" applyAlignment="1">
      <alignment horizontal="left" wrapText="1"/>
    </xf>
    <xf numFmtId="0" fontId="0" fillId="0" borderId="2" xfId="0" applyBorder="1" applyAlignment="1">
      <alignment horizontal="center"/>
    </xf>
    <xf numFmtId="0" fontId="0" fillId="0" borderId="2" xfId="0" applyBorder="1" applyAlignment="1">
      <alignment horizontal="center" wrapText="1"/>
    </xf>
    <xf numFmtId="0" fontId="0" fillId="0" borderId="12" xfId="0" applyFont="1" applyBorder="1" applyAlignment="1">
      <alignment horizontal="left" wrapText="1"/>
    </xf>
    <xf numFmtId="0" fontId="0" fillId="0" borderId="0" xfId="0" applyFont="1" applyBorder="1" applyAlignment="1">
      <alignment horizontal="left" wrapText="1"/>
    </xf>
    <xf numFmtId="0" fontId="0" fillId="0" borderId="13" xfId="0" applyFont="1" applyBorder="1" applyAlignment="1">
      <alignment horizontal="left" wrapText="1"/>
    </xf>
    <xf numFmtId="0" fontId="0" fillId="0" borderId="1" xfId="0" applyFill="1" applyBorder="1" applyAlignment="1">
      <alignment horizontal="right" vertical="center" wrapText="1"/>
    </xf>
    <xf numFmtId="0" fontId="24" fillId="0" borderId="12" xfId="0" applyFont="1" applyFill="1" applyBorder="1" applyAlignment="1">
      <alignment horizontal="left" vertical="center"/>
    </xf>
    <xf numFmtId="0" fontId="24" fillId="0" borderId="1" xfId="0" applyFont="1" applyFill="1" applyBorder="1" applyAlignment="1">
      <alignment horizontal="left" vertical="center"/>
    </xf>
    <xf numFmtId="0" fontId="0" fillId="0" borderId="22" xfId="0" applyBorder="1" applyAlignment="1">
      <alignment horizontal="center" wrapText="1"/>
    </xf>
    <xf numFmtId="0" fontId="24" fillId="0" borderId="12" xfId="0" applyFont="1" applyBorder="1" applyAlignment="1">
      <alignment horizontal="left"/>
    </xf>
    <xf numFmtId="0" fontId="24" fillId="0" borderId="1" xfId="0" applyFont="1" applyBorder="1" applyAlignment="1">
      <alignment horizontal="left"/>
    </xf>
    <xf numFmtId="0" fontId="0" fillId="5" borderId="2" xfId="0" applyFill="1" applyBorder="1" applyAlignment="1">
      <alignment horizontal="center"/>
    </xf>
    <xf numFmtId="10" fontId="23" fillId="4" borderId="2" xfId="4" applyNumberFormat="1" applyFont="1" applyFill="1" applyBorder="1" applyAlignment="1" applyProtection="1">
      <alignment horizontal="center" vertical="center"/>
      <protection locked="0"/>
    </xf>
    <xf numFmtId="10" fontId="0" fillId="4" borderId="2" xfId="4" applyNumberFormat="1" applyFont="1" applyFill="1" applyBorder="1" applyAlignment="1">
      <alignment horizontal="center" vertical="center"/>
    </xf>
  </cellXfs>
  <cellStyles count="5">
    <cellStyle name="Hyperlink" xfId="3" builtinId="8"/>
    <cellStyle name="Input" xfId="1" builtinId="20"/>
    <cellStyle name="Normal" xfId="0" builtinId="0"/>
    <cellStyle name="Output" xfId="2" builtinId="21"/>
    <cellStyle name="Percent" xfId="4" builtinId="5"/>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fmlaLink="$I$14"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H$14"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checked="Checked" firstButton="1" fmlaLink="$E$5"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906780</xdr:colOff>
          <xdr:row>4</xdr:row>
          <xdr:rowOff>0</xdr:rowOff>
        </xdr:from>
        <xdr:to>
          <xdr:col>4</xdr:col>
          <xdr:colOff>0</xdr:colOff>
          <xdr:row>6</xdr:row>
          <xdr:rowOff>0</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8</xdr:col>
          <xdr:colOff>0</xdr:colOff>
          <xdr:row>10</xdr:row>
          <xdr:rowOff>0</xdr:rowOff>
        </xdr:to>
        <xdr:sp macro="" textlink="">
          <xdr:nvSpPr>
            <xdr:cNvPr id="5122" name="Group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8</xdr:col>
          <xdr:colOff>0</xdr:colOff>
          <xdr:row>12</xdr:row>
          <xdr:rowOff>0</xdr:rowOff>
        </xdr:to>
        <xdr:sp macro="" textlink="">
          <xdr:nvSpPr>
            <xdr:cNvPr id="5123" name="Group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xdr:row>
          <xdr:rowOff>60960</xdr:rowOff>
        </xdr:from>
        <xdr:to>
          <xdr:col>7</xdr:col>
          <xdr:colOff>381000</xdr:colOff>
          <xdr:row>9</xdr:row>
          <xdr:rowOff>289560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403860</xdr:colOff>
          <xdr:row>9</xdr:row>
          <xdr:rowOff>68580</xdr:rowOff>
        </xdr:from>
        <xdr:to>
          <xdr:col>7</xdr:col>
          <xdr:colOff>708660</xdr:colOff>
          <xdr:row>9</xdr:row>
          <xdr:rowOff>289560</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0</xdr:rowOff>
        </xdr:from>
        <xdr:to>
          <xdr:col>8</xdr:col>
          <xdr:colOff>0</xdr:colOff>
          <xdr:row>11</xdr:row>
          <xdr:rowOff>0</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403860</xdr:colOff>
          <xdr:row>10</xdr:row>
          <xdr:rowOff>68580</xdr:rowOff>
        </xdr:from>
        <xdr:to>
          <xdr:col>7</xdr:col>
          <xdr:colOff>708660</xdr:colOff>
          <xdr:row>10</xdr:row>
          <xdr:rowOff>289560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10</xdr:row>
          <xdr:rowOff>60960</xdr:rowOff>
        </xdr:from>
        <xdr:to>
          <xdr:col>7</xdr:col>
          <xdr:colOff>381000</xdr:colOff>
          <xdr:row>10</xdr:row>
          <xdr:rowOff>289560</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0</xdr:rowOff>
        </xdr:from>
        <xdr:to>
          <xdr:col>8</xdr:col>
          <xdr:colOff>0</xdr:colOff>
          <xdr:row>13</xdr:row>
          <xdr:rowOff>0</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12</xdr:row>
          <xdr:rowOff>0</xdr:rowOff>
        </xdr:from>
        <xdr:to>
          <xdr:col>7</xdr:col>
          <xdr:colOff>381000</xdr:colOff>
          <xdr:row>13</xdr:row>
          <xdr:rowOff>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403860</xdr:colOff>
          <xdr:row>12</xdr:row>
          <xdr:rowOff>0</xdr:rowOff>
        </xdr:from>
        <xdr:to>
          <xdr:col>7</xdr:col>
          <xdr:colOff>716280</xdr:colOff>
          <xdr:row>12</xdr:row>
          <xdr:rowOff>190500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8</xdr:col>
          <xdr:colOff>0</xdr:colOff>
          <xdr:row>18</xdr:row>
          <xdr:rowOff>0</xdr:rowOff>
        </xdr:to>
        <xdr:sp macro="" textlink="">
          <xdr:nvSpPr>
            <xdr:cNvPr id="5132" name="Group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17</xdr:row>
          <xdr:rowOff>175260</xdr:rowOff>
        </xdr:from>
        <xdr:to>
          <xdr:col>7</xdr:col>
          <xdr:colOff>746760</xdr:colOff>
          <xdr:row>17</xdr:row>
          <xdr:rowOff>365760</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17</xdr:row>
          <xdr:rowOff>175260</xdr:rowOff>
        </xdr:from>
        <xdr:to>
          <xdr:col>7</xdr:col>
          <xdr:colOff>411480</xdr:colOff>
          <xdr:row>17</xdr:row>
          <xdr:rowOff>373380</xdr:rowOff>
        </xdr:to>
        <xdr:sp macro="" textlink="">
          <xdr:nvSpPr>
            <xdr:cNvPr id="5134" name="Option Button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8</xdr:col>
          <xdr:colOff>0</xdr:colOff>
          <xdr:row>12</xdr:row>
          <xdr:rowOff>0</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403860</xdr:colOff>
          <xdr:row>11</xdr:row>
          <xdr:rowOff>68580</xdr:rowOff>
        </xdr:from>
        <xdr:to>
          <xdr:col>7</xdr:col>
          <xdr:colOff>708660</xdr:colOff>
          <xdr:row>11</xdr:row>
          <xdr:rowOff>289560</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11</xdr:row>
          <xdr:rowOff>60960</xdr:rowOff>
        </xdr:from>
        <xdr:to>
          <xdr:col>7</xdr:col>
          <xdr:colOff>381000</xdr:colOff>
          <xdr:row>11</xdr:row>
          <xdr:rowOff>289560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251460</xdr:rowOff>
        </xdr:from>
        <xdr:to>
          <xdr:col>8</xdr:col>
          <xdr:colOff>0</xdr:colOff>
          <xdr:row>16</xdr:row>
          <xdr:rowOff>0</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403860</xdr:rowOff>
        </xdr:from>
        <xdr:to>
          <xdr:col>8</xdr:col>
          <xdr:colOff>0</xdr:colOff>
          <xdr:row>17</xdr:row>
          <xdr:rowOff>0</xdr:rowOff>
        </xdr:to>
        <xdr:sp macro="" textlink="">
          <xdr:nvSpPr>
            <xdr:cNvPr id="5139" name="Group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15</xdr:row>
          <xdr:rowOff>99060</xdr:rowOff>
        </xdr:from>
        <xdr:to>
          <xdr:col>7</xdr:col>
          <xdr:colOff>746760</xdr:colOff>
          <xdr:row>15</xdr:row>
          <xdr:rowOff>289560</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16</xdr:row>
          <xdr:rowOff>99060</xdr:rowOff>
        </xdr:from>
        <xdr:to>
          <xdr:col>7</xdr:col>
          <xdr:colOff>746760</xdr:colOff>
          <xdr:row>16</xdr:row>
          <xdr:rowOff>289560</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xdr:row>
          <xdr:rowOff>99060</xdr:rowOff>
        </xdr:from>
        <xdr:to>
          <xdr:col>7</xdr:col>
          <xdr:colOff>403860</xdr:colOff>
          <xdr:row>15</xdr:row>
          <xdr:rowOff>297180</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16</xdr:row>
          <xdr:rowOff>83820</xdr:rowOff>
        </xdr:from>
        <xdr:to>
          <xdr:col>7</xdr:col>
          <xdr:colOff>411480</xdr:colOff>
          <xdr:row>16</xdr:row>
          <xdr:rowOff>289560</xdr:rowOff>
        </xdr:to>
        <xdr:sp macro="" textlink="">
          <xdr:nvSpPr>
            <xdr:cNvPr id="5143" name="Option Button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0</xdr:rowOff>
        </xdr:from>
        <xdr:to>
          <xdr:col>8</xdr:col>
          <xdr:colOff>0</xdr:colOff>
          <xdr:row>27</xdr:row>
          <xdr:rowOff>0</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25</xdr:row>
          <xdr:rowOff>236220</xdr:rowOff>
        </xdr:from>
        <xdr:to>
          <xdr:col>7</xdr:col>
          <xdr:colOff>411480</xdr:colOff>
          <xdr:row>27</xdr:row>
          <xdr:rowOff>7620</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25</xdr:row>
          <xdr:rowOff>228600</xdr:rowOff>
        </xdr:from>
        <xdr:to>
          <xdr:col>7</xdr:col>
          <xdr:colOff>716280</xdr:colOff>
          <xdr:row>27</xdr:row>
          <xdr:rowOff>0</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xdr:row>
          <xdr:rowOff>38100</xdr:rowOff>
        </xdr:from>
        <xdr:to>
          <xdr:col>3</xdr:col>
          <xdr:colOff>746760</xdr:colOff>
          <xdr:row>4</xdr:row>
          <xdr:rowOff>220980</xdr:rowOff>
        </xdr:to>
        <xdr:sp macro="" textlink="">
          <xdr:nvSpPr>
            <xdr:cNvPr id="5147" name="Option Button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Active Reforestation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xdr:row>
          <xdr:rowOff>213360</xdr:rowOff>
        </xdr:from>
        <xdr:to>
          <xdr:col>3</xdr:col>
          <xdr:colOff>670560</xdr:colOff>
          <xdr:row>5</xdr:row>
          <xdr:rowOff>99060</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Passive Reforestation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xdr:row>
          <xdr:rowOff>99060</xdr:rowOff>
        </xdr:from>
        <xdr:to>
          <xdr:col>3</xdr:col>
          <xdr:colOff>746760</xdr:colOff>
          <xdr:row>5</xdr:row>
          <xdr:rowOff>274320</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Individual Tree Plantings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0</xdr:rowOff>
        </xdr:from>
        <xdr:to>
          <xdr:col>8</xdr:col>
          <xdr:colOff>0</xdr:colOff>
          <xdr:row>28</xdr:row>
          <xdr:rowOff>0</xdr:rowOff>
        </xdr:to>
        <xdr:sp macro="" textlink="">
          <xdr:nvSpPr>
            <xdr:cNvPr id="5150" name="Group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27</xdr:row>
          <xdr:rowOff>175260</xdr:rowOff>
        </xdr:from>
        <xdr:to>
          <xdr:col>7</xdr:col>
          <xdr:colOff>716280</xdr:colOff>
          <xdr:row>27</xdr:row>
          <xdr:rowOff>388620</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27</xdr:row>
          <xdr:rowOff>160020</xdr:rowOff>
        </xdr:from>
        <xdr:to>
          <xdr:col>7</xdr:col>
          <xdr:colOff>403860</xdr:colOff>
          <xdr:row>27</xdr:row>
          <xdr:rowOff>381000</xdr:rowOff>
        </xdr:to>
        <xdr:sp macro="" textlink="">
          <xdr:nvSpPr>
            <xdr:cNvPr id="5152" name="Option Button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hdsc.nws.noaa.gov/hdsc/pfds/pfds_map_cont.html?bkmrk=vt"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0E8A7-0D1B-4169-8B53-CD1083B4DAFC}">
  <dimension ref="A1:L30"/>
  <sheetViews>
    <sheetView tabSelected="1" view="pageLayout" zoomScaleNormal="110" workbookViewId="0">
      <selection activeCell="F6" sqref="F6"/>
    </sheetView>
  </sheetViews>
  <sheetFormatPr defaultColWidth="9.109375" defaultRowHeight="17.399999999999999" x14ac:dyDescent="0.4"/>
  <cols>
    <col min="1" max="1" width="3.33203125" style="4" customWidth="1"/>
    <col min="2" max="2" width="12.6640625" style="1" customWidth="1"/>
    <col min="3" max="3" width="8.33203125" style="1" customWidth="1"/>
    <col min="4" max="4" width="11.6640625" style="1" customWidth="1"/>
    <col min="5" max="5" width="5.109375" style="1" customWidth="1"/>
    <col min="6" max="6" width="15.6640625" style="1" customWidth="1"/>
    <col min="7" max="7" width="9" style="1" customWidth="1"/>
    <col min="8" max="8" width="10.88671875" style="4" customWidth="1"/>
    <col min="9" max="9" width="18.6640625" style="5" customWidth="1"/>
    <col min="10" max="16384" width="9.109375" style="1"/>
  </cols>
  <sheetData>
    <row r="1" spans="1:12" ht="18" customHeight="1" x14ac:dyDescent="0.4">
      <c r="A1" s="13" t="s">
        <v>83</v>
      </c>
      <c r="B1" s="12"/>
      <c r="C1" s="12"/>
      <c r="G1" s="14" t="s">
        <v>0</v>
      </c>
      <c r="H1" s="149"/>
      <c r="I1" s="150"/>
    </row>
    <row r="2" spans="1:12" ht="18" customHeight="1" x14ac:dyDescent="0.4">
      <c r="A2" s="151" t="s">
        <v>67</v>
      </c>
      <c r="B2" s="151"/>
      <c r="C2" s="151"/>
      <c r="D2" s="151"/>
      <c r="G2" s="14" t="s">
        <v>1</v>
      </c>
      <c r="H2" s="149"/>
      <c r="I2" s="153"/>
    </row>
    <row r="3" spans="1:12" s="2" customFormat="1" ht="18" customHeight="1" x14ac:dyDescent="0.6">
      <c r="A3" s="152"/>
      <c r="B3" s="152"/>
      <c r="C3" s="152"/>
      <c r="D3" s="152"/>
      <c r="E3" s="12"/>
      <c r="F3" s="12"/>
      <c r="G3" s="14" t="s">
        <v>82</v>
      </c>
      <c r="H3" s="154"/>
      <c r="I3" s="155"/>
    </row>
    <row r="4" spans="1:12" s="3" customFormat="1" ht="15.6" customHeight="1" x14ac:dyDescent="0.45">
      <c r="A4" s="17"/>
      <c r="B4" s="19"/>
      <c r="C4" s="15"/>
      <c r="D4" s="117"/>
      <c r="E4" s="17"/>
      <c r="F4" s="118"/>
      <c r="G4" s="13"/>
      <c r="H4" s="4"/>
    </row>
    <row r="5" spans="1:12" s="3" customFormat="1" ht="22.95" customHeight="1" x14ac:dyDescent="0.45">
      <c r="A5" s="156">
        <v>1</v>
      </c>
      <c r="B5" s="157" t="s">
        <v>68</v>
      </c>
      <c r="C5" s="158"/>
      <c r="D5" s="158"/>
      <c r="E5" s="16">
        <v>1</v>
      </c>
      <c r="F5" s="119"/>
      <c r="G5" s="119"/>
      <c r="H5" s="119"/>
      <c r="I5" s="108"/>
    </row>
    <row r="6" spans="1:12" s="3" customFormat="1" ht="24" customHeight="1" x14ac:dyDescent="0.45">
      <c r="A6" s="156"/>
      <c r="B6" s="157"/>
      <c r="C6" s="158"/>
      <c r="D6" s="158"/>
      <c r="E6" s="16"/>
      <c r="F6" s="115"/>
      <c r="G6" s="115"/>
      <c r="H6" s="24"/>
      <c r="I6" s="18"/>
    </row>
    <row r="7" spans="1:12" s="3" customFormat="1" ht="17.399999999999999" customHeight="1" x14ac:dyDescent="0.45">
      <c r="A7" s="20"/>
      <c r="B7" s="107"/>
      <c r="C7" s="107"/>
      <c r="D7" s="8"/>
      <c r="E7" s="16"/>
      <c r="F7" s="115"/>
      <c r="G7" s="115"/>
      <c r="H7" s="24"/>
      <c r="I7" s="18"/>
    </row>
    <row r="8" spans="1:12" s="3" customFormat="1" ht="17.399999999999999" customHeight="1" x14ac:dyDescent="0.45">
      <c r="A8" s="139" t="s">
        <v>5</v>
      </c>
      <c r="B8" s="139"/>
      <c r="C8" s="139"/>
      <c r="D8" s="139"/>
      <c r="E8" s="139"/>
      <c r="F8" s="139"/>
      <c r="G8" s="139"/>
      <c r="H8" s="139"/>
      <c r="I8" s="139"/>
    </row>
    <row r="9" spans="1:12" ht="20.100000000000001" customHeight="1" x14ac:dyDescent="0.45">
      <c r="A9" s="20"/>
      <c r="B9" s="140" t="s">
        <v>69</v>
      </c>
      <c r="C9" s="141"/>
      <c r="D9" s="141"/>
      <c r="E9" s="141"/>
      <c r="F9" s="141"/>
      <c r="G9" s="142"/>
      <c r="H9" s="6" t="s">
        <v>2</v>
      </c>
      <c r="I9" s="10" t="s">
        <v>3</v>
      </c>
      <c r="L9" s="7"/>
    </row>
    <row r="10" spans="1:12" ht="30" customHeight="1" x14ac:dyDescent="0.4">
      <c r="A10" s="20">
        <v>2</v>
      </c>
      <c r="B10" s="143" t="s">
        <v>70</v>
      </c>
      <c r="C10" s="143"/>
      <c r="D10" s="143"/>
      <c r="E10" s="143"/>
      <c r="F10" s="143"/>
      <c r="G10" s="143"/>
      <c r="H10" s="10"/>
      <c r="I10" s="26"/>
    </row>
    <row r="11" spans="1:12" ht="30" customHeight="1" x14ac:dyDescent="0.4">
      <c r="A11" s="20">
        <v>3</v>
      </c>
      <c r="B11" s="143" t="s">
        <v>71</v>
      </c>
      <c r="C11" s="143"/>
      <c r="D11" s="143"/>
      <c r="E11" s="143"/>
      <c r="F11" s="143"/>
      <c r="G11" s="143"/>
      <c r="H11" s="10"/>
      <c r="I11" s="26"/>
    </row>
    <row r="12" spans="1:12" ht="30" customHeight="1" x14ac:dyDescent="0.4">
      <c r="A12" s="20" t="s">
        <v>72</v>
      </c>
      <c r="B12" s="136" t="str">
        <f>IF(E5=3,"","For reforested areas, is the minimum contiguous area at least 2,500 square feet?")</f>
        <v>For reforested areas, is the minimum contiguous area at least 2,500 square feet?</v>
      </c>
      <c r="C12" s="137"/>
      <c r="D12" s="137"/>
      <c r="E12" s="137"/>
      <c r="F12" s="137"/>
      <c r="G12" s="138"/>
      <c r="H12" s="10"/>
      <c r="I12" s="26"/>
    </row>
    <row r="13" spans="1:12" ht="15.6" customHeight="1" x14ac:dyDescent="0.4">
      <c r="A13" s="20" t="s">
        <v>73</v>
      </c>
      <c r="B13" s="143" t="str">
        <f>IF(E5=3,"","For reforested areas, is the minimum width at least 25 feet?")</f>
        <v>For reforested areas, is the minimum width at least 25 feet?</v>
      </c>
      <c r="C13" s="143"/>
      <c r="D13" s="143"/>
      <c r="E13" s="143"/>
      <c r="F13" s="143"/>
      <c r="G13" s="143"/>
      <c r="H13" s="10"/>
      <c r="I13" s="26"/>
    </row>
    <row r="14" spans="1:12" s="12" customFormat="1" ht="13.5" customHeight="1" x14ac:dyDescent="0.4">
      <c r="A14" s="11"/>
      <c r="B14" s="21"/>
      <c r="H14" s="23">
        <v>0</v>
      </c>
      <c r="I14" s="22">
        <v>0</v>
      </c>
    </row>
    <row r="15" spans="1:12" ht="20.100000000000001" customHeight="1" x14ac:dyDescent="0.4">
      <c r="B15" s="144" t="s">
        <v>74</v>
      </c>
      <c r="C15" s="144"/>
      <c r="D15" s="144"/>
      <c r="E15" s="144"/>
      <c r="F15" s="144"/>
      <c r="G15" s="145"/>
      <c r="H15" s="10" t="s">
        <v>2</v>
      </c>
      <c r="I15" s="10" t="s">
        <v>3</v>
      </c>
    </row>
    <row r="16" spans="1:12" ht="31.2" customHeight="1" x14ac:dyDescent="0.4">
      <c r="A16" s="20">
        <v>6</v>
      </c>
      <c r="B16" s="146" t="s">
        <v>75</v>
      </c>
      <c r="C16" s="146"/>
      <c r="D16" s="146"/>
      <c r="E16" s="146"/>
      <c r="F16" s="146"/>
      <c r="G16" s="146"/>
      <c r="H16" s="10"/>
      <c r="I16" s="26"/>
    </row>
    <row r="17" spans="1:9" ht="30.6" customHeight="1" x14ac:dyDescent="0.4">
      <c r="A17" s="20">
        <v>7</v>
      </c>
      <c r="B17" s="127" t="s">
        <v>76</v>
      </c>
      <c r="C17" s="128"/>
      <c r="D17" s="128"/>
      <c r="E17" s="128"/>
      <c r="F17" s="128"/>
      <c r="G17" s="129"/>
      <c r="H17" s="10"/>
      <c r="I17" s="26"/>
    </row>
    <row r="18" spans="1:9" ht="45.6" customHeight="1" x14ac:dyDescent="0.4">
      <c r="A18" s="20">
        <v>8</v>
      </c>
      <c r="B18" s="146" t="s">
        <v>77</v>
      </c>
      <c r="C18" s="146"/>
      <c r="D18" s="146"/>
      <c r="E18" s="146"/>
      <c r="F18" s="146"/>
      <c r="G18" s="146"/>
      <c r="H18" s="10"/>
      <c r="I18" s="26"/>
    </row>
    <row r="19" spans="1:9" ht="12.6" customHeight="1" x14ac:dyDescent="0.4">
      <c r="A19" s="20"/>
      <c r="B19" s="109"/>
      <c r="C19" s="109"/>
      <c r="D19" s="109"/>
      <c r="E19" s="109"/>
      <c r="F19" s="109"/>
      <c r="G19" s="109"/>
      <c r="H19" s="113"/>
      <c r="I19" s="114"/>
    </row>
    <row r="20" spans="1:9" ht="19.95" customHeight="1" thickBot="1" x14ac:dyDescent="0.45">
      <c r="A20" s="20"/>
      <c r="B20" s="147" t="s">
        <v>61</v>
      </c>
      <c r="C20" s="147"/>
      <c r="D20" s="147"/>
      <c r="E20" s="147"/>
      <c r="F20" s="147"/>
      <c r="G20" s="148"/>
      <c r="H20" s="6" t="s">
        <v>2</v>
      </c>
      <c r="I20" s="110" t="s">
        <v>3</v>
      </c>
    </row>
    <row r="21" spans="1:9" s="12" customFormat="1" ht="19.95" customHeight="1" thickTop="1" thickBot="1" x14ac:dyDescent="0.45">
      <c r="A21" s="20">
        <v>9</v>
      </c>
      <c r="B21" s="131" t="str">
        <f>IF(E5=3,"Number of trees planted","Reforested area (excluding impervious surfaces)")</f>
        <v>Reforested area (excluding impervious surfaces)</v>
      </c>
      <c r="C21" s="132"/>
      <c r="D21" s="132"/>
      <c r="E21" s="132"/>
      <c r="F21" s="132"/>
      <c r="G21" s="111" t="str">
        <f>IF(E5=3,"# trees","(acres)")</f>
        <v>(acres)</v>
      </c>
      <c r="H21" s="120">
        <v>0</v>
      </c>
      <c r="I21" s="121"/>
    </row>
    <row r="22" spans="1:9" s="12" customFormat="1" ht="19.95" customHeight="1" thickTop="1" x14ac:dyDescent="0.4">
      <c r="A22" s="20" t="s">
        <v>78</v>
      </c>
      <c r="B22" s="131" t="str">
        <f>IF(E5=3,"Tv Credit per tree","Tv credit per unit area")</f>
        <v>Tv credit per unit area</v>
      </c>
      <c r="C22" s="132"/>
      <c r="D22" s="132"/>
      <c r="E22" s="132"/>
      <c r="F22" s="132"/>
      <c r="G22" s="112" t="str">
        <f>IF(E5=3,"cubic feet","inches")</f>
        <v>inches</v>
      </c>
      <c r="H22" s="122">
        <f>IF(E5=3,5,IF(E5=2,0.05,0.1))</f>
        <v>0.1</v>
      </c>
      <c r="I22" s="26"/>
    </row>
    <row r="23" spans="1:9" s="12" customFormat="1" ht="20.399999999999999" customHeight="1" x14ac:dyDescent="0.4">
      <c r="A23" s="20" t="s">
        <v>79</v>
      </c>
      <c r="B23" s="131" t="s">
        <v>62</v>
      </c>
      <c r="C23" s="132"/>
      <c r="D23" s="132"/>
      <c r="E23" s="132"/>
      <c r="F23" s="132"/>
      <c r="G23" s="112" t="s">
        <v>63</v>
      </c>
      <c r="H23" s="123">
        <f>IF(E5=3,H21*H22,H21*H22/12*43560)</f>
        <v>0</v>
      </c>
      <c r="I23" s="26"/>
    </row>
    <row r="24" spans="1:9" s="12" customFormat="1" ht="20.399999999999999" customHeight="1" x14ac:dyDescent="0.4">
      <c r="A24" s="20" t="s">
        <v>80</v>
      </c>
      <c r="B24" s="131" t="s">
        <v>62</v>
      </c>
      <c r="C24" s="132"/>
      <c r="D24" s="132"/>
      <c r="E24" s="132"/>
      <c r="F24" s="132"/>
      <c r="G24" s="112" t="s">
        <v>64</v>
      </c>
      <c r="H24" s="124">
        <f>H23/43560</f>
        <v>0</v>
      </c>
      <c r="I24" s="26"/>
    </row>
    <row r="25" spans="1:9" s="12" customFormat="1" ht="31.2" customHeight="1" x14ac:dyDescent="0.4">
      <c r="A25" s="20"/>
      <c r="B25" s="116"/>
      <c r="C25" s="116"/>
      <c r="D25" s="116"/>
      <c r="E25" s="116"/>
      <c r="F25" s="116"/>
      <c r="G25" s="116"/>
      <c r="H25" s="133" t="s">
        <v>65</v>
      </c>
      <c r="I25" s="133"/>
    </row>
    <row r="26" spans="1:9" ht="20.100000000000001" customHeight="1" x14ac:dyDescent="0.4">
      <c r="B26" s="134" t="s">
        <v>66</v>
      </c>
      <c r="C26" s="134"/>
      <c r="D26" s="134"/>
      <c r="E26" s="134"/>
      <c r="F26" s="134"/>
      <c r="G26" s="135"/>
      <c r="H26" s="10" t="s">
        <v>2</v>
      </c>
      <c r="I26" s="10" t="s">
        <v>3</v>
      </c>
    </row>
    <row r="27" spans="1:9" s="11" customFormat="1" ht="15.6" customHeight="1" x14ac:dyDescent="0.4">
      <c r="A27" s="4"/>
      <c r="B27" s="136" t="s">
        <v>81</v>
      </c>
      <c r="C27" s="137"/>
      <c r="D27" s="137"/>
      <c r="E27" s="137"/>
      <c r="F27" s="137"/>
      <c r="G27" s="138"/>
      <c r="H27" s="25"/>
      <c r="I27" s="125"/>
    </row>
    <row r="28" spans="1:9" s="11" customFormat="1" ht="44.4" customHeight="1" x14ac:dyDescent="0.4">
      <c r="A28" s="4"/>
      <c r="B28" s="127" t="str">
        <f>IF(E5=3,"Does the plan indicate that trees planted for the single tree credit at least 2-inch caliper for deciduous trees, or at least six feet tall for coniferous trees?","Does the planting plan specify that reforestation areas shall not be maintained as landscaped areas and that leaf litter, duff, saplings, and understory shall not be removed?")</f>
        <v>Does the planting plan specify that reforestation areas shall not be maintained as landscaped areas and that leaf litter, duff, saplings, and understory shall not be removed?</v>
      </c>
      <c r="C28" s="128"/>
      <c r="D28" s="128"/>
      <c r="E28" s="128"/>
      <c r="F28" s="128"/>
      <c r="G28" s="129"/>
      <c r="H28" s="25"/>
      <c r="I28" s="125"/>
    </row>
    <row r="29" spans="1:9" s="11" customFormat="1" ht="6.6" customHeight="1" x14ac:dyDescent="0.4">
      <c r="A29" s="4"/>
    </row>
    <row r="30" spans="1:9" s="9" customFormat="1" ht="27" customHeight="1" x14ac:dyDescent="0.4">
      <c r="A30" s="130" t="s">
        <v>4</v>
      </c>
      <c r="B30" s="130"/>
      <c r="C30" s="130"/>
      <c r="D30" s="130"/>
      <c r="E30" s="130"/>
      <c r="F30" s="130"/>
      <c r="G30" s="130"/>
      <c r="H30" s="130"/>
      <c r="I30" s="130"/>
    </row>
  </sheetData>
  <mergeCells count="27">
    <mergeCell ref="H1:I1"/>
    <mergeCell ref="A2:D3"/>
    <mergeCell ref="H2:I2"/>
    <mergeCell ref="H3:I3"/>
    <mergeCell ref="A5:A6"/>
    <mergeCell ref="B5:B6"/>
    <mergeCell ref="C5:D6"/>
    <mergeCell ref="B21:F21"/>
    <mergeCell ref="A8:I8"/>
    <mergeCell ref="B9:G9"/>
    <mergeCell ref="B10:G10"/>
    <mergeCell ref="B11:G11"/>
    <mergeCell ref="B12:G12"/>
    <mergeCell ref="B13:G13"/>
    <mergeCell ref="B15:G15"/>
    <mergeCell ref="B16:G16"/>
    <mergeCell ref="B17:G17"/>
    <mergeCell ref="B18:G18"/>
    <mergeCell ref="B20:G20"/>
    <mergeCell ref="B28:G28"/>
    <mergeCell ref="A30:I30"/>
    <mergeCell ref="B22:F22"/>
    <mergeCell ref="B23:F23"/>
    <mergeCell ref="B24:F24"/>
    <mergeCell ref="H25:I25"/>
    <mergeCell ref="B26:G26"/>
    <mergeCell ref="B27:G27"/>
  </mergeCells>
  <conditionalFormatting sqref="H21">
    <cfRule type="expression" dxfId="0" priority="1">
      <formula>$E$5=3</formula>
    </cfRule>
  </conditionalFormatting>
  <pageMargins left="0.5" right="0.5" top="0.75" bottom="0.75" header="0" footer="0.3"/>
  <pageSetup orientation="portrait" r:id="rId1"/>
  <headerFooter>
    <oddFooter>&amp;RPage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1</xdr:col>
                    <xdr:colOff>906780</xdr:colOff>
                    <xdr:row>4</xdr:row>
                    <xdr:rowOff>0</xdr:rowOff>
                  </from>
                  <to>
                    <xdr:col>4</xdr:col>
                    <xdr:colOff>0</xdr:colOff>
                    <xdr:row>6</xdr:row>
                    <xdr:rowOff>0</xdr:rowOff>
                  </to>
                </anchor>
              </controlPr>
            </control>
          </mc:Choice>
        </mc:AlternateContent>
        <mc:AlternateContent xmlns:mc="http://schemas.openxmlformats.org/markup-compatibility/2006">
          <mc:Choice Requires="x14">
            <control shapeId="5122" r:id="rId5" name="Group Box 2">
              <controlPr defaultSize="0" autoFill="0" autoPict="0">
                <anchor moveWithCells="1">
                  <from>
                    <xdr:col>7</xdr:col>
                    <xdr:colOff>0</xdr:colOff>
                    <xdr:row>9</xdr:row>
                    <xdr:rowOff>0</xdr:rowOff>
                  </from>
                  <to>
                    <xdr:col>8</xdr:col>
                    <xdr:colOff>0</xdr:colOff>
                    <xdr:row>10</xdr:row>
                    <xdr:rowOff>0</xdr:rowOff>
                  </to>
                </anchor>
              </controlPr>
            </control>
          </mc:Choice>
        </mc:AlternateContent>
        <mc:AlternateContent xmlns:mc="http://schemas.openxmlformats.org/markup-compatibility/2006">
          <mc:Choice Requires="x14">
            <control shapeId="5123" r:id="rId6" name="Group Box 3">
              <controlPr defaultSize="0" autoFill="0" autoPict="0">
                <anchor moveWithCells="1">
                  <from>
                    <xdr:col>7</xdr:col>
                    <xdr:colOff>0</xdr:colOff>
                    <xdr:row>11</xdr:row>
                    <xdr:rowOff>0</xdr:rowOff>
                  </from>
                  <to>
                    <xdr:col>8</xdr:col>
                    <xdr:colOff>0</xdr:colOff>
                    <xdr:row>12</xdr:row>
                    <xdr:rowOff>0</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7</xdr:col>
                    <xdr:colOff>22860</xdr:colOff>
                    <xdr:row>9</xdr:row>
                    <xdr:rowOff>60960</xdr:rowOff>
                  </from>
                  <to>
                    <xdr:col>7</xdr:col>
                    <xdr:colOff>381000</xdr:colOff>
                    <xdr:row>9</xdr:row>
                    <xdr:rowOff>289560</xdr:rowOff>
                  </to>
                </anchor>
              </controlPr>
            </control>
          </mc:Choice>
        </mc:AlternateContent>
        <mc:AlternateContent xmlns:mc="http://schemas.openxmlformats.org/markup-compatibility/2006">
          <mc:Choice Requires="x14">
            <control shapeId="5125" r:id="rId8" name="Option Button 5">
              <controlPr defaultSize="0" autoFill="0" autoLine="0" autoPict="0">
                <anchor moveWithCells="1">
                  <from>
                    <xdr:col>7</xdr:col>
                    <xdr:colOff>403860</xdr:colOff>
                    <xdr:row>9</xdr:row>
                    <xdr:rowOff>68580</xdr:rowOff>
                  </from>
                  <to>
                    <xdr:col>7</xdr:col>
                    <xdr:colOff>708660</xdr:colOff>
                    <xdr:row>9</xdr:row>
                    <xdr:rowOff>289560</xdr:rowOff>
                  </to>
                </anchor>
              </controlPr>
            </control>
          </mc:Choice>
        </mc:AlternateContent>
        <mc:AlternateContent xmlns:mc="http://schemas.openxmlformats.org/markup-compatibility/2006">
          <mc:Choice Requires="x14">
            <control shapeId="5126" r:id="rId9" name="Group Box 6">
              <controlPr defaultSize="0" autoFill="0" autoPict="0">
                <anchor moveWithCells="1">
                  <from>
                    <xdr:col>7</xdr:col>
                    <xdr:colOff>0</xdr:colOff>
                    <xdr:row>10</xdr:row>
                    <xdr:rowOff>0</xdr:rowOff>
                  </from>
                  <to>
                    <xdr:col>8</xdr:col>
                    <xdr:colOff>0</xdr:colOff>
                    <xdr:row>11</xdr:row>
                    <xdr:rowOff>0</xdr:rowOff>
                  </to>
                </anchor>
              </controlPr>
            </control>
          </mc:Choice>
        </mc:AlternateContent>
        <mc:AlternateContent xmlns:mc="http://schemas.openxmlformats.org/markup-compatibility/2006">
          <mc:Choice Requires="x14">
            <control shapeId="5127" r:id="rId10" name="Option Button 7">
              <controlPr defaultSize="0" autoFill="0" autoLine="0" autoPict="0">
                <anchor moveWithCells="1">
                  <from>
                    <xdr:col>7</xdr:col>
                    <xdr:colOff>403860</xdr:colOff>
                    <xdr:row>10</xdr:row>
                    <xdr:rowOff>68580</xdr:rowOff>
                  </from>
                  <to>
                    <xdr:col>7</xdr:col>
                    <xdr:colOff>708660</xdr:colOff>
                    <xdr:row>10</xdr:row>
                    <xdr:rowOff>289560</xdr:rowOff>
                  </to>
                </anchor>
              </controlPr>
            </control>
          </mc:Choice>
        </mc:AlternateContent>
        <mc:AlternateContent xmlns:mc="http://schemas.openxmlformats.org/markup-compatibility/2006">
          <mc:Choice Requires="x14">
            <control shapeId="5128" r:id="rId11" name="Option Button 8">
              <controlPr defaultSize="0" autoFill="0" autoLine="0" autoPict="0">
                <anchor moveWithCells="1">
                  <from>
                    <xdr:col>7</xdr:col>
                    <xdr:colOff>22860</xdr:colOff>
                    <xdr:row>10</xdr:row>
                    <xdr:rowOff>60960</xdr:rowOff>
                  </from>
                  <to>
                    <xdr:col>7</xdr:col>
                    <xdr:colOff>381000</xdr:colOff>
                    <xdr:row>10</xdr:row>
                    <xdr:rowOff>289560</xdr:rowOff>
                  </to>
                </anchor>
              </controlPr>
            </control>
          </mc:Choice>
        </mc:AlternateContent>
        <mc:AlternateContent xmlns:mc="http://schemas.openxmlformats.org/markup-compatibility/2006">
          <mc:Choice Requires="x14">
            <control shapeId="5129" r:id="rId12" name="Group Box 9">
              <controlPr defaultSize="0" autoFill="0" autoPict="0">
                <anchor moveWithCells="1">
                  <from>
                    <xdr:col>7</xdr:col>
                    <xdr:colOff>0</xdr:colOff>
                    <xdr:row>12</xdr:row>
                    <xdr:rowOff>0</xdr:rowOff>
                  </from>
                  <to>
                    <xdr:col>8</xdr:col>
                    <xdr:colOff>0</xdr:colOff>
                    <xdr:row>13</xdr:row>
                    <xdr:rowOff>0</xdr:rowOff>
                  </to>
                </anchor>
              </controlPr>
            </control>
          </mc:Choice>
        </mc:AlternateContent>
        <mc:AlternateContent xmlns:mc="http://schemas.openxmlformats.org/markup-compatibility/2006">
          <mc:Choice Requires="x14">
            <control shapeId="5130" r:id="rId13" name="Option Button 10">
              <controlPr defaultSize="0" autoFill="0" autoLine="0" autoPict="0">
                <anchor moveWithCells="1">
                  <from>
                    <xdr:col>7</xdr:col>
                    <xdr:colOff>22860</xdr:colOff>
                    <xdr:row>12</xdr:row>
                    <xdr:rowOff>0</xdr:rowOff>
                  </from>
                  <to>
                    <xdr:col>7</xdr:col>
                    <xdr:colOff>381000</xdr:colOff>
                    <xdr:row>13</xdr:row>
                    <xdr:rowOff>0</xdr:rowOff>
                  </to>
                </anchor>
              </controlPr>
            </control>
          </mc:Choice>
        </mc:AlternateContent>
        <mc:AlternateContent xmlns:mc="http://schemas.openxmlformats.org/markup-compatibility/2006">
          <mc:Choice Requires="x14">
            <control shapeId="5131" r:id="rId14" name="Option Button 11">
              <controlPr defaultSize="0" autoFill="0" autoLine="0" autoPict="0">
                <anchor moveWithCells="1">
                  <from>
                    <xdr:col>7</xdr:col>
                    <xdr:colOff>403860</xdr:colOff>
                    <xdr:row>12</xdr:row>
                    <xdr:rowOff>0</xdr:rowOff>
                  </from>
                  <to>
                    <xdr:col>7</xdr:col>
                    <xdr:colOff>716280</xdr:colOff>
                    <xdr:row>12</xdr:row>
                    <xdr:rowOff>190500</xdr:rowOff>
                  </to>
                </anchor>
              </controlPr>
            </control>
          </mc:Choice>
        </mc:AlternateContent>
        <mc:AlternateContent xmlns:mc="http://schemas.openxmlformats.org/markup-compatibility/2006">
          <mc:Choice Requires="x14">
            <control shapeId="5132" r:id="rId15" name="Group Box 12">
              <controlPr defaultSize="0" autoFill="0" autoPict="0">
                <anchor moveWithCells="1">
                  <from>
                    <xdr:col>7</xdr:col>
                    <xdr:colOff>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5133" r:id="rId16" name="Option Button 13">
              <controlPr defaultSize="0" autoFill="0" autoLine="0" autoPict="0">
                <anchor moveWithCells="1">
                  <from>
                    <xdr:col>7</xdr:col>
                    <xdr:colOff>441960</xdr:colOff>
                    <xdr:row>17</xdr:row>
                    <xdr:rowOff>175260</xdr:rowOff>
                  </from>
                  <to>
                    <xdr:col>7</xdr:col>
                    <xdr:colOff>746760</xdr:colOff>
                    <xdr:row>17</xdr:row>
                    <xdr:rowOff>365760</xdr:rowOff>
                  </to>
                </anchor>
              </controlPr>
            </control>
          </mc:Choice>
        </mc:AlternateContent>
        <mc:AlternateContent xmlns:mc="http://schemas.openxmlformats.org/markup-compatibility/2006">
          <mc:Choice Requires="x14">
            <control shapeId="5134" r:id="rId17" name="Option Button 14">
              <controlPr defaultSize="0" autoFill="0" autoLine="0" autoPict="0">
                <anchor moveWithCells="1">
                  <from>
                    <xdr:col>7</xdr:col>
                    <xdr:colOff>60960</xdr:colOff>
                    <xdr:row>17</xdr:row>
                    <xdr:rowOff>175260</xdr:rowOff>
                  </from>
                  <to>
                    <xdr:col>7</xdr:col>
                    <xdr:colOff>411480</xdr:colOff>
                    <xdr:row>17</xdr:row>
                    <xdr:rowOff>373380</xdr:rowOff>
                  </to>
                </anchor>
              </controlPr>
            </control>
          </mc:Choice>
        </mc:AlternateContent>
        <mc:AlternateContent xmlns:mc="http://schemas.openxmlformats.org/markup-compatibility/2006">
          <mc:Choice Requires="x14">
            <control shapeId="5135" r:id="rId18" name="Group Box 15">
              <controlPr defaultSize="0" autoFill="0" autoPict="0">
                <anchor moveWithCells="1">
                  <from>
                    <xdr:col>7</xdr:col>
                    <xdr:colOff>0</xdr:colOff>
                    <xdr:row>11</xdr:row>
                    <xdr:rowOff>0</xdr:rowOff>
                  </from>
                  <to>
                    <xdr:col>8</xdr:col>
                    <xdr:colOff>0</xdr:colOff>
                    <xdr:row>12</xdr:row>
                    <xdr:rowOff>0</xdr:rowOff>
                  </to>
                </anchor>
              </controlPr>
            </control>
          </mc:Choice>
        </mc:AlternateContent>
        <mc:AlternateContent xmlns:mc="http://schemas.openxmlformats.org/markup-compatibility/2006">
          <mc:Choice Requires="x14">
            <control shapeId="5136" r:id="rId19" name="Option Button 16">
              <controlPr defaultSize="0" autoFill="0" autoLine="0" autoPict="0">
                <anchor moveWithCells="1">
                  <from>
                    <xdr:col>7</xdr:col>
                    <xdr:colOff>403860</xdr:colOff>
                    <xdr:row>11</xdr:row>
                    <xdr:rowOff>68580</xdr:rowOff>
                  </from>
                  <to>
                    <xdr:col>7</xdr:col>
                    <xdr:colOff>708660</xdr:colOff>
                    <xdr:row>11</xdr:row>
                    <xdr:rowOff>289560</xdr:rowOff>
                  </to>
                </anchor>
              </controlPr>
            </control>
          </mc:Choice>
        </mc:AlternateContent>
        <mc:AlternateContent xmlns:mc="http://schemas.openxmlformats.org/markup-compatibility/2006">
          <mc:Choice Requires="x14">
            <control shapeId="5137" r:id="rId20" name="Option Button 17">
              <controlPr defaultSize="0" autoFill="0" autoLine="0" autoPict="0">
                <anchor moveWithCells="1">
                  <from>
                    <xdr:col>7</xdr:col>
                    <xdr:colOff>22860</xdr:colOff>
                    <xdr:row>11</xdr:row>
                    <xdr:rowOff>60960</xdr:rowOff>
                  </from>
                  <to>
                    <xdr:col>7</xdr:col>
                    <xdr:colOff>381000</xdr:colOff>
                    <xdr:row>11</xdr:row>
                    <xdr:rowOff>289560</xdr:rowOff>
                  </to>
                </anchor>
              </controlPr>
            </control>
          </mc:Choice>
        </mc:AlternateContent>
        <mc:AlternateContent xmlns:mc="http://schemas.openxmlformats.org/markup-compatibility/2006">
          <mc:Choice Requires="x14">
            <control shapeId="5138" r:id="rId21" name="Group Box 18">
              <controlPr defaultSize="0" autoFill="0" autoPict="0">
                <anchor moveWithCells="1">
                  <from>
                    <xdr:col>7</xdr:col>
                    <xdr:colOff>0</xdr:colOff>
                    <xdr:row>14</xdr:row>
                    <xdr:rowOff>251460</xdr:rowOff>
                  </from>
                  <to>
                    <xdr:col>8</xdr:col>
                    <xdr:colOff>0</xdr:colOff>
                    <xdr:row>16</xdr:row>
                    <xdr:rowOff>0</xdr:rowOff>
                  </to>
                </anchor>
              </controlPr>
            </control>
          </mc:Choice>
        </mc:AlternateContent>
        <mc:AlternateContent xmlns:mc="http://schemas.openxmlformats.org/markup-compatibility/2006">
          <mc:Choice Requires="x14">
            <control shapeId="5139" r:id="rId22" name="Group Box 19">
              <controlPr defaultSize="0" autoFill="0" autoPict="0">
                <anchor moveWithCells="1">
                  <from>
                    <xdr:col>7</xdr:col>
                    <xdr:colOff>0</xdr:colOff>
                    <xdr:row>15</xdr:row>
                    <xdr:rowOff>403860</xdr:rowOff>
                  </from>
                  <to>
                    <xdr:col>8</xdr:col>
                    <xdr:colOff>0</xdr:colOff>
                    <xdr:row>17</xdr:row>
                    <xdr:rowOff>0</xdr:rowOff>
                  </to>
                </anchor>
              </controlPr>
            </control>
          </mc:Choice>
        </mc:AlternateContent>
        <mc:AlternateContent xmlns:mc="http://schemas.openxmlformats.org/markup-compatibility/2006">
          <mc:Choice Requires="x14">
            <control shapeId="5140" r:id="rId23" name="Option Button 20">
              <controlPr defaultSize="0" autoFill="0" autoLine="0" autoPict="0">
                <anchor moveWithCells="1">
                  <from>
                    <xdr:col>7</xdr:col>
                    <xdr:colOff>426720</xdr:colOff>
                    <xdr:row>15</xdr:row>
                    <xdr:rowOff>99060</xdr:rowOff>
                  </from>
                  <to>
                    <xdr:col>7</xdr:col>
                    <xdr:colOff>746760</xdr:colOff>
                    <xdr:row>15</xdr:row>
                    <xdr:rowOff>289560</xdr:rowOff>
                  </to>
                </anchor>
              </controlPr>
            </control>
          </mc:Choice>
        </mc:AlternateContent>
        <mc:AlternateContent xmlns:mc="http://schemas.openxmlformats.org/markup-compatibility/2006">
          <mc:Choice Requires="x14">
            <control shapeId="5141" r:id="rId24" name="Option Button 21">
              <controlPr defaultSize="0" autoFill="0" autoLine="0" autoPict="0">
                <anchor moveWithCells="1">
                  <from>
                    <xdr:col>7</xdr:col>
                    <xdr:colOff>426720</xdr:colOff>
                    <xdr:row>16</xdr:row>
                    <xdr:rowOff>99060</xdr:rowOff>
                  </from>
                  <to>
                    <xdr:col>7</xdr:col>
                    <xdr:colOff>746760</xdr:colOff>
                    <xdr:row>16</xdr:row>
                    <xdr:rowOff>289560</xdr:rowOff>
                  </to>
                </anchor>
              </controlPr>
            </control>
          </mc:Choice>
        </mc:AlternateContent>
        <mc:AlternateContent xmlns:mc="http://schemas.openxmlformats.org/markup-compatibility/2006">
          <mc:Choice Requires="x14">
            <control shapeId="5142" r:id="rId25" name="Option Button 22">
              <controlPr defaultSize="0" autoFill="0" autoLine="0" autoPict="0">
                <anchor moveWithCells="1">
                  <from>
                    <xdr:col>7</xdr:col>
                    <xdr:colOff>38100</xdr:colOff>
                    <xdr:row>15</xdr:row>
                    <xdr:rowOff>99060</xdr:rowOff>
                  </from>
                  <to>
                    <xdr:col>7</xdr:col>
                    <xdr:colOff>403860</xdr:colOff>
                    <xdr:row>15</xdr:row>
                    <xdr:rowOff>297180</xdr:rowOff>
                  </to>
                </anchor>
              </controlPr>
            </control>
          </mc:Choice>
        </mc:AlternateContent>
        <mc:AlternateContent xmlns:mc="http://schemas.openxmlformats.org/markup-compatibility/2006">
          <mc:Choice Requires="x14">
            <control shapeId="5143" r:id="rId26" name="Option Button 23">
              <controlPr defaultSize="0" autoFill="0" autoLine="0" autoPict="0">
                <anchor moveWithCells="1">
                  <from>
                    <xdr:col>7</xdr:col>
                    <xdr:colOff>60960</xdr:colOff>
                    <xdr:row>16</xdr:row>
                    <xdr:rowOff>83820</xdr:rowOff>
                  </from>
                  <to>
                    <xdr:col>7</xdr:col>
                    <xdr:colOff>411480</xdr:colOff>
                    <xdr:row>16</xdr:row>
                    <xdr:rowOff>289560</xdr:rowOff>
                  </to>
                </anchor>
              </controlPr>
            </control>
          </mc:Choice>
        </mc:AlternateContent>
        <mc:AlternateContent xmlns:mc="http://schemas.openxmlformats.org/markup-compatibility/2006">
          <mc:Choice Requires="x14">
            <control shapeId="5144" r:id="rId27" name="Group Box 24">
              <controlPr defaultSize="0" autoFill="0" autoPict="0">
                <anchor moveWithCells="1">
                  <from>
                    <xdr:col>7</xdr:col>
                    <xdr:colOff>0</xdr:colOff>
                    <xdr:row>26</xdr:row>
                    <xdr:rowOff>0</xdr:rowOff>
                  </from>
                  <to>
                    <xdr:col>8</xdr:col>
                    <xdr:colOff>0</xdr:colOff>
                    <xdr:row>27</xdr:row>
                    <xdr:rowOff>0</xdr:rowOff>
                  </to>
                </anchor>
              </controlPr>
            </control>
          </mc:Choice>
        </mc:AlternateContent>
        <mc:AlternateContent xmlns:mc="http://schemas.openxmlformats.org/markup-compatibility/2006">
          <mc:Choice Requires="x14">
            <control shapeId="5145" r:id="rId28" name="Option Button 25">
              <controlPr defaultSize="0" autoFill="0" autoLine="0" autoPict="0">
                <anchor moveWithCells="1">
                  <from>
                    <xdr:col>7</xdr:col>
                    <xdr:colOff>30480</xdr:colOff>
                    <xdr:row>25</xdr:row>
                    <xdr:rowOff>236220</xdr:rowOff>
                  </from>
                  <to>
                    <xdr:col>7</xdr:col>
                    <xdr:colOff>411480</xdr:colOff>
                    <xdr:row>27</xdr:row>
                    <xdr:rowOff>7620</xdr:rowOff>
                  </to>
                </anchor>
              </controlPr>
            </control>
          </mc:Choice>
        </mc:AlternateContent>
        <mc:AlternateContent xmlns:mc="http://schemas.openxmlformats.org/markup-compatibility/2006">
          <mc:Choice Requires="x14">
            <control shapeId="5146" r:id="rId29" name="Option Button 26">
              <controlPr defaultSize="0" autoFill="0" autoLine="0" autoPict="0">
                <anchor moveWithCells="1">
                  <from>
                    <xdr:col>7</xdr:col>
                    <xdr:colOff>419100</xdr:colOff>
                    <xdr:row>25</xdr:row>
                    <xdr:rowOff>228600</xdr:rowOff>
                  </from>
                  <to>
                    <xdr:col>7</xdr:col>
                    <xdr:colOff>716280</xdr:colOff>
                    <xdr:row>27</xdr:row>
                    <xdr:rowOff>0</xdr:rowOff>
                  </to>
                </anchor>
              </controlPr>
            </control>
          </mc:Choice>
        </mc:AlternateContent>
        <mc:AlternateContent xmlns:mc="http://schemas.openxmlformats.org/markup-compatibility/2006">
          <mc:Choice Requires="x14">
            <control shapeId="5147" r:id="rId30" name="Option Button 27">
              <controlPr defaultSize="0" autoFill="0" autoLine="0" autoPict="0">
                <anchor moveWithCells="1">
                  <from>
                    <xdr:col>2</xdr:col>
                    <xdr:colOff>76200</xdr:colOff>
                    <xdr:row>4</xdr:row>
                    <xdr:rowOff>38100</xdr:rowOff>
                  </from>
                  <to>
                    <xdr:col>3</xdr:col>
                    <xdr:colOff>746760</xdr:colOff>
                    <xdr:row>4</xdr:row>
                    <xdr:rowOff>220980</xdr:rowOff>
                  </to>
                </anchor>
              </controlPr>
            </control>
          </mc:Choice>
        </mc:AlternateContent>
        <mc:AlternateContent xmlns:mc="http://schemas.openxmlformats.org/markup-compatibility/2006">
          <mc:Choice Requires="x14">
            <control shapeId="5148" r:id="rId31" name="Option Button 28">
              <controlPr defaultSize="0" autoFill="0" autoLine="0" autoPict="0">
                <anchor moveWithCells="1">
                  <from>
                    <xdr:col>2</xdr:col>
                    <xdr:colOff>76200</xdr:colOff>
                    <xdr:row>4</xdr:row>
                    <xdr:rowOff>213360</xdr:rowOff>
                  </from>
                  <to>
                    <xdr:col>3</xdr:col>
                    <xdr:colOff>670560</xdr:colOff>
                    <xdr:row>5</xdr:row>
                    <xdr:rowOff>99060</xdr:rowOff>
                  </to>
                </anchor>
              </controlPr>
            </control>
          </mc:Choice>
        </mc:AlternateContent>
        <mc:AlternateContent xmlns:mc="http://schemas.openxmlformats.org/markup-compatibility/2006">
          <mc:Choice Requires="x14">
            <control shapeId="5149" r:id="rId32" name="Option Button 29">
              <controlPr defaultSize="0" autoFill="0" autoLine="0" autoPict="0">
                <anchor moveWithCells="1">
                  <from>
                    <xdr:col>2</xdr:col>
                    <xdr:colOff>76200</xdr:colOff>
                    <xdr:row>5</xdr:row>
                    <xdr:rowOff>99060</xdr:rowOff>
                  </from>
                  <to>
                    <xdr:col>3</xdr:col>
                    <xdr:colOff>746760</xdr:colOff>
                    <xdr:row>5</xdr:row>
                    <xdr:rowOff>274320</xdr:rowOff>
                  </to>
                </anchor>
              </controlPr>
            </control>
          </mc:Choice>
        </mc:AlternateContent>
        <mc:AlternateContent xmlns:mc="http://schemas.openxmlformats.org/markup-compatibility/2006">
          <mc:Choice Requires="x14">
            <control shapeId="5150" r:id="rId33" name="Group Box 30">
              <controlPr defaultSize="0" autoFill="0" autoPict="0">
                <anchor moveWithCells="1">
                  <from>
                    <xdr:col>7</xdr:col>
                    <xdr:colOff>0</xdr:colOff>
                    <xdr:row>27</xdr:row>
                    <xdr:rowOff>0</xdr:rowOff>
                  </from>
                  <to>
                    <xdr:col>8</xdr:col>
                    <xdr:colOff>0</xdr:colOff>
                    <xdr:row>28</xdr:row>
                    <xdr:rowOff>0</xdr:rowOff>
                  </to>
                </anchor>
              </controlPr>
            </control>
          </mc:Choice>
        </mc:AlternateContent>
        <mc:AlternateContent xmlns:mc="http://schemas.openxmlformats.org/markup-compatibility/2006">
          <mc:Choice Requires="x14">
            <control shapeId="5151" r:id="rId34" name="Option Button 31">
              <controlPr defaultSize="0" autoFill="0" autoLine="0" autoPict="0">
                <anchor moveWithCells="1">
                  <from>
                    <xdr:col>7</xdr:col>
                    <xdr:colOff>419100</xdr:colOff>
                    <xdr:row>27</xdr:row>
                    <xdr:rowOff>175260</xdr:rowOff>
                  </from>
                  <to>
                    <xdr:col>7</xdr:col>
                    <xdr:colOff>716280</xdr:colOff>
                    <xdr:row>27</xdr:row>
                    <xdr:rowOff>388620</xdr:rowOff>
                  </to>
                </anchor>
              </controlPr>
            </control>
          </mc:Choice>
        </mc:AlternateContent>
        <mc:AlternateContent xmlns:mc="http://schemas.openxmlformats.org/markup-compatibility/2006">
          <mc:Choice Requires="x14">
            <control shapeId="5152" r:id="rId35" name="Option Button 32">
              <controlPr defaultSize="0" autoFill="0" autoLine="0" autoPict="0">
                <anchor moveWithCells="1">
                  <from>
                    <xdr:col>7</xdr:col>
                    <xdr:colOff>22860</xdr:colOff>
                    <xdr:row>27</xdr:row>
                    <xdr:rowOff>160020</xdr:rowOff>
                  </from>
                  <to>
                    <xdr:col>7</xdr:col>
                    <xdr:colOff>403860</xdr:colOff>
                    <xdr:row>27</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604BB-BCF2-457E-826D-32DA308A15C3}">
  <dimension ref="A1:G43"/>
  <sheetViews>
    <sheetView workbookViewId="0">
      <selection activeCell="A37" sqref="A37:G43"/>
    </sheetView>
  </sheetViews>
  <sheetFormatPr defaultRowHeight="14.4" x14ac:dyDescent="0.3"/>
  <cols>
    <col min="1" max="1" width="21.21875" customWidth="1"/>
    <col min="2" max="6" width="12.21875" customWidth="1"/>
    <col min="7" max="7" width="11" customWidth="1"/>
  </cols>
  <sheetData>
    <row r="1" spans="1:7" ht="17.399999999999999" x14ac:dyDescent="0.4">
      <c r="A1" s="79" t="s">
        <v>42</v>
      </c>
      <c r="B1" s="80"/>
      <c r="C1" s="80"/>
      <c r="D1" s="80"/>
      <c r="E1" s="81" t="s">
        <v>0</v>
      </c>
      <c r="F1" s="163" t="str">
        <f>IF('Reforestation (4.2.1)'!H1=0,"",'Reforestation (4.2.1)'!H1)</f>
        <v/>
      </c>
      <c r="G1" s="164"/>
    </row>
    <row r="2" spans="1:7" ht="17.399999999999999" x14ac:dyDescent="0.4">
      <c r="A2" s="83"/>
      <c r="B2" s="84"/>
      <c r="C2" s="84"/>
      <c r="D2" s="29"/>
      <c r="E2" s="82" t="s">
        <v>1</v>
      </c>
      <c r="F2" s="165" t="str">
        <f>IF('Reforestation (4.2.1)'!H2=0,"",'Reforestation (4.2.1)'!H2)</f>
        <v/>
      </c>
      <c r="G2" s="166"/>
    </row>
    <row r="3" spans="1:7" ht="16.2" customHeight="1" x14ac:dyDescent="0.4">
      <c r="A3" s="83"/>
      <c r="B3" s="84"/>
      <c r="C3" s="84"/>
      <c r="D3" s="29"/>
      <c r="E3" s="14" t="s">
        <v>82</v>
      </c>
      <c r="F3" s="165" t="str">
        <f>IF('Reforestation (4.2.1)'!H3=0,"",'Reforestation (4.2.1)'!H3)</f>
        <v/>
      </c>
      <c r="G3" s="166"/>
    </row>
    <row r="4" spans="1:7" ht="58.8" customHeight="1" x14ac:dyDescent="0.3">
      <c r="A4" s="169" t="s">
        <v>49</v>
      </c>
      <c r="B4" s="170"/>
      <c r="C4" s="170"/>
      <c r="D4" s="170"/>
      <c r="E4" s="170"/>
      <c r="F4" s="170"/>
      <c r="G4" s="171"/>
    </row>
    <row r="5" spans="1:7" ht="10.8" customHeight="1" x14ac:dyDescent="0.3">
      <c r="A5" s="48"/>
      <c r="B5" s="29"/>
      <c r="C5" s="29"/>
      <c r="D5" s="29"/>
      <c r="E5" s="29"/>
      <c r="F5" s="29"/>
      <c r="G5" s="30"/>
    </row>
    <row r="6" spans="1:7" ht="15.6" customHeight="1" x14ac:dyDescent="0.3">
      <c r="A6" s="27" t="s">
        <v>7</v>
      </c>
      <c r="B6" s="172" t="s">
        <v>8</v>
      </c>
      <c r="C6" s="172"/>
      <c r="D6" s="172"/>
      <c r="E6" s="28" t="s">
        <v>9</v>
      </c>
      <c r="F6" s="29"/>
      <c r="G6" s="30"/>
    </row>
    <row r="7" spans="1:7" x14ac:dyDescent="0.3">
      <c r="A7" s="31" t="s">
        <v>10</v>
      </c>
      <c r="B7" s="32" t="s">
        <v>11</v>
      </c>
      <c r="C7" s="33" t="s">
        <v>12</v>
      </c>
      <c r="D7" s="33" t="s">
        <v>13</v>
      </c>
      <c r="E7" s="33" t="s">
        <v>14</v>
      </c>
      <c r="F7" s="29"/>
      <c r="G7" s="30"/>
    </row>
    <row r="8" spans="1:7" x14ac:dyDescent="0.3">
      <c r="A8" s="34" t="s">
        <v>15</v>
      </c>
      <c r="B8" s="68">
        <v>1</v>
      </c>
      <c r="C8" s="69">
        <v>0</v>
      </c>
      <c r="D8" s="69">
        <v>0</v>
      </c>
      <c r="E8" s="69">
        <v>0</v>
      </c>
      <c r="F8" s="29"/>
      <c r="G8" s="30"/>
    </row>
    <row r="9" spans="1:7" ht="10.8" customHeight="1" thickBot="1" x14ac:dyDescent="0.35">
      <c r="A9" s="35"/>
      <c r="B9" s="36"/>
      <c r="C9" s="37"/>
      <c r="D9" s="37"/>
      <c r="E9" s="37"/>
      <c r="F9" s="37"/>
      <c r="G9" s="38"/>
    </row>
    <row r="10" spans="1:7" ht="15.6" x14ac:dyDescent="0.3">
      <c r="A10" s="39" t="s">
        <v>16</v>
      </c>
      <c r="B10" s="40"/>
      <c r="C10" s="41"/>
      <c r="D10" s="41"/>
      <c r="E10" s="41"/>
      <c r="F10" s="41"/>
      <c r="G10" s="42"/>
    </row>
    <row r="11" spans="1:7" ht="15.6" x14ac:dyDescent="0.3">
      <c r="A11" s="173" t="s">
        <v>17</v>
      </c>
      <c r="B11" s="174"/>
      <c r="C11" s="174"/>
      <c r="D11" s="174"/>
      <c r="E11" s="174"/>
      <c r="F11" s="174"/>
      <c r="G11" s="30"/>
    </row>
    <row r="12" spans="1:7" x14ac:dyDescent="0.3">
      <c r="A12" s="43"/>
      <c r="B12" s="167" t="s">
        <v>18</v>
      </c>
      <c r="C12" s="167"/>
      <c r="D12" s="167"/>
      <c r="E12" s="167"/>
      <c r="F12" s="168" t="s">
        <v>6</v>
      </c>
      <c r="G12" s="30"/>
    </row>
    <row r="13" spans="1:7" x14ac:dyDescent="0.3">
      <c r="A13" s="44" t="s">
        <v>19</v>
      </c>
      <c r="B13" s="45" t="s">
        <v>20</v>
      </c>
      <c r="C13" s="45" t="s">
        <v>21</v>
      </c>
      <c r="D13" s="45" t="s">
        <v>22</v>
      </c>
      <c r="E13" s="45" t="s">
        <v>23</v>
      </c>
      <c r="F13" s="168"/>
      <c r="G13" s="175"/>
    </row>
    <row r="14" spans="1:7" x14ac:dyDescent="0.3">
      <c r="A14" s="46" t="s">
        <v>24</v>
      </c>
      <c r="B14" s="70">
        <v>0</v>
      </c>
      <c r="C14" s="70">
        <v>0</v>
      </c>
      <c r="D14" s="70">
        <v>0</v>
      </c>
      <c r="E14" s="70">
        <v>0</v>
      </c>
      <c r="F14" s="71">
        <f t="shared" ref="F14:F18" si="0">SUM(B14:E14)</f>
        <v>0</v>
      </c>
      <c r="G14" s="175"/>
    </row>
    <row r="15" spans="1:7" x14ac:dyDescent="0.3">
      <c r="A15" s="46" t="s">
        <v>25</v>
      </c>
      <c r="B15" s="70">
        <v>0</v>
      </c>
      <c r="C15" s="70">
        <v>0</v>
      </c>
      <c r="D15" s="70">
        <v>0</v>
      </c>
      <c r="E15" s="70">
        <v>0</v>
      </c>
      <c r="F15" s="71">
        <f t="shared" si="0"/>
        <v>0</v>
      </c>
      <c r="G15" s="30"/>
    </row>
    <row r="16" spans="1:7" x14ac:dyDescent="0.3">
      <c r="A16" s="46" t="s">
        <v>26</v>
      </c>
      <c r="B16" s="70">
        <v>0</v>
      </c>
      <c r="C16" s="70">
        <v>0</v>
      </c>
      <c r="D16" s="70">
        <v>0</v>
      </c>
      <c r="E16" s="70">
        <v>0</v>
      </c>
      <c r="F16" s="71">
        <f t="shared" si="0"/>
        <v>0</v>
      </c>
      <c r="G16" s="30"/>
    </row>
    <row r="17" spans="1:7" ht="28.8" x14ac:dyDescent="0.3">
      <c r="A17" s="47" t="s">
        <v>28</v>
      </c>
      <c r="B17" s="70">
        <v>0</v>
      </c>
      <c r="C17" s="70">
        <v>0</v>
      </c>
      <c r="D17" s="70">
        <v>0</v>
      </c>
      <c r="E17" s="70">
        <v>0</v>
      </c>
      <c r="F17" s="71">
        <f t="shared" si="0"/>
        <v>0</v>
      </c>
      <c r="G17" s="30"/>
    </row>
    <row r="18" spans="1:7" x14ac:dyDescent="0.3">
      <c r="A18" s="46" t="s">
        <v>29</v>
      </c>
      <c r="B18" s="71">
        <f>SUM(B14:B17)</f>
        <v>0</v>
      </c>
      <c r="C18" s="71">
        <f>SUM(C14:C17)</f>
        <v>0</v>
      </c>
      <c r="D18" s="72">
        <f>SUM(D14:D17)</f>
        <v>0</v>
      </c>
      <c r="E18" s="71">
        <f>SUM(E14:E17)</f>
        <v>0</v>
      </c>
      <c r="F18" s="71">
        <f t="shared" si="0"/>
        <v>0</v>
      </c>
      <c r="G18" s="30"/>
    </row>
    <row r="19" spans="1:7" ht="10.8" customHeight="1" x14ac:dyDescent="0.3">
      <c r="A19" s="48"/>
      <c r="B19" s="29"/>
      <c r="C19" s="49"/>
      <c r="D19" s="50"/>
      <c r="E19" s="29"/>
      <c r="F19" s="29"/>
      <c r="G19" s="30"/>
    </row>
    <row r="20" spans="1:7" ht="15.6" x14ac:dyDescent="0.3">
      <c r="A20" s="176" t="s">
        <v>30</v>
      </c>
      <c r="B20" s="177"/>
      <c r="C20" s="177"/>
      <c r="D20" s="177"/>
      <c r="E20" s="177"/>
      <c r="F20" s="177"/>
      <c r="G20" s="30"/>
    </row>
    <row r="21" spans="1:7" x14ac:dyDescent="0.3">
      <c r="A21" s="43"/>
      <c r="B21" s="167" t="s">
        <v>18</v>
      </c>
      <c r="C21" s="167"/>
      <c r="D21" s="167"/>
      <c r="E21" s="167"/>
      <c r="F21" s="168" t="s">
        <v>6</v>
      </c>
      <c r="G21" s="30"/>
    </row>
    <row r="22" spans="1:7" x14ac:dyDescent="0.3">
      <c r="A22" s="44" t="s">
        <v>19</v>
      </c>
      <c r="B22" s="45" t="s">
        <v>20</v>
      </c>
      <c r="C22" s="45" t="s">
        <v>21</v>
      </c>
      <c r="D22" s="45" t="s">
        <v>22</v>
      </c>
      <c r="E22" s="45" t="s">
        <v>23</v>
      </c>
      <c r="F22" s="168"/>
      <c r="G22" s="30"/>
    </row>
    <row r="23" spans="1:7" x14ac:dyDescent="0.3">
      <c r="A23" s="46" t="s">
        <v>24</v>
      </c>
      <c r="B23" s="70">
        <v>0</v>
      </c>
      <c r="C23" s="70">
        <v>0</v>
      </c>
      <c r="D23" s="70">
        <v>0</v>
      </c>
      <c r="E23" s="70">
        <v>0</v>
      </c>
      <c r="F23" s="71">
        <f t="shared" ref="F23:F27" si="1">SUM(B23:E23)</f>
        <v>0</v>
      </c>
      <c r="G23" s="30"/>
    </row>
    <row r="24" spans="1:7" x14ac:dyDescent="0.3">
      <c r="A24" s="46" t="s">
        <v>25</v>
      </c>
      <c r="B24" s="70">
        <v>0</v>
      </c>
      <c r="C24" s="70">
        <v>0</v>
      </c>
      <c r="D24" s="70">
        <v>0</v>
      </c>
      <c r="E24" s="70">
        <v>0</v>
      </c>
      <c r="F24" s="71">
        <f t="shared" si="1"/>
        <v>0</v>
      </c>
      <c r="G24" s="30"/>
    </row>
    <row r="25" spans="1:7" x14ac:dyDescent="0.3">
      <c r="A25" s="46" t="s">
        <v>26</v>
      </c>
      <c r="B25" s="70">
        <v>0</v>
      </c>
      <c r="C25" s="70">
        <v>0</v>
      </c>
      <c r="D25" s="70">
        <v>0</v>
      </c>
      <c r="E25" s="70">
        <v>0</v>
      </c>
      <c r="F25" s="71">
        <f t="shared" si="1"/>
        <v>0</v>
      </c>
      <c r="G25" s="30"/>
    </row>
    <row r="26" spans="1:7" ht="28.8" x14ac:dyDescent="0.3">
      <c r="A26" s="47" t="s">
        <v>28</v>
      </c>
      <c r="B26" s="70">
        <v>0</v>
      </c>
      <c r="C26" s="70">
        <v>0</v>
      </c>
      <c r="D26" s="70">
        <v>0</v>
      </c>
      <c r="E26" s="70">
        <v>0</v>
      </c>
      <c r="F26" s="71">
        <f t="shared" si="1"/>
        <v>0</v>
      </c>
      <c r="G26" s="30"/>
    </row>
    <row r="27" spans="1:7" x14ac:dyDescent="0.3">
      <c r="A27" s="46" t="s">
        <v>29</v>
      </c>
      <c r="B27" s="73">
        <f>SUM(B23:B26)</f>
        <v>0</v>
      </c>
      <c r="C27" s="74">
        <f>SUM(C23:C26)</f>
        <v>0</v>
      </c>
      <c r="D27" s="74">
        <f>SUM(D23:D26)</f>
        <v>0</v>
      </c>
      <c r="E27" s="74">
        <f>SUM(E23:E26)</f>
        <v>0</v>
      </c>
      <c r="F27" s="74">
        <f t="shared" si="1"/>
        <v>0</v>
      </c>
      <c r="G27" s="30"/>
    </row>
    <row r="28" spans="1:7" ht="10.8" customHeight="1" thickBot="1" x14ac:dyDescent="0.35">
      <c r="A28" s="53"/>
      <c r="B28" s="54"/>
      <c r="C28" s="54"/>
      <c r="D28" s="54"/>
      <c r="E28" s="54"/>
      <c r="F28" s="54"/>
      <c r="G28" s="38"/>
    </row>
    <row r="29" spans="1:7" ht="10.8" customHeight="1" x14ac:dyDescent="0.3">
      <c r="A29" s="86"/>
      <c r="B29" s="80"/>
      <c r="C29" s="80"/>
      <c r="D29" s="80"/>
      <c r="E29" s="80"/>
      <c r="F29" s="80"/>
      <c r="G29" s="42"/>
    </row>
    <row r="30" spans="1:7" ht="15.6" x14ac:dyDescent="0.35">
      <c r="A30" s="48" t="s">
        <v>47</v>
      </c>
      <c r="B30" s="78">
        <v>0</v>
      </c>
      <c r="C30" s="29" t="s">
        <v>46</v>
      </c>
      <c r="D30" s="29"/>
      <c r="E30" s="85" t="s">
        <v>51</v>
      </c>
      <c r="F30" s="78">
        <v>0</v>
      </c>
      <c r="G30" s="30" t="s">
        <v>46</v>
      </c>
    </row>
    <row r="31" spans="1:7" ht="10.8" customHeight="1" thickBot="1" x14ac:dyDescent="0.35">
      <c r="A31" s="75"/>
      <c r="B31" s="76"/>
      <c r="C31" s="76"/>
      <c r="D31" s="77"/>
      <c r="E31" s="77"/>
      <c r="F31" s="77"/>
      <c r="G31" s="30"/>
    </row>
    <row r="32" spans="1:7" ht="57.6" x14ac:dyDescent="0.3">
      <c r="A32" s="31" t="s">
        <v>45</v>
      </c>
      <c r="B32" s="67" t="s">
        <v>34</v>
      </c>
      <c r="C32" s="66" t="s">
        <v>43</v>
      </c>
      <c r="D32" s="65" t="s">
        <v>35</v>
      </c>
      <c r="E32" s="65" t="s">
        <v>48</v>
      </c>
      <c r="F32" s="65" t="s">
        <v>50</v>
      </c>
      <c r="G32" s="87" t="s">
        <v>44</v>
      </c>
    </row>
    <row r="33" spans="1:7" ht="43.2" x14ac:dyDescent="0.3">
      <c r="A33" s="34" t="s">
        <v>31</v>
      </c>
      <c r="B33" s="97">
        <f>C33-D33-B30</f>
        <v>0</v>
      </c>
      <c r="C33" s="88">
        <f>(IF(C8&lt;0.2*Lookup!B13,0,(C8-0.2*Lookup!B13)^2/(C8+0.8*Lookup!B13)*B23)+IF(C8&lt;0.2*Lookup!C13,0,(C8-0.2*Lookup!C13)^2/(C8+0.8*Lookup!C13)*C23)+IF(C8&lt;0.2*Lookup!D13,0,(C8-0.2*Lookup!D13)^2/(C8+0.8*Lookup!D13)*D23)+IF(C8&lt;0.2*Lookup!E13,0,(C8-0.2*Lookup!E13)^2/(C8+0.8*Lookup!E13)*E23)+IF(C8&lt;0.2*Lookup!B14,0,(C8-0.2*Lookup!B14)^2/(C8+0.8*Lookup!B14)*B24)+IF(C8&lt;0.2*Lookup!C14,0,(C8-0.2*Lookup!C14)^2/(C8+0.8*Lookup!C14)*C24)+IF(C8&lt;0.2*Lookup!D14,0,(C8-0.2*Lookup!D14)^2/(C8+0.8*Lookup!D14)*D24)+IF(C8&lt;0.2*Lookup!E14,0,(C8-0.2*Lookup!E14)^2/(C8+0.8*Lookup!E14)*E24)+IF(C8&lt;0.2*Lookup!B15,0,(C8-0.2*Lookup!B15)^2/(C8+0.8*Lookup!B15)*B25)+IF(C8&lt;0.2*Lookup!C15,0,(C8-0.2*Lookup!C15)^2/(C8+0.8*Lookup!C15)*C25)+IF(C8&lt;0.2*Lookup!D15,0,(C8-0.2*Lookup!D15)^2/(C8+0.8*Lookup!D15)*D25)+IF(C8&lt;0.2*Lookup!E15,0,(C8-0.2*Lookup!E15)^2/(C8+0.8*Lookup!E15)*E25)+IF(C8&lt;0.2*Lookup!B17,0,(C8-0.2*Lookup!B17)^2/(C8+0.8*Lookup!B17)*(B26+C26+D26+E26)))/12-B30</f>
        <v>0</v>
      </c>
      <c r="D33" s="89">
        <f>(IF(C8&lt;0.2*Lookup!B13,0,(C8-0.2*Lookup!B13)^2/(C8+0.8*Lookup!B13)*B14)+IF(C8&lt;0.2*Lookup!C13,0,(C8-0.2*Lookup!C13)^2/(C8+0.8*Lookup!C13)*C14)+IF(C8&lt;0.2*Lookup!D13,0,(C8-0.2*Lookup!D13)^2/(C8+0.8*Lookup!D13)*D14)+IF(C8&lt;0.2*Lookup!E13,0,(C8-0.2*Lookup!E13)^2/(C8+0.8*Lookup!E13)*E14)+IF(C8&lt;0.2*Lookup!B14,0,(C8-0.2*Lookup!B14)^2/(C8+0.8*Lookup!B14)*B15)+IF(C8&lt;0.2*Lookup!C14,0,(C8-0.2*Lookup!C14)^2/(C8+0.8*Lookup!C14)*C15)+IF(C8&lt;0.2*Lookup!D14,0,(C8-0.2*Lookup!D14)^2/(C8+0.8*Lookup!D14)*D15)+IF(C8&lt;0.2*Lookup!E14,0,(C8-0.2*Lookup!E14)^2/(C8+0.8*Lookup!E14)*E15)+IF(C8&lt;0.2*Lookup!B15,0,(C8-0.2*Lookup!B15)^2/(C8+0.8*Lookup!B15)*B16)+IF(C8&lt;0.2*Lookup!C15,0,(C8-0.2*Lookup!C15)^2/(C8+0.8*Lookup!C15)*C16)+IF(C8&lt;0.2*Lookup!D15,0,(C8-0.2*Lookup!D15)^2/(C8+0.8*Lookup!D15)*D16)+IF(C8&lt;0.2*Lookup!E15,0,(C8-0.2*Lookup!E15)^2/(C8+0.8*Lookup!E15)*E16)+IF(C8&lt;0.2*Lookup!B17,0,(C8-0.2*Lookup!B17)^2/(C8+0.8*Lookup!B17)*(B17+C17+D17+E17)))/12</f>
        <v>0</v>
      </c>
      <c r="E33" s="94">
        <f>IF(F27=0,0,200/(C8+2+2*C33*12/$F$27-SQRT(C8*5*C33*12/$F$27+4*(C33*12/$F$27)^2)))</f>
        <v>0</v>
      </c>
      <c r="F33" s="94">
        <f>IF(F27=0,0,200/(C8+2+2*(C33-F30)*12/$F$27-SQRT(C8*5*(C33-F30)*12/$F$27+4*((C33-F30)*12/$F$27)^2)))</f>
        <v>0</v>
      </c>
      <c r="G33" s="95">
        <f>IF(F18=0,0,200/(C8+2+2*D33*12/$F$18-SQRT(C8*5*D33*12/$F$18+4*(D33*12/$F$18)^2)))</f>
        <v>0</v>
      </c>
    </row>
    <row r="34" spans="1:7" x14ac:dyDescent="0.3">
      <c r="A34" s="51" t="s">
        <v>32</v>
      </c>
      <c r="B34" s="97">
        <f>C34-D34-B30</f>
        <v>0</v>
      </c>
      <c r="C34" s="90">
        <f>(IF(D8&lt;0.2*Lookup!B13,0,(D8-0.2*Lookup!B13)^2/(D8+0.8*Lookup!B13)*B23)+IF(D8&lt;0.2*Lookup!C13,0,(D8-0.2*Lookup!C13)^2/(D8+0.8*Lookup!C13)*C23)+IF(D8&lt;0.2*Lookup!D13,0,(D8-0.2*Lookup!D13)^2/(D8+0.8*Lookup!D13)*D23)+IF(D8&lt;0.2*Lookup!E13,0,(D8-0.2*Lookup!E13)^2/(D8+0.8*Lookup!E13)*E23)+IF(D8&lt;0.2*Lookup!B14,0,(D8-0.2*Lookup!B14)^2/(D8+0.8*Lookup!B14)*B24)+IF(D8&lt;0.2*Lookup!C14,0,(D8-0.2*Lookup!C14)^2/(D8+0.8*Lookup!C14)*C24)+IF(D8&lt;0.2*Lookup!D14,0,(D8-0.2*Lookup!D14)^2/(D8+0.8*Lookup!D14)*D24)+IF(D8&lt;0.2*Lookup!E14,0,(D8-0.2*Lookup!E14)^2/(D8+0.8*Lookup!E14)*E24)+IF(D8&lt;0.2*Lookup!B15,0,(D8-0.2*Lookup!B15)^2/(D8+0.8*Lookup!B15)*B25)+IF(D8&lt;0.2*Lookup!C15,0,(D8-0.2*Lookup!C15)^2/(D8+0.8*Lookup!C15)*C25)+IF(D8&lt;0.2*Lookup!D15,0,(D8-0.2*Lookup!D15)^2/(D8+0.8*Lookup!D15)*D25)+IF(D8&lt;0.2*Lookup!E15,0,(D8-0.2*Lookup!E15)^2/(D8+0.8*Lookup!E15)*E25)+IF(D8&lt;0.2*Lookup!B17,0,(D8-0.2*Lookup!B17)^2/(D8+0.8*Lookup!B17)*(B26+C26+D26+E26)))/12-B30</f>
        <v>0</v>
      </c>
      <c r="D34" s="91">
        <f>(IF(D8&lt;0.2*Lookup!B13,0,(D8-0.2*Lookup!B13)^2/(D8+0.8*Lookup!B13)*B14)+IF(D8&lt;0.2*Lookup!C13,0,(D8-0.2*Lookup!C13)^2/(D8+0.8*Lookup!C13)*C14)+IF(D8&lt;0.2*Lookup!D13,0,(D8-0.2*Lookup!D13)^2/(D8+0.8*Lookup!D13)*D14)+IF(D8&lt;0.2*Lookup!E13,0,(D8-0.2*Lookup!E13)^2/(D8+0.8*Lookup!E13)*E14)+IF(D8&lt;0.2*Lookup!B14,0,(D8-0.2*Lookup!B14)^2/(D8+0.8*Lookup!B14)*B15)+IF(D8&lt;0.2*Lookup!C14,0,(D8-0.2*Lookup!C14)^2/(D8+0.8*Lookup!C14)*C15)+IF(D8&lt;0.2*Lookup!D14,0,(D8-0.2*Lookup!D14)^2/(D8+0.8*Lookup!D14)*D15)+IF(D8&lt;0.2*Lookup!E14,0,(D8-0.2*Lookup!E14)^2/(D8+0.8*Lookup!E14)*E15)+IF(D8&lt;0.2*Lookup!B15,0,(D8-0.2*Lookup!B15)^2/(D8+0.8*Lookup!B15)*B16)+IF(D8&lt;0.2*Lookup!C15,0,(D8-0.2*Lookup!C15)^2/(D8+0.8*Lookup!C15)*C16)+IF(D8&lt;0.2*Lookup!D15,0,(D8-0.2*Lookup!D15)^2/(D8+0.8*Lookup!D15)*D16)+IF(D8&lt;0.2*Lookup!E15,0,(D8-0.2*Lookup!E15)^2/(D8+0.8*Lookup!E15)*E16)+IF(D8&lt;0.2*Lookup!B17,0,(D8-0.2*Lookup!B17)^2/(D8+0.8*Lookup!B17)*(B17+C17+D17+E17)))/12</f>
        <v>0</v>
      </c>
      <c r="E34" s="94">
        <f>IF(F27=0,0,200/(D8+2+2*C34*12/$F$27-SQRT(D8*5*C34*12/$F$27+4*(C34*12/$F$27)^2)))</f>
        <v>0</v>
      </c>
      <c r="F34" s="94">
        <f>IF(F27=0,0,200/(D8+2+2*(C34-F30)*12/$F$27-SQRT(D8*5*(C34-F30)*12/$F$27+4*((C34-F30)*12/$F$27)^2)))</f>
        <v>0</v>
      </c>
      <c r="G34" s="96">
        <f>IF(F18=0,0,200/(D8+2+2*D34*12/$F$18-SQRT(D8*5*D34*12/$F$18+4*(D34*12/$F$18)^2)))</f>
        <v>0</v>
      </c>
    </row>
    <row r="35" spans="1:7" ht="15" thickBot="1" x14ac:dyDescent="0.35">
      <c r="A35" s="52" t="s">
        <v>33</v>
      </c>
      <c r="B35" s="98">
        <f>C35-D35-B30</f>
        <v>0</v>
      </c>
      <c r="C35" s="92">
        <f>(IF(E8&lt;0.2*Lookup!B13,0,(E8-0.2*Lookup!B13)^2/(E8+0.8*Lookup!B13)*B23)+IF(E8&lt;0.2*Lookup!C13,0,(E8-0.2*Lookup!C13)^2/(E8+0.8*Lookup!C13)*C23)+IF(E8&lt;0.2*Lookup!D13,0,(E8-0.2*Lookup!D13)^2/(E8+0.8*Lookup!D13)*D23)+IF(E8&lt;0.2*Lookup!E13,0,(E8-0.2*Lookup!E13)^2/(E8+0.8*Lookup!E13)*E23)+IF(E8&lt;0.2*Lookup!B14,0,(E8-0.2*Lookup!B14)^2/(E8+0.8*Lookup!B14)*B24)+IF(E8&lt;0.2*Lookup!C14,0,(E8-0.2*Lookup!C14)^2/(E8+0.8*Lookup!C14)*C24)+IF(E8&lt;0.2*Lookup!D14,0,(E8-0.2*Lookup!D14)^2/(E8+0.8*Lookup!D14)*D24)+IF(E8&lt;0.2*Lookup!E14,0,(E8-0.2*Lookup!E14)^2/(E8+0.8*Lookup!E14)*E24)+IF(E8&lt;0.2*Lookup!B15,0,(E8-0.2*Lookup!B15)^2/(E8+0.8*Lookup!B15)*B25)+IF(E8&lt;0.2*Lookup!C15,0,(E8-0.2*Lookup!C15)^2/(E8+0.8*Lookup!C15)*C25)+IF(E8&lt;0.2*Lookup!D15,0,(E8-0.2*Lookup!D15)^2/(E8+0.8*Lookup!D15)*D25)+IF(E8&lt;0.2*Lookup!E15,0,(E8-0.2*Lookup!E15)^2/(E8+0.8*Lookup!E15)*E25)+IF(E8&lt;0.2*Lookup!B17,0,(E8-0.2*Lookup!B17)^2/(E8+0.8*Lookup!B17)*(B26+C26+D26+E26)))/12-B30</f>
        <v>0</v>
      </c>
      <c r="D35" s="93">
        <f>(IF(E8&lt;0.2*Lookup!B13,0,(E8-0.2*Lookup!B13)^2/(E8+0.8*Lookup!B13)*B14)+IF(E8&lt;0.2*Lookup!C13,0,(E8-0.2*Lookup!C13)^2/(E8+0.8*Lookup!C13)*C14)+IF(E8&lt;0.2*Lookup!D13,0,(E8-0.2*Lookup!D13)^2/(E8+0.8*Lookup!D13)*D14)+IF(E8&lt;0.2*Lookup!E13,0,(E8-0.2*Lookup!E13)^2/(E8+0.8*Lookup!E13)*E14)+IF(E8&lt;0.2*Lookup!B14,0,(E8-0.2*Lookup!B14)^2/(E8+0.8*Lookup!B14)*B15)+IF(E8&lt;0.2*Lookup!C14,0,(E8-0.2*Lookup!C14)^2/(E8+0.8*Lookup!C14)*C15)+IF(E8&lt;0.2*Lookup!D14,0,(E8-0.2*Lookup!D14)^2/(E8+0.8*Lookup!D14)*D15)+IF(E8&lt;0.2*Lookup!E14,0,(E8-0.2*Lookup!E14)^2/(E8+0.8*Lookup!E14)*E15)+IF(E8&lt;0.2*Lookup!B15,0,(E8-0.2*Lookup!B15)^2/(E8+0.8*Lookup!B15)*B16)+IF(E8&lt;0.2*Lookup!C15,0,(E8-0.2*Lookup!C15)^2/(E8+0.8*Lookup!C15)*C16)+IF(E8&lt;0.2*Lookup!D15,0,(E8-0.2*Lookup!D15)^2/(E8+0.8*Lookup!D15)*D16)+IF(E8&lt;0.2*Lookup!E15,0,(E8-0.2*Lookup!E15)^2/(E8+0.8*Lookup!E15)*E16)+IF(E8&lt;0.2*Lookup!B17,0,(E8-0.2*Lookup!B17)^2/(E8+0.8*Lookup!B17)*(B17+C17+D17+E17)))/12</f>
        <v>0</v>
      </c>
      <c r="E35" s="94">
        <f>IF(F27=0,0,200/(E8+2+2*C35*12/$F$27-SQRT(E8*5*C35*12/$F$27+4*(C35*12/$F$27)^2)))</f>
        <v>0</v>
      </c>
      <c r="F35" s="94">
        <f>IF(F27=0,0,200/(E8+2+2*(C35-F30)*12/$F$27-SQRT(E8*5*(C35-F30)*12/$F$27+4*((C35-F30)*12/$F$27)^2)))</f>
        <v>0</v>
      </c>
      <c r="G35" s="95">
        <f>IF(F18=0,0,200/(E8+2+2*D35*12/$F$18-SQRT(E8*5*D35*12/$F$18+4*(D35*12/$F$18)^2)))</f>
        <v>0</v>
      </c>
    </row>
    <row r="36" spans="1:7" ht="10.8" customHeight="1" thickBot="1" x14ac:dyDescent="0.35">
      <c r="A36" s="53"/>
      <c r="B36" s="54"/>
      <c r="C36" s="54"/>
      <c r="D36" s="54"/>
      <c r="E36" s="54"/>
      <c r="F36" s="54"/>
      <c r="G36" s="38"/>
    </row>
    <row r="37" spans="1:7" ht="18" x14ac:dyDescent="0.3">
      <c r="A37" s="100" t="s">
        <v>52</v>
      </c>
      <c r="B37" s="99"/>
      <c r="C37" s="80"/>
      <c r="D37" s="80"/>
      <c r="E37" s="80"/>
      <c r="F37" s="80"/>
      <c r="G37" s="42"/>
    </row>
    <row r="38" spans="1:7" ht="28.8" customHeight="1" x14ac:dyDescent="0.4">
      <c r="A38" s="105"/>
      <c r="B38" s="162" t="s">
        <v>53</v>
      </c>
      <c r="C38" s="161" t="s">
        <v>54</v>
      </c>
      <c r="D38" s="159" t="s">
        <v>84</v>
      </c>
      <c r="E38" s="160"/>
      <c r="F38" s="160"/>
      <c r="G38" s="30"/>
    </row>
    <row r="39" spans="1:7" ht="15" customHeight="1" x14ac:dyDescent="0.3">
      <c r="A39" s="103"/>
      <c r="B39" s="162"/>
      <c r="C39" s="161"/>
      <c r="D39" s="126" t="s">
        <v>56</v>
      </c>
      <c r="E39" s="126" t="s">
        <v>57</v>
      </c>
      <c r="F39" s="126" t="s">
        <v>59</v>
      </c>
      <c r="G39" s="30"/>
    </row>
    <row r="40" spans="1:7" ht="14.4" customHeight="1" x14ac:dyDescent="0.3">
      <c r="A40" s="101" t="s">
        <v>55</v>
      </c>
      <c r="B40" s="179">
        <v>0</v>
      </c>
      <c r="C40" s="69">
        <v>0</v>
      </c>
      <c r="D40" s="106">
        <f>IF(C40=0,0,IF(F18=0,0,($C40^0.8*((1000/G33-10)+1)^0.7)/(1140*($B40*100)^0.5)*60))</f>
        <v>0</v>
      </c>
      <c r="E40" s="106">
        <f>IF(C40=0,0,IF(F18=0,0,($C40^0.8*((1000/G34-10)+1)^0.7)/(1140*($B40*100)^0.5)*60))</f>
        <v>0</v>
      </c>
      <c r="F40" s="106">
        <f>IF(C40=0,0,IF(F18=0,0,($C40^0.8*((1000/G35-10)+1)^0.7)/(1140*($B40*100)^0.5)*60))</f>
        <v>0</v>
      </c>
      <c r="G40" s="30"/>
    </row>
    <row r="41" spans="1:7" ht="28.8" x14ac:dyDescent="0.3">
      <c r="A41" s="102" t="s">
        <v>58</v>
      </c>
      <c r="B41" s="179">
        <v>0</v>
      </c>
      <c r="C41" s="69">
        <v>0</v>
      </c>
      <c r="D41" s="106">
        <f>IF(C41=0,0,IF(F27=0,0,($C41^0.8*((1000/E33-10)+1)^0.7)/(1140*($B41*100)^0.5)*60))</f>
        <v>0</v>
      </c>
      <c r="E41" s="106">
        <f>IF(C41=0,0,IF(F27=0,0,($C41^0.8*((1000/E34-10)+1)^0.7)/(1140*($B41*100)^0.5)*60))</f>
        <v>0</v>
      </c>
      <c r="F41" s="106">
        <f>IF(C41=0,0,IF(F27=0,0,($C41^0.8*((1000/E35-10)+1)^0.7)/(1140*($B41*100)^0.5)*60))</f>
        <v>0</v>
      </c>
      <c r="G41" s="30"/>
    </row>
    <row r="42" spans="1:7" ht="30" x14ac:dyDescent="0.35">
      <c r="A42" s="102" t="s">
        <v>60</v>
      </c>
      <c r="B42" s="180">
        <v>0</v>
      </c>
      <c r="C42" s="104">
        <v>0</v>
      </c>
      <c r="D42" s="106">
        <f>IF(C42=0,0,IF(F27=0,0,($C42^0.8*((1000/F33-10)+1)^0.7)/(1140*($B42*100)^0.5)*60))</f>
        <v>0</v>
      </c>
      <c r="E42" s="106">
        <f>IF(C42=0,0,IF(F27=0,0,($C42^0.8*((1000/F34-10)+1)^0.7)/(1140*($B42*100)^0.5)*60))</f>
        <v>0</v>
      </c>
      <c r="F42" s="106">
        <f>IF(C42=0,0,IF(F27=0,0,($C42^0.8*((1000/F35-10)+1)^0.7)/(1140*($B42*100)^0.5)*60))</f>
        <v>0</v>
      </c>
      <c r="G42" s="30"/>
    </row>
    <row r="43" spans="1:7" ht="15" thickBot="1" x14ac:dyDescent="0.35">
      <c r="A43" s="53"/>
      <c r="B43" s="54"/>
      <c r="C43" s="54"/>
      <c r="D43" s="54"/>
      <c r="E43" s="54"/>
      <c r="F43" s="54"/>
      <c r="G43" s="38"/>
    </row>
  </sheetData>
  <mergeCells count="15">
    <mergeCell ref="D38:F38"/>
    <mergeCell ref="C38:C39"/>
    <mergeCell ref="B38:B39"/>
    <mergeCell ref="F1:G1"/>
    <mergeCell ref="F2:G2"/>
    <mergeCell ref="F3:G3"/>
    <mergeCell ref="B21:E21"/>
    <mergeCell ref="F21:F22"/>
    <mergeCell ref="A4:G4"/>
    <mergeCell ref="B6:D6"/>
    <mergeCell ref="A11:F11"/>
    <mergeCell ref="B12:E12"/>
    <mergeCell ref="F12:F13"/>
    <mergeCell ref="G13:G14"/>
    <mergeCell ref="A20:F20"/>
  </mergeCells>
  <hyperlinks>
    <hyperlink ref="E6" r:id="rId1" xr:uid="{193760CF-BE38-4141-9F5B-45D2BEB6B866}"/>
  </hyperlinks>
  <pageMargins left="0.5" right="0.5" top="0.5" bottom="0.5" header="0.3" footer="0.3"/>
  <pageSetup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3DCF4-6FB5-4C95-8E3C-09F00E391C1F}">
  <dimension ref="A1:E21"/>
  <sheetViews>
    <sheetView topLeftCell="A15" workbookViewId="0">
      <selection sqref="A1:E21"/>
    </sheetView>
  </sheetViews>
  <sheetFormatPr defaultRowHeight="14.4" x14ac:dyDescent="0.3"/>
  <cols>
    <col min="1" max="1" width="20.33203125" bestFit="1" customWidth="1"/>
  </cols>
  <sheetData>
    <row r="1" spans="1:5" ht="15.6" x14ac:dyDescent="0.3">
      <c r="A1" s="59" t="s">
        <v>36</v>
      </c>
    </row>
    <row r="2" spans="1:5" x14ac:dyDescent="0.3">
      <c r="A2" s="60"/>
      <c r="B2" s="178" t="s">
        <v>18</v>
      </c>
      <c r="C2" s="178"/>
      <c r="D2" s="178"/>
      <c r="E2" s="178"/>
    </row>
    <row r="3" spans="1:5" x14ac:dyDescent="0.3">
      <c r="A3" s="61" t="s">
        <v>19</v>
      </c>
      <c r="B3" s="62" t="s">
        <v>20</v>
      </c>
      <c r="C3" s="62" t="s">
        <v>21</v>
      </c>
      <c r="D3" s="62" t="s">
        <v>22</v>
      </c>
      <c r="E3" s="62" t="s">
        <v>23</v>
      </c>
    </row>
    <row r="4" spans="1:5" x14ac:dyDescent="0.3">
      <c r="A4" s="56" t="s">
        <v>24</v>
      </c>
      <c r="B4" s="55">
        <v>39</v>
      </c>
      <c r="C4" s="55">
        <v>61</v>
      </c>
      <c r="D4" s="55">
        <v>74</v>
      </c>
      <c r="E4" s="55">
        <v>80</v>
      </c>
    </row>
    <row r="5" spans="1:5" x14ac:dyDescent="0.3">
      <c r="A5" s="56" t="s">
        <v>25</v>
      </c>
      <c r="B5" s="55">
        <v>30</v>
      </c>
      <c r="C5" s="55">
        <v>58</v>
      </c>
      <c r="D5" s="55">
        <v>71</v>
      </c>
      <c r="E5" s="55">
        <v>78</v>
      </c>
    </row>
    <row r="6" spans="1:5" x14ac:dyDescent="0.3">
      <c r="A6" s="56" t="s">
        <v>26</v>
      </c>
      <c r="B6" s="55">
        <v>30</v>
      </c>
      <c r="C6" s="55">
        <v>55</v>
      </c>
      <c r="D6" s="55">
        <v>70</v>
      </c>
      <c r="E6" s="55">
        <v>77</v>
      </c>
    </row>
    <row r="7" spans="1:5" x14ac:dyDescent="0.3">
      <c r="A7" s="56" t="s">
        <v>27</v>
      </c>
      <c r="B7" s="55">
        <v>96</v>
      </c>
      <c r="C7" s="55">
        <v>96</v>
      </c>
      <c r="D7" s="55">
        <v>96</v>
      </c>
      <c r="E7" s="55">
        <v>96</v>
      </c>
    </row>
    <row r="8" spans="1:5" ht="28.8" x14ac:dyDescent="0.3">
      <c r="A8" s="57" t="s">
        <v>37</v>
      </c>
      <c r="B8" s="55">
        <v>98</v>
      </c>
      <c r="C8" s="55">
        <v>98</v>
      </c>
      <c r="D8" s="55">
        <v>98</v>
      </c>
      <c r="E8" s="55">
        <v>98</v>
      </c>
    </row>
    <row r="10" spans="1:5" ht="15.6" x14ac:dyDescent="0.3">
      <c r="A10" s="63" t="s">
        <v>38</v>
      </c>
    </row>
    <row r="11" spans="1:5" x14ac:dyDescent="0.3">
      <c r="A11" s="60"/>
      <c r="B11" s="178" t="s">
        <v>18</v>
      </c>
      <c r="C11" s="178"/>
      <c r="D11" s="178"/>
      <c r="E11" s="178"/>
    </row>
    <row r="12" spans="1:5" x14ac:dyDescent="0.3">
      <c r="A12" s="61" t="s">
        <v>19</v>
      </c>
      <c r="B12" s="62" t="s">
        <v>20</v>
      </c>
      <c r="C12" s="62" t="s">
        <v>21</v>
      </c>
      <c r="D12" s="62" t="s">
        <v>22</v>
      </c>
      <c r="E12" s="62" t="s">
        <v>23</v>
      </c>
    </row>
    <row r="13" spans="1:5" x14ac:dyDescent="0.3">
      <c r="A13" s="56" t="s">
        <v>24</v>
      </c>
      <c r="B13" s="55">
        <f>1000/B4-10</f>
        <v>15.641025641025642</v>
      </c>
      <c r="C13" s="55">
        <f t="shared" ref="C13:E13" si="0">1000/C4-10</f>
        <v>6.3934426229508183</v>
      </c>
      <c r="D13" s="55">
        <f t="shared" si="0"/>
        <v>3.513513513513514</v>
      </c>
      <c r="E13" s="55">
        <f t="shared" si="0"/>
        <v>2.5</v>
      </c>
    </row>
    <row r="14" spans="1:5" x14ac:dyDescent="0.3">
      <c r="A14" s="56" t="s">
        <v>25</v>
      </c>
      <c r="B14" s="55">
        <f t="shared" ref="B14:E17" si="1">1000/B5-10</f>
        <v>23.333333333333336</v>
      </c>
      <c r="C14" s="55">
        <f t="shared" si="1"/>
        <v>7.2413793103448292</v>
      </c>
      <c r="D14" s="55">
        <f t="shared" si="1"/>
        <v>4.0845070422535219</v>
      </c>
      <c r="E14" s="55">
        <f t="shared" si="1"/>
        <v>2.8205128205128212</v>
      </c>
    </row>
    <row r="15" spans="1:5" x14ac:dyDescent="0.3">
      <c r="A15" s="56" t="s">
        <v>26</v>
      </c>
      <c r="B15" s="55">
        <f t="shared" si="1"/>
        <v>23.333333333333336</v>
      </c>
      <c r="C15" s="55">
        <f t="shared" si="1"/>
        <v>8.1818181818181834</v>
      </c>
      <c r="D15" s="55">
        <f t="shared" si="1"/>
        <v>4.2857142857142865</v>
      </c>
      <c r="E15" s="55">
        <f t="shared" si="1"/>
        <v>2.9870129870129869</v>
      </c>
    </row>
    <row r="16" spans="1:5" x14ac:dyDescent="0.3">
      <c r="A16" s="56" t="s">
        <v>27</v>
      </c>
      <c r="B16" s="55">
        <f>1000/B7-10</f>
        <v>0.41666666666666607</v>
      </c>
      <c r="C16" s="55">
        <f t="shared" si="1"/>
        <v>0.41666666666666607</v>
      </c>
      <c r="D16" s="55">
        <f t="shared" si="1"/>
        <v>0.41666666666666607</v>
      </c>
      <c r="E16" s="55">
        <f t="shared" si="1"/>
        <v>0.41666666666666607</v>
      </c>
    </row>
    <row r="17" spans="1:5" ht="43.2" x14ac:dyDescent="0.3">
      <c r="A17" s="57" t="s">
        <v>39</v>
      </c>
      <c r="B17" s="55">
        <f>1000/B8-10</f>
        <v>0.20408163265306101</v>
      </c>
      <c r="C17" s="55">
        <f t="shared" si="1"/>
        <v>0.20408163265306101</v>
      </c>
      <c r="D17" s="55">
        <f t="shared" si="1"/>
        <v>0.20408163265306101</v>
      </c>
      <c r="E17" s="55">
        <f t="shared" si="1"/>
        <v>0.20408163265306101</v>
      </c>
    </row>
    <row r="19" spans="1:5" ht="15.6" x14ac:dyDescent="0.3">
      <c r="A19" s="63" t="s">
        <v>40</v>
      </c>
    </row>
    <row r="20" spans="1:5" x14ac:dyDescent="0.3">
      <c r="A20" s="64" t="s">
        <v>18</v>
      </c>
      <c r="B20" s="62" t="s">
        <v>20</v>
      </c>
      <c r="C20" s="62" t="s">
        <v>21</v>
      </c>
      <c r="D20" s="62" t="s">
        <v>22</v>
      </c>
      <c r="E20" s="62" t="s">
        <v>23</v>
      </c>
    </row>
    <row r="21" spans="1:5" x14ac:dyDescent="0.3">
      <c r="A21" s="58" t="s">
        <v>41</v>
      </c>
      <c r="B21" s="55">
        <v>0.6</v>
      </c>
      <c r="C21" s="55">
        <v>0.35</v>
      </c>
      <c r="D21" s="55">
        <v>0.25</v>
      </c>
      <c r="E21" s="55">
        <v>0</v>
      </c>
    </row>
  </sheetData>
  <mergeCells count="2">
    <mergeCell ref="B2:E2"/>
    <mergeCell ref="B11:E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Reforestation (4.2.1)</vt:lpstr>
      <vt:lpstr>Runoff Calculator (optional)</vt:lpstr>
      <vt:lpstr>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Filter Worksheet</dc:title>
  <dc:subject>Stormwater Treatment Practices</dc:subject>
  <dc:creator>DEC Staff</dc:creator>
  <cp:lastModifiedBy>Schelley, Emily</cp:lastModifiedBy>
  <cp:lastPrinted>2017-11-01T18:53:13Z</cp:lastPrinted>
  <dcterms:created xsi:type="dcterms:W3CDTF">2017-03-30T13:08:46Z</dcterms:created>
  <dcterms:modified xsi:type="dcterms:W3CDTF">2018-01-25T20:27:02Z</dcterms:modified>
</cp:coreProperties>
</file>