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225" yWindow="1755" windowWidth="15480" windowHeight="7155" firstSheet="4" activeTab="8"/>
  </bookViews>
  <sheets>
    <sheet name="Diversion Summary" sheetId="1" r:id="rId1"/>
    <sheet name="Diversion-Projection" sheetId="2" r:id="rId2"/>
    <sheet name="C&amp;D diversion" sheetId="3" r:id="rId3"/>
    <sheet name="Disposal summary" sheetId="4" r:id="rId4"/>
    <sheet name="Disposal &amp; Waste To Energy" sheetId="5" r:id="rId5"/>
    <sheet name="Other SW Disposed" sheetId="6" r:id="rId6"/>
    <sheet name="SW Used In Landfills" sheetId="7" r:id="rId7"/>
    <sheet name="Biosolids" sheetId="8" r:id="rId8"/>
    <sheet name="HHW" sheetId="9" r:id="rId9"/>
  </sheets>
  <definedNames/>
  <calcPr fullCalcOnLoad="1"/>
</workbook>
</file>

<file path=xl/sharedStrings.xml><?xml version="1.0" encoding="utf-8"?>
<sst xmlns="http://schemas.openxmlformats.org/spreadsheetml/2006/main" count="277" uniqueCount="252">
  <si>
    <t>State</t>
  </si>
  <si>
    <t>Facility</t>
  </si>
  <si>
    <t xml:space="preserve">Waste USA Landfill </t>
  </si>
  <si>
    <t>WSI Landfill</t>
  </si>
  <si>
    <t>VT</t>
  </si>
  <si>
    <t>MA</t>
  </si>
  <si>
    <t>NH</t>
  </si>
  <si>
    <t>Wheelabrator Waste To Energy, Claremont</t>
  </si>
  <si>
    <t>Lebanon Landfill</t>
  </si>
  <si>
    <t>North Country Landfill, Bethlehem</t>
  </si>
  <si>
    <t>NY</t>
  </si>
  <si>
    <t>Clinton County Landfill</t>
  </si>
  <si>
    <t>Seneca Meadows Landfill</t>
  </si>
  <si>
    <t>On-site Burning, clean wood - Transfer Stations</t>
  </si>
  <si>
    <t>MATERIAL</t>
  </si>
  <si>
    <t>MATERIALS</t>
  </si>
  <si>
    <t>GENERATION , DIVERSION AND DISPOSAL</t>
  </si>
  <si>
    <t>VERMONT MUNICIPAL SOLID WASTE</t>
  </si>
  <si>
    <t>Generation</t>
  </si>
  <si>
    <t>Diversion</t>
  </si>
  <si>
    <t>Disposal</t>
  </si>
  <si>
    <t>NOTES:</t>
  </si>
  <si>
    <t>Disposal &amp; Incineration</t>
  </si>
  <si>
    <t>TYPE OF WASTE</t>
  </si>
  <si>
    <t>DESTINATION</t>
  </si>
  <si>
    <t>MSW (Tons)</t>
  </si>
  <si>
    <t>C&amp;D/Wood (Tons)</t>
  </si>
  <si>
    <t>Total (Tons)</t>
  </si>
  <si>
    <t>% Disposed</t>
  </si>
  <si>
    <t>Landfill</t>
  </si>
  <si>
    <t>Incineration</t>
  </si>
  <si>
    <t>Subtotal:</t>
  </si>
  <si>
    <t>Out-of-State</t>
  </si>
  <si>
    <t>In-State</t>
  </si>
  <si>
    <t>Total:</t>
  </si>
  <si>
    <t>(TONS)</t>
  </si>
  <si>
    <t xml:space="preserve">Per Capita MSW Generation (Tons/Year) </t>
  </si>
  <si>
    <t>(Pounds/Day)</t>
  </si>
  <si>
    <t xml:space="preserve">Per Capita MSW Diversion (Tons/Year) </t>
  </si>
  <si>
    <t xml:space="preserve">Per Capita MSW Disposal (Tons/Year) </t>
  </si>
  <si>
    <r>
      <t>[2]</t>
    </r>
    <r>
      <rPr>
        <b/>
        <sz val="10"/>
        <rFont val="Arial"/>
        <family val="2"/>
      </rPr>
      <t xml:space="preserve"> This data represents estimated state totals for these materials handled by Vermont material recycling facilities and recycling, storage and transfer facilities before being transferred to a C&amp;D processing facility for further treatment or directly for use.</t>
    </r>
  </si>
  <si>
    <t>Mt Carbury Landfill</t>
  </si>
  <si>
    <t>TOTAL TONS DIVERTED:</t>
  </si>
  <si>
    <t>MSW  (Tons)</t>
  </si>
  <si>
    <t xml:space="preserve"> </t>
  </si>
  <si>
    <t>SOURCE OF MATERIAL</t>
  </si>
  <si>
    <t>Scrap Metal Facilities</t>
  </si>
  <si>
    <t>TOTAL</t>
  </si>
  <si>
    <t>Organics Composting</t>
  </si>
  <si>
    <t>PAPER</t>
  </si>
  <si>
    <t>CONTAINERS</t>
  </si>
  <si>
    <t>SCRAP METAL</t>
  </si>
  <si>
    <t>ORGANIC WASTES</t>
  </si>
  <si>
    <t xml:space="preserve">MISCELLANEOUS  </t>
  </si>
  <si>
    <t>Recycling Facilities</t>
  </si>
  <si>
    <t>(1) Total  includes 3737 tons of deposit return containers processed by recycling facilities.</t>
  </si>
  <si>
    <t>Vermont Population Projections 2002 - 2005 - 0.82% increase per year, based on US Census Bureau data 1990 - 2000.</t>
  </si>
  <si>
    <t>TABLE 1</t>
  </si>
  <si>
    <t>TABLE 2</t>
  </si>
  <si>
    <t>TABLE 3</t>
  </si>
  <si>
    <t>TABLE 4</t>
  </si>
  <si>
    <t>TABLE 6</t>
  </si>
  <si>
    <r>
      <t xml:space="preserve">MSW Generation, Diversion &amp; Disposal - Actual &amp; Projections (Tons) </t>
    </r>
    <r>
      <rPr>
        <b/>
        <vertAlign val="superscript"/>
        <sz val="10"/>
        <rFont val="Arial"/>
        <family val="2"/>
      </rPr>
      <t>[3]</t>
    </r>
  </si>
  <si>
    <r>
      <t>Generation</t>
    </r>
    <r>
      <rPr>
        <b/>
        <vertAlign val="superscript"/>
        <sz val="10"/>
        <rFont val="Arial"/>
        <family val="2"/>
      </rPr>
      <t xml:space="preserve"> [1]</t>
    </r>
  </si>
  <si>
    <r>
      <t>Population Estimate</t>
    </r>
    <r>
      <rPr>
        <b/>
        <vertAlign val="superscript"/>
        <sz val="10"/>
        <rFont val="Arial"/>
        <family val="2"/>
      </rPr>
      <t xml:space="preserve"> [2]</t>
    </r>
  </si>
  <si>
    <r>
      <t xml:space="preserve">% of MSW Waste Generation </t>
    </r>
    <r>
      <rPr>
        <b/>
        <vertAlign val="superscript"/>
        <sz val="10"/>
        <rFont val="Arial"/>
        <family val="2"/>
      </rPr>
      <t>[3]</t>
    </r>
  </si>
  <si>
    <r>
      <t>[2]</t>
    </r>
    <r>
      <rPr>
        <b/>
        <sz val="10"/>
        <color indexed="8"/>
        <rFont val="Arial"/>
        <family val="2"/>
      </rPr>
      <t xml:space="preserve">  Vermont Population 1994, 1998, &amp; 1999  - Table CO-EST2001-12-50 - Time Series of Vermont Intercensal Population Estimates by County: April 1, 1990 to April 1, 2000.  Vermont Population 2000 &amp; 2001 - US Census Bureau.</t>
    </r>
  </si>
  <si>
    <t xml:space="preserve">ESTIMATED BY MATERIAL TYPE &amp; DIVERSION ACTIVITY </t>
  </si>
  <si>
    <r>
      <t>Waste Used in Landfill</t>
    </r>
    <r>
      <rPr>
        <b/>
        <vertAlign val="superscript"/>
        <sz val="10"/>
        <rFont val="Arial"/>
        <family val="2"/>
      </rPr>
      <t xml:space="preserve"> [2]</t>
    </r>
  </si>
  <si>
    <r>
      <t>Other</t>
    </r>
    <r>
      <rPr>
        <b/>
        <vertAlign val="superscript"/>
        <sz val="10"/>
        <rFont val="Arial"/>
        <family val="2"/>
      </rPr>
      <t xml:space="preserve"> [1]</t>
    </r>
    <r>
      <rPr>
        <b/>
        <sz val="10"/>
        <rFont val="Arial"/>
        <family val="2"/>
      </rPr>
      <t xml:space="preserve"> (Tons)</t>
    </r>
  </si>
  <si>
    <r>
      <t>Landfill</t>
    </r>
    <r>
      <rPr>
        <b/>
        <vertAlign val="superscript"/>
        <sz val="10"/>
        <rFont val="Arial"/>
        <family val="2"/>
      </rPr>
      <t>[3]</t>
    </r>
  </si>
  <si>
    <r>
      <t>Incineration</t>
    </r>
    <r>
      <rPr>
        <b/>
        <vertAlign val="superscript"/>
        <sz val="10"/>
        <rFont val="Arial"/>
        <family val="2"/>
      </rPr>
      <t>[4]</t>
    </r>
  </si>
  <si>
    <t xml:space="preserve">CONSTRUCTION &amp; DEMOLITION WASTE &amp; WOOD DIVERTED FROM </t>
  </si>
  <si>
    <r>
      <t>DISPOSALTHROUGH ACCEPTABLE USES</t>
    </r>
    <r>
      <rPr>
        <b/>
        <u val="single"/>
        <vertAlign val="superscript"/>
        <sz val="12"/>
        <rFont val="Arial"/>
        <family val="2"/>
      </rPr>
      <t xml:space="preserve"> [1,2]</t>
    </r>
  </si>
  <si>
    <t>of Total</t>
  </si>
  <si>
    <t>Managed</t>
  </si>
  <si>
    <t>Beneficial Uses:</t>
  </si>
  <si>
    <t xml:space="preserve">   Land Application</t>
  </si>
  <si>
    <t xml:space="preserve">    Subtotal</t>
  </si>
  <si>
    <t>Non-Beneficial Uses:</t>
  </si>
  <si>
    <t xml:space="preserve">   Landfill</t>
  </si>
  <si>
    <t xml:space="preserve">   Incineration</t>
  </si>
  <si>
    <t xml:space="preserve">   Subtotal</t>
  </si>
  <si>
    <t>Percent  of  Total</t>
  </si>
  <si>
    <t>In &amp; Out of State</t>
  </si>
  <si>
    <t xml:space="preserve">In-State   </t>
  </si>
  <si>
    <t>(wet tons)</t>
  </si>
  <si>
    <t xml:space="preserve">Total </t>
  </si>
  <si>
    <t xml:space="preserve">Percent </t>
  </si>
  <si>
    <t xml:space="preserve">Out-of-State </t>
  </si>
  <si>
    <t xml:space="preserve">Management </t>
  </si>
  <si>
    <t>Option</t>
  </si>
  <si>
    <t>TOWN/DISTRICT</t>
  </si>
  <si>
    <t>COLLECTION EVENTS</t>
  </si>
  <si>
    <t>HH UNITS</t>
  </si>
  <si>
    <t>PARTICIPANTS</t>
  </si>
  <si>
    <t>BUSINESSES</t>
  </si>
  <si>
    <t>REPEAT PARTICIPANTS</t>
  </si>
  <si>
    <t>% REPEAT PARTICIPANTS</t>
  </si>
  <si>
    <t>% TOTAL PROGRAM PARTICIPATION</t>
  </si>
  <si>
    <t>PROGRAM COST</t>
  </si>
  <si>
    <t>$/PART</t>
  </si>
  <si>
    <t>POUNDS OF WASTE</t>
  </si>
  <si>
    <t>POUNDS OF WASTE PER PARTICIPANT</t>
  </si>
  <si>
    <t>POUNDS OF MERCURY-ADDED PRODUCTS/DEBRIS</t>
  </si>
  <si>
    <t>POUNDS OF ELEMENTAL MERCURY</t>
  </si>
  <si>
    <t>Addison County SWMD</t>
  </si>
  <si>
    <t xml:space="preserve">Central Vermont SWMD  </t>
  </si>
  <si>
    <t>Lamoille RSWMD</t>
  </si>
  <si>
    <t>Mad River SWA</t>
  </si>
  <si>
    <t>NE Kingdom SWMD</t>
  </si>
  <si>
    <t>Rutland County SWMD</t>
  </si>
  <si>
    <t>S. Wind/Windham SWMD</t>
  </si>
  <si>
    <t>White River Alliance</t>
  </si>
  <si>
    <t>Windham SWMD</t>
  </si>
  <si>
    <t>Georgia</t>
  </si>
  <si>
    <t>Highgate/Franklin</t>
  </si>
  <si>
    <t>Randolph, Braintree &amp; Brookfield</t>
  </si>
  <si>
    <t>Swanton</t>
  </si>
  <si>
    <t>St. Johnsbury</t>
  </si>
  <si>
    <t>TOTALS</t>
  </si>
  <si>
    <t>SUMMARY</t>
  </si>
  <si>
    <t xml:space="preserve">Ground C&amp;D &amp; Wood Used In Landfills </t>
  </si>
  <si>
    <r>
      <t>[3]</t>
    </r>
    <r>
      <rPr>
        <b/>
        <sz val="10"/>
        <rFont val="Arial"/>
        <family val="2"/>
      </rPr>
      <t xml:space="preserve"> ERCO-NH, Waste Management of Eastern NY &amp; Southbridge-MA</t>
    </r>
  </si>
  <si>
    <r>
      <t>C&amp;D Processing Facilities</t>
    </r>
    <r>
      <rPr>
        <b/>
        <vertAlign val="superscript"/>
        <sz val="12"/>
        <rFont val="Arial"/>
        <family val="2"/>
      </rPr>
      <t xml:space="preserve"> [3]</t>
    </r>
  </si>
  <si>
    <r>
      <t xml:space="preserve">WOOD </t>
    </r>
    <r>
      <rPr>
        <b/>
        <vertAlign val="superscript"/>
        <sz val="12"/>
        <rFont val="Arial"/>
        <family val="2"/>
      </rPr>
      <t xml:space="preserve"> [4]</t>
    </r>
  </si>
  <si>
    <r>
      <t xml:space="preserve">[4]  </t>
    </r>
    <r>
      <rPr>
        <b/>
        <sz val="10"/>
        <rFont val="Arial"/>
        <family val="2"/>
      </rPr>
      <t>Untreated wood chipped and used as mulch or burnt as clean fuel.</t>
    </r>
  </si>
  <si>
    <r>
      <t>[5]</t>
    </r>
    <r>
      <rPr>
        <b/>
        <sz val="10"/>
        <rFont val="Arial"/>
        <family val="2"/>
      </rPr>
      <t xml:space="preserve"> Currently data is not collected for C&amp;D reuse operations.</t>
    </r>
  </si>
  <si>
    <r>
      <t>(Reuse</t>
    </r>
    <r>
      <rPr>
        <b/>
        <vertAlign val="superscript"/>
        <sz val="12"/>
        <rFont val="Arial"/>
        <family val="2"/>
      </rPr>
      <t>[5]</t>
    </r>
    <r>
      <rPr>
        <b/>
        <sz val="12"/>
        <rFont val="Arial"/>
        <family val="2"/>
      </rPr>
      <t xml:space="preserve"> + Acceptable Use)/(Reuse</t>
    </r>
    <r>
      <rPr>
        <b/>
        <vertAlign val="superscript"/>
        <sz val="12"/>
        <rFont val="Arial"/>
        <family val="2"/>
      </rPr>
      <t xml:space="preserve">[5] </t>
    </r>
    <r>
      <rPr>
        <b/>
        <sz val="12"/>
        <rFont val="Arial"/>
        <family val="2"/>
      </rPr>
      <t>+ Acceptable Use + Disposal)</t>
    </r>
  </si>
  <si>
    <t>On-site Disposal - Transfer Stations &amp; Cat.Cert Sites</t>
  </si>
  <si>
    <t>Contaminated Soils</t>
  </si>
  <si>
    <t>Foundary Sand</t>
  </si>
  <si>
    <t>Biosolids</t>
  </si>
  <si>
    <t>Paper Sludge</t>
  </si>
  <si>
    <t>Cover Material:</t>
  </si>
  <si>
    <t>Ground C&amp;D</t>
  </si>
  <si>
    <t>Ground Wood Waste</t>
  </si>
  <si>
    <t>Crushed Glass</t>
  </si>
  <si>
    <t>Road Base:</t>
  </si>
  <si>
    <t>C&amp;D</t>
  </si>
  <si>
    <t>Other Wastes</t>
  </si>
  <si>
    <t>WSI Landfill - Waste From Other states</t>
  </si>
  <si>
    <t>WSI - VT Waste</t>
  </si>
  <si>
    <t>Waste USA Landfill - Waste From Other states</t>
  </si>
  <si>
    <t>Salisbury Landfill - Waste From Other states</t>
  </si>
  <si>
    <t>Hartford TS - VT C&amp;D to Lebanon LF</t>
  </si>
  <si>
    <t>Waste USA Landfill  - VT Waste</t>
  </si>
  <si>
    <t>MA, NH, NY</t>
  </si>
  <si>
    <t>TOTAL TONS</t>
  </si>
  <si>
    <t>TOTAL TONS:</t>
  </si>
  <si>
    <t>Waste Management Landfill(s)</t>
  </si>
  <si>
    <t>Hubbard TS - VT C&amp;D to NY Landfill(s)</t>
  </si>
  <si>
    <t>Asbestos</t>
  </si>
  <si>
    <t>Bulky Wastes</t>
  </si>
  <si>
    <t>Medical Waste</t>
  </si>
  <si>
    <t>NH &amp; NY</t>
  </si>
  <si>
    <t>Burgess Bros. Landfill</t>
  </si>
  <si>
    <t>1000 Ton Landfills</t>
  </si>
  <si>
    <t>Transfer Stations &amp; Cat Cert Disposal - On-site Disposal</t>
  </si>
  <si>
    <t xml:space="preserve">                                                                                        </t>
  </si>
  <si>
    <t>(Detailing Column E from Table 5)</t>
  </si>
  <si>
    <t>Waste Management/Keene Transfer Station</t>
  </si>
  <si>
    <t>TABLE 5A</t>
  </si>
  <si>
    <t>TABLE 5B</t>
  </si>
  <si>
    <t>Waste Man. Landfill(s)</t>
  </si>
  <si>
    <r>
      <t>Soft Drink and Beer Distributors</t>
    </r>
    <r>
      <rPr>
        <b/>
        <sz val="8"/>
        <rFont val="Arial"/>
        <family val="2"/>
      </rPr>
      <t>(1)(2)</t>
    </r>
    <r>
      <rPr>
        <b/>
        <sz val="10"/>
        <rFont val="Arial"/>
        <family val="2"/>
      </rPr>
      <t xml:space="preserve">  (Broker Direct)</t>
    </r>
  </si>
  <si>
    <r>
      <t>Economic Recycling</t>
    </r>
    <r>
      <rPr>
        <b/>
        <sz val="8"/>
        <rFont val="Arial"/>
        <family val="2"/>
      </rPr>
      <t>(2)</t>
    </r>
    <r>
      <rPr>
        <b/>
        <sz val="10"/>
        <rFont val="Arial"/>
        <family val="2"/>
      </rPr>
      <t xml:space="preserve"> (Direct to Market)</t>
    </r>
  </si>
  <si>
    <t>(3)</t>
  </si>
  <si>
    <t>(3) Included in "Scrap Metal Facilities" totals.</t>
  </si>
  <si>
    <r>
      <t xml:space="preserve">(2) Data from report prepared for the Vermont Department of Environmental Conservation titled </t>
    </r>
    <r>
      <rPr>
        <b/>
        <i/>
        <sz val="9"/>
        <rFont val="Arial"/>
        <family val="2"/>
      </rPr>
      <t>Vermont's Municipal Solid Waste Diversion Rate 2001</t>
    </r>
    <r>
      <rPr>
        <b/>
        <sz val="9"/>
        <rFont val="Arial"/>
        <family val="2"/>
      </rPr>
      <t>, DSM Environmental Services, September 2002</t>
    </r>
  </si>
  <si>
    <r>
      <t xml:space="preserve">[3] </t>
    </r>
    <r>
      <rPr>
        <b/>
        <sz val="10"/>
        <rFont val="Arial"/>
        <family val="2"/>
      </rPr>
      <t>1994 - 2002, actual.  2003-2005, projected to achieve goal of 50% diversion in the year 2005.</t>
    </r>
  </si>
  <si>
    <t>UPDATED 7/22/04</t>
  </si>
  <si>
    <r>
      <t>[1]</t>
    </r>
    <r>
      <rPr>
        <b/>
        <sz val="10"/>
        <rFont val="Arial"/>
        <family val="2"/>
      </rPr>
      <t xml:space="preserve"> MSW generation as projected in "Characterization of Municipal Solid Waste in the United States: 1998 Update," Franklin Assoc. August 1999. Page 132, Table 39. MSW generation is projected to increase 1.5 percent per year between 2003 and 2005.</t>
    </r>
  </si>
  <si>
    <t xml:space="preserve">[1]  Refer to Table 5A for specific wastes disposed in Vermont landfills. </t>
  </si>
  <si>
    <t xml:space="preserve">[2] Waste Used In Landfills - Refer to Table 5B for specific wastes used in landfills.  </t>
  </si>
  <si>
    <t>St. Albans Town</t>
  </si>
  <si>
    <t>Salisbury</t>
  </si>
  <si>
    <t>Shaftsbury/Pownal</t>
  </si>
  <si>
    <t>Conversion factors used were 8 pounds per gallon, 400 pounds per 55-gallon drum, Gaylord or pallet and .15 pounds per lineal foot of fluorescent lamps.</t>
  </si>
  <si>
    <t>TABLE 5   DESTINATIONS FOR VERMONT SOLID WASTE - 2003 DISPOSAL &amp; INCINERATION</t>
  </si>
  <si>
    <t>2003- Total Vermont:</t>
  </si>
  <si>
    <t>2003 - Total Massachusetts:</t>
  </si>
  <si>
    <t>2003 - Total New Hampshire:</t>
  </si>
  <si>
    <t>2003 - Total New York:</t>
  </si>
  <si>
    <t>2003 - Total Out-Of-State</t>
  </si>
  <si>
    <t>2003 - Total In-State &amp; Out-Of-State</t>
  </si>
  <si>
    <t>OTHER WASTES DISPOSED IN VERMONT LANDFILLS 2003</t>
  </si>
  <si>
    <t>Waste Used in Landfills (Tons) - 2003</t>
  </si>
  <si>
    <t>2 - 1000 Ton Landfills</t>
  </si>
  <si>
    <t xml:space="preserve">                                                                                                                                                                                                                                                                                                                                                                                                                                                                                                                                                                                                                                                                                                                                                                                                                                                                   </t>
  </si>
  <si>
    <t>County Waste, Clifton Park</t>
  </si>
  <si>
    <t>ECO -/B-3 Transfer Station</t>
  </si>
  <si>
    <t>ECO - Pittsfield Waste To Energy</t>
  </si>
  <si>
    <t>Adirondak Waste To Energy, Hudson Falls</t>
  </si>
  <si>
    <t>Also 780 tons from NH C&amp;D</t>
  </si>
  <si>
    <t>VT-1690 tons   NY-389 tons</t>
  </si>
  <si>
    <t xml:space="preserve"> NY</t>
  </si>
  <si>
    <t>NH, NY</t>
  </si>
  <si>
    <t>Prepared:11/10/2004</t>
  </si>
  <si>
    <t>Vermont Solid Waste - 2003</t>
  </si>
  <si>
    <t>C&amp;D &amp; Wood (Tons)(1)</t>
  </si>
  <si>
    <t>Waste Used In Landfill(3)</t>
  </si>
  <si>
    <t>OTHER (Tons)(2)</t>
  </si>
  <si>
    <r>
      <t>Burgess C&amp;D Landfill</t>
    </r>
    <r>
      <rPr>
        <b/>
        <vertAlign val="superscript"/>
        <sz val="10"/>
        <rFont val="Arial"/>
        <family val="2"/>
      </rPr>
      <t xml:space="preserve">(4) </t>
    </r>
  </si>
  <si>
    <t>(4) Includes 61 tons of C&amp;D &amp; wood waste from NY &amp; MA.</t>
  </si>
  <si>
    <t>(3)  Refer to Table 5B for specific wastes used in landfills and amounts brought to Vermont landfills from other states</t>
  </si>
  <si>
    <t>(2)  Refer to Table 5A for specific wastes and amounts from other states</t>
  </si>
  <si>
    <t>(1)</t>
  </si>
  <si>
    <t>In previous years clean wood waste collected by Chittenden District and chipped and burnt at the McNeil Electric Generating Station was included in this table.  It is now mentioned as a footnote to Table 1 (2003 - 4,923 tons).</t>
  </si>
  <si>
    <t>[4] In previous years clean wood waste collected by Chittenden District and chipped and burnt at the McNeil Electric Generating Station was included in this table.  It is now mentioned as a footnote to Table 1 (2003 - 4,923 tons).</t>
  </si>
  <si>
    <t>[3] Includes 61 tons of C&amp;D from other states disposed at the Burgess landfill.</t>
  </si>
  <si>
    <t xml:space="preserve"> SOLID WASTE DIVERSION - 2003</t>
  </si>
  <si>
    <t>2003 MSW DISPOSED (tons):</t>
  </si>
  <si>
    <t>2003 MSW DIVERSION RATE:</t>
  </si>
  <si>
    <r>
      <t xml:space="preserve">(4) Includes composting data for exempt facilites from </t>
    </r>
    <r>
      <rPr>
        <b/>
        <i/>
        <sz val="9"/>
        <rFont val="Arial"/>
        <family val="2"/>
      </rPr>
      <t>Vermont's Municipal Solid Waste Diversion Rate 2001</t>
    </r>
    <r>
      <rPr>
        <b/>
        <sz val="9"/>
        <rFont val="Arial"/>
        <family val="2"/>
      </rPr>
      <t>, DSM Environmental Services, September 2002</t>
    </r>
  </si>
  <si>
    <t>1994 -  2003 (ACTUAL)</t>
  </si>
  <si>
    <t>2004-2005 (PROJECTIONS IN ORDER TO REACH 50% DIVERSION RATE)</t>
  </si>
  <si>
    <t>Reuse Facilities &amp; Programs(2)</t>
  </si>
  <si>
    <t>VERMONT CONSTRUCTION &amp; DEMOLITION WASTE - 2003</t>
  </si>
  <si>
    <t>2003 C&amp;D Disposal:   Tons</t>
  </si>
  <si>
    <t>FLUORESCENT LAMPS (FT)</t>
  </si>
  <si>
    <t>ELECTRONICS</t>
  </si>
  <si>
    <t>Solid Waste Alternative Committee</t>
  </si>
  <si>
    <t xml:space="preserve">The following 2003 HHW/CEG Hazardous Waste Collection Data was tabulated from Solid Waste Districts, Alliances and Municipalities representing 92% of Vermont households.  These statewide collections cost approximately $965,000, served approximately 16,500 participants and collected approximately 474 tons of Hazardous waste, 180 pounds of mercury, 970 pounds of mercury-added products/debris and 378,000 linear feet of fluorescent lamps.  In comparison, 2002 saw 95% of Vermont Households represented, cost approximately $819,000, served approximately 18100 participants and collected approximately 511 tons of Hazardous Waste, 168 pounds of mercury, 1740 pounds of mercury-added products/debris and 338,000 linear feet of fluorescent lamps.  The following is a comparision of the 2003 and 2002 collection years. </t>
  </si>
  <si>
    <t>1.    Average statewide cost per participant in 2003 was approximately $73.46.  This is an increase from 2002 when the average cost per participant was $71.92.  In addition, the total cost for statewide collections in 2003 was approximately $146,000 more than 2002 ($965,000 vs. $819,000).  This can be attributed to the rising cost of HHW/CEG collection and disposal, as well as the limited numbers of Hazardous Waste contractors available to provide these services.  2003 when compared to 2002 saw an decrease in the hazardous waste collected (474 tons vs. 511 tons).</t>
  </si>
  <si>
    <t xml:space="preserve">2.    2003 Statewide participation saw a decrease in the total number of participants (16,500  vs. 18,100) in comparison to 2002, and a decrease in the average statewide participation (4.19% vs. 5.19%).  Of the participants for 2003, 692 were businesses and 2186 were repeat participants (repeat participants accounted for an average of 13% of the total 2003 participants).  Fixed facilities, seasonal collections and some single-day collection events had higher than the state average participation rates (4.49%- 14.86%).  </t>
  </si>
  <si>
    <t xml:space="preserve">3.    The amount of waste collected per participant stayed the same when compared with 2002 (63 pounds).   </t>
  </si>
  <si>
    <t xml:space="preserve">4.    The number of collection events available statewide increased in 2003 compared to 2002 (679 vs. 609). </t>
  </si>
  <si>
    <t xml:space="preserve">5.    Approximately 180 pounds of elemental mercury, 970 pounds of mercury-added products/debris and 378,000 linear feet of fluorescent lamps was collected in 2003.  In comparison,  2002 was approximately 168 pounds of mercury, 1740 pounds of mercury-added products/debris and 338,000 linear feet of fluorescent lamps collected.  </t>
  </si>
  <si>
    <r>
      <t>Bennington CRC</t>
    </r>
    <r>
      <rPr>
        <vertAlign val="superscript"/>
        <sz val="8"/>
        <rFont val="Arial"/>
        <family val="2"/>
      </rPr>
      <t>6</t>
    </r>
  </si>
  <si>
    <r>
      <t xml:space="preserve">Chittenden SWMD </t>
    </r>
    <r>
      <rPr>
        <vertAlign val="superscript"/>
        <sz val="8"/>
        <rFont val="Arial"/>
        <family val="2"/>
      </rPr>
      <t>1</t>
    </r>
  </si>
  <si>
    <r>
      <t>Greater UVSWMD(GUV)</t>
    </r>
    <r>
      <rPr>
        <vertAlign val="superscript"/>
        <sz val="8"/>
        <rFont val="Arial"/>
        <family val="2"/>
      </rPr>
      <t xml:space="preserve"> 2</t>
    </r>
    <r>
      <rPr>
        <sz val="8"/>
        <rFont val="Arial"/>
        <family val="2"/>
      </rPr>
      <t xml:space="preserve"> </t>
    </r>
  </si>
  <si>
    <r>
      <t xml:space="preserve">Londonderry Group </t>
    </r>
    <r>
      <rPr>
        <vertAlign val="superscript"/>
        <sz val="8"/>
        <rFont val="Arial"/>
        <family val="2"/>
      </rPr>
      <t>3</t>
    </r>
  </si>
  <si>
    <r>
      <t>Northwest SWMD</t>
    </r>
    <r>
      <rPr>
        <vertAlign val="superscript"/>
        <sz val="8"/>
        <rFont val="Arial"/>
        <family val="2"/>
      </rPr>
      <t xml:space="preserve"> 4</t>
    </r>
  </si>
  <si>
    <r>
      <t>Waste USA (NEK)</t>
    </r>
    <r>
      <rPr>
        <vertAlign val="superscript"/>
        <sz val="8"/>
        <rFont val="Arial"/>
        <family val="2"/>
      </rPr>
      <t>5</t>
    </r>
  </si>
  <si>
    <r>
      <t>1.</t>
    </r>
    <r>
      <rPr>
        <sz val="8"/>
        <rFont val="Arial"/>
        <family val="2"/>
      </rPr>
      <t xml:space="preserve">  Includes Underhill.</t>
    </r>
  </si>
  <si>
    <r>
      <t>2.</t>
    </r>
    <r>
      <rPr>
        <sz val="8"/>
        <rFont val="Arial"/>
        <family val="2"/>
      </rPr>
      <t xml:space="preserve">  Includes Upper Valley Lake Sunappee, Corinth, Fairlee, Hartford and some NH wastes.</t>
    </r>
  </si>
  <si>
    <r>
      <t>3.</t>
    </r>
    <r>
      <rPr>
        <sz val="8"/>
        <rFont val="Arial"/>
        <family val="2"/>
      </rPr>
      <t xml:space="preserve">  Includes the town of Mount Holly for 1 collection.</t>
    </r>
  </si>
  <si>
    <r>
      <t xml:space="preserve">4.  </t>
    </r>
    <r>
      <rPr>
        <sz val="8"/>
        <rFont val="Arial"/>
        <family val="2"/>
      </rPr>
      <t>Includes the towns of North Hero and Grand Isle</t>
    </r>
  </si>
  <si>
    <r>
      <t xml:space="preserve">5. </t>
    </r>
    <r>
      <rPr>
        <sz val="8"/>
        <rFont val="Arial"/>
        <family val="2"/>
      </rPr>
      <t xml:space="preserve"> Includes the following towns; Albany, Barton, Browington, Burke, Charleston, Coventry, Glover, Greensboro, Irasburg, Jay, Lowell, Newport Town, Newport City,Troy, and Westfield.</t>
    </r>
  </si>
  <si>
    <r>
      <t xml:space="preserve">6.  </t>
    </r>
    <r>
      <rPr>
        <sz val="8"/>
        <rFont val="Arial"/>
        <family val="2"/>
      </rPr>
      <t>Includes the towns of Arlington, Dorset, Manchester, Rupert, Sandgate, and Sunderland.</t>
    </r>
  </si>
  <si>
    <r>
      <t xml:space="preserve">Household estimates were derived from the US Census Bureau:  </t>
    </r>
    <r>
      <rPr>
        <i/>
        <sz val="8"/>
        <rFont val="Arial"/>
        <family val="2"/>
      </rPr>
      <t>Population, Housing Units, Area and Density:  2000</t>
    </r>
    <r>
      <rPr>
        <sz val="8"/>
        <rFont val="Arial"/>
        <family val="2"/>
      </rPr>
      <t xml:space="preserve">.  </t>
    </r>
  </si>
  <si>
    <r>
      <t xml:space="preserve">This information is a collection of Household Hazardous and Conditionally Exempt Generator (HHW/CEG) Waste surveys completed by various Solid Waste Districts, Alliances and Municipalities throughout the State Of Vermont.  Every attempt has been made to provide accurate information on Vermont's Household Hazardous Waste and Conditionally Exempt Generator waste collections.  Multi-entity collections and districts that provide collection services for other districts or municipalities have reported their collection numbers only (to help prevent any double counting).  Any questions, suggestions or corrections, please feel free to contact , Thomas A. Benoit, Sr at (802) 241-3472 or e-mail at thomas.benoit@anr.state.vt.us.                                                                                                                                    </t>
    </r>
    <r>
      <rPr>
        <b/>
        <sz val="8"/>
        <rFont val="Arial"/>
        <family val="2"/>
      </rPr>
      <t xml:space="preserve">                                                                                                     Revised May 7, 2004</t>
    </r>
  </si>
  <si>
    <t>2003 Estimated Quantities of Biosolids Managed In and Out of State</t>
  </si>
  <si>
    <t xml:space="preserve">   Composting</t>
  </si>
  <si>
    <t>(As reported to RMS from Vermont facility generators assuming 15% solids)</t>
  </si>
  <si>
    <t xml:space="preserve"> RMS - Residuals Management Section.  Wastewater Management Division.  (802) 241-3822</t>
  </si>
  <si>
    <t>2003 C&amp;D Acceptable Use Rate = --%</t>
  </si>
  <si>
    <t xml:space="preserve">2003 C&amp;D Acceptable Use Rate = </t>
  </si>
  <si>
    <r>
      <t>[1]</t>
    </r>
    <r>
      <rPr>
        <b/>
        <sz val="10"/>
        <rFont val="Arial"/>
        <family val="2"/>
      </rPr>
      <t xml:space="preserve"> Data obtained from solid waste management facility quarterly reports submitted to the Vermont State Solid Waste Management Program for calender year 2003.</t>
    </r>
  </si>
  <si>
    <t>Bristol Landfill - VT &amp; Waste From Other states</t>
  </si>
  <si>
    <t>Table 7 - SUMMARY OF 2003 VERMONT HHW/CEG HAZARDOUS WASTE PROGRAM ACTIVITY</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</si>
</sst>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_(* #,##0.0_);_(* \(#,##0.0\);_(* &quot;-&quot;??_);_(@_)"/>
    <numFmt numFmtId="170" formatCode="_(* #,##0_);_(* \(#,##0\);_(* &quot;-&quot;??_);_(@_)"/>
    <numFmt numFmtId="171" formatCode="0.000000"/>
    <numFmt numFmtId="172" formatCode="0.00000"/>
    <numFmt numFmtId="173" formatCode="0.0000"/>
    <numFmt numFmtId="174" formatCode="0.000"/>
    <numFmt numFmtId="175" formatCode="_(* #,##0.000_);_(* \(#,##0.000\);_(* &quot;-&quot;??_);_(@_)"/>
    <numFmt numFmtId="176" formatCode="_(* #,##0.0000_);_(* \(#,##0.0000\);_(* &quot;-&quot;??_);_(@_)"/>
    <numFmt numFmtId="177" formatCode="_(* #,##0.00000_);_(* \(#,##0.00000\);_(* &quot;-&quot;??_);_(@_)"/>
    <numFmt numFmtId="178" formatCode="_(* #,##0.000000_);_(* \(#,##0.000000\);_(* &quot;-&quot;??_);_(@_)"/>
    <numFmt numFmtId="179" formatCode="_(* #,##0.0000000_);_(* \(#,##0.0000000\);_(* &quot;-&quot;??_);_(@_)"/>
    <numFmt numFmtId="180" formatCode="&quot;$&quot;#,##0.00"/>
  </numFmts>
  <fonts count="32">
    <font>
      <sz val="10"/>
      <name val="Arial"/>
      <family val="0"/>
    </font>
    <font>
      <b/>
      <sz val="10"/>
      <name val="Arial"/>
      <family val="2"/>
    </font>
    <font>
      <sz val="12"/>
      <name val="Arial"/>
      <family val="2"/>
    </font>
    <font>
      <b/>
      <vertAlign val="superscript"/>
      <sz val="10"/>
      <name val="Arial"/>
      <family val="2"/>
    </font>
    <font>
      <b/>
      <sz val="12"/>
      <name val="Arial"/>
      <family val="2"/>
    </font>
    <font>
      <b/>
      <vertAlign val="superscript"/>
      <sz val="12"/>
      <name val="Arial"/>
      <family val="2"/>
    </font>
    <font>
      <b/>
      <sz val="10"/>
      <color indexed="8"/>
      <name val="Arial"/>
      <family val="2"/>
    </font>
    <font>
      <u val="single"/>
      <sz val="10"/>
      <color indexed="36"/>
      <name val="Arial"/>
      <family val="0"/>
    </font>
    <font>
      <u val="single"/>
      <sz val="10"/>
      <color indexed="12"/>
      <name val="Arial"/>
      <family val="0"/>
    </font>
    <font>
      <b/>
      <sz val="10"/>
      <color indexed="12"/>
      <name val="Arial"/>
      <family val="2"/>
    </font>
    <font>
      <b/>
      <sz val="10"/>
      <color indexed="9"/>
      <name val="Arial"/>
      <family val="2"/>
    </font>
    <font>
      <sz val="10"/>
      <color indexed="9"/>
      <name val="Arial"/>
      <family val="2"/>
    </font>
    <font>
      <sz val="9"/>
      <name val="Arial"/>
      <family val="2"/>
    </font>
    <font>
      <b/>
      <sz val="9"/>
      <name val="Arial"/>
      <family val="2"/>
    </font>
    <font>
      <b/>
      <sz val="9"/>
      <color indexed="8"/>
      <name val="Arial"/>
      <family val="2"/>
    </font>
    <font>
      <sz val="12"/>
      <color indexed="9"/>
      <name val="Arial"/>
      <family val="2"/>
    </font>
    <font>
      <b/>
      <sz val="8"/>
      <name val="Arial"/>
      <family val="2"/>
    </font>
    <font>
      <b/>
      <sz val="14"/>
      <name val="Arial"/>
      <family val="2"/>
    </font>
    <font>
      <sz val="14"/>
      <name val="Arial"/>
      <family val="2"/>
    </font>
    <font>
      <b/>
      <u val="single"/>
      <sz val="12"/>
      <name val="Arial"/>
      <family val="2"/>
    </font>
    <font>
      <b/>
      <u val="single"/>
      <vertAlign val="superscript"/>
      <sz val="12"/>
      <name val="Arial"/>
      <family val="2"/>
    </font>
    <font>
      <b/>
      <vertAlign val="superscript"/>
      <sz val="10"/>
      <color indexed="8"/>
      <name val="Arial"/>
      <family val="2"/>
    </font>
    <font>
      <sz val="10"/>
      <name val="Times New Roman"/>
      <family val="1"/>
    </font>
    <font>
      <sz val="16"/>
      <name val="Arial"/>
      <family val="0"/>
    </font>
    <font>
      <b/>
      <sz val="12"/>
      <name val="Times New Roman"/>
      <family val="1"/>
    </font>
    <font>
      <b/>
      <vertAlign val="superscript"/>
      <sz val="12"/>
      <name val="Times New Roman"/>
      <family val="1"/>
    </font>
    <font>
      <b/>
      <u val="single"/>
      <sz val="10"/>
      <name val="Arial"/>
      <family val="2"/>
    </font>
    <font>
      <b/>
      <i/>
      <sz val="9"/>
      <name val="Arial"/>
      <family val="2"/>
    </font>
    <font>
      <sz val="8"/>
      <name val="Arial"/>
      <family val="2"/>
    </font>
    <font>
      <vertAlign val="superscript"/>
      <sz val="8"/>
      <name val="Arial"/>
      <family val="2"/>
    </font>
    <font>
      <i/>
      <sz val="8"/>
      <name val="Arial"/>
      <family val="2"/>
    </font>
    <font>
      <b/>
      <sz val="16"/>
      <name val="Arial"/>
      <family val="2"/>
    </font>
  </fonts>
  <fills count="8">
    <fill>
      <patternFill/>
    </fill>
    <fill>
      <patternFill patternType="gray125"/>
    </fill>
    <fill>
      <patternFill patternType="solid">
        <fgColor indexed="21"/>
        <bgColor indexed="64"/>
      </patternFill>
    </fill>
    <fill>
      <patternFill patternType="solid">
        <fgColor indexed="9"/>
        <bgColor indexed="64"/>
      </patternFill>
    </fill>
    <fill>
      <patternFill patternType="solid">
        <fgColor indexed="22"/>
        <bgColor indexed="64"/>
      </patternFill>
    </fill>
    <fill>
      <patternFill patternType="gray0625">
        <bgColor indexed="9"/>
      </patternFill>
    </fill>
    <fill>
      <patternFill patternType="solid">
        <fgColor indexed="27"/>
        <bgColor indexed="64"/>
      </patternFill>
    </fill>
    <fill>
      <patternFill patternType="solid">
        <fgColor indexed="27"/>
        <bgColor indexed="64"/>
      </patternFill>
    </fill>
  </fills>
  <borders count="81">
    <border>
      <left/>
      <right/>
      <top/>
      <bottom/>
      <diagonal/>
    </border>
    <border>
      <left style="thin"/>
      <right style="thin"/>
      <top style="thin"/>
      <bottom style="thin"/>
    </border>
    <border>
      <left style="medium"/>
      <right style="medium"/>
      <top style="medium"/>
      <bottom style="medium"/>
    </border>
    <border>
      <left style="thin"/>
      <right style="thin"/>
      <top>
        <color indexed="63"/>
      </top>
      <bottom style="thin"/>
    </border>
    <border>
      <left style="medium"/>
      <right style="double"/>
      <top style="medium"/>
      <bottom style="medium"/>
    </border>
    <border>
      <left style="thin"/>
      <right>
        <color indexed="63"/>
      </right>
      <top style="thin"/>
      <bottom style="thin"/>
    </border>
    <border>
      <left>
        <color indexed="63"/>
      </left>
      <right>
        <color indexed="63"/>
      </right>
      <top style="thin"/>
      <bottom style="thin"/>
    </border>
    <border>
      <left style="thin"/>
      <right style="double"/>
      <top>
        <color indexed="63"/>
      </top>
      <bottom style="thin"/>
    </border>
    <border>
      <left style="thin"/>
      <right style="double"/>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color indexed="9"/>
      </bottom>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style="medium"/>
      <right>
        <color indexed="63"/>
      </right>
      <top>
        <color indexed="63"/>
      </top>
      <bottom>
        <color indexed="63"/>
      </bottom>
    </border>
    <border>
      <left style="double"/>
      <right>
        <color indexed="63"/>
      </right>
      <top>
        <color indexed="63"/>
      </top>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style="thin"/>
      <bottom style="medium"/>
    </border>
    <border>
      <left style="double"/>
      <right>
        <color indexed="63"/>
      </right>
      <top style="thin"/>
      <bottom style="medium"/>
    </border>
    <border>
      <left style="double"/>
      <right>
        <color indexed="63"/>
      </right>
      <top style="thin"/>
      <bottom>
        <color indexed="63"/>
      </bottom>
    </border>
    <border>
      <left style="medium"/>
      <right>
        <color indexed="63"/>
      </right>
      <top style="double"/>
      <bottom>
        <color indexed="63"/>
      </bottom>
    </border>
    <border>
      <left style="thin"/>
      <right style="medium"/>
      <top style="thin"/>
      <bottom style="medium"/>
    </border>
    <border>
      <left style="thin"/>
      <right style="medium"/>
      <top style="thin"/>
      <bottom>
        <color indexed="63"/>
      </bottom>
    </border>
    <border>
      <left style="thin"/>
      <right style="medium"/>
      <top style="double"/>
      <bottom>
        <color indexed="63"/>
      </bottom>
    </border>
    <border>
      <left style="thin"/>
      <right>
        <color indexed="63"/>
      </right>
      <top style="thin"/>
      <bottom style="medium"/>
    </border>
    <border>
      <left style="thin"/>
      <right>
        <color indexed="63"/>
      </right>
      <top style="double"/>
      <bottom>
        <color indexed="63"/>
      </bottom>
    </border>
    <border>
      <left style="thin"/>
      <right>
        <color indexed="63"/>
      </right>
      <top>
        <color indexed="63"/>
      </top>
      <bottom style="medium"/>
    </border>
    <border>
      <left style="double"/>
      <right>
        <color indexed="63"/>
      </right>
      <top>
        <color indexed="63"/>
      </top>
      <bottom style="medium"/>
    </border>
    <border>
      <left style="thin"/>
      <right style="medium"/>
      <top>
        <color indexed="63"/>
      </top>
      <bottom style="medium"/>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double"/>
      <right>
        <color indexed="63"/>
      </right>
      <top style="medium"/>
      <bottom>
        <color indexed="63"/>
      </bottom>
    </border>
    <border>
      <left style="thin"/>
      <right style="medium"/>
      <top style="medium"/>
      <bottom>
        <color indexed="63"/>
      </bottom>
    </border>
    <border>
      <left>
        <color indexed="63"/>
      </left>
      <right style="thin"/>
      <top>
        <color indexed="63"/>
      </top>
      <bottom style="thin"/>
    </border>
    <border>
      <left>
        <color indexed="63"/>
      </left>
      <right style="medium"/>
      <top style="medium"/>
      <bottom style="medium"/>
    </border>
    <border>
      <left style="thin"/>
      <right style="thin"/>
      <top style="medium"/>
      <bottom style="thin"/>
    </border>
    <border>
      <left>
        <color indexed="63"/>
      </left>
      <right style="double"/>
      <top style="medium"/>
      <bottom style="medium"/>
    </border>
    <border>
      <left>
        <color indexed="63"/>
      </left>
      <right style="double"/>
      <top>
        <color indexed="63"/>
      </top>
      <bottom style="thin"/>
    </border>
    <border>
      <left>
        <color indexed="63"/>
      </left>
      <right style="double"/>
      <top style="thin"/>
      <bottom style="thin"/>
    </border>
    <border>
      <left style="thin"/>
      <right style="double"/>
      <top style="thin"/>
      <bottom>
        <color indexed="63"/>
      </bottom>
    </border>
    <border>
      <left style="double"/>
      <right style="double"/>
      <top style="medium"/>
      <bottom style="medium"/>
    </border>
    <border>
      <left style="double"/>
      <right style="double"/>
      <top>
        <color indexed="63"/>
      </top>
      <bottom style="thin"/>
    </border>
    <border>
      <left style="double"/>
      <right style="double"/>
      <top style="thin"/>
      <bottom style="thin"/>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style="thin"/>
      <bottom style="medium"/>
    </border>
    <border>
      <left style="thin"/>
      <right style="thin"/>
      <top style="medium"/>
      <bottom style="medium"/>
    </border>
    <border>
      <left style="thin"/>
      <right style="thin"/>
      <top>
        <color indexed="63"/>
      </top>
      <bottom style="medium"/>
    </border>
    <border>
      <left style="thin"/>
      <right style="medium"/>
      <top style="medium"/>
      <bottom style="medium"/>
    </border>
    <border>
      <left>
        <color indexed="63"/>
      </left>
      <right style="medium"/>
      <top>
        <color indexed="63"/>
      </top>
      <bottom>
        <color indexed="63"/>
      </bottom>
    </border>
    <border>
      <left style="double"/>
      <right style="thin"/>
      <top style="double"/>
      <bottom style="double"/>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right>
        <color indexed="63"/>
      </right>
      <top style="medium"/>
      <bottom style="medium"/>
    </border>
    <border>
      <left>
        <color indexed="63"/>
      </left>
      <right>
        <color indexed="63"/>
      </right>
      <top style="medium"/>
      <bottom style="medium"/>
    </border>
    <border>
      <left style="thin"/>
      <right style="thin"/>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63">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wrapText="1"/>
    </xf>
    <xf numFmtId="0" fontId="1" fillId="0" borderId="1" xfId="0" applyFont="1" applyBorder="1" applyAlignment="1">
      <alignment wrapText="1"/>
    </xf>
    <xf numFmtId="0" fontId="4" fillId="0" borderId="0" xfId="0" applyFont="1" applyAlignment="1">
      <alignment/>
    </xf>
    <xf numFmtId="0" fontId="2" fillId="0" borderId="0" xfId="0" applyFont="1" applyAlignment="1">
      <alignment/>
    </xf>
    <xf numFmtId="0" fontId="1" fillId="0" borderId="2" xfId="0" applyFont="1" applyBorder="1" applyAlignment="1">
      <alignment/>
    </xf>
    <xf numFmtId="0" fontId="1" fillId="0" borderId="3" xfId="0" applyFont="1" applyBorder="1" applyAlignment="1">
      <alignment/>
    </xf>
    <xf numFmtId="0" fontId="1" fillId="0" borderId="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xf>
    <xf numFmtId="3" fontId="1" fillId="0" borderId="3" xfId="0" applyNumberFormat="1" applyFont="1" applyBorder="1" applyAlignment="1">
      <alignment horizontal="center"/>
    </xf>
    <xf numFmtId="3" fontId="1" fillId="0" borderId="1" xfId="0" applyNumberFormat="1" applyFont="1" applyBorder="1" applyAlignment="1">
      <alignment horizontal="center"/>
    </xf>
    <xf numFmtId="3" fontId="1" fillId="0" borderId="6" xfId="0" applyNumberFormat="1" applyFont="1" applyBorder="1" applyAlignment="1">
      <alignment horizontal="center"/>
    </xf>
    <xf numFmtId="9" fontId="1" fillId="0" borderId="3" xfId="0" applyNumberFormat="1" applyFont="1" applyBorder="1" applyAlignment="1">
      <alignment horizontal="center"/>
    </xf>
    <xf numFmtId="9" fontId="1" fillId="0" borderId="7" xfId="0" applyNumberFormat="1" applyFont="1" applyBorder="1" applyAlignment="1">
      <alignment horizontal="center"/>
    </xf>
    <xf numFmtId="167" fontId="1" fillId="0" borderId="1" xfId="0" applyNumberFormat="1" applyFont="1" applyBorder="1" applyAlignment="1">
      <alignment horizontal="center"/>
    </xf>
    <xf numFmtId="167" fontId="1" fillId="0" borderId="8" xfId="0" applyNumberFormat="1" applyFont="1" applyBorder="1" applyAlignment="1">
      <alignment horizontal="center"/>
    </xf>
    <xf numFmtId="0" fontId="1" fillId="0" borderId="9" xfId="0" applyFont="1" applyBorder="1" applyAlignment="1">
      <alignment wrapText="1"/>
    </xf>
    <xf numFmtId="0" fontId="1" fillId="0" borderId="3" xfId="0" applyFont="1" applyBorder="1" applyAlignment="1">
      <alignment wrapText="1"/>
    </xf>
    <xf numFmtId="4" fontId="1" fillId="0" borderId="9" xfId="0" applyNumberFormat="1" applyFont="1" applyBorder="1" applyAlignment="1">
      <alignment horizontal="center"/>
    </xf>
    <xf numFmtId="4" fontId="1" fillId="0" borderId="3" xfId="0" applyNumberFormat="1" applyFont="1" applyBorder="1" applyAlignment="1">
      <alignment horizontal="center"/>
    </xf>
    <xf numFmtId="0" fontId="0" fillId="0" borderId="0" xfId="0" applyAlignment="1">
      <alignment horizontal="left"/>
    </xf>
    <xf numFmtId="0" fontId="1" fillId="0" borderId="6" xfId="0" applyFont="1" applyBorder="1" applyAlignment="1">
      <alignment/>
    </xf>
    <xf numFmtId="170" fontId="1" fillId="0" borderId="1" xfId="15" applyNumberFormat="1" applyFont="1" applyBorder="1" applyAlignment="1">
      <alignment/>
    </xf>
    <xf numFmtId="170" fontId="1" fillId="0" borderId="1" xfId="15" applyNumberFormat="1" applyFont="1" applyBorder="1" applyAlignment="1">
      <alignment horizontal="center"/>
    </xf>
    <xf numFmtId="170" fontId="1" fillId="0" borderId="1" xfId="15" applyNumberFormat="1" applyFont="1" applyBorder="1" applyAlignment="1">
      <alignment horizontal="center" wrapText="1"/>
    </xf>
    <xf numFmtId="170" fontId="1" fillId="0" borderId="3" xfId="0" applyNumberFormat="1" applyFont="1" applyBorder="1" applyAlignment="1">
      <alignment/>
    </xf>
    <xf numFmtId="2" fontId="1" fillId="0" borderId="3" xfId="0" applyNumberFormat="1" applyFont="1" applyBorder="1" applyAlignment="1">
      <alignment horizontal="center" wrapText="1"/>
    </xf>
    <xf numFmtId="2" fontId="1" fillId="0" borderId="9" xfId="0" applyNumberFormat="1" applyFont="1" applyBorder="1" applyAlignment="1">
      <alignment horizontal="center" wrapText="1"/>
    </xf>
    <xf numFmtId="2" fontId="1" fillId="0" borderId="9" xfId="15" applyNumberFormat="1" applyFont="1" applyBorder="1" applyAlignment="1">
      <alignment horizontal="center" wrapText="1"/>
    </xf>
    <xf numFmtId="9" fontId="1" fillId="0" borderId="3" xfId="21" applyFont="1" applyBorder="1" applyAlignment="1">
      <alignment horizontal="center"/>
    </xf>
    <xf numFmtId="167" fontId="1" fillId="0" borderId="1" xfId="21" applyNumberFormat="1" applyFont="1" applyBorder="1" applyAlignment="1">
      <alignment horizontal="center"/>
    </xf>
    <xf numFmtId="0" fontId="12" fillId="0" borderId="0" xfId="0" applyFont="1" applyBorder="1" applyAlignment="1">
      <alignment/>
    </xf>
    <xf numFmtId="0" fontId="0" fillId="0" borderId="0" xfId="0" applyBorder="1" applyAlignment="1">
      <alignment/>
    </xf>
    <xf numFmtId="3" fontId="13" fillId="0" borderId="0" xfId="0" applyNumberFormat="1" applyFont="1" applyBorder="1" applyAlignment="1">
      <alignment horizontal="center"/>
    </xf>
    <xf numFmtId="3" fontId="12" fillId="0" borderId="0" xfId="0" applyNumberFormat="1" applyFont="1" applyBorder="1" applyAlignment="1">
      <alignment horizontal="center"/>
    </xf>
    <xf numFmtId="0" fontId="12" fillId="0" borderId="0" xfId="0" applyFont="1" applyAlignment="1">
      <alignment/>
    </xf>
    <xf numFmtId="3" fontId="13" fillId="0" borderId="0" xfId="0" applyNumberFormat="1" applyFont="1" applyAlignment="1">
      <alignment horizontal="left"/>
    </xf>
    <xf numFmtId="0" fontId="10" fillId="0" borderId="0" xfId="0" applyFont="1" applyBorder="1" applyAlignment="1">
      <alignment textRotation="90" wrapText="1" shrinkToFit="1"/>
    </xf>
    <xf numFmtId="0" fontId="10" fillId="0" borderId="0" xfId="0" applyFont="1" applyBorder="1" applyAlignment="1">
      <alignment textRotation="59" wrapText="1" shrinkToFit="1"/>
    </xf>
    <xf numFmtId="0" fontId="1" fillId="0" borderId="0" xfId="0" applyFont="1" applyAlignment="1">
      <alignment horizontal="left"/>
    </xf>
    <xf numFmtId="170" fontId="1" fillId="0" borderId="0" xfId="15" applyNumberFormat="1" applyFont="1" applyAlignment="1">
      <alignment/>
    </xf>
    <xf numFmtId="0" fontId="15" fillId="2" borderId="0" xfId="0" applyFont="1" applyFill="1" applyAlignment="1">
      <alignment horizontal="left" indent="3"/>
    </xf>
    <xf numFmtId="0" fontId="2" fillId="0" borderId="0" xfId="0" applyFont="1" applyBorder="1" applyAlignment="1">
      <alignment horizontal="left"/>
    </xf>
    <xf numFmtId="0" fontId="3" fillId="0" borderId="0" xfId="0" applyFont="1" applyAlignment="1">
      <alignment horizontal="left"/>
    </xf>
    <xf numFmtId="0" fontId="4" fillId="0" borderId="0" xfId="0" applyFont="1" applyAlignment="1">
      <alignment horizontal="center"/>
    </xf>
    <xf numFmtId="0" fontId="13" fillId="0" borderId="0" xfId="0" applyFont="1" applyAlignment="1">
      <alignment/>
    </xf>
    <xf numFmtId="3" fontId="13" fillId="0" borderId="0" xfId="0" applyNumberFormat="1" applyFont="1" applyAlignment="1">
      <alignment horizontal="center"/>
    </xf>
    <xf numFmtId="0" fontId="17" fillId="0" borderId="0" xfId="0" applyFont="1" applyAlignment="1">
      <alignment horizontal="center"/>
    </xf>
    <xf numFmtId="0" fontId="18" fillId="0" borderId="0" xfId="0" applyFont="1" applyAlignment="1">
      <alignment/>
    </xf>
    <xf numFmtId="0" fontId="2" fillId="0" borderId="0" xfId="0" applyFont="1" applyAlignment="1">
      <alignment horizontal="left" indent="5"/>
    </xf>
    <xf numFmtId="0" fontId="11" fillId="3" borderId="0" xfId="0" applyFont="1" applyFill="1" applyAlignment="1">
      <alignment/>
    </xf>
    <xf numFmtId="3" fontId="14" fillId="3" borderId="0" xfId="0" applyNumberFormat="1" applyFont="1" applyFill="1" applyAlignment="1">
      <alignment horizontal="center"/>
    </xf>
    <xf numFmtId="9" fontId="14" fillId="3" borderId="0" xfId="0" applyNumberFormat="1" applyFont="1" applyFill="1" applyAlignment="1">
      <alignment horizontal="center"/>
    </xf>
    <xf numFmtId="0" fontId="13" fillId="0" borderId="0" xfId="0" applyFont="1" applyBorder="1" applyAlignment="1">
      <alignment/>
    </xf>
    <xf numFmtId="0" fontId="0" fillId="0" borderId="0" xfId="0" applyAlignment="1">
      <alignment horizontal="center" wrapText="1"/>
    </xf>
    <xf numFmtId="0" fontId="4" fillId="0" borderId="5" xfId="0" applyFont="1" applyBorder="1" applyAlignment="1">
      <alignment/>
    </xf>
    <xf numFmtId="3" fontId="4" fillId="0" borderId="6" xfId="0" applyNumberFormat="1" applyFont="1" applyBorder="1" applyAlignment="1">
      <alignment/>
    </xf>
    <xf numFmtId="9" fontId="4" fillId="0" borderId="6" xfId="0" applyNumberFormat="1" applyFont="1" applyBorder="1" applyAlignment="1">
      <alignment/>
    </xf>
    <xf numFmtId="3" fontId="4" fillId="0" borderId="10" xfId="0" applyNumberFormat="1" applyFont="1" applyBorder="1" applyAlignment="1">
      <alignment/>
    </xf>
    <xf numFmtId="0" fontId="3" fillId="0" borderId="0" xfId="0" applyFont="1" applyAlignment="1">
      <alignment horizontal="left" wrapText="1"/>
    </xf>
    <xf numFmtId="0" fontId="1" fillId="0" borderId="1" xfId="0" applyFont="1" applyBorder="1" applyAlignment="1">
      <alignment horizontal="center" wrapText="1"/>
    </xf>
    <xf numFmtId="0" fontId="1" fillId="0" borderId="9" xfId="0" applyFont="1" applyBorder="1" applyAlignment="1">
      <alignment horizontal="center" wrapText="1"/>
    </xf>
    <xf numFmtId="3" fontId="1" fillId="0" borderId="1" xfId="0" applyNumberFormat="1" applyFont="1" applyBorder="1" applyAlignment="1">
      <alignment/>
    </xf>
    <xf numFmtId="9" fontId="1" fillId="0" borderId="1" xfId="0" applyNumberFormat="1" applyFont="1" applyBorder="1" applyAlignment="1">
      <alignment/>
    </xf>
    <xf numFmtId="0" fontId="1" fillId="0" borderId="1" xfId="0" applyFont="1" applyBorder="1" applyAlignment="1">
      <alignment horizontal="right"/>
    </xf>
    <xf numFmtId="0" fontId="1" fillId="0" borderId="0" xfId="0" applyFont="1" applyFill="1" applyBorder="1" applyAlignment="1">
      <alignment horizontal="left" textRotation="91" wrapText="1" shrinkToFit="1"/>
    </xf>
    <xf numFmtId="0" fontId="1" fillId="0" borderId="0" xfId="0" applyFont="1" applyFill="1" applyBorder="1" applyAlignment="1">
      <alignment horizontal="center" wrapText="1" shrinkToFit="1"/>
    </xf>
    <xf numFmtId="0" fontId="1" fillId="0" borderId="0" xfId="0" applyFont="1" applyFill="1" applyBorder="1" applyAlignment="1">
      <alignment textRotation="90" wrapText="1" shrinkToFit="1"/>
    </xf>
    <xf numFmtId="0" fontId="15" fillId="0" borderId="0" xfId="0" applyFont="1" applyFill="1" applyAlignment="1">
      <alignment horizontal="left" indent="3"/>
    </xf>
    <xf numFmtId="0" fontId="1" fillId="0" borderId="1" xfId="0" applyFont="1" applyFill="1" applyBorder="1" applyAlignment="1">
      <alignment horizontal="center" wrapText="1" shrinkToFit="1"/>
    </xf>
    <xf numFmtId="0" fontId="1" fillId="0" borderId="9" xfId="0" applyFont="1" applyBorder="1" applyAlignment="1">
      <alignment/>
    </xf>
    <xf numFmtId="0" fontId="1" fillId="0" borderId="11" xfId="0" applyFont="1" applyBorder="1" applyAlignment="1">
      <alignment/>
    </xf>
    <xf numFmtId="0" fontId="1" fillId="0" borderId="12" xfId="0" applyFont="1" applyBorder="1" applyAlignment="1">
      <alignment/>
    </xf>
    <xf numFmtId="170" fontId="1" fillId="0" borderId="13" xfId="15" applyNumberFormat="1" applyFont="1" applyBorder="1" applyAlignment="1">
      <alignment/>
    </xf>
    <xf numFmtId="170" fontId="1" fillId="4" borderId="14" xfId="15" applyNumberFormat="1" applyFont="1" applyFill="1" applyBorder="1" applyAlignment="1">
      <alignment/>
    </xf>
    <xf numFmtId="170" fontId="1" fillId="0" borderId="6" xfId="15" applyNumberFormat="1" applyFont="1" applyBorder="1" applyAlignment="1">
      <alignment/>
    </xf>
    <xf numFmtId="170" fontId="1" fillId="4" borderId="10" xfId="15" applyNumberFormat="1" applyFont="1" applyFill="1" applyBorder="1" applyAlignment="1">
      <alignment/>
    </xf>
    <xf numFmtId="0" fontId="1" fillId="0" borderId="13" xfId="0" applyFont="1" applyBorder="1" applyAlignment="1">
      <alignment/>
    </xf>
    <xf numFmtId="170" fontId="1" fillId="0" borderId="1" xfId="15" applyNumberFormat="1" applyFont="1" applyFill="1" applyBorder="1" applyAlignment="1">
      <alignment/>
    </xf>
    <xf numFmtId="170" fontId="1" fillId="0" borderId="0" xfId="15" applyNumberFormat="1" applyFont="1" applyFill="1" applyAlignment="1">
      <alignment/>
    </xf>
    <xf numFmtId="170" fontId="1" fillId="4" borderId="1" xfId="15" applyNumberFormat="1" applyFont="1" applyFill="1" applyBorder="1" applyAlignment="1">
      <alignment/>
    </xf>
    <xf numFmtId="0" fontId="1" fillId="0" borderId="1" xfId="0" applyFont="1" applyBorder="1" applyAlignment="1">
      <alignment horizontal="left"/>
    </xf>
    <xf numFmtId="170" fontId="1" fillId="0" borderId="0" xfId="15" applyNumberFormat="1" applyFont="1" applyFill="1" applyBorder="1" applyAlignment="1">
      <alignment/>
    </xf>
    <xf numFmtId="0" fontId="1" fillId="0" borderId="6" xfId="0" applyFont="1" applyBorder="1" applyAlignment="1">
      <alignment horizontal="left"/>
    </xf>
    <xf numFmtId="0" fontId="4" fillId="0" borderId="0" xfId="0" applyFont="1" applyAlignment="1">
      <alignment horizontal="left"/>
    </xf>
    <xf numFmtId="0" fontId="21" fillId="3" borderId="15" xfId="0" applyFont="1" applyFill="1" applyBorder="1" applyAlignment="1">
      <alignment horizontal="left" vertical="top" wrapText="1"/>
    </xf>
    <xf numFmtId="0" fontId="21" fillId="3" borderId="16" xfId="0" applyFont="1" applyFill="1" applyBorder="1" applyAlignment="1">
      <alignment horizontal="left" vertical="top" wrapText="1"/>
    </xf>
    <xf numFmtId="0" fontId="0" fillId="3" borderId="16" xfId="0" applyFill="1" applyBorder="1" applyAlignment="1">
      <alignment wrapText="1"/>
    </xf>
    <xf numFmtId="0" fontId="0" fillId="3" borderId="17" xfId="0" applyFill="1" applyBorder="1" applyAlignment="1">
      <alignment wrapText="1"/>
    </xf>
    <xf numFmtId="0" fontId="0" fillId="0" borderId="16" xfId="0" applyBorder="1" applyAlignment="1">
      <alignment wrapText="1"/>
    </xf>
    <xf numFmtId="0" fontId="9" fillId="0" borderId="12" xfId="0" applyFont="1" applyBorder="1" applyAlignment="1">
      <alignment horizontal="left"/>
    </xf>
    <xf numFmtId="0" fontId="13" fillId="0" borderId="18" xfId="0" applyFont="1" applyFill="1" applyBorder="1" applyAlignment="1">
      <alignment horizontal="left" wrapText="1"/>
    </xf>
    <xf numFmtId="0" fontId="9" fillId="0" borderId="18" xfId="0" applyFont="1" applyBorder="1" applyAlignment="1">
      <alignment horizontal="left"/>
    </xf>
    <xf numFmtId="0" fontId="13" fillId="0" borderId="19" xfId="0" applyFont="1" applyFill="1" applyBorder="1" applyAlignment="1">
      <alignment horizontal="left" wrapText="1"/>
    </xf>
    <xf numFmtId="0" fontId="0" fillId="0" borderId="9" xfId="0" applyBorder="1" applyAlignment="1">
      <alignment/>
    </xf>
    <xf numFmtId="3" fontId="1" fillId="0" borderId="11" xfId="0" applyNumberFormat="1" applyFont="1" applyBorder="1" applyAlignment="1">
      <alignment horizontal="center"/>
    </xf>
    <xf numFmtId="0" fontId="0" fillId="3" borderId="9" xfId="0" applyFill="1" applyBorder="1" applyAlignment="1">
      <alignment/>
    </xf>
    <xf numFmtId="3" fontId="6" fillId="3" borderId="11" xfId="0" applyNumberFormat="1" applyFont="1" applyFill="1" applyBorder="1" applyAlignment="1">
      <alignment horizontal="center"/>
    </xf>
    <xf numFmtId="0" fontId="1" fillId="3" borderId="11" xfId="0" applyFont="1" applyFill="1" applyBorder="1" applyAlignment="1">
      <alignment/>
    </xf>
    <xf numFmtId="0" fontId="1" fillId="3" borderId="9" xfId="0" applyFont="1" applyFill="1" applyBorder="1" applyAlignment="1">
      <alignment horizontal="center" wrapText="1"/>
    </xf>
    <xf numFmtId="3" fontId="6" fillId="3" borderId="3" xfId="0" applyNumberFormat="1" applyFont="1" applyFill="1" applyBorder="1" applyAlignment="1">
      <alignment horizontal="center"/>
    </xf>
    <xf numFmtId="0" fontId="0" fillId="0" borderId="20" xfId="0" applyBorder="1" applyAlignment="1">
      <alignment/>
    </xf>
    <xf numFmtId="3" fontId="1" fillId="0" borderId="9" xfId="0" applyNumberFormat="1" applyFont="1" applyBorder="1" applyAlignment="1">
      <alignment horizontal="center"/>
    </xf>
    <xf numFmtId="0" fontId="1" fillId="3" borderId="9" xfId="0" applyFont="1" applyFill="1" applyBorder="1" applyAlignment="1">
      <alignment/>
    </xf>
    <xf numFmtId="3" fontId="16" fillId="0" borderId="3" xfId="0" applyNumberFormat="1" applyFont="1" applyBorder="1" applyAlignment="1" quotePrefix="1">
      <alignment horizontal="center" wrapText="1"/>
    </xf>
    <xf numFmtId="0" fontId="13" fillId="0" borderId="12" xfId="0" applyFont="1" applyBorder="1" applyAlignment="1">
      <alignment/>
    </xf>
    <xf numFmtId="0" fontId="1" fillId="0" borderId="19" xfId="0" applyFont="1" applyBorder="1" applyAlignment="1">
      <alignment horizontal="right"/>
    </xf>
    <xf numFmtId="3" fontId="13" fillId="0" borderId="3" xfId="0" applyNumberFormat="1" applyFont="1" applyBorder="1" applyAlignment="1">
      <alignment horizontal="center"/>
    </xf>
    <xf numFmtId="0" fontId="22" fillId="0" borderId="0" xfId="0" applyFont="1" applyAlignment="1">
      <alignment/>
    </xf>
    <xf numFmtId="0" fontId="23" fillId="0" borderId="0" xfId="0" applyFont="1" applyAlignment="1">
      <alignment horizontal="center"/>
    </xf>
    <xf numFmtId="0" fontId="0" fillId="0" borderId="0" xfId="0" applyAlignment="1">
      <alignment horizontal="left" vertical="top" indent="2"/>
    </xf>
    <xf numFmtId="0" fontId="2" fillId="0" borderId="0" xfId="0" applyFont="1" applyAlignment="1">
      <alignment horizontal="left" indent="2"/>
    </xf>
    <xf numFmtId="0" fontId="24" fillId="0" borderId="21" xfId="0" applyFont="1" applyBorder="1" applyAlignment="1">
      <alignment horizontal="left" vertical="top" wrapText="1" indent="2"/>
    </xf>
    <xf numFmtId="0" fontId="24" fillId="0" borderId="22" xfId="0" applyFont="1" applyBorder="1" applyAlignment="1">
      <alignment horizontal="left" vertical="top" wrapText="1" indent="2"/>
    </xf>
    <xf numFmtId="0" fontId="24" fillId="5" borderId="18" xfId="0" applyFont="1" applyFill="1" applyBorder="1" applyAlignment="1">
      <alignment horizontal="left" vertical="top" wrapText="1" indent="2"/>
    </xf>
    <xf numFmtId="0" fontId="24" fillId="5" borderId="23" xfId="0" applyFont="1" applyFill="1" applyBorder="1" applyAlignment="1">
      <alignment horizontal="left" vertical="top" wrapText="1" indent="2"/>
    </xf>
    <xf numFmtId="0" fontId="24" fillId="5" borderId="24" xfId="0" applyFont="1" applyFill="1" applyBorder="1" applyAlignment="1">
      <alignment horizontal="left" vertical="top" wrapText="1" indent="2"/>
    </xf>
    <xf numFmtId="0" fontId="24" fillId="0" borderId="25" xfId="0" applyFont="1" applyBorder="1" applyAlignment="1">
      <alignment horizontal="left" vertical="top" wrapText="1" indent="2"/>
    </xf>
    <xf numFmtId="0" fontId="24" fillId="0" borderId="26" xfId="0" applyFont="1" applyBorder="1" applyAlignment="1">
      <alignment horizontal="left" vertical="top" wrapText="1" indent="2"/>
    </xf>
    <xf numFmtId="0" fontId="24" fillId="5" borderId="27" xfId="0" applyFont="1" applyFill="1" applyBorder="1" applyAlignment="1">
      <alignment horizontal="left" vertical="top" wrapText="1" indent="2"/>
    </xf>
    <xf numFmtId="0" fontId="24" fillId="5" borderId="28" xfId="0" applyFont="1" applyFill="1" applyBorder="1" applyAlignment="1">
      <alignment horizontal="left" vertical="top" wrapText="1" indent="2"/>
    </xf>
    <xf numFmtId="0" fontId="24" fillId="0" borderId="29" xfId="0" applyFont="1" applyBorder="1" applyAlignment="1">
      <alignment horizontal="left" vertical="top" wrapText="1" indent="2"/>
    </xf>
    <xf numFmtId="9" fontId="24" fillId="3" borderId="28" xfId="0" applyNumberFormat="1" applyFont="1" applyFill="1" applyBorder="1" applyAlignment="1">
      <alignment horizontal="center" vertical="top" wrapText="1"/>
    </xf>
    <xf numFmtId="9" fontId="24" fillId="3" borderId="30" xfId="0" applyNumberFormat="1" applyFont="1" applyFill="1" applyBorder="1" applyAlignment="1">
      <alignment horizontal="center" vertical="top" wrapText="1"/>
    </xf>
    <xf numFmtId="9" fontId="24" fillId="3" borderId="31" xfId="0" applyNumberFormat="1" applyFont="1" applyFill="1" applyBorder="1" applyAlignment="1">
      <alignment horizontal="center" vertical="top" wrapText="1"/>
    </xf>
    <xf numFmtId="9" fontId="24" fillId="3" borderId="32" xfId="0" applyNumberFormat="1" applyFont="1" applyFill="1" applyBorder="1" applyAlignment="1">
      <alignment horizontal="center" vertical="top" wrapText="1"/>
    </xf>
    <xf numFmtId="3" fontId="24" fillId="3" borderId="12" xfId="0" applyNumberFormat="1" applyFont="1" applyFill="1" applyBorder="1" applyAlignment="1">
      <alignment horizontal="center" vertical="top" wrapText="1"/>
    </xf>
    <xf numFmtId="3" fontId="24" fillId="3" borderId="33" xfId="0" applyNumberFormat="1" applyFont="1" applyFill="1" applyBorder="1" applyAlignment="1">
      <alignment horizontal="center" vertical="top" wrapText="1"/>
    </xf>
    <xf numFmtId="0" fontId="24" fillId="5" borderId="18" xfId="0" applyFont="1" applyFill="1" applyBorder="1" applyAlignment="1">
      <alignment horizontal="center" vertical="top" wrapText="1"/>
    </xf>
    <xf numFmtId="0" fontId="24" fillId="3" borderId="12" xfId="0" applyFont="1" applyFill="1" applyBorder="1" applyAlignment="1">
      <alignment horizontal="center" vertical="top" wrapText="1"/>
    </xf>
    <xf numFmtId="3" fontId="24" fillId="3" borderId="34" xfId="0" applyNumberFormat="1" applyFont="1" applyFill="1" applyBorder="1" applyAlignment="1">
      <alignment horizontal="center" vertical="top" wrapText="1"/>
    </xf>
    <xf numFmtId="0" fontId="25" fillId="0" borderId="0" xfId="0" applyFont="1" applyAlignment="1">
      <alignment/>
    </xf>
    <xf numFmtId="0" fontId="23" fillId="0" borderId="0" xfId="0" applyFont="1" applyAlignment="1">
      <alignment/>
    </xf>
    <xf numFmtId="0" fontId="2" fillId="0" borderId="0" xfId="0" applyFont="1" applyAlignment="1">
      <alignment horizontal="center"/>
    </xf>
    <xf numFmtId="0" fontId="24" fillId="0" borderId="21" xfId="0" applyFont="1" applyBorder="1" applyAlignment="1">
      <alignment horizontal="center" vertical="top" wrapText="1"/>
    </xf>
    <xf numFmtId="0" fontId="24" fillId="0" borderId="35" xfId="0" applyFont="1" applyBorder="1" applyAlignment="1">
      <alignment horizontal="center" vertical="top" wrapText="1"/>
    </xf>
    <xf numFmtId="0" fontId="24" fillId="0" borderId="36" xfId="0" applyFont="1" applyBorder="1" applyAlignment="1">
      <alignment horizontal="center" vertical="top" wrapText="1"/>
    </xf>
    <xf numFmtId="0" fontId="24" fillId="0" borderId="37" xfId="0" applyFont="1" applyBorder="1" applyAlignment="1">
      <alignment horizontal="center" vertical="top" wrapText="1"/>
    </xf>
    <xf numFmtId="0" fontId="24" fillId="0" borderId="38" xfId="0" applyFont="1" applyBorder="1" applyAlignment="1">
      <alignment horizontal="center" vertical="top" wrapText="1"/>
    </xf>
    <xf numFmtId="0" fontId="24" fillId="0" borderId="39" xfId="0" applyFont="1" applyBorder="1" applyAlignment="1">
      <alignment horizontal="center" vertical="top" wrapText="1"/>
    </xf>
    <xf numFmtId="0" fontId="24" fillId="0" borderId="40" xfId="0" applyFont="1" applyBorder="1" applyAlignment="1">
      <alignment horizontal="center" vertical="top" wrapText="1"/>
    </xf>
    <xf numFmtId="0" fontId="24" fillId="0" borderId="41" xfId="0" applyFont="1" applyBorder="1" applyAlignment="1">
      <alignment horizontal="center" vertical="top" wrapText="1"/>
    </xf>
    <xf numFmtId="0" fontId="24" fillId="0" borderId="42" xfId="0" applyFont="1" applyBorder="1" applyAlignment="1">
      <alignment horizontal="center" vertical="top" wrapText="1"/>
    </xf>
    <xf numFmtId="0" fontId="1" fillId="0" borderId="0" xfId="0" applyFont="1" applyBorder="1" applyAlignment="1">
      <alignment horizontal="center" wrapText="1"/>
    </xf>
    <xf numFmtId="0" fontId="1" fillId="6" borderId="2" xfId="0" applyFont="1" applyFill="1" applyBorder="1" applyAlignment="1">
      <alignment horizontal="center"/>
    </xf>
    <xf numFmtId="3" fontId="1" fillId="6" borderId="3" xfId="0" applyNumberFormat="1" applyFont="1" applyFill="1" applyBorder="1" applyAlignment="1">
      <alignment horizontal="center"/>
    </xf>
    <xf numFmtId="3" fontId="1" fillId="6" borderId="1" xfId="0" applyNumberFormat="1" applyFont="1" applyFill="1" applyBorder="1" applyAlignment="1">
      <alignment horizontal="center"/>
    </xf>
    <xf numFmtId="4" fontId="1" fillId="6" borderId="9" xfId="0" applyNumberFormat="1" applyFont="1" applyFill="1" applyBorder="1" applyAlignment="1">
      <alignment horizontal="center"/>
    </xf>
    <xf numFmtId="4" fontId="1" fillId="6" borderId="3" xfId="0" applyNumberFormat="1" applyFont="1" applyFill="1" applyBorder="1" applyAlignment="1">
      <alignment horizontal="center"/>
    </xf>
    <xf numFmtId="0" fontId="1" fillId="7" borderId="2" xfId="0" applyFont="1" applyFill="1" applyBorder="1" applyAlignment="1">
      <alignment horizontal="center"/>
    </xf>
    <xf numFmtId="9" fontId="1" fillId="7" borderId="3" xfId="0" applyNumberFormat="1" applyFont="1" applyFill="1" applyBorder="1" applyAlignment="1">
      <alignment horizontal="center"/>
    </xf>
    <xf numFmtId="9" fontId="1" fillId="7" borderId="1" xfId="0" applyNumberFormat="1" applyFont="1" applyFill="1" applyBorder="1" applyAlignment="1">
      <alignment horizontal="center"/>
    </xf>
    <xf numFmtId="3" fontId="1" fillId="0" borderId="6" xfId="0" applyNumberFormat="1" applyFont="1" applyFill="1" applyBorder="1" applyAlignment="1">
      <alignment horizontal="center"/>
    </xf>
    <xf numFmtId="3" fontId="1" fillId="0" borderId="10" xfId="0" applyNumberFormat="1" applyFont="1" applyFill="1" applyBorder="1" applyAlignment="1">
      <alignment horizontal="center"/>
    </xf>
    <xf numFmtId="0" fontId="4" fillId="0" borderId="0" xfId="0" applyFont="1" applyAlignment="1">
      <alignment horizontal="left" vertical="top"/>
    </xf>
    <xf numFmtId="0" fontId="4" fillId="3" borderId="1" xfId="0" applyFont="1" applyFill="1" applyBorder="1" applyAlignment="1">
      <alignment horizontal="left" vertical="center" indent="2"/>
    </xf>
    <xf numFmtId="0" fontId="0" fillId="0" borderId="0" xfId="0" applyAlignment="1">
      <alignment horizontal="left" indent="2"/>
    </xf>
    <xf numFmtId="3" fontId="4" fillId="3" borderId="1" xfId="0" applyNumberFormat="1" applyFont="1" applyFill="1" applyBorder="1" applyAlignment="1">
      <alignment horizontal="left" vertical="center" indent="2"/>
    </xf>
    <xf numFmtId="3" fontId="19" fillId="3" borderId="1" xfId="0" applyNumberFormat="1" applyFont="1" applyFill="1" applyBorder="1" applyAlignment="1">
      <alignment horizontal="left" vertical="center" indent="2"/>
    </xf>
    <xf numFmtId="0" fontId="4" fillId="0" borderId="0" xfId="0" applyFont="1" applyFill="1" applyAlignment="1">
      <alignment horizontal="center"/>
    </xf>
    <xf numFmtId="0" fontId="1" fillId="0" borderId="1" xfId="0" applyFont="1" applyFill="1" applyBorder="1" applyAlignment="1">
      <alignment wrapText="1" shrinkToFit="1"/>
    </xf>
    <xf numFmtId="170" fontId="1" fillId="0" borderId="3" xfId="15" applyNumberFormat="1" applyFont="1" applyBorder="1" applyAlignment="1">
      <alignment/>
    </xf>
    <xf numFmtId="170" fontId="1" fillId="4" borderId="3" xfId="15" applyNumberFormat="1" applyFont="1" applyFill="1" applyBorder="1" applyAlignment="1">
      <alignment/>
    </xf>
    <xf numFmtId="0" fontId="1" fillId="0" borderId="1" xfId="0" applyFont="1" applyFill="1" applyBorder="1" applyAlignment="1">
      <alignment horizontal="left" textRotation="90" wrapText="1" shrinkToFit="1"/>
    </xf>
    <xf numFmtId="0" fontId="1" fillId="0" borderId="0" xfId="0" applyFont="1" applyAlignment="1">
      <alignment horizontal="center" wrapText="1"/>
    </xf>
    <xf numFmtId="0" fontId="26" fillId="0" borderId="1" xfId="0" applyFont="1" applyBorder="1" applyAlignment="1">
      <alignment/>
    </xf>
    <xf numFmtId="0" fontId="1" fillId="0" borderId="10" xfId="0" applyFont="1" applyBorder="1" applyAlignment="1">
      <alignment/>
    </xf>
    <xf numFmtId="0" fontId="1" fillId="0" borderId="10" xfId="0" applyFont="1" applyBorder="1" applyAlignment="1">
      <alignment wrapText="1"/>
    </xf>
    <xf numFmtId="0" fontId="1" fillId="0" borderId="5" xfId="0" applyFont="1" applyBorder="1" applyAlignment="1">
      <alignment wrapText="1"/>
    </xf>
    <xf numFmtId="0" fontId="26" fillId="0" borderId="10" xfId="0" applyFont="1" applyBorder="1" applyAlignment="1">
      <alignment/>
    </xf>
    <xf numFmtId="0" fontId="1" fillId="0" borderId="1" xfId="0" applyFont="1" applyBorder="1" applyAlignment="1">
      <alignment horizontal="right" wrapText="1"/>
    </xf>
    <xf numFmtId="0" fontId="4" fillId="0" borderId="0" xfId="0" applyFont="1" applyAlignment="1">
      <alignment horizontal="center" vertical="top"/>
    </xf>
    <xf numFmtId="0" fontId="1" fillId="0" borderId="0" xfId="0" applyFont="1" applyAlignment="1">
      <alignment horizontal="left" vertical="top"/>
    </xf>
    <xf numFmtId="0" fontId="4" fillId="0" borderId="20" xfId="0" applyFont="1" applyBorder="1" applyAlignment="1">
      <alignment horizontal="center" vertical="top"/>
    </xf>
    <xf numFmtId="0" fontId="1" fillId="0" borderId="43" xfId="0" applyFont="1" applyBorder="1" applyAlignment="1">
      <alignment horizontal="center" wrapText="1"/>
    </xf>
    <xf numFmtId="170" fontId="1" fillId="0" borderId="0" xfId="15" applyNumberFormat="1" applyFont="1" applyBorder="1" applyAlignment="1">
      <alignment/>
    </xf>
    <xf numFmtId="0" fontId="1" fillId="0" borderId="0" xfId="0" applyFont="1" applyBorder="1" applyAlignment="1">
      <alignment/>
    </xf>
    <xf numFmtId="0" fontId="1" fillId="0" borderId="14" xfId="0" applyFont="1" applyBorder="1" applyAlignment="1">
      <alignment/>
    </xf>
    <xf numFmtId="170" fontId="1" fillId="0" borderId="9" xfId="15" applyNumberFormat="1" applyFont="1" applyBorder="1" applyAlignment="1">
      <alignment/>
    </xf>
    <xf numFmtId="0" fontId="1" fillId="0" borderId="0" xfId="0" applyFont="1" applyBorder="1" applyAlignment="1">
      <alignment wrapText="1"/>
    </xf>
    <xf numFmtId="0" fontId="1" fillId="0" borderId="44" xfId="0" applyFont="1" applyFill="1" applyBorder="1" applyAlignment="1">
      <alignment horizontal="center"/>
    </xf>
    <xf numFmtId="3" fontId="1" fillId="0" borderId="43" xfId="0" applyNumberFormat="1" applyFont="1" applyFill="1" applyBorder="1" applyAlignment="1">
      <alignment horizontal="center"/>
    </xf>
    <xf numFmtId="0" fontId="0" fillId="0" borderId="0" xfId="0" applyFill="1" applyAlignment="1">
      <alignment/>
    </xf>
    <xf numFmtId="4" fontId="1" fillId="0" borderId="14" xfId="0" applyNumberFormat="1" applyFont="1" applyFill="1" applyBorder="1" applyAlignment="1">
      <alignment horizontal="center"/>
    </xf>
    <xf numFmtId="4" fontId="1" fillId="0" borderId="43" xfId="0" applyNumberFormat="1" applyFont="1" applyFill="1" applyBorder="1" applyAlignment="1">
      <alignment horizontal="center"/>
    </xf>
    <xf numFmtId="0" fontId="1" fillId="0" borderId="0" xfId="0" applyFont="1" applyFill="1" applyAlignment="1">
      <alignment/>
    </xf>
    <xf numFmtId="9" fontId="1" fillId="0" borderId="43" xfId="0" applyNumberFormat="1" applyFont="1" applyFill="1" applyBorder="1" applyAlignment="1">
      <alignment horizontal="center"/>
    </xf>
    <xf numFmtId="9" fontId="1" fillId="0" borderId="10" xfId="0" applyNumberFormat="1" applyFont="1" applyFill="1" applyBorder="1" applyAlignment="1">
      <alignment horizontal="center"/>
    </xf>
    <xf numFmtId="0" fontId="0" fillId="0" borderId="3" xfId="0" applyFont="1" applyBorder="1" applyAlignment="1">
      <alignment/>
    </xf>
    <xf numFmtId="0" fontId="0" fillId="0" borderId="43" xfId="0" applyFont="1" applyBorder="1" applyAlignment="1">
      <alignment/>
    </xf>
    <xf numFmtId="3" fontId="1" fillId="3" borderId="9" xfId="0" applyNumberFormat="1" applyFont="1" applyFill="1" applyBorder="1" applyAlignment="1">
      <alignment/>
    </xf>
    <xf numFmtId="14" fontId="13" fillId="0" borderId="0" xfId="0" applyNumberFormat="1" applyFont="1" applyAlignment="1">
      <alignment/>
    </xf>
    <xf numFmtId="14" fontId="1" fillId="0" borderId="0" xfId="0" applyNumberFormat="1" applyFont="1" applyAlignment="1">
      <alignment/>
    </xf>
    <xf numFmtId="0" fontId="1" fillId="0" borderId="12" xfId="0" applyFont="1" applyBorder="1" applyAlignment="1">
      <alignment horizontal="center" wrapText="1"/>
    </xf>
    <xf numFmtId="170" fontId="1" fillId="0" borderId="5" xfId="15" applyNumberFormat="1" applyFont="1" applyBorder="1" applyAlignment="1">
      <alignment/>
    </xf>
    <xf numFmtId="0" fontId="1" fillId="0" borderId="0" xfId="0" applyFont="1" applyBorder="1" applyAlignment="1">
      <alignment horizontal="left"/>
    </xf>
    <xf numFmtId="170" fontId="1" fillId="4" borderId="0" xfId="15" applyNumberFormat="1" applyFont="1" applyFill="1" applyBorder="1" applyAlignment="1">
      <alignment/>
    </xf>
    <xf numFmtId="49" fontId="1" fillId="0" borderId="0" xfId="0" applyNumberFormat="1" applyFont="1" applyBorder="1" applyAlignment="1">
      <alignment vertical="justify"/>
    </xf>
    <xf numFmtId="14" fontId="0" fillId="0" borderId="0" xfId="0" applyNumberFormat="1" applyAlignment="1">
      <alignment horizontal="left"/>
    </xf>
    <xf numFmtId="3" fontId="1" fillId="0" borderId="45" xfId="0" applyNumberFormat="1" applyFont="1" applyBorder="1" applyAlignment="1">
      <alignment horizontal="center"/>
    </xf>
    <xf numFmtId="0" fontId="1" fillId="0" borderId="46" xfId="0" applyFont="1" applyFill="1" applyBorder="1" applyAlignment="1">
      <alignment horizontal="center"/>
    </xf>
    <xf numFmtId="3" fontId="1" fillId="0" borderId="47" xfId="0" applyNumberFormat="1" applyFont="1" applyFill="1" applyBorder="1" applyAlignment="1">
      <alignment horizontal="center"/>
    </xf>
    <xf numFmtId="3" fontId="1" fillId="0" borderId="48" xfId="0" applyNumberFormat="1" applyFont="1" applyFill="1" applyBorder="1" applyAlignment="1">
      <alignment horizontal="center"/>
    </xf>
    <xf numFmtId="3" fontId="1" fillId="0" borderId="8" xfId="0" applyNumberFormat="1" applyFont="1" applyFill="1" applyBorder="1" applyAlignment="1">
      <alignment horizontal="center"/>
    </xf>
    <xf numFmtId="4" fontId="1" fillId="0" borderId="49" xfId="0" applyNumberFormat="1" applyFont="1" applyFill="1" applyBorder="1" applyAlignment="1">
      <alignment horizontal="center"/>
    </xf>
    <xf numFmtId="4" fontId="1" fillId="0" borderId="7" xfId="0" applyNumberFormat="1" applyFont="1" applyFill="1" applyBorder="1" applyAlignment="1">
      <alignment horizontal="center"/>
    </xf>
    <xf numFmtId="0" fontId="1" fillId="0" borderId="50" xfId="0" applyFont="1" applyFill="1" applyBorder="1" applyAlignment="1">
      <alignment horizontal="center"/>
    </xf>
    <xf numFmtId="9" fontId="1" fillId="0" borderId="51" xfId="0" applyNumberFormat="1" applyFont="1" applyFill="1" applyBorder="1" applyAlignment="1">
      <alignment horizontal="center"/>
    </xf>
    <xf numFmtId="9" fontId="1" fillId="0" borderId="52" xfId="0" applyNumberFormat="1" applyFont="1" applyFill="1" applyBorder="1" applyAlignment="1">
      <alignment horizontal="center"/>
    </xf>
    <xf numFmtId="0" fontId="28" fillId="0" borderId="0" xfId="0" applyFont="1" applyAlignment="1">
      <alignment/>
    </xf>
    <xf numFmtId="0" fontId="16" fillId="0" borderId="53" xfId="0" applyFont="1" applyBorder="1" applyAlignment="1">
      <alignment horizontal="center" wrapText="1"/>
    </xf>
    <xf numFmtId="0" fontId="16" fillId="0" borderId="54" xfId="0" applyFont="1" applyBorder="1" applyAlignment="1">
      <alignment horizontal="center" wrapText="1"/>
    </xf>
    <xf numFmtId="0" fontId="16" fillId="0" borderId="55" xfId="0" applyFont="1" applyBorder="1" applyAlignment="1">
      <alignment horizontal="center" wrapText="1"/>
    </xf>
    <xf numFmtId="2" fontId="16" fillId="0" borderId="2" xfId="0" applyNumberFormat="1" applyFont="1" applyBorder="1" applyAlignment="1">
      <alignment horizontal="center" wrapText="1"/>
    </xf>
    <xf numFmtId="0" fontId="16" fillId="0" borderId="2" xfId="0" applyFont="1" applyBorder="1" applyAlignment="1">
      <alignment horizontal="center" wrapText="1"/>
    </xf>
    <xf numFmtId="0" fontId="28" fillId="0" borderId="56" xfId="0" applyFont="1" applyBorder="1" applyAlignment="1">
      <alignment/>
    </xf>
    <xf numFmtId="0" fontId="28" fillId="0" borderId="45" xfId="0" applyFont="1" applyBorder="1" applyAlignment="1">
      <alignment/>
    </xf>
    <xf numFmtId="0" fontId="28" fillId="0" borderId="45" xfId="0" applyFont="1" applyBorder="1" applyAlignment="1">
      <alignment horizontal="center"/>
    </xf>
    <xf numFmtId="0" fontId="28" fillId="0" borderId="57" xfId="0" applyFont="1" applyBorder="1" applyAlignment="1">
      <alignment horizontal="center"/>
    </xf>
    <xf numFmtId="2" fontId="28" fillId="0" borderId="3" xfId="0" applyNumberFormat="1" applyFont="1" applyBorder="1" applyAlignment="1">
      <alignment horizontal="center"/>
    </xf>
    <xf numFmtId="180" fontId="28" fillId="0" borderId="58" xfId="0" applyNumberFormat="1" applyFont="1" applyBorder="1" applyAlignment="1">
      <alignment horizontal="center"/>
    </xf>
    <xf numFmtId="180" fontId="28" fillId="0" borderId="3" xfId="0" applyNumberFormat="1" applyFont="1" applyBorder="1" applyAlignment="1">
      <alignment horizontal="center"/>
    </xf>
    <xf numFmtId="1" fontId="28" fillId="0" borderId="58" xfId="0" applyNumberFormat="1" applyFont="1" applyBorder="1" applyAlignment="1">
      <alignment horizontal="center"/>
    </xf>
    <xf numFmtId="1" fontId="28" fillId="0" borderId="45" xfId="0" applyNumberFormat="1" applyFont="1" applyBorder="1" applyAlignment="1">
      <alignment horizontal="center"/>
    </xf>
    <xf numFmtId="0" fontId="28" fillId="0" borderId="59" xfId="0" applyFont="1" applyBorder="1" applyAlignment="1">
      <alignment horizontal="center"/>
    </xf>
    <xf numFmtId="0" fontId="28" fillId="0" borderId="60" xfId="0" applyFont="1" applyBorder="1" applyAlignment="1">
      <alignment/>
    </xf>
    <xf numFmtId="0" fontId="28" fillId="0" borderId="61" xfId="0" applyFont="1" applyBorder="1" applyAlignment="1">
      <alignment/>
    </xf>
    <xf numFmtId="0" fontId="28" fillId="0" borderId="1" xfId="0" applyFont="1" applyBorder="1" applyAlignment="1">
      <alignment/>
    </xf>
    <xf numFmtId="0" fontId="28" fillId="0" borderId="1" xfId="0" applyFont="1" applyBorder="1" applyAlignment="1">
      <alignment horizontal="center"/>
    </xf>
    <xf numFmtId="0" fontId="28" fillId="0" borderId="5" xfId="0" applyFont="1" applyBorder="1" applyAlignment="1">
      <alignment horizontal="center"/>
    </xf>
    <xf numFmtId="2" fontId="28" fillId="0" borderId="1" xfId="0" applyNumberFormat="1" applyFont="1" applyBorder="1" applyAlignment="1">
      <alignment horizontal="center"/>
    </xf>
    <xf numFmtId="180" fontId="28" fillId="0" borderId="6" xfId="0" applyNumberFormat="1" applyFont="1" applyBorder="1" applyAlignment="1">
      <alignment horizontal="center"/>
    </xf>
    <xf numFmtId="180" fontId="28" fillId="0" borderId="1" xfId="0" applyNumberFormat="1" applyFont="1" applyBorder="1" applyAlignment="1">
      <alignment horizontal="center"/>
    </xf>
    <xf numFmtId="1" fontId="28" fillId="0" borderId="6" xfId="0" applyNumberFormat="1" applyFont="1" applyBorder="1" applyAlignment="1">
      <alignment horizontal="center"/>
    </xf>
    <xf numFmtId="1" fontId="28" fillId="0" borderId="1" xfId="0" applyNumberFormat="1" applyFont="1" applyBorder="1" applyAlignment="1">
      <alignment horizontal="center"/>
    </xf>
    <xf numFmtId="0" fontId="28" fillId="0" borderId="10" xfId="0" applyFont="1" applyBorder="1" applyAlignment="1">
      <alignment horizontal="center"/>
    </xf>
    <xf numFmtId="0" fontId="28" fillId="0" borderId="62" xfId="0" applyFont="1" applyBorder="1" applyAlignment="1">
      <alignment/>
    </xf>
    <xf numFmtId="0" fontId="28" fillId="0" borderId="63" xfId="0" applyFont="1" applyBorder="1" applyAlignment="1">
      <alignment/>
    </xf>
    <xf numFmtId="0" fontId="28" fillId="0" borderId="1" xfId="0" applyFont="1" applyFill="1" applyBorder="1" applyAlignment="1">
      <alignment/>
    </xf>
    <xf numFmtId="0" fontId="28" fillId="0" borderId="1" xfId="0" applyFont="1" applyFill="1" applyBorder="1" applyAlignment="1">
      <alignment horizontal="center"/>
    </xf>
    <xf numFmtId="0" fontId="28" fillId="0" borderId="5" xfId="0" applyFont="1" applyFill="1" applyBorder="1" applyAlignment="1">
      <alignment horizontal="center"/>
    </xf>
    <xf numFmtId="180" fontId="28" fillId="0" borderId="6" xfId="0" applyNumberFormat="1" applyFont="1" applyFill="1" applyBorder="1" applyAlignment="1">
      <alignment horizontal="center"/>
    </xf>
    <xf numFmtId="0" fontId="28" fillId="0" borderId="10" xfId="0" applyFont="1" applyFill="1" applyBorder="1" applyAlignment="1">
      <alignment horizontal="center"/>
    </xf>
    <xf numFmtId="0" fontId="28" fillId="0" borderId="9" xfId="0" applyFont="1" applyBorder="1" applyAlignment="1">
      <alignment/>
    </xf>
    <xf numFmtId="0" fontId="28" fillId="0" borderId="9" xfId="0" applyFont="1" applyBorder="1" applyAlignment="1">
      <alignment horizontal="center"/>
    </xf>
    <xf numFmtId="0" fontId="28" fillId="0" borderId="12" xfId="0" applyFont="1" applyBorder="1" applyAlignment="1">
      <alignment horizontal="center"/>
    </xf>
    <xf numFmtId="2" fontId="28" fillId="0" borderId="64" xfId="0" applyNumberFormat="1" applyFont="1" applyBorder="1" applyAlignment="1">
      <alignment horizontal="center"/>
    </xf>
    <xf numFmtId="180" fontId="28" fillId="0" borderId="13" xfId="0" applyNumberFormat="1" applyFont="1" applyBorder="1" applyAlignment="1">
      <alignment horizontal="center"/>
    </xf>
    <xf numFmtId="180" fontId="28" fillId="0" borderId="64" xfId="0" applyNumberFormat="1" applyFont="1" applyBorder="1" applyAlignment="1">
      <alignment horizontal="center"/>
    </xf>
    <xf numFmtId="1" fontId="28" fillId="0" borderId="13" xfId="0" applyNumberFormat="1" applyFont="1" applyBorder="1" applyAlignment="1">
      <alignment horizontal="center"/>
    </xf>
    <xf numFmtId="1" fontId="28" fillId="0" borderId="64" xfId="0" applyNumberFormat="1" applyFont="1" applyBorder="1" applyAlignment="1">
      <alignment horizontal="center"/>
    </xf>
    <xf numFmtId="0" fontId="28" fillId="0" borderId="14" xfId="0" applyFont="1" applyBorder="1" applyAlignment="1">
      <alignment horizontal="center"/>
    </xf>
    <xf numFmtId="0" fontId="28" fillId="0" borderId="31" xfId="0" applyFont="1" applyBorder="1" applyAlignment="1">
      <alignment/>
    </xf>
    <xf numFmtId="0" fontId="16" fillId="0" borderId="65" xfId="0" applyFont="1" applyBorder="1" applyAlignment="1">
      <alignment horizontal="center"/>
    </xf>
    <xf numFmtId="2" fontId="16" fillId="0" borderId="66" xfId="0" applyNumberFormat="1" applyFont="1" applyBorder="1" applyAlignment="1">
      <alignment horizontal="center"/>
    </xf>
    <xf numFmtId="180" fontId="16" fillId="0" borderId="65" xfId="0" applyNumberFormat="1" applyFont="1" applyBorder="1" applyAlignment="1">
      <alignment horizontal="center"/>
    </xf>
    <xf numFmtId="180" fontId="16" fillId="0" borderId="66" xfId="0" applyNumberFormat="1" applyFont="1" applyBorder="1" applyAlignment="1">
      <alignment horizontal="center"/>
    </xf>
    <xf numFmtId="1" fontId="16" fillId="0" borderId="65" xfId="0" applyNumberFormat="1" applyFont="1" applyBorder="1" applyAlignment="1">
      <alignment horizontal="center"/>
    </xf>
    <xf numFmtId="1" fontId="16" fillId="0" borderId="66" xfId="0" applyNumberFormat="1" applyFont="1" applyBorder="1" applyAlignment="1">
      <alignment horizontal="center"/>
    </xf>
    <xf numFmtId="0" fontId="16" fillId="0" borderId="67" xfId="0" applyFont="1" applyBorder="1" applyAlignment="1">
      <alignment horizontal="center"/>
    </xf>
    <xf numFmtId="0" fontId="28" fillId="0" borderId="0" xfId="0" applyFont="1" applyBorder="1" applyAlignment="1">
      <alignment/>
    </xf>
    <xf numFmtId="0" fontId="28" fillId="0" borderId="68" xfId="0" applyFont="1" applyBorder="1" applyAlignment="1">
      <alignment/>
    </xf>
    <xf numFmtId="0" fontId="28" fillId="0" borderId="22" xfId="0" applyFont="1" applyBorder="1" applyAlignment="1">
      <alignment/>
    </xf>
    <xf numFmtId="0" fontId="29" fillId="0" borderId="0" xfId="0" applyFont="1" applyBorder="1" applyAlignment="1">
      <alignment horizontal="left"/>
    </xf>
    <xf numFmtId="0" fontId="29" fillId="0" borderId="0" xfId="0" applyFont="1" applyBorder="1" applyAlignment="1">
      <alignment/>
    </xf>
    <xf numFmtId="0" fontId="29" fillId="0" borderId="0" xfId="0" applyFont="1" applyFill="1" applyBorder="1" applyAlignment="1">
      <alignment/>
    </xf>
    <xf numFmtId="0" fontId="28" fillId="0" borderId="0" xfId="0" applyFont="1" applyFill="1" applyBorder="1" applyAlignment="1">
      <alignment/>
    </xf>
    <xf numFmtId="0" fontId="28" fillId="4" borderId="0" xfId="0" applyFont="1" applyFill="1" applyBorder="1" applyAlignment="1">
      <alignment/>
    </xf>
    <xf numFmtId="0" fontId="28" fillId="4" borderId="68" xfId="0" applyFont="1" applyFill="1" applyBorder="1" applyAlignment="1">
      <alignment/>
    </xf>
    <xf numFmtId="0" fontId="28" fillId="0" borderId="0" xfId="0" applyFont="1" applyBorder="1" applyAlignment="1">
      <alignment horizontal="left"/>
    </xf>
    <xf numFmtId="0" fontId="28" fillId="0" borderId="68" xfId="0" applyFont="1" applyBorder="1" applyAlignment="1">
      <alignment horizontal="left"/>
    </xf>
    <xf numFmtId="0" fontId="28" fillId="0" borderId="21" xfId="0" applyFont="1" applyBorder="1" applyAlignment="1">
      <alignment/>
    </xf>
    <xf numFmtId="0" fontId="28" fillId="0" borderId="0" xfId="0" applyFont="1" applyAlignment="1">
      <alignment horizontal="center"/>
    </xf>
    <xf numFmtId="0" fontId="1" fillId="0" borderId="0" xfId="0" applyFont="1" applyAlignment="1">
      <alignment vertical="top"/>
    </xf>
    <xf numFmtId="9" fontId="2" fillId="0" borderId="0" xfId="0" applyNumberFormat="1" applyFont="1" applyAlignment="1">
      <alignment horizontal="left" indent="2"/>
    </xf>
    <xf numFmtId="1" fontId="24" fillId="3" borderId="12" xfId="0" applyNumberFormat="1" applyFont="1" applyFill="1" applyBorder="1" applyAlignment="1">
      <alignment horizontal="center" vertical="top" wrapText="1"/>
    </xf>
    <xf numFmtId="9" fontId="24" fillId="3" borderId="69" xfId="0" applyNumberFormat="1" applyFont="1" applyFill="1" applyBorder="1" applyAlignment="1">
      <alignment horizontal="center" vertical="top" wrapText="1"/>
    </xf>
    <xf numFmtId="0" fontId="24" fillId="0" borderId="0" xfId="0" applyFont="1" applyAlignment="1">
      <alignment/>
    </xf>
    <xf numFmtId="0" fontId="4" fillId="0" borderId="0" xfId="0" applyFont="1" applyAlignment="1">
      <alignment/>
    </xf>
    <xf numFmtId="14" fontId="1" fillId="0" borderId="0" xfId="0" applyNumberFormat="1" applyFont="1" applyAlignment="1">
      <alignment horizontal="left"/>
    </xf>
    <xf numFmtId="0" fontId="1" fillId="0" borderId="0" xfId="0" applyFont="1" applyAlignment="1">
      <alignment horizontal="left"/>
    </xf>
    <xf numFmtId="0" fontId="4" fillId="0" borderId="0" xfId="0" applyFont="1" applyFill="1" applyAlignment="1">
      <alignment horizontal="center"/>
    </xf>
    <xf numFmtId="0" fontId="1" fillId="0" borderId="5" xfId="0" applyFont="1" applyBorder="1" applyAlignment="1">
      <alignment horizontal="center"/>
    </xf>
    <xf numFmtId="0" fontId="0" fillId="0" borderId="6" xfId="0" applyFont="1" applyBorder="1" applyAlignment="1">
      <alignment/>
    </xf>
    <xf numFmtId="0" fontId="0" fillId="0" borderId="10" xfId="0" applyFont="1" applyBorder="1" applyAlignment="1">
      <alignment/>
    </xf>
    <xf numFmtId="0" fontId="1" fillId="0" borderId="9" xfId="0" applyFont="1" applyBorder="1" applyAlignment="1">
      <alignment horizontal="center"/>
    </xf>
    <xf numFmtId="0" fontId="0" fillId="0" borderId="3" xfId="0" applyFont="1" applyBorder="1" applyAlignment="1">
      <alignment/>
    </xf>
    <xf numFmtId="0" fontId="1" fillId="0" borderId="14" xfId="0" applyFont="1" applyBorder="1" applyAlignment="1">
      <alignment horizontal="center" wrapText="1"/>
    </xf>
    <xf numFmtId="0" fontId="0" fillId="0" borderId="43" xfId="0" applyFont="1" applyBorder="1" applyAlignment="1">
      <alignment/>
    </xf>
    <xf numFmtId="0" fontId="12" fillId="0" borderId="6" xfId="0" applyFont="1" applyBorder="1" applyAlignment="1">
      <alignment wrapText="1"/>
    </xf>
    <xf numFmtId="0" fontId="12" fillId="0" borderId="10" xfId="0" applyFont="1" applyBorder="1" applyAlignment="1">
      <alignment wrapText="1"/>
    </xf>
    <xf numFmtId="0" fontId="13" fillId="0" borderId="5" xfId="0" applyFont="1" applyBorder="1" applyAlignment="1">
      <alignment/>
    </xf>
    <xf numFmtId="0" fontId="12" fillId="0" borderId="6" xfId="0" applyFont="1" applyBorder="1" applyAlignment="1">
      <alignment/>
    </xf>
    <xf numFmtId="0" fontId="12" fillId="0" borderId="10" xfId="0" applyFont="1" applyBorder="1" applyAlignment="1">
      <alignment/>
    </xf>
    <xf numFmtId="0" fontId="13" fillId="0" borderId="0" xfId="0" applyFont="1" applyAlignment="1">
      <alignment horizontal="left" wrapText="1"/>
    </xf>
    <xf numFmtId="0" fontId="1" fillId="3" borderId="13" xfId="0" applyFont="1" applyFill="1" applyBorder="1" applyAlignment="1">
      <alignment horizontal="center"/>
    </xf>
    <xf numFmtId="0" fontId="1" fillId="3" borderId="14" xfId="0" applyFont="1" applyFill="1" applyBorder="1" applyAlignment="1">
      <alignment horizontal="center"/>
    </xf>
    <xf numFmtId="0" fontId="4" fillId="3" borderId="9" xfId="0" applyFont="1" applyFill="1" applyBorder="1" applyAlignment="1">
      <alignment horizontal="center"/>
    </xf>
    <xf numFmtId="0" fontId="4" fillId="3" borderId="3" xfId="0" applyFont="1" applyFill="1" applyBorder="1" applyAlignment="1">
      <alignment horizontal="center"/>
    </xf>
    <xf numFmtId="0" fontId="17"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3" fillId="0" borderId="0" xfId="0" applyFont="1" applyBorder="1" applyAlignment="1">
      <alignment horizontal="left" wrapText="1"/>
    </xf>
    <xf numFmtId="0" fontId="21" fillId="3" borderId="70" xfId="0" applyFont="1" applyFill="1" applyBorder="1" applyAlignment="1">
      <alignment horizontal="left" vertical="top" wrapText="1"/>
    </xf>
    <xf numFmtId="0" fontId="21" fillId="3" borderId="15" xfId="0" applyFont="1" applyFill="1" applyBorder="1" applyAlignment="1">
      <alignment horizontal="left" vertical="top" wrapText="1"/>
    </xf>
    <xf numFmtId="0" fontId="21" fillId="3" borderId="71" xfId="0" applyFont="1" applyFill="1" applyBorder="1" applyAlignment="1">
      <alignment horizontal="left" vertical="top" wrapText="1"/>
    </xf>
    <xf numFmtId="14" fontId="1" fillId="0" borderId="0" xfId="0" applyNumberFormat="1" applyFont="1" applyAlignment="1">
      <alignment horizontal="left"/>
    </xf>
    <xf numFmtId="0" fontId="1" fillId="0" borderId="0" xfId="0" applyFont="1" applyAlignment="1">
      <alignment horizontal="left"/>
    </xf>
    <xf numFmtId="0" fontId="0" fillId="0" borderId="0" xfId="0" applyAlignment="1">
      <alignment horizontal="center"/>
    </xf>
    <xf numFmtId="0" fontId="3" fillId="0" borderId="0" xfId="0" applyFont="1" applyAlignment="1">
      <alignment/>
    </xf>
    <xf numFmtId="0" fontId="1" fillId="0" borderId="0" xfId="0" applyFont="1" applyAlignment="1">
      <alignment/>
    </xf>
    <xf numFmtId="0" fontId="1" fillId="0" borderId="72" xfId="0" applyFont="1" applyBorder="1" applyAlignment="1">
      <alignment horizontal="center"/>
    </xf>
    <xf numFmtId="0" fontId="1" fillId="0" borderId="73" xfId="0" applyFont="1" applyBorder="1" applyAlignment="1">
      <alignment horizontal="center"/>
    </xf>
    <xf numFmtId="0" fontId="1" fillId="0" borderId="44" xfId="0" applyFont="1" applyBorder="1" applyAlignment="1">
      <alignment horizontal="center"/>
    </xf>
    <xf numFmtId="0" fontId="6" fillId="3" borderId="70"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71" xfId="0" applyFont="1" applyFill="1" applyBorder="1" applyAlignment="1">
      <alignment horizontal="left" vertical="top" wrapText="1"/>
    </xf>
    <xf numFmtId="0" fontId="3" fillId="0" borderId="0" xfId="0" applyFont="1" applyAlignment="1">
      <alignment horizontal="left"/>
    </xf>
    <xf numFmtId="0" fontId="0" fillId="0" borderId="0" xfId="0" applyAlignment="1">
      <alignment horizontal="left"/>
    </xf>
    <xf numFmtId="0" fontId="3" fillId="0" borderId="0" xfId="0" applyFont="1" applyAlignment="1">
      <alignment horizontal="left" wrapText="1"/>
    </xf>
    <xf numFmtId="0" fontId="4" fillId="0" borderId="0" xfId="0" applyFont="1" applyAlignment="1">
      <alignment horizontal="left" vertical="top" wrapText="1" indent="1"/>
    </xf>
    <xf numFmtId="0" fontId="4" fillId="0" borderId="0" xfId="0" applyFont="1" applyAlignment="1">
      <alignment horizontal="left"/>
    </xf>
    <xf numFmtId="0" fontId="2" fillId="0" borderId="0" xfId="0" applyFont="1" applyAlignment="1">
      <alignment horizontal="left"/>
    </xf>
    <xf numFmtId="0" fontId="4" fillId="0" borderId="0" xfId="0" applyFont="1" applyAlignment="1">
      <alignment horizontal="left" vertical="top" wrapText="1"/>
    </xf>
    <xf numFmtId="0" fontId="19" fillId="0" borderId="0" xfId="0" applyFont="1" applyAlignment="1">
      <alignment horizontal="center"/>
    </xf>
    <xf numFmtId="0" fontId="13" fillId="0" borderId="5" xfId="0" applyFont="1" applyBorder="1" applyAlignment="1">
      <alignment wrapText="1"/>
    </xf>
    <xf numFmtId="0" fontId="1" fillId="0" borderId="0" xfId="0" applyFont="1" applyAlignment="1">
      <alignment horizontal="left" wrapText="1"/>
    </xf>
    <xf numFmtId="0" fontId="1" fillId="0" borderId="0" xfId="0" applyFont="1" applyBorder="1" applyAlignment="1">
      <alignment horizontal="left" wrapText="1"/>
    </xf>
    <xf numFmtId="0" fontId="4" fillId="0" borderId="0" xfId="0" applyFont="1" applyAlignment="1">
      <alignment horizontal="center" vertical="top"/>
    </xf>
    <xf numFmtId="0" fontId="31" fillId="0" borderId="0" xfId="0" applyFont="1" applyAlignment="1">
      <alignment horizontal="center"/>
    </xf>
    <xf numFmtId="0" fontId="23" fillId="0" borderId="0" xfId="0" applyFont="1" applyAlignment="1">
      <alignment horizontal="center"/>
    </xf>
    <xf numFmtId="0" fontId="23" fillId="0" borderId="0" xfId="0" applyFont="1" applyAlignment="1">
      <alignment horizontal="center"/>
    </xf>
    <xf numFmtId="9" fontId="24" fillId="3" borderId="74" xfId="0" applyNumberFormat="1" applyFont="1" applyFill="1" applyBorder="1" applyAlignment="1">
      <alignment horizontal="center" vertical="center" wrapText="1"/>
    </xf>
    <xf numFmtId="9" fontId="24" fillId="3" borderId="66" xfId="0" applyNumberFormat="1" applyFont="1" applyFill="1" applyBorder="1" applyAlignment="1">
      <alignment horizontal="center" vertical="center" wrapText="1"/>
    </xf>
    <xf numFmtId="0" fontId="24" fillId="5" borderId="34" xfId="0" applyFont="1" applyFill="1" applyBorder="1" applyAlignment="1">
      <alignment horizontal="left" vertical="top" wrapText="1" indent="2"/>
    </xf>
    <xf numFmtId="0" fontId="24" fillId="5" borderId="75" xfId="0" applyFont="1" applyFill="1" applyBorder="1" applyAlignment="1">
      <alignment horizontal="left" vertical="top" wrapText="1" indent="2"/>
    </xf>
    <xf numFmtId="0" fontId="24" fillId="5" borderId="76" xfId="0" applyFont="1" applyFill="1" applyBorder="1" applyAlignment="1">
      <alignment horizontal="left" vertical="top" wrapText="1" indent="2"/>
    </xf>
    <xf numFmtId="0" fontId="24" fillId="5" borderId="35" xfId="0" applyFont="1" applyFill="1" applyBorder="1" applyAlignment="1">
      <alignment horizontal="left" vertical="top" wrapText="1" indent="2"/>
    </xf>
    <xf numFmtId="0" fontId="24" fillId="5" borderId="77" xfId="0" applyFont="1" applyFill="1" applyBorder="1" applyAlignment="1">
      <alignment horizontal="left" vertical="top" wrapText="1" indent="2"/>
    </xf>
    <xf numFmtId="0" fontId="24" fillId="5" borderId="78" xfId="0" applyFont="1" applyFill="1" applyBorder="1" applyAlignment="1">
      <alignment horizontal="left" vertical="top" wrapText="1" indent="2"/>
    </xf>
    <xf numFmtId="0" fontId="1" fillId="0" borderId="77" xfId="0" applyFont="1" applyBorder="1" applyAlignment="1">
      <alignment horizontal="center" vertical="top"/>
    </xf>
    <xf numFmtId="0" fontId="28" fillId="0" borderId="0" xfId="0" applyFont="1" applyBorder="1" applyAlignment="1">
      <alignment horizontal="left"/>
    </xf>
    <xf numFmtId="0" fontId="28" fillId="0" borderId="68" xfId="0" applyFont="1" applyBorder="1" applyAlignment="1">
      <alignment horizontal="left"/>
    </xf>
    <xf numFmtId="0" fontId="28" fillId="0" borderId="0" xfId="0" applyFont="1" applyBorder="1" applyAlignment="1">
      <alignment horizontal="left" wrapText="1"/>
    </xf>
    <xf numFmtId="0" fontId="28" fillId="0" borderId="68" xfId="0" applyFont="1" applyBorder="1" applyAlignment="1">
      <alignment horizontal="left" wrapText="1"/>
    </xf>
    <xf numFmtId="0" fontId="16" fillId="0" borderId="79" xfId="0" applyFont="1" applyBorder="1" applyAlignment="1">
      <alignment horizontal="center" wrapText="1"/>
    </xf>
    <xf numFmtId="0" fontId="16" fillId="0" borderId="53" xfId="0" applyFont="1" applyBorder="1" applyAlignment="1">
      <alignment horizontal="center" wrapText="1"/>
    </xf>
    <xf numFmtId="0" fontId="17" fillId="0" borderId="72" xfId="0" applyFont="1" applyBorder="1" applyAlignment="1">
      <alignment horizontal="center"/>
    </xf>
    <xf numFmtId="0" fontId="17" fillId="0" borderId="73" xfId="0" applyFont="1" applyBorder="1" applyAlignment="1">
      <alignment horizontal="center"/>
    </xf>
    <xf numFmtId="0" fontId="17" fillId="0" borderId="44" xfId="0" applyFont="1" applyBorder="1" applyAlignment="1">
      <alignment horizontal="center"/>
    </xf>
    <xf numFmtId="0" fontId="28" fillId="0" borderId="77" xfId="0" applyFont="1" applyBorder="1" applyAlignment="1">
      <alignment horizontal="left" wrapText="1"/>
    </xf>
    <xf numFmtId="0" fontId="28" fillId="0" borderId="78" xfId="0" applyFont="1" applyBorder="1" applyAlignment="1">
      <alignment horizontal="left" wrapText="1"/>
    </xf>
    <xf numFmtId="0" fontId="16" fillId="0" borderId="80" xfId="0" applyFont="1" applyFill="1" applyBorder="1" applyAlignment="1">
      <alignment horizontal="center"/>
    </xf>
    <xf numFmtId="0" fontId="16" fillId="0" borderId="65" xfId="0" applyFont="1" applyFill="1" applyBorder="1" applyAlignment="1">
      <alignment horizontal="center"/>
    </xf>
    <xf numFmtId="0" fontId="28" fillId="0" borderId="22" xfId="0" applyFont="1" applyBorder="1" applyAlignment="1">
      <alignment horizontal="center"/>
    </xf>
    <xf numFmtId="0" fontId="28" fillId="0" borderId="0" xfId="0" applyFont="1" applyBorder="1" applyAlignment="1">
      <alignment horizontal="center"/>
    </xf>
    <xf numFmtId="0" fontId="28" fillId="4" borderId="22" xfId="0" applyFont="1" applyFill="1" applyBorder="1" applyAlignment="1">
      <alignment horizontal="center"/>
    </xf>
    <xf numFmtId="0" fontId="28" fillId="4" borderId="0" xfId="0" applyFont="1" applyFill="1" applyBorder="1" applyAlignment="1">
      <alignment horizontal="center"/>
    </xf>
    <xf numFmtId="0" fontId="16" fillId="0" borderId="22" xfId="0" applyFont="1" applyBorder="1" applyAlignment="1">
      <alignment horizontal="left"/>
    </xf>
    <xf numFmtId="0" fontId="16" fillId="0" borderId="0"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xdr:row>
      <xdr:rowOff>95250</xdr:rowOff>
    </xdr:from>
    <xdr:to>
      <xdr:col>4</xdr:col>
      <xdr:colOff>581025</xdr:colOff>
      <xdr:row>9</xdr:row>
      <xdr:rowOff>57150</xdr:rowOff>
    </xdr:to>
    <xdr:sp>
      <xdr:nvSpPr>
        <xdr:cNvPr id="1" name="AutoShape 3"/>
        <xdr:cNvSpPr>
          <a:spLocks/>
        </xdr:cNvSpPr>
      </xdr:nvSpPr>
      <xdr:spPr>
        <a:xfrm rot="20273433">
          <a:off x="66675" y="1657350"/>
          <a:ext cx="5829300" cy="638175"/>
        </a:xfrm>
        <a:prstGeom prst="rect"/>
        <a:noFill/>
      </xdr:spPr>
      <xdr:txBody>
        <a:bodyPr fromWordArt="1" wrap="none">
          <a:prstTxWarp prst="textPlain"/>
        </a:bodyPr>
        <a:p>
          <a:pPr algn="ctr"/>
          <a:r>
            <a:rPr sz="3600" i="1" kern="10" spc="0">
              <a:ln w="9525" cmpd="sng">
                <a:solidFill>
                  <a:srgbClr val="CC99FF"/>
                </a:solidFill>
                <a:headEnd type="none"/>
                <a:tailEnd type="none"/>
              </a:ln>
              <a:noFill/>
              <a:effectLst>
                <a:outerShdw dist="35921" dir="2700000" algn="ctr">
                  <a:srgbClr val="808080">
                    <a:alpha val="80000"/>
                  </a:srgbClr>
                </a:outerShdw>
              </a:effectLst>
              <a:latin typeface="Arial Black"/>
              <a:cs typeface="Arial Black"/>
            </a:rPr>
            <a:t>2003 Data Not Available</a:t>
          </a:r>
        </a:p>
      </xdr:txBody>
    </xdr:sp>
    <xdr:clientData/>
  </xdr:twoCellAnchor>
  <xdr:oneCellAnchor>
    <xdr:from>
      <xdr:col>1</xdr:col>
      <xdr:colOff>2686050</xdr:colOff>
      <xdr:row>9</xdr:row>
      <xdr:rowOff>66675</xdr:rowOff>
    </xdr:from>
    <xdr:ext cx="180975" cy="57150"/>
    <xdr:sp>
      <xdr:nvSpPr>
        <xdr:cNvPr id="2" name="TextBox 4"/>
        <xdr:cNvSpPr txBox="1">
          <a:spLocks noChangeArrowheads="1"/>
        </xdr:cNvSpPr>
      </xdr:nvSpPr>
      <xdr:spPr>
        <a:xfrm>
          <a:off x="3009900" y="2305050"/>
          <a:ext cx="1809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A30"/>
  <sheetViews>
    <sheetView workbookViewId="0" topLeftCell="A1">
      <selection activeCell="A30" sqref="A30"/>
    </sheetView>
  </sheetViews>
  <sheetFormatPr defaultColWidth="9.140625" defaultRowHeight="12.75"/>
  <cols>
    <col min="1" max="1" width="16.00390625" style="0" customWidth="1"/>
    <col min="2" max="2" width="12.8515625" style="0" customWidth="1"/>
    <col min="3" max="3" width="16.57421875" style="0" customWidth="1"/>
    <col min="4" max="6" width="12.8515625" style="0" customWidth="1"/>
    <col min="7" max="7" width="14.57421875" style="0" customWidth="1"/>
    <col min="8" max="8" width="12.8515625" style="0" customWidth="1"/>
  </cols>
  <sheetData>
    <row r="1" spans="1:8" ht="19.5" customHeight="1">
      <c r="A1" s="302" t="s">
        <v>57</v>
      </c>
      <c r="B1" s="302"/>
      <c r="C1" s="302"/>
      <c r="D1" s="302"/>
      <c r="E1" s="302"/>
      <c r="F1" s="302"/>
      <c r="G1" s="302"/>
      <c r="H1" s="302"/>
    </row>
    <row r="2" spans="1:8" ht="19.5" customHeight="1">
      <c r="A2" s="50"/>
      <c r="B2" s="50"/>
      <c r="C2" s="50"/>
      <c r="D2" s="50"/>
      <c r="E2" s="50"/>
      <c r="F2" s="50"/>
      <c r="G2" s="50"/>
      <c r="H2" s="50"/>
    </row>
    <row r="3" spans="1:8" s="23" customFormat="1" ht="15.75">
      <c r="A3" s="303" t="s">
        <v>211</v>
      </c>
      <c r="B3" s="303"/>
      <c r="C3" s="303"/>
      <c r="D3" s="303"/>
      <c r="E3" s="303"/>
      <c r="F3" s="303"/>
      <c r="G3" s="303"/>
      <c r="H3" s="303"/>
    </row>
    <row r="4" spans="1:8" s="23" customFormat="1" ht="15.75">
      <c r="A4" s="303" t="s">
        <v>67</v>
      </c>
      <c r="B4" s="303"/>
      <c r="C4" s="303"/>
      <c r="D4" s="303"/>
      <c r="E4" s="303"/>
      <c r="F4" s="303"/>
      <c r="G4" s="303"/>
      <c r="H4" s="303"/>
    </row>
    <row r="5" s="23" customFormat="1" ht="12.75"/>
    <row r="6" spans="1:8" ht="12.75">
      <c r="A6" s="300" t="s">
        <v>14</v>
      </c>
      <c r="B6" s="298" t="s">
        <v>45</v>
      </c>
      <c r="C6" s="298"/>
      <c r="D6" s="298"/>
      <c r="E6" s="298"/>
      <c r="F6" s="298"/>
      <c r="G6" s="299"/>
      <c r="H6" s="53"/>
    </row>
    <row r="7" spans="1:8" s="35" customFormat="1" ht="51">
      <c r="A7" s="301"/>
      <c r="B7" s="102" t="s">
        <v>54</v>
      </c>
      <c r="C7" s="102" t="s">
        <v>165</v>
      </c>
      <c r="D7" s="102" t="s">
        <v>166</v>
      </c>
      <c r="E7" s="102" t="s">
        <v>46</v>
      </c>
      <c r="F7" s="102" t="s">
        <v>48</v>
      </c>
      <c r="G7" s="102" t="s">
        <v>217</v>
      </c>
      <c r="H7" s="102" t="s">
        <v>47</v>
      </c>
    </row>
    <row r="8" spans="1:8" s="35" customFormat="1" ht="12.75">
      <c r="A8" s="93"/>
      <c r="B8" s="97"/>
      <c r="C8" s="97"/>
      <c r="D8" s="97"/>
      <c r="E8" s="97"/>
      <c r="F8" s="97"/>
      <c r="G8" s="97"/>
      <c r="H8" s="99"/>
    </row>
    <row r="9" spans="1:8" s="35" customFormat="1" ht="12.75">
      <c r="A9" s="96" t="s">
        <v>49</v>
      </c>
      <c r="B9" s="12">
        <v>46610</v>
      </c>
      <c r="C9" s="12">
        <v>386</v>
      </c>
      <c r="D9" s="12">
        <v>33495.265</v>
      </c>
      <c r="E9" s="12">
        <v>0</v>
      </c>
      <c r="F9" s="12"/>
      <c r="G9" s="12">
        <v>137</v>
      </c>
      <c r="H9" s="103">
        <f>SUM(B9:G9)</f>
        <v>80628.265</v>
      </c>
    </row>
    <row r="10" spans="1:8" s="35" customFormat="1" ht="12.75">
      <c r="A10" s="93"/>
      <c r="B10" s="105"/>
      <c r="C10" s="105"/>
      <c r="D10" s="105" t="s">
        <v>44</v>
      </c>
      <c r="E10" s="105"/>
      <c r="F10" s="105"/>
      <c r="G10" s="105"/>
      <c r="H10" s="106"/>
    </row>
    <row r="11" spans="1:8" s="35" customFormat="1" ht="12.75">
      <c r="A11" s="96" t="s">
        <v>50</v>
      </c>
      <c r="B11" s="12">
        <v>14284</v>
      </c>
      <c r="C11" s="12">
        <v>13260</v>
      </c>
      <c r="D11" s="12">
        <v>116.58</v>
      </c>
      <c r="E11" s="12">
        <v>0</v>
      </c>
      <c r="F11" s="12"/>
      <c r="G11" s="12">
        <v>18.5</v>
      </c>
      <c r="H11" s="103">
        <f>SUM(B11:G11)</f>
        <v>27679.08</v>
      </c>
    </row>
    <row r="12" spans="1:8" s="35" customFormat="1" ht="12.75">
      <c r="A12" s="93"/>
      <c r="B12" s="105"/>
      <c r="C12" s="105"/>
      <c r="D12" s="105"/>
      <c r="E12" s="105"/>
      <c r="F12" s="105"/>
      <c r="G12" s="105"/>
      <c r="H12" s="106"/>
    </row>
    <row r="13" spans="1:8" s="35" customFormat="1" ht="12.75">
      <c r="A13" s="96" t="s">
        <v>51</v>
      </c>
      <c r="B13" s="107" t="s">
        <v>167</v>
      </c>
      <c r="C13" s="12">
        <v>0</v>
      </c>
      <c r="D13" s="12">
        <v>250.7</v>
      </c>
      <c r="E13" s="12">
        <v>34830</v>
      </c>
      <c r="F13" s="12"/>
      <c r="G13" s="12">
        <v>159.3</v>
      </c>
      <c r="H13" s="103">
        <f>SUM(C13:G13)</f>
        <v>35240</v>
      </c>
    </row>
    <row r="14" spans="1:8" s="35" customFormat="1" ht="12.75">
      <c r="A14" s="93"/>
      <c r="B14" s="105"/>
      <c r="C14" s="105"/>
      <c r="D14" s="105"/>
      <c r="E14" s="105"/>
      <c r="F14" s="105"/>
      <c r="G14" s="105"/>
      <c r="H14" s="106"/>
    </row>
    <row r="15" spans="1:105" s="104" customFormat="1" ht="12" customHeight="1">
      <c r="A15" s="96" t="s">
        <v>52</v>
      </c>
      <c r="B15" s="12">
        <v>0</v>
      </c>
      <c r="C15" s="12">
        <v>0</v>
      </c>
      <c r="D15" s="12">
        <v>0</v>
      </c>
      <c r="E15" s="12">
        <v>0</v>
      </c>
      <c r="F15" s="12">
        <v>39677</v>
      </c>
      <c r="G15" s="12">
        <v>0</v>
      </c>
      <c r="H15" s="103">
        <f>SUM(B15:G15)</f>
        <v>39677</v>
      </c>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row>
    <row r="16" spans="1:8" ht="12.75">
      <c r="A16" s="95"/>
      <c r="B16" s="98"/>
      <c r="C16" s="98"/>
      <c r="D16" s="98"/>
      <c r="E16" s="98"/>
      <c r="F16" s="98"/>
      <c r="G16" s="98"/>
      <c r="H16" s="101"/>
    </row>
    <row r="17" spans="1:8" ht="12.75">
      <c r="A17" s="94" t="s">
        <v>53</v>
      </c>
      <c r="B17" s="98">
        <v>1002</v>
      </c>
      <c r="C17" s="98">
        <v>0</v>
      </c>
      <c r="D17" s="98">
        <v>14</v>
      </c>
      <c r="E17" s="98">
        <v>0</v>
      </c>
      <c r="F17" s="98"/>
      <c r="G17" s="98">
        <v>2166.8918588636366</v>
      </c>
      <c r="H17" s="100">
        <f>SUM(B17:G17)</f>
        <v>3182.8918588636366</v>
      </c>
    </row>
    <row r="18" spans="1:8" ht="12.75">
      <c r="A18" s="108"/>
      <c r="B18" s="105"/>
      <c r="C18" s="105"/>
      <c r="D18" s="105"/>
      <c r="E18" s="105"/>
      <c r="F18" s="105"/>
      <c r="G18" s="105"/>
      <c r="H18" s="193"/>
    </row>
    <row r="19" spans="1:8" ht="12.75">
      <c r="A19" s="109" t="s">
        <v>34</v>
      </c>
      <c r="B19" s="110">
        <f>SUM(B8:B18)</f>
        <v>61896</v>
      </c>
      <c r="C19" s="110">
        <v>13646</v>
      </c>
      <c r="D19" s="110">
        <v>33876.545</v>
      </c>
      <c r="E19" s="110">
        <v>34830</v>
      </c>
      <c r="F19" s="110">
        <v>39677</v>
      </c>
      <c r="G19" s="110">
        <v>2481.6918588636368</v>
      </c>
      <c r="H19" s="103">
        <f>SUM(B19:G19)</f>
        <v>186407.23685886362</v>
      </c>
    </row>
    <row r="20" spans="1:8" ht="12.75">
      <c r="A20" s="56"/>
      <c r="B20" s="36"/>
      <c r="C20" s="36"/>
      <c r="D20" s="36"/>
      <c r="E20" s="36"/>
      <c r="F20" s="49"/>
      <c r="G20" s="49"/>
      <c r="H20" s="54"/>
    </row>
    <row r="21" spans="1:8" ht="12.75">
      <c r="A21" s="56"/>
      <c r="B21" s="36"/>
      <c r="C21" s="36"/>
      <c r="D21" s="36"/>
      <c r="E21" s="39"/>
      <c r="F21" s="1" t="s">
        <v>212</v>
      </c>
      <c r="G21" s="48"/>
      <c r="H21" s="65">
        <v>418035</v>
      </c>
    </row>
    <row r="22" spans="1:8" ht="12.75">
      <c r="A22" s="38"/>
      <c r="B22" s="37"/>
      <c r="C22" s="37"/>
      <c r="D22" s="37"/>
      <c r="E22" s="37"/>
      <c r="F22" s="39"/>
      <c r="G22" s="49"/>
      <c r="H22" s="54"/>
    </row>
    <row r="23" spans="1:8" ht="12.75">
      <c r="A23" s="34"/>
      <c r="B23" s="37"/>
      <c r="C23" s="37"/>
      <c r="D23" s="37"/>
      <c r="E23" s="39"/>
      <c r="F23" s="1" t="s">
        <v>213</v>
      </c>
      <c r="G23" s="48"/>
      <c r="H23" s="55">
        <f>H19/(H19+H21)</f>
        <v>0.3083954520246232</v>
      </c>
    </row>
    <row r="24" spans="1:8" ht="12.75">
      <c r="A24" s="34"/>
      <c r="B24" s="37"/>
      <c r="C24" s="37"/>
      <c r="D24" s="37"/>
      <c r="E24" s="39"/>
      <c r="F24" s="1"/>
      <c r="G24" s="48"/>
      <c r="H24" s="55"/>
    </row>
    <row r="25" spans="1:8" s="1" customFormat="1" ht="12.75">
      <c r="A25" s="48" t="s">
        <v>55</v>
      </c>
      <c r="B25" s="36"/>
      <c r="C25" s="36"/>
      <c r="D25" s="36"/>
      <c r="E25" s="36"/>
      <c r="F25" s="49"/>
      <c r="G25" s="49"/>
      <c r="H25" s="49"/>
    </row>
    <row r="26" spans="1:8" s="3" customFormat="1" ht="28.5" customHeight="1">
      <c r="A26" s="297" t="s">
        <v>169</v>
      </c>
      <c r="B26" s="297"/>
      <c r="C26" s="297"/>
      <c r="D26" s="297"/>
      <c r="E26" s="297"/>
      <c r="F26" s="297"/>
      <c r="G26" s="297"/>
      <c r="H26" s="297"/>
    </row>
    <row r="27" s="1" customFormat="1" ht="12.75">
      <c r="A27" s="48" t="s">
        <v>168</v>
      </c>
    </row>
    <row r="28" spans="1:8" ht="27" customHeight="1">
      <c r="A28" s="297" t="s">
        <v>214</v>
      </c>
      <c r="B28" s="297"/>
      <c r="C28" s="297"/>
      <c r="D28" s="297"/>
      <c r="E28" s="297"/>
      <c r="F28" s="297"/>
      <c r="G28" s="297"/>
      <c r="H28" s="297"/>
    </row>
    <row r="30" ht="12.75">
      <c r="A30" s="201">
        <v>38327</v>
      </c>
    </row>
  </sheetData>
  <mergeCells count="7">
    <mergeCell ref="A28:H28"/>
    <mergeCell ref="B6:G6"/>
    <mergeCell ref="A6:A7"/>
    <mergeCell ref="A1:H1"/>
    <mergeCell ref="A3:H3"/>
    <mergeCell ref="A4:H4"/>
    <mergeCell ref="A26:H26"/>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36"/>
  <sheetViews>
    <sheetView workbookViewId="0" topLeftCell="A1">
      <selection activeCell="C40" sqref="C40"/>
    </sheetView>
  </sheetViews>
  <sheetFormatPr defaultColWidth="9.140625" defaultRowHeight="12.75"/>
  <cols>
    <col min="1" max="1" width="26.421875" style="0" customWidth="1"/>
    <col min="2" max="2" width="10.28125" style="0" customWidth="1"/>
    <col min="8" max="8" width="9.140625" style="185" customWidth="1"/>
  </cols>
  <sheetData>
    <row r="1" spans="1:10" ht="18">
      <c r="A1" s="302" t="s">
        <v>58</v>
      </c>
      <c r="B1" s="304"/>
      <c r="C1" s="304"/>
      <c r="D1" s="304"/>
      <c r="E1" s="304"/>
      <c r="F1" s="304"/>
      <c r="G1" s="304"/>
      <c r="H1" s="304"/>
      <c r="I1" s="304"/>
      <c r="J1" s="304"/>
    </row>
    <row r="2" ht="5.25" customHeight="1"/>
    <row r="3" spans="1:10" ht="15.75">
      <c r="A3" s="303" t="s">
        <v>16</v>
      </c>
      <c r="B3" s="311"/>
      <c r="C3" s="311"/>
      <c r="D3" s="311"/>
      <c r="E3" s="311"/>
      <c r="F3" s="311"/>
      <c r="G3" s="311"/>
      <c r="H3" s="311"/>
      <c r="I3" s="311"/>
      <c r="J3" s="311"/>
    </row>
    <row r="4" spans="1:10" ht="15.75">
      <c r="A4" s="303" t="s">
        <v>17</v>
      </c>
      <c r="B4" s="303"/>
      <c r="C4" s="311"/>
      <c r="D4" s="311"/>
      <c r="E4" s="311"/>
      <c r="F4" s="311"/>
      <c r="G4" s="311"/>
      <c r="H4" s="311"/>
      <c r="I4" s="311"/>
      <c r="J4" s="311"/>
    </row>
    <row r="5" spans="1:10" ht="15.75">
      <c r="A5" s="303" t="s">
        <v>215</v>
      </c>
      <c r="B5" s="303"/>
      <c r="C5" s="311"/>
      <c r="D5" s="311"/>
      <c r="E5" s="311"/>
      <c r="F5" s="311"/>
      <c r="G5" s="311"/>
      <c r="H5" s="311"/>
      <c r="I5" s="311"/>
      <c r="J5" s="311"/>
    </row>
    <row r="6" spans="1:10" ht="15.75">
      <c r="A6" s="303" t="s">
        <v>216</v>
      </c>
      <c r="B6" s="303"/>
      <c r="C6" s="311"/>
      <c r="D6" s="311"/>
      <c r="E6" s="311"/>
      <c r="F6" s="311"/>
      <c r="G6" s="311"/>
      <c r="H6" s="311"/>
      <c r="I6" s="311"/>
      <c r="J6" s="311"/>
    </row>
    <row r="7" spans="1:10" ht="15.75">
      <c r="A7" s="303" t="s">
        <v>171</v>
      </c>
      <c r="B7" s="303"/>
      <c r="C7" s="311"/>
      <c r="D7" s="311"/>
      <c r="E7" s="311"/>
      <c r="F7" s="311"/>
      <c r="G7" s="311"/>
      <c r="H7" s="311"/>
      <c r="I7" s="311"/>
      <c r="J7" s="311"/>
    </row>
    <row r="8" spans="1:2" ht="6.75" customHeight="1" thickBot="1">
      <c r="A8" s="5"/>
      <c r="B8" s="5"/>
    </row>
    <row r="9" spans="1:10" ht="15" thickBot="1">
      <c r="A9" s="314" t="s">
        <v>62</v>
      </c>
      <c r="B9" s="315"/>
      <c r="C9" s="315"/>
      <c r="D9" s="315"/>
      <c r="E9" s="315"/>
      <c r="F9" s="315"/>
      <c r="G9" s="315"/>
      <c r="H9" s="315"/>
      <c r="I9" s="315"/>
      <c r="J9" s="316"/>
    </row>
    <row r="10" spans="1:10" ht="13.5" thickBot="1">
      <c r="A10" s="7"/>
      <c r="B10" s="9">
        <v>1994</v>
      </c>
      <c r="C10" s="9">
        <v>1998</v>
      </c>
      <c r="D10" s="9">
        <v>1999</v>
      </c>
      <c r="E10" s="9">
        <v>2000</v>
      </c>
      <c r="F10" s="9">
        <v>2001</v>
      </c>
      <c r="G10" s="203">
        <v>2002</v>
      </c>
      <c r="H10" s="183">
        <v>2003</v>
      </c>
      <c r="I10" s="147">
        <v>2004</v>
      </c>
      <c r="J10" s="147">
        <v>2005</v>
      </c>
    </row>
    <row r="11" spans="1:10" ht="14.25">
      <c r="A11" s="8" t="s">
        <v>63</v>
      </c>
      <c r="B11" s="28">
        <f>B12+B13</f>
        <v>474800</v>
      </c>
      <c r="C11" s="12">
        <f>C12+C13</f>
        <v>570750</v>
      </c>
      <c r="D11" s="12">
        <f>D12+D13</f>
        <v>563564</v>
      </c>
      <c r="E11" s="12">
        <f>E12+E13</f>
        <v>576797</v>
      </c>
      <c r="F11" s="202">
        <f>F12+F13</f>
        <v>597811</v>
      </c>
      <c r="G11" s="204">
        <f>SUM(G12,G13)</f>
        <v>612279</v>
      </c>
      <c r="H11" s="184">
        <f>SUM(H12,H13)</f>
        <v>604442</v>
      </c>
      <c r="I11" s="148">
        <f>H11*1.015</f>
        <v>613508.6299999999</v>
      </c>
      <c r="J11" s="148">
        <f>I11*1.015</f>
        <v>622711.2594499998</v>
      </c>
    </row>
    <row r="12" spans="1:10" ht="12.75">
      <c r="A12" s="2" t="s">
        <v>19</v>
      </c>
      <c r="B12" s="25">
        <v>164830</v>
      </c>
      <c r="C12" s="13">
        <v>195930</v>
      </c>
      <c r="D12" s="13">
        <v>199301</v>
      </c>
      <c r="E12" s="13">
        <v>189401</v>
      </c>
      <c r="F12" s="13">
        <v>182562</v>
      </c>
      <c r="G12" s="205">
        <v>184149</v>
      </c>
      <c r="H12" s="156">
        <v>186407</v>
      </c>
      <c r="I12" s="149">
        <f>(J12-H12)/2+H12</f>
        <v>248881.31486249994</v>
      </c>
      <c r="J12" s="149">
        <f>J11*0.5</f>
        <v>311355.6297249999</v>
      </c>
    </row>
    <row r="13" spans="1:10" ht="12.75">
      <c r="A13" s="2" t="s">
        <v>20</v>
      </c>
      <c r="B13" s="26">
        <v>309970</v>
      </c>
      <c r="C13" s="13">
        <v>374820</v>
      </c>
      <c r="D13" s="13">
        <v>364263</v>
      </c>
      <c r="E13" s="13">
        <v>387396</v>
      </c>
      <c r="F13" s="13">
        <v>415249</v>
      </c>
      <c r="G13" s="205">
        <v>428130</v>
      </c>
      <c r="H13" s="156">
        <v>418035</v>
      </c>
      <c r="I13" s="149">
        <f>I11-I12</f>
        <v>364627.31513749994</v>
      </c>
      <c r="J13" s="149">
        <f>J11*0.5</f>
        <v>311355.6297249999</v>
      </c>
    </row>
    <row r="14" spans="1:10" ht="4.5" customHeight="1">
      <c r="A14" s="11"/>
      <c r="B14" s="24"/>
      <c r="C14" s="14"/>
      <c r="D14" s="14"/>
      <c r="E14" s="14"/>
      <c r="F14" s="14"/>
      <c r="G14" s="185"/>
      <c r="H14" s="155"/>
      <c r="I14" s="155"/>
      <c r="J14" s="156"/>
    </row>
    <row r="15" spans="1:10" ht="17.25" customHeight="1">
      <c r="A15" s="4" t="s">
        <v>64</v>
      </c>
      <c r="B15" s="27">
        <v>583836</v>
      </c>
      <c r="C15" s="13">
        <v>600416</v>
      </c>
      <c r="D15" s="13">
        <v>604683</v>
      </c>
      <c r="E15" s="13">
        <v>608827</v>
      </c>
      <c r="F15" s="13">
        <v>613090</v>
      </c>
      <c r="G15" s="206">
        <v>616408</v>
      </c>
      <c r="H15" s="156">
        <v>619107</v>
      </c>
      <c r="I15" s="149">
        <v>624184</v>
      </c>
      <c r="J15" s="149">
        <v>629302</v>
      </c>
    </row>
    <row r="16" spans="1:10" ht="25.5">
      <c r="A16" s="19" t="s">
        <v>36</v>
      </c>
      <c r="B16" s="30">
        <f aca="true" t="shared" si="0" ref="B16:J16">B11/B15</f>
        <v>0.8132420748292328</v>
      </c>
      <c r="C16" s="21">
        <f t="shared" si="0"/>
        <v>0.9505909236262857</v>
      </c>
      <c r="D16" s="21">
        <f t="shared" si="0"/>
        <v>0.9319990805099532</v>
      </c>
      <c r="E16" s="21">
        <f t="shared" si="0"/>
        <v>0.9473906380630294</v>
      </c>
      <c r="F16" s="21">
        <f t="shared" si="0"/>
        <v>0.9750786997015121</v>
      </c>
      <c r="G16" s="207">
        <f t="shared" si="0"/>
        <v>0.9933015145812514</v>
      </c>
      <c r="H16" s="186">
        <f t="shared" si="0"/>
        <v>0.9763126567782305</v>
      </c>
      <c r="I16" s="150">
        <f t="shared" si="0"/>
        <v>0.9828970784255923</v>
      </c>
      <c r="J16" s="150">
        <f t="shared" si="0"/>
        <v>0.9895269035375699</v>
      </c>
    </row>
    <row r="17" spans="1:10" ht="21" customHeight="1">
      <c r="A17" s="20" t="s">
        <v>37</v>
      </c>
      <c r="B17" s="29">
        <f aca="true" t="shared" si="1" ref="B17:J17">(B16*2000)/365</f>
        <v>4.456120957968399</v>
      </c>
      <c r="C17" s="22">
        <f t="shared" si="1"/>
        <v>5.2087173897330725</v>
      </c>
      <c r="D17" s="22">
        <f t="shared" si="1"/>
        <v>5.106844276766867</v>
      </c>
      <c r="E17" s="22">
        <f t="shared" si="1"/>
        <v>5.191181578427558</v>
      </c>
      <c r="F17" s="22">
        <f t="shared" si="1"/>
        <v>5.34289698466582</v>
      </c>
      <c r="G17" s="208">
        <f t="shared" si="1"/>
        <v>5.442748025102747</v>
      </c>
      <c r="H17" s="187">
        <f t="shared" si="1"/>
        <v>5.349658393305373</v>
      </c>
      <c r="I17" s="151">
        <f t="shared" si="1"/>
        <v>5.385737416030643</v>
      </c>
      <c r="J17" s="151">
        <f t="shared" si="1"/>
        <v>5.422065224863396</v>
      </c>
    </row>
    <row r="18" spans="1:10" ht="27.75" customHeight="1">
      <c r="A18" s="19" t="s">
        <v>38</v>
      </c>
      <c r="B18" s="31">
        <f aca="true" t="shared" si="2" ref="B18:J18">B12/B15</f>
        <v>0.2823224330120102</v>
      </c>
      <c r="C18" s="21">
        <f t="shared" si="2"/>
        <v>0.3263237488674519</v>
      </c>
      <c r="D18" s="21">
        <f t="shared" si="2"/>
        <v>0.3295958378191548</v>
      </c>
      <c r="E18" s="21">
        <f t="shared" si="2"/>
        <v>0.3110916565789625</v>
      </c>
      <c r="F18" s="21">
        <f t="shared" si="2"/>
        <v>0.2977735732111109</v>
      </c>
      <c r="G18" s="207">
        <f t="shared" si="2"/>
        <v>0.2987453115468975</v>
      </c>
      <c r="H18" s="186">
        <f t="shared" si="2"/>
        <v>0.3010901185094014</v>
      </c>
      <c r="I18" s="150">
        <f t="shared" si="2"/>
        <v>0.3987306865643784</v>
      </c>
      <c r="J18" s="150">
        <f t="shared" si="2"/>
        <v>0.49476345176878495</v>
      </c>
    </row>
    <row r="19" spans="1:10" ht="12.75">
      <c r="A19" s="20" t="s">
        <v>37</v>
      </c>
      <c r="B19" s="29">
        <f aca="true" t="shared" si="3" ref="B19:J19">(B18*2000)/365</f>
        <v>1.5469722356822477</v>
      </c>
      <c r="C19" s="22">
        <f t="shared" si="3"/>
        <v>1.7880753362600106</v>
      </c>
      <c r="D19" s="22">
        <f t="shared" si="3"/>
        <v>1.8060045907898892</v>
      </c>
      <c r="E19" s="22">
        <f t="shared" si="3"/>
        <v>1.7046118168710274</v>
      </c>
      <c r="F19" s="22">
        <f t="shared" si="3"/>
        <v>1.6316360175951286</v>
      </c>
      <c r="G19" s="208">
        <f t="shared" si="3"/>
        <v>1.6369606112158765</v>
      </c>
      <c r="H19" s="187">
        <f t="shared" si="3"/>
        <v>1.6498088685446652</v>
      </c>
      <c r="I19" s="151">
        <f t="shared" si="3"/>
        <v>2.1848256798048133</v>
      </c>
      <c r="J19" s="151">
        <f t="shared" si="3"/>
        <v>2.711032612431698</v>
      </c>
    </row>
    <row r="20" spans="1:10" ht="26.25" customHeight="1">
      <c r="A20" s="19" t="s">
        <v>39</v>
      </c>
      <c r="B20" s="30">
        <f aca="true" t="shared" si="4" ref="B20:J20">B13/B15</f>
        <v>0.5309196418172226</v>
      </c>
      <c r="C20" s="21">
        <f t="shared" si="4"/>
        <v>0.6242671747588339</v>
      </c>
      <c r="D20" s="21">
        <f t="shared" si="4"/>
        <v>0.6024032426907984</v>
      </c>
      <c r="E20" s="21">
        <f t="shared" si="4"/>
        <v>0.6362989814840669</v>
      </c>
      <c r="F20" s="21">
        <f t="shared" si="4"/>
        <v>0.6773051264904011</v>
      </c>
      <c r="G20" s="207">
        <f t="shared" si="4"/>
        <v>0.6945562030343538</v>
      </c>
      <c r="H20" s="186">
        <f t="shared" si="4"/>
        <v>0.6752225382688292</v>
      </c>
      <c r="I20" s="150">
        <f t="shared" si="4"/>
        <v>0.5841663918612139</v>
      </c>
      <c r="J20" s="150">
        <f t="shared" si="4"/>
        <v>0.49476345176878495</v>
      </c>
    </row>
    <row r="21" spans="1:10" ht="12.75">
      <c r="A21" s="20" t="s">
        <v>37</v>
      </c>
      <c r="B21" s="29">
        <f aca="true" t="shared" si="5" ref="B21:J21">(B20*2000)/365</f>
        <v>2.9091487222861514</v>
      </c>
      <c r="C21" s="22">
        <f t="shared" si="5"/>
        <v>3.4206420534730624</v>
      </c>
      <c r="D21" s="22">
        <f t="shared" si="5"/>
        <v>3.3008396859769773</v>
      </c>
      <c r="E21" s="22">
        <f t="shared" si="5"/>
        <v>3.4865697615565314</v>
      </c>
      <c r="F21" s="22">
        <f t="shared" si="5"/>
        <v>3.711260967070691</v>
      </c>
      <c r="G21" s="208">
        <f t="shared" si="5"/>
        <v>3.8057874138868706</v>
      </c>
      <c r="H21" s="187">
        <f t="shared" si="5"/>
        <v>3.6998495247607073</v>
      </c>
      <c r="I21" s="151">
        <f t="shared" si="5"/>
        <v>3.2009117362258297</v>
      </c>
      <c r="J21" s="151">
        <f t="shared" si="5"/>
        <v>2.711032612431698</v>
      </c>
    </row>
    <row r="22" spans="1:10" ht="7.5" customHeight="1" thickBot="1">
      <c r="A22" s="1"/>
      <c r="B22" s="1"/>
      <c r="C22" s="1"/>
      <c r="D22" s="1"/>
      <c r="E22" s="1"/>
      <c r="F22" s="1"/>
      <c r="G22" s="188"/>
      <c r="H22" s="188"/>
      <c r="I22" s="1"/>
      <c r="J22" s="1"/>
    </row>
    <row r="23" spans="1:10" ht="15" thickBot="1">
      <c r="A23" s="314" t="s">
        <v>65</v>
      </c>
      <c r="B23" s="315"/>
      <c r="C23" s="315"/>
      <c r="D23" s="315"/>
      <c r="E23" s="315"/>
      <c r="F23" s="315"/>
      <c r="G23" s="315"/>
      <c r="H23" s="315"/>
      <c r="I23" s="315"/>
      <c r="J23" s="316"/>
    </row>
    <row r="24" spans="1:10" ht="13.5" thickBot="1">
      <c r="A24" s="7"/>
      <c r="B24" s="7"/>
      <c r="C24" s="9">
        <v>1998</v>
      </c>
      <c r="D24" s="9">
        <v>1999</v>
      </c>
      <c r="E24" s="9">
        <v>2000</v>
      </c>
      <c r="F24" s="10">
        <v>2001</v>
      </c>
      <c r="G24" s="209">
        <v>2002</v>
      </c>
      <c r="H24" s="183">
        <v>2003</v>
      </c>
      <c r="I24" s="152">
        <v>2004</v>
      </c>
      <c r="J24" s="152">
        <v>2005</v>
      </c>
    </row>
    <row r="25" spans="1:10" ht="12.75">
      <c r="A25" s="8" t="s">
        <v>18</v>
      </c>
      <c r="B25" s="32">
        <v>1</v>
      </c>
      <c r="C25" s="15">
        <v>1</v>
      </c>
      <c r="D25" s="15">
        <v>1</v>
      </c>
      <c r="E25" s="15">
        <v>1</v>
      </c>
      <c r="F25" s="16">
        <v>1</v>
      </c>
      <c r="G25" s="210">
        <v>1</v>
      </c>
      <c r="H25" s="189">
        <v>1</v>
      </c>
      <c r="I25" s="153">
        <v>1</v>
      </c>
      <c r="J25" s="153">
        <v>1</v>
      </c>
    </row>
    <row r="26" spans="1:10" ht="12.75">
      <c r="A26" s="2" t="s">
        <v>19</v>
      </c>
      <c r="B26" s="33">
        <f>(B12/B11)</f>
        <v>0.34715669755686607</v>
      </c>
      <c r="C26" s="17">
        <f aca="true" t="shared" si="6" ref="C26:J26">(C12/C11)</f>
        <v>0.3432851511169514</v>
      </c>
      <c r="D26" s="17">
        <f t="shared" si="6"/>
        <v>0.35364395170734825</v>
      </c>
      <c r="E26" s="17">
        <f t="shared" si="6"/>
        <v>0.3283668257636569</v>
      </c>
      <c r="F26" s="18">
        <f>(F12/F11)</f>
        <v>0.30538414314892165</v>
      </c>
      <c r="G26" s="211">
        <f t="shared" si="6"/>
        <v>0.30075994767091474</v>
      </c>
      <c r="H26" s="190">
        <f t="shared" si="6"/>
        <v>0.3083951810099232</v>
      </c>
      <c r="I26" s="154">
        <f t="shared" si="6"/>
        <v>0.4056688083792725</v>
      </c>
      <c r="J26" s="154">
        <f t="shared" si="6"/>
        <v>0.5</v>
      </c>
    </row>
    <row r="27" spans="1:10" ht="12.75">
      <c r="A27" s="2" t="s">
        <v>20</v>
      </c>
      <c r="B27" s="33">
        <f>(B13/B11)</f>
        <v>0.6528433024431339</v>
      </c>
      <c r="C27" s="17">
        <f>(C13/C11)</f>
        <v>0.6567148488830487</v>
      </c>
      <c r="D27" s="17">
        <f aca="true" t="shared" si="7" ref="D27:J27">(D13/D11)</f>
        <v>0.6463560482926518</v>
      </c>
      <c r="E27" s="17">
        <f t="shared" si="7"/>
        <v>0.6716331742363432</v>
      </c>
      <c r="F27" s="18">
        <f t="shared" si="7"/>
        <v>0.6946158568510784</v>
      </c>
      <c r="G27" s="211">
        <f t="shared" si="7"/>
        <v>0.6992400523290853</v>
      </c>
      <c r="H27" s="190">
        <f t="shared" si="7"/>
        <v>0.6916048189900768</v>
      </c>
      <c r="I27" s="154">
        <f t="shared" si="7"/>
        <v>0.5943311916207275</v>
      </c>
      <c r="J27" s="154">
        <f t="shared" si="7"/>
        <v>0.5</v>
      </c>
    </row>
    <row r="28" ht="5.25" customHeight="1"/>
    <row r="29" spans="1:2" ht="12.75">
      <c r="A29" s="1" t="s">
        <v>21</v>
      </c>
      <c r="B29" s="1"/>
    </row>
    <row r="30" spans="1:12" s="57" customFormat="1" ht="27" customHeight="1" thickBot="1">
      <c r="A30" s="305" t="s">
        <v>172</v>
      </c>
      <c r="B30" s="305"/>
      <c r="C30" s="305"/>
      <c r="D30" s="305"/>
      <c r="E30" s="305"/>
      <c r="F30" s="305"/>
      <c r="G30" s="305"/>
      <c r="H30" s="305"/>
      <c r="I30" s="305"/>
      <c r="J30" s="305"/>
      <c r="K30" s="305"/>
      <c r="L30" s="62"/>
    </row>
    <row r="31" spans="1:15" s="92" customFormat="1" ht="27.75" customHeight="1" thickBot="1">
      <c r="A31" s="306" t="s">
        <v>66</v>
      </c>
      <c r="B31" s="307"/>
      <c r="C31" s="307"/>
      <c r="D31" s="307"/>
      <c r="E31" s="307"/>
      <c r="F31" s="307"/>
      <c r="G31" s="307"/>
      <c r="H31" s="307"/>
      <c r="I31" s="307"/>
      <c r="J31" s="308"/>
      <c r="K31" s="88"/>
      <c r="L31" s="89"/>
      <c r="M31" s="90"/>
      <c r="N31" s="90"/>
      <c r="O31" s="91"/>
    </row>
    <row r="32" spans="1:15" ht="12" customHeight="1" thickBot="1">
      <c r="A32" s="317" t="s">
        <v>56</v>
      </c>
      <c r="B32" s="318"/>
      <c r="C32" s="318"/>
      <c r="D32" s="318"/>
      <c r="E32" s="318"/>
      <c r="F32" s="318"/>
      <c r="G32" s="318"/>
      <c r="H32" s="318"/>
      <c r="I32" s="318"/>
      <c r="J32" s="318"/>
      <c r="K32" s="318"/>
      <c r="L32" s="318"/>
      <c r="M32" s="318"/>
      <c r="N32" s="318"/>
      <c r="O32" s="319"/>
    </row>
    <row r="33" ht="12.75" hidden="1"/>
    <row r="34" spans="1:10" ht="14.25">
      <c r="A34" s="312" t="s">
        <v>170</v>
      </c>
      <c r="B34" s="313"/>
      <c r="C34" s="313"/>
      <c r="D34" s="313"/>
      <c r="E34" s="313"/>
      <c r="F34" s="313"/>
      <c r="G34" s="313"/>
      <c r="H34" s="313"/>
      <c r="I34" s="313"/>
      <c r="J34" s="313"/>
    </row>
    <row r="36" spans="1:11" ht="12.75">
      <c r="A36" s="309">
        <v>38327</v>
      </c>
      <c r="B36" s="310"/>
      <c r="C36" s="310"/>
      <c r="D36" s="310"/>
      <c r="E36" s="310"/>
      <c r="F36" s="310"/>
      <c r="G36" s="310"/>
      <c r="H36" s="310"/>
      <c r="I36" s="310"/>
      <c r="J36" s="310"/>
      <c r="K36" s="310"/>
    </row>
  </sheetData>
  <mergeCells count="13">
    <mergeCell ref="A9:J9"/>
    <mergeCell ref="A23:J23"/>
    <mergeCell ref="A32:O32"/>
    <mergeCell ref="A1:J1"/>
    <mergeCell ref="A30:K30"/>
    <mergeCell ref="A31:J31"/>
    <mergeCell ref="A36:K36"/>
    <mergeCell ref="A3:J3"/>
    <mergeCell ref="A4:J4"/>
    <mergeCell ref="A5:J5"/>
    <mergeCell ref="A6:J6"/>
    <mergeCell ref="A34:J34"/>
    <mergeCell ref="A7:J7"/>
  </mergeCells>
  <printOptions/>
  <pageMargins left="0.5" right="0.5" top="0.75" bottom="0.7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H25"/>
  <sheetViews>
    <sheetView workbookViewId="0" topLeftCell="A1">
      <selection activeCell="J21" sqref="J21"/>
    </sheetView>
  </sheetViews>
  <sheetFormatPr defaultColWidth="9.140625" defaultRowHeight="12.75"/>
  <cols>
    <col min="1" max="1" width="4.8515625" style="0" customWidth="1"/>
    <col min="2" max="2" width="47.140625" style="0" customWidth="1"/>
    <col min="3" max="3" width="18.57421875" style="0" customWidth="1"/>
  </cols>
  <sheetData>
    <row r="1" spans="2:7" s="51" customFormat="1" ht="18">
      <c r="B1" s="302" t="s">
        <v>59</v>
      </c>
      <c r="C1" s="302"/>
      <c r="D1" s="302"/>
      <c r="E1" s="302"/>
      <c r="F1" s="50"/>
      <c r="G1" s="50"/>
    </row>
    <row r="2" spans="2:7" s="23" customFormat="1" ht="40.5" customHeight="1">
      <c r="B2" s="303" t="s">
        <v>218</v>
      </c>
      <c r="C2" s="303"/>
      <c r="D2" s="303"/>
      <c r="E2" s="303"/>
      <c r="F2" s="47"/>
      <c r="G2" s="47"/>
    </row>
    <row r="3" spans="2:3" ht="15">
      <c r="B3" s="6"/>
      <c r="C3" s="6"/>
    </row>
    <row r="4" spans="2:8" ht="15.75">
      <c r="B4" s="303" t="s">
        <v>72</v>
      </c>
      <c r="C4" s="303"/>
      <c r="D4" s="303"/>
      <c r="E4" s="303"/>
      <c r="F4" s="87"/>
      <c r="G4" s="87"/>
      <c r="H4" s="87"/>
    </row>
    <row r="5" spans="2:8" ht="18.75">
      <c r="B5" s="327" t="s">
        <v>73</v>
      </c>
      <c r="C5" s="327"/>
      <c r="D5" s="327"/>
      <c r="E5" s="327"/>
      <c r="F5" s="47"/>
      <c r="G5" s="47"/>
      <c r="H5" s="47"/>
    </row>
    <row r="6" spans="2:3" ht="15">
      <c r="B6" s="6"/>
      <c r="C6" s="6"/>
    </row>
    <row r="7" spans="2:3" s="159" customFormat="1" ht="15.75">
      <c r="B7" s="158" t="s">
        <v>15</v>
      </c>
      <c r="C7" s="158" t="s">
        <v>35</v>
      </c>
    </row>
    <row r="8" spans="2:3" s="159" customFormat="1" ht="18.75">
      <c r="B8" s="158" t="s">
        <v>124</v>
      </c>
      <c r="C8" s="160"/>
    </row>
    <row r="9" spans="2:3" s="159" customFormat="1" ht="18.75">
      <c r="B9" s="158" t="s">
        <v>125</v>
      </c>
      <c r="C9" s="160"/>
    </row>
    <row r="10" spans="2:3" s="159" customFormat="1" ht="15.75">
      <c r="B10" s="158" t="s">
        <v>122</v>
      </c>
      <c r="C10" s="161"/>
    </row>
    <row r="11" spans="2:3" s="159" customFormat="1" ht="15.75">
      <c r="B11" s="158" t="s">
        <v>42</v>
      </c>
      <c r="C11" s="160"/>
    </row>
    <row r="12" spans="2:3" s="23" customFormat="1" ht="15">
      <c r="B12" s="45"/>
      <c r="C12" s="45"/>
    </row>
    <row r="13" spans="2:7" s="23" customFormat="1" ht="19.5" customHeight="1">
      <c r="B13" s="324" t="s">
        <v>219</v>
      </c>
      <c r="C13" s="325"/>
      <c r="D13" s="52"/>
      <c r="E13" s="52"/>
      <c r="F13" s="52"/>
      <c r="G13" s="52"/>
    </row>
    <row r="14" s="23" customFormat="1" ht="12.75"/>
    <row r="15" spans="2:7" s="23" customFormat="1" ht="18" customHeight="1">
      <c r="B15" s="326" t="s">
        <v>248</v>
      </c>
      <c r="C15" s="326"/>
      <c r="D15" s="326"/>
      <c r="E15" s="326"/>
      <c r="F15" s="157"/>
      <c r="G15" s="157"/>
    </row>
    <row r="16" spans="2:7" s="23" customFormat="1" ht="18" customHeight="1">
      <c r="B16" s="323" t="s">
        <v>128</v>
      </c>
      <c r="C16" s="323"/>
      <c r="D16" s="323"/>
      <c r="E16" s="323"/>
      <c r="F16" s="157"/>
      <c r="G16" s="157"/>
    </row>
    <row r="18" spans="2:7" s="23" customFormat="1" ht="23.25" customHeight="1">
      <c r="B18" s="324" t="s">
        <v>247</v>
      </c>
      <c r="C18" s="325"/>
      <c r="D18" s="52"/>
      <c r="E18" s="52"/>
      <c r="F18" s="52"/>
      <c r="G18" s="52"/>
    </row>
    <row r="19" s="23" customFormat="1" ht="12.75"/>
    <row r="20" s="23" customFormat="1" ht="12.75">
      <c r="B20" s="42"/>
    </row>
    <row r="21" spans="2:8" s="23" customFormat="1" ht="26.25" customHeight="1">
      <c r="B21" s="322" t="s">
        <v>249</v>
      </c>
      <c r="C21" s="322"/>
      <c r="D21" s="322"/>
      <c r="E21" s="322"/>
      <c r="F21" s="62"/>
      <c r="G21" s="62"/>
      <c r="H21" s="62"/>
    </row>
    <row r="22" spans="2:8" s="23" customFormat="1" ht="39" customHeight="1">
      <c r="B22" s="322" t="s">
        <v>40</v>
      </c>
      <c r="C22" s="322"/>
      <c r="D22" s="322"/>
      <c r="E22" s="322"/>
      <c r="F22" s="62"/>
      <c r="G22" s="62"/>
      <c r="H22" s="62"/>
    </row>
    <row r="23" s="23" customFormat="1" ht="14.25">
      <c r="B23" s="46" t="s">
        <v>123</v>
      </c>
    </row>
    <row r="24" spans="2:8" s="23" customFormat="1" ht="19.5" customHeight="1">
      <c r="B24" s="322" t="s">
        <v>126</v>
      </c>
      <c r="C24" s="322"/>
      <c r="D24" s="322"/>
      <c r="E24" s="322"/>
      <c r="F24" s="322"/>
      <c r="G24" s="322"/>
      <c r="H24" s="322"/>
    </row>
    <row r="25" spans="2:3" s="23" customFormat="1" ht="14.25">
      <c r="B25" s="320" t="s">
        <v>127</v>
      </c>
      <c r="C25" s="321"/>
    </row>
    <row r="26" ht="12" customHeight="1"/>
  </sheetData>
  <mergeCells count="12">
    <mergeCell ref="B2:E2"/>
    <mergeCell ref="B4:E4"/>
    <mergeCell ref="B5:E5"/>
    <mergeCell ref="B1:E1"/>
    <mergeCell ref="B25:C25"/>
    <mergeCell ref="B24:H24"/>
    <mergeCell ref="B16:E16"/>
    <mergeCell ref="B13:C13"/>
    <mergeCell ref="B18:C18"/>
    <mergeCell ref="B21:E21"/>
    <mergeCell ref="B22:E22"/>
    <mergeCell ref="B15:E15"/>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H27"/>
  <sheetViews>
    <sheetView workbookViewId="0" topLeftCell="A1">
      <selection activeCell="B19" sqref="B19"/>
    </sheetView>
  </sheetViews>
  <sheetFormatPr defaultColWidth="9.140625" defaultRowHeight="12.75"/>
  <cols>
    <col min="1" max="1" width="16.7109375" style="0" customWidth="1"/>
    <col min="2" max="6" width="10.7109375" style="0" customWidth="1"/>
    <col min="7" max="7" width="12.7109375" style="0" customWidth="1"/>
  </cols>
  <sheetData>
    <row r="1" spans="1:7" ht="18">
      <c r="A1" s="302" t="s">
        <v>60</v>
      </c>
      <c r="B1" s="302"/>
      <c r="C1" s="302"/>
      <c r="D1" s="302"/>
      <c r="E1" s="302"/>
      <c r="F1" s="302"/>
      <c r="G1" s="302"/>
    </row>
    <row r="3" spans="1:7" ht="15.75">
      <c r="A3" s="303" t="s">
        <v>199</v>
      </c>
      <c r="B3" s="311"/>
      <c r="C3" s="311"/>
      <c r="D3" s="311"/>
      <c r="E3" s="311"/>
      <c r="F3" s="311"/>
      <c r="G3" s="311"/>
    </row>
    <row r="4" spans="1:7" ht="15.75">
      <c r="A4" s="303" t="s">
        <v>22</v>
      </c>
      <c r="B4" s="311"/>
      <c r="C4" s="311"/>
      <c r="D4" s="311"/>
      <c r="E4" s="311"/>
      <c r="F4" s="311"/>
      <c r="G4" s="311"/>
    </row>
    <row r="6" spans="1:8" ht="12.75">
      <c r="A6" s="288" t="s">
        <v>24</v>
      </c>
      <c r="B6" s="285" t="s">
        <v>23</v>
      </c>
      <c r="C6" s="286"/>
      <c r="D6" s="286"/>
      <c r="E6" s="286"/>
      <c r="F6" s="287"/>
      <c r="G6" s="290" t="s">
        <v>68</v>
      </c>
      <c r="H6" s="1"/>
    </row>
    <row r="7" spans="1:8" ht="27">
      <c r="A7" s="289"/>
      <c r="B7" s="63" t="s">
        <v>25</v>
      </c>
      <c r="C7" s="63" t="s">
        <v>26</v>
      </c>
      <c r="D7" s="64" t="s">
        <v>69</v>
      </c>
      <c r="E7" s="64" t="s">
        <v>27</v>
      </c>
      <c r="F7" s="64" t="s">
        <v>28</v>
      </c>
      <c r="G7" s="291"/>
      <c r="H7" s="3"/>
    </row>
    <row r="8" spans="1:8" ht="12.75">
      <c r="A8" s="191"/>
      <c r="B8" s="63"/>
      <c r="C8" s="63"/>
      <c r="D8" s="64"/>
      <c r="E8" s="64"/>
      <c r="F8" s="64"/>
      <c r="G8" s="192"/>
      <c r="H8" s="3"/>
    </row>
    <row r="9" spans="1:8" ht="12.75">
      <c r="A9" s="2" t="s">
        <v>33</v>
      </c>
      <c r="B9" s="2"/>
      <c r="C9" s="2"/>
      <c r="D9" s="2"/>
      <c r="E9" s="2"/>
      <c r="F9" s="2"/>
      <c r="G9" s="2"/>
      <c r="H9" s="1"/>
    </row>
    <row r="10" spans="1:8" ht="14.25">
      <c r="A10" s="67" t="s">
        <v>70</v>
      </c>
      <c r="B10" s="65">
        <v>306597</v>
      </c>
      <c r="C10" s="65">
        <v>81142</v>
      </c>
      <c r="D10" s="65">
        <v>7799</v>
      </c>
      <c r="E10" s="65">
        <f>SUM(B10,C10,D10)</f>
        <v>395538</v>
      </c>
      <c r="F10" s="66">
        <f>E10/E19</f>
        <v>0.7743636829936315</v>
      </c>
      <c r="G10" s="65">
        <v>32633</v>
      </c>
      <c r="H10" s="1"/>
    </row>
    <row r="11" spans="1:8" ht="14.25">
      <c r="A11" s="67" t="s">
        <v>71</v>
      </c>
      <c r="B11" s="65"/>
      <c r="C11" s="65">
        <v>125</v>
      </c>
      <c r="D11" s="65"/>
      <c r="E11" s="65">
        <f>B11+C11+D11</f>
        <v>125</v>
      </c>
      <c r="F11" s="66">
        <f>E11/E19</f>
        <v>0.0002447184856428559</v>
      </c>
      <c r="G11" s="65"/>
      <c r="H11" s="1"/>
    </row>
    <row r="12" spans="1:8" ht="12.75">
      <c r="A12" s="67" t="s">
        <v>31</v>
      </c>
      <c r="B12" s="65">
        <f>SUM(B11,B10)</f>
        <v>306597</v>
      </c>
      <c r="C12" s="65">
        <f>SUM(C10,C11)</f>
        <v>81267</v>
      </c>
      <c r="D12" s="65">
        <f>SUM(D10,D11)</f>
        <v>7799</v>
      </c>
      <c r="E12" s="65">
        <f>SUM(E10,E11)</f>
        <v>395663</v>
      </c>
      <c r="F12" s="66">
        <f>(F10+F11)</f>
        <v>0.7746084014792743</v>
      </c>
      <c r="G12" s="65"/>
      <c r="H12" s="1"/>
    </row>
    <row r="13" spans="1:8" ht="12.75">
      <c r="A13" s="67"/>
      <c r="B13" s="65"/>
      <c r="C13" s="65"/>
      <c r="D13" s="65"/>
      <c r="E13" s="65"/>
      <c r="F13" s="66"/>
      <c r="G13" s="65"/>
      <c r="H13" s="1"/>
    </row>
    <row r="14" spans="1:8" ht="12.75">
      <c r="A14" s="2" t="s">
        <v>32</v>
      </c>
      <c r="B14" s="65"/>
      <c r="C14" s="65"/>
      <c r="D14" s="65"/>
      <c r="E14" s="65"/>
      <c r="F14" s="2"/>
      <c r="G14" s="65"/>
      <c r="H14" s="1"/>
    </row>
    <row r="15" spans="1:8" ht="12.75">
      <c r="A15" s="67" t="s">
        <v>29</v>
      </c>
      <c r="B15" s="65">
        <v>52930</v>
      </c>
      <c r="C15" s="65">
        <v>3410</v>
      </c>
      <c r="D15" s="65">
        <v>98</v>
      </c>
      <c r="E15" s="65">
        <f>SUM(B15,C15,D15)</f>
        <v>56438</v>
      </c>
      <c r="F15" s="66">
        <f>E15/E19</f>
        <v>0.11049137514169201</v>
      </c>
      <c r="G15" s="65">
        <v>4386</v>
      </c>
      <c r="H15" s="1"/>
    </row>
    <row r="16" spans="1:8" ht="12.75">
      <c r="A16" s="67" t="s">
        <v>30</v>
      </c>
      <c r="B16" s="65">
        <v>58508</v>
      </c>
      <c r="C16" s="65">
        <v>182</v>
      </c>
      <c r="D16" s="65"/>
      <c r="E16" s="65">
        <f>SUM(B16,C16,D16)</f>
        <v>58690</v>
      </c>
      <c r="F16" s="66">
        <f>E16/E19</f>
        <v>0.11490022337903369</v>
      </c>
      <c r="G16" s="65"/>
      <c r="H16" s="1"/>
    </row>
    <row r="17" spans="1:8" ht="12.75">
      <c r="A17" s="67" t="s">
        <v>31</v>
      </c>
      <c r="B17" s="65">
        <f>SUM(B15,B16)</f>
        <v>111438</v>
      </c>
      <c r="C17" s="65">
        <f>SUM(C15,C16)</f>
        <v>3592</v>
      </c>
      <c r="D17" s="65">
        <f>SUM(D15,D16)</f>
        <v>98</v>
      </c>
      <c r="E17" s="65">
        <f>SUM(E15,E16)</f>
        <v>115128</v>
      </c>
      <c r="F17" s="66">
        <f>(F15+F16)</f>
        <v>0.2253915985207257</v>
      </c>
      <c r="G17" s="65"/>
      <c r="H17" s="1"/>
    </row>
    <row r="18" spans="1:8" ht="12.75">
      <c r="A18" s="67"/>
      <c r="B18" s="65"/>
      <c r="C18" s="65"/>
      <c r="D18" s="65"/>
      <c r="E18" s="65"/>
      <c r="F18" s="66"/>
      <c r="G18" s="65"/>
      <c r="H18" s="1"/>
    </row>
    <row r="19" spans="1:8" ht="12.75">
      <c r="A19" s="2" t="s">
        <v>34</v>
      </c>
      <c r="B19" s="65">
        <f>SUM(B12,B17)</f>
        <v>418035</v>
      </c>
      <c r="C19" s="65">
        <f>SUM(C12,C17)</f>
        <v>84859</v>
      </c>
      <c r="D19" s="65">
        <f>SUM(D12,D17)</f>
        <v>7897</v>
      </c>
      <c r="E19" s="65">
        <f>SUM(E12,E17)</f>
        <v>510791</v>
      </c>
      <c r="F19" s="66">
        <f>(F12+F17)</f>
        <v>1</v>
      </c>
      <c r="G19" s="65">
        <f>G10+G15</f>
        <v>37019</v>
      </c>
      <c r="H19" s="1"/>
    </row>
    <row r="20" spans="1:8" ht="9.75" customHeight="1">
      <c r="A20" s="58"/>
      <c r="B20" s="59"/>
      <c r="C20" s="59"/>
      <c r="D20" s="59"/>
      <c r="E20" s="59"/>
      <c r="F20" s="60"/>
      <c r="G20" s="61"/>
      <c r="H20" s="1"/>
    </row>
    <row r="21" spans="1:8" ht="15.75">
      <c r="A21" s="11" t="s">
        <v>21</v>
      </c>
      <c r="B21" s="59"/>
      <c r="C21" s="59"/>
      <c r="D21" s="59"/>
      <c r="E21" s="59"/>
      <c r="F21" s="60"/>
      <c r="G21" s="61"/>
      <c r="H21" s="1"/>
    </row>
    <row r="22" spans="1:8" s="38" customFormat="1" ht="19.5" customHeight="1">
      <c r="A22" s="328" t="s">
        <v>173</v>
      </c>
      <c r="B22" s="292"/>
      <c r="C22" s="292"/>
      <c r="D22" s="292"/>
      <c r="E22" s="292"/>
      <c r="F22" s="292"/>
      <c r="G22" s="293"/>
      <c r="H22" s="48"/>
    </row>
    <row r="23" spans="1:8" s="38" customFormat="1" ht="24.75" customHeight="1">
      <c r="A23" s="328" t="s">
        <v>174</v>
      </c>
      <c r="B23" s="292"/>
      <c r="C23" s="292"/>
      <c r="D23" s="292"/>
      <c r="E23" s="292"/>
      <c r="F23" s="292"/>
      <c r="G23" s="293"/>
      <c r="H23" s="48"/>
    </row>
    <row r="24" spans="1:8" s="38" customFormat="1" ht="16.5" customHeight="1">
      <c r="A24" s="294" t="s">
        <v>210</v>
      </c>
      <c r="B24" s="295"/>
      <c r="C24" s="295"/>
      <c r="D24" s="295"/>
      <c r="E24" s="295"/>
      <c r="F24" s="295"/>
      <c r="G24" s="296"/>
      <c r="H24" s="48"/>
    </row>
    <row r="25" spans="1:8" s="38" customFormat="1" ht="42.75" customHeight="1">
      <c r="A25" s="328" t="s">
        <v>209</v>
      </c>
      <c r="B25" s="292"/>
      <c r="C25" s="292"/>
      <c r="D25" s="292"/>
      <c r="E25" s="292"/>
      <c r="F25" s="292"/>
      <c r="G25" s="293"/>
      <c r="H25" s="48"/>
    </row>
    <row r="26" spans="1:8" s="38" customFormat="1" ht="29.25" customHeight="1">
      <c r="A26" s="194">
        <v>38301</v>
      </c>
      <c r="B26" s="48"/>
      <c r="C26" s="48"/>
      <c r="D26" s="48"/>
      <c r="E26" s="48"/>
      <c r="F26" s="48"/>
      <c r="G26" s="48"/>
      <c r="H26" s="48"/>
    </row>
    <row r="27" spans="1:8" s="38" customFormat="1" ht="12">
      <c r="A27" s="48"/>
      <c r="B27" s="48"/>
      <c r="C27" s="48"/>
      <c r="D27" s="48"/>
      <c r="E27" s="48"/>
      <c r="F27" s="48"/>
      <c r="G27" s="48"/>
      <c r="H27" s="48"/>
    </row>
    <row r="28" s="38" customFormat="1" ht="12"/>
    <row r="29" s="38" customFormat="1" ht="12"/>
    <row r="30" s="38" customFormat="1" ht="12"/>
    <row r="31" s="38" customFormat="1" ht="12"/>
    <row r="32" s="38" customFormat="1" ht="12"/>
    <row r="33" s="38" customFormat="1" ht="12"/>
    <row r="34" s="38" customFormat="1" ht="12"/>
    <row r="35" s="38" customFormat="1" ht="12"/>
    <row r="36" s="38" customFormat="1" ht="12"/>
    <row r="37" s="38" customFormat="1" ht="12"/>
    <row r="38" s="38" customFormat="1" ht="12"/>
    <row r="39" s="38" customFormat="1" ht="12"/>
    <row r="40" s="38" customFormat="1" ht="12"/>
    <row r="41" s="38" customFormat="1" ht="12"/>
    <row r="42" s="38" customFormat="1" ht="12"/>
    <row r="43" s="38" customFormat="1" ht="12"/>
    <row r="44" s="38" customFormat="1" ht="12"/>
    <row r="45" s="38" customFormat="1" ht="12"/>
    <row r="46" s="38" customFormat="1" ht="12"/>
    <row r="47" s="38" customFormat="1" ht="12"/>
    <row r="48" s="38" customFormat="1" ht="12"/>
    <row r="49" s="38" customFormat="1" ht="12"/>
    <row r="50" s="38" customFormat="1" ht="12"/>
    <row r="51" s="38" customFormat="1" ht="12"/>
    <row r="52" s="38" customFormat="1" ht="12"/>
  </sheetData>
  <mergeCells count="10">
    <mergeCell ref="A1:G1"/>
    <mergeCell ref="B6:F6"/>
    <mergeCell ref="A3:G3"/>
    <mergeCell ref="A4:G4"/>
    <mergeCell ref="A6:A7"/>
    <mergeCell ref="G6:G7"/>
    <mergeCell ref="A22:G22"/>
    <mergeCell ref="A23:G23"/>
    <mergeCell ref="A24:G24"/>
    <mergeCell ref="A25:G2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39"/>
  <sheetViews>
    <sheetView workbookViewId="0" topLeftCell="A1">
      <selection activeCell="J3" sqref="J3:J33"/>
    </sheetView>
  </sheetViews>
  <sheetFormatPr defaultColWidth="9.140625" defaultRowHeight="12.75"/>
  <cols>
    <col min="1" max="1" width="3.28125" style="0" customWidth="1"/>
    <col min="2" max="2" width="43.7109375" style="0" customWidth="1"/>
    <col min="3" max="3" width="12.28125" style="0" bestFit="1" customWidth="1"/>
    <col min="4" max="5" width="11.28125" style="0" bestFit="1" customWidth="1"/>
    <col min="6" max="6" width="12.8515625" style="0" customWidth="1"/>
    <col min="7" max="7" width="2.140625" style="0" customWidth="1"/>
    <col min="8" max="8" width="11.57421875" style="0" customWidth="1"/>
    <col min="9" max="9" width="0.9921875" style="0" customWidth="1"/>
    <col min="10" max="10" width="34.28125" style="0" customWidth="1"/>
    <col min="11" max="11" width="6.8515625" style="0" customWidth="1"/>
  </cols>
  <sheetData>
    <row r="1" spans="1:10" s="44" customFormat="1" ht="15" customHeight="1">
      <c r="A1" s="284" t="s">
        <v>179</v>
      </c>
      <c r="B1" s="284"/>
      <c r="C1" s="284"/>
      <c r="D1" s="284"/>
      <c r="E1" s="284"/>
      <c r="F1" s="284"/>
      <c r="G1" s="284"/>
      <c r="H1" s="284"/>
      <c r="I1" s="71"/>
      <c r="J1" s="71"/>
    </row>
    <row r="2" spans="1:10" s="44" customFormat="1" ht="15" customHeight="1">
      <c r="A2" s="162"/>
      <c r="B2" s="162"/>
      <c r="C2" s="162"/>
      <c r="D2" s="162"/>
      <c r="E2" s="162"/>
      <c r="F2" s="162"/>
      <c r="G2" s="162"/>
      <c r="H2" s="162"/>
      <c r="I2" s="71"/>
      <c r="J2" s="71"/>
    </row>
    <row r="3" spans="1:11" s="41" customFormat="1" ht="40.5" customHeight="1">
      <c r="A3" s="166" t="s">
        <v>0</v>
      </c>
      <c r="B3" s="163" t="s">
        <v>1</v>
      </c>
      <c r="C3" s="72" t="s">
        <v>43</v>
      </c>
      <c r="D3" s="72" t="s">
        <v>200</v>
      </c>
      <c r="E3" s="72" t="s">
        <v>202</v>
      </c>
      <c r="F3" s="72" t="s">
        <v>27</v>
      </c>
      <c r="G3" s="69"/>
      <c r="H3" s="72" t="s">
        <v>201</v>
      </c>
      <c r="I3" s="70"/>
      <c r="J3" s="68"/>
      <c r="K3" s="40"/>
    </row>
    <row r="4" spans="1:8" s="1" customFormat="1" ht="12.75">
      <c r="A4" s="74" t="s">
        <v>4</v>
      </c>
      <c r="B4" s="8" t="s">
        <v>2</v>
      </c>
      <c r="C4" s="164">
        <v>202443</v>
      </c>
      <c r="D4" s="164">
        <v>53161</v>
      </c>
      <c r="E4" s="164">
        <v>5176</v>
      </c>
      <c r="F4" s="165">
        <f aca="true" t="shared" si="0" ref="F4:F9">C4+D4+E4</f>
        <v>260780</v>
      </c>
      <c r="G4" s="43"/>
      <c r="H4" s="81">
        <v>15014</v>
      </c>
    </row>
    <row r="5" spans="1:8" s="1" customFormat="1" ht="12.75">
      <c r="A5" s="74"/>
      <c r="B5" s="2" t="s">
        <v>3</v>
      </c>
      <c r="C5" s="25">
        <v>102689</v>
      </c>
      <c r="D5" s="25">
        <v>24586</v>
      </c>
      <c r="E5" s="25">
        <v>2263</v>
      </c>
      <c r="F5" s="83">
        <f t="shared" si="0"/>
        <v>129538</v>
      </c>
      <c r="G5" s="43"/>
      <c r="H5" s="81">
        <v>15402</v>
      </c>
    </row>
    <row r="6" spans="1:8" s="1" customFormat="1" ht="12.75">
      <c r="A6" s="74"/>
      <c r="B6" s="2" t="s">
        <v>188</v>
      </c>
      <c r="C6" s="25">
        <v>1465</v>
      </c>
      <c r="D6" s="25">
        <v>73</v>
      </c>
      <c r="E6" s="25">
        <v>14</v>
      </c>
      <c r="F6" s="83">
        <f t="shared" si="0"/>
        <v>1552</v>
      </c>
      <c r="G6" s="43"/>
      <c r="H6" s="81">
        <v>2217</v>
      </c>
    </row>
    <row r="7" spans="1:8" s="1" customFormat="1" ht="14.25">
      <c r="A7" s="74"/>
      <c r="B7" s="2" t="s">
        <v>203</v>
      </c>
      <c r="C7" s="25"/>
      <c r="D7" s="25">
        <v>2697</v>
      </c>
      <c r="E7" s="25">
        <v>346</v>
      </c>
      <c r="F7" s="83">
        <f t="shared" si="0"/>
        <v>3043</v>
      </c>
      <c r="G7" s="43"/>
      <c r="H7" s="81"/>
    </row>
    <row r="8" spans="1:8" s="1" customFormat="1" ht="12.75" customHeight="1">
      <c r="A8" s="74"/>
      <c r="B8" s="2" t="s">
        <v>129</v>
      </c>
      <c r="C8" s="25"/>
      <c r="D8" s="25">
        <v>625</v>
      </c>
      <c r="E8" s="25"/>
      <c r="F8" s="83">
        <f t="shared" si="0"/>
        <v>625</v>
      </c>
      <c r="G8" s="43"/>
      <c r="H8" s="81"/>
    </row>
    <row r="9" spans="1:8" s="1" customFormat="1" ht="12.75">
      <c r="A9" s="74"/>
      <c r="B9" s="2" t="s">
        <v>13</v>
      </c>
      <c r="C9" s="25"/>
      <c r="D9" s="25">
        <v>125</v>
      </c>
      <c r="E9" s="25"/>
      <c r="F9" s="83">
        <f t="shared" si="0"/>
        <v>125</v>
      </c>
      <c r="G9" s="43"/>
      <c r="H9" s="81"/>
    </row>
    <row r="10" spans="1:8" s="1" customFormat="1" ht="12.75">
      <c r="A10" s="8"/>
      <c r="B10" s="67" t="s">
        <v>180</v>
      </c>
      <c r="C10" s="25">
        <f>SUM(C4:C9)</f>
        <v>306597</v>
      </c>
      <c r="D10" s="25">
        <f>D4+D5+D6+D7+D8+D9</f>
        <v>81267</v>
      </c>
      <c r="E10" s="25">
        <f>SUM(E4:E9)</f>
        <v>7799</v>
      </c>
      <c r="F10" s="83">
        <f>F4+F5+F6+F7+F8+F9</f>
        <v>395663</v>
      </c>
      <c r="G10" s="43"/>
      <c r="H10" s="81">
        <f>SUM(H4:H9)</f>
        <v>32633</v>
      </c>
    </row>
    <row r="11" spans="3:8" s="1" customFormat="1" ht="5.25" customHeight="1">
      <c r="C11" s="43"/>
      <c r="D11" s="43"/>
      <c r="E11" s="43"/>
      <c r="F11" s="82"/>
      <c r="G11" s="43"/>
      <c r="H11" s="82"/>
    </row>
    <row r="12" spans="1:8" s="1" customFormat="1" ht="12.75">
      <c r="A12" s="73" t="s">
        <v>5</v>
      </c>
      <c r="B12" s="84" t="s">
        <v>192</v>
      </c>
      <c r="C12" s="25">
        <v>2758</v>
      </c>
      <c r="D12" s="25"/>
      <c r="E12" s="25"/>
      <c r="F12" s="83">
        <f>C12+D12+E12</f>
        <v>2758</v>
      </c>
      <c r="G12" s="43"/>
      <c r="H12" s="81"/>
    </row>
    <row r="13" spans="1:8" s="1" customFormat="1" ht="12.75">
      <c r="A13" s="8"/>
      <c r="B13" s="67" t="s">
        <v>181</v>
      </c>
      <c r="C13" s="25">
        <f>C12</f>
        <v>2758</v>
      </c>
      <c r="D13" s="25"/>
      <c r="E13" s="25"/>
      <c r="F13" s="83">
        <f>SUM(F12)</f>
        <v>2758</v>
      </c>
      <c r="G13" s="43"/>
      <c r="H13" s="81"/>
    </row>
    <row r="14" spans="2:8" s="1" customFormat="1" ht="4.5" customHeight="1">
      <c r="B14" s="1" t="s">
        <v>189</v>
      </c>
      <c r="C14" s="43"/>
      <c r="D14" s="43"/>
      <c r="E14" s="43"/>
      <c r="F14" s="82"/>
      <c r="G14" s="43"/>
      <c r="H14" s="82"/>
    </row>
    <row r="15" spans="1:8" s="1" customFormat="1" ht="12.75">
      <c r="A15" s="73" t="s">
        <v>6</v>
      </c>
      <c r="B15" s="2" t="s">
        <v>7</v>
      </c>
      <c r="C15" s="25">
        <v>25429</v>
      </c>
      <c r="D15" s="25">
        <v>182</v>
      </c>
      <c r="E15" s="25"/>
      <c r="F15" s="83">
        <f>C15+D15+E15</f>
        <v>25611</v>
      </c>
      <c r="G15" s="43"/>
      <c r="H15" s="81"/>
    </row>
    <row r="16" spans="1:8" s="1" customFormat="1" ht="12.75">
      <c r="A16" s="74"/>
      <c r="B16" s="2" t="s">
        <v>8</v>
      </c>
      <c r="C16" s="25">
        <v>16546</v>
      </c>
      <c r="D16" s="25"/>
      <c r="E16" s="25"/>
      <c r="F16" s="83">
        <f>C16+D16+E16</f>
        <v>16546</v>
      </c>
      <c r="G16" s="43"/>
      <c r="H16" s="81">
        <v>2048</v>
      </c>
    </row>
    <row r="17" spans="1:8" s="1" customFormat="1" ht="12.75">
      <c r="A17" s="74"/>
      <c r="B17" s="2" t="s">
        <v>9</v>
      </c>
      <c r="C17" s="25">
        <v>3400</v>
      </c>
      <c r="D17" s="25">
        <v>620</v>
      </c>
      <c r="E17" s="25">
        <v>98</v>
      </c>
      <c r="F17" s="83">
        <f>C17+D17+E17</f>
        <v>4118</v>
      </c>
      <c r="G17" s="43"/>
      <c r="H17" s="81"/>
    </row>
    <row r="18" spans="1:8" s="1" customFormat="1" ht="12.75">
      <c r="A18" s="74"/>
      <c r="B18" s="2" t="s">
        <v>161</v>
      </c>
      <c r="C18" s="25"/>
      <c r="D18" s="25">
        <v>131</v>
      </c>
      <c r="E18" s="25"/>
      <c r="F18" s="83">
        <f>SUM(C18:E18)</f>
        <v>131</v>
      </c>
      <c r="G18" s="43"/>
      <c r="H18" s="81"/>
    </row>
    <row r="19" spans="1:8" s="1" customFormat="1" ht="12.75">
      <c r="A19" s="74"/>
      <c r="B19" s="2" t="s">
        <v>41</v>
      </c>
      <c r="C19" s="25">
        <v>1325</v>
      </c>
      <c r="D19" s="25"/>
      <c r="E19" s="25"/>
      <c r="F19" s="83">
        <f>C19+D19+E19</f>
        <v>1325</v>
      </c>
      <c r="G19" s="43"/>
      <c r="H19" s="81"/>
    </row>
    <row r="20" spans="1:8" s="1" customFormat="1" ht="12.75">
      <c r="A20" s="8"/>
      <c r="B20" s="67" t="s">
        <v>182</v>
      </c>
      <c r="C20" s="25">
        <f>SUM(C15:C19)</f>
        <v>46700</v>
      </c>
      <c r="D20" s="25">
        <f>SUM(D15:D19)</f>
        <v>933</v>
      </c>
      <c r="E20" s="25">
        <f>SUM(E15:E19)</f>
        <v>98</v>
      </c>
      <c r="F20" s="83">
        <f>F15+F16+F17+F18+F19</f>
        <v>47731</v>
      </c>
      <c r="G20" s="43"/>
      <c r="H20" s="81">
        <f>SUM(H15:H19)</f>
        <v>2048</v>
      </c>
    </row>
    <row r="21" spans="3:8" s="1" customFormat="1" ht="3.75" customHeight="1">
      <c r="C21" s="43"/>
      <c r="D21" s="43"/>
      <c r="E21" s="43"/>
      <c r="F21" s="82"/>
      <c r="G21" s="43"/>
      <c r="H21" s="82"/>
    </row>
    <row r="22" spans="1:8" s="1" customFormat="1" ht="12.75">
      <c r="A22" s="73" t="s">
        <v>10</v>
      </c>
      <c r="B22" s="2" t="s">
        <v>193</v>
      </c>
      <c r="C22" s="25">
        <v>30321</v>
      </c>
      <c r="D22" s="25"/>
      <c r="E22" s="25"/>
      <c r="F22" s="83">
        <f>C22+D22+E22</f>
        <v>30321</v>
      </c>
      <c r="G22" s="43"/>
      <c r="H22" s="81"/>
    </row>
    <row r="23" spans="1:8" s="1" customFormat="1" ht="12.75">
      <c r="A23" s="74"/>
      <c r="B23" s="2" t="s">
        <v>11</v>
      </c>
      <c r="C23" s="25">
        <v>11948</v>
      </c>
      <c r="D23" s="25">
        <v>2230</v>
      </c>
      <c r="E23" s="25"/>
      <c r="F23" s="83">
        <f>C23+D23+E23</f>
        <v>14178</v>
      </c>
      <c r="G23" s="43"/>
      <c r="H23" s="81"/>
    </row>
    <row r="24" spans="1:8" s="1" customFormat="1" ht="12.75">
      <c r="A24" s="74"/>
      <c r="B24" s="2" t="s">
        <v>190</v>
      </c>
      <c r="C24" s="25">
        <v>33</v>
      </c>
      <c r="D24" s="25"/>
      <c r="E24" s="25"/>
      <c r="F24" s="83">
        <f>C24+D24+E24</f>
        <v>33</v>
      </c>
      <c r="G24" s="43"/>
      <c r="H24" s="81"/>
    </row>
    <row r="25" spans="1:8" s="1" customFormat="1" ht="12.75">
      <c r="A25" s="74"/>
      <c r="B25" s="2" t="s">
        <v>191</v>
      </c>
      <c r="C25" s="25">
        <v>24</v>
      </c>
      <c r="D25" s="25">
        <v>322</v>
      </c>
      <c r="E25" s="25"/>
      <c r="F25" s="83">
        <f>C25+D25</f>
        <v>346</v>
      </c>
      <c r="G25" s="43"/>
      <c r="H25" s="81"/>
    </row>
    <row r="26" spans="1:8" s="1" customFormat="1" ht="12.75">
      <c r="A26" s="74"/>
      <c r="B26" s="2" t="s">
        <v>12</v>
      </c>
      <c r="C26" s="25">
        <v>19654</v>
      </c>
      <c r="D26" s="25"/>
      <c r="E26" s="25"/>
      <c r="F26" s="83">
        <f>C26+D26+E26</f>
        <v>19654</v>
      </c>
      <c r="G26" s="43"/>
      <c r="H26" s="81"/>
    </row>
    <row r="27" spans="1:8" s="1" customFormat="1" ht="12.75">
      <c r="A27" s="74"/>
      <c r="B27" s="2" t="s">
        <v>150</v>
      </c>
      <c r="C27" s="25"/>
      <c r="D27" s="25">
        <v>107</v>
      </c>
      <c r="E27" s="25"/>
      <c r="F27" s="83">
        <f>C27+D27+E27</f>
        <v>107</v>
      </c>
      <c r="G27" s="43"/>
      <c r="H27" s="81">
        <v>2338</v>
      </c>
    </row>
    <row r="28" spans="1:8" s="1" customFormat="1" ht="12.75">
      <c r="A28" s="8"/>
      <c r="B28" s="67" t="s">
        <v>183</v>
      </c>
      <c r="C28" s="25">
        <f>SUM(C22:C26)</f>
        <v>61980</v>
      </c>
      <c r="D28" s="25">
        <f>SUM(D22:D27)</f>
        <v>2659</v>
      </c>
      <c r="E28" s="25">
        <f>SUM(E22:E26)</f>
        <v>0</v>
      </c>
      <c r="F28" s="83">
        <f>F22+F23+F24+F25+F26+F27</f>
        <v>64639</v>
      </c>
      <c r="G28" s="43"/>
      <c r="H28" s="81">
        <f>H22+H23+H24+H25+H26+H27</f>
        <v>2338</v>
      </c>
    </row>
    <row r="29" spans="1:8" s="1" customFormat="1" ht="2.25" customHeight="1" hidden="1">
      <c r="A29" s="75"/>
      <c r="B29" s="80"/>
      <c r="C29" s="76"/>
      <c r="D29" s="76"/>
      <c r="E29" s="76"/>
      <c r="F29" s="77"/>
      <c r="G29" s="43"/>
      <c r="H29" s="85"/>
    </row>
    <row r="30" spans="1:8" s="1" customFormat="1" ht="12.75">
      <c r="A30" s="11"/>
      <c r="B30" s="86" t="s">
        <v>184</v>
      </c>
      <c r="C30" s="78">
        <f>C13+C20+C28</f>
        <v>111438</v>
      </c>
      <c r="D30" s="78">
        <f>D13+D20+D28</f>
        <v>3592</v>
      </c>
      <c r="E30" s="78">
        <f>E20+E28+E13</f>
        <v>98</v>
      </c>
      <c r="F30" s="79">
        <f>F13+F20+F28</f>
        <v>115128</v>
      </c>
      <c r="G30" s="43"/>
      <c r="H30" s="81">
        <f>H20+H28</f>
        <v>4386</v>
      </c>
    </row>
    <row r="31" spans="3:8" s="1" customFormat="1" ht="6" customHeight="1">
      <c r="C31" s="43"/>
      <c r="D31" s="43"/>
      <c r="E31" s="43"/>
      <c r="F31" s="82"/>
      <c r="G31" s="43"/>
      <c r="H31" s="82"/>
    </row>
    <row r="32" spans="1:8" s="1" customFormat="1" ht="12.75">
      <c r="A32" s="11"/>
      <c r="B32" s="24" t="s">
        <v>185</v>
      </c>
      <c r="C32" s="78">
        <f>C10+C20+C13+C28</f>
        <v>418035</v>
      </c>
      <c r="D32" s="78">
        <f>D10+D13+D20+D28</f>
        <v>84859</v>
      </c>
      <c r="E32" s="78">
        <f>E10+E20+E28+E13</f>
        <v>7897</v>
      </c>
      <c r="F32" s="79">
        <f>F10+F30</f>
        <v>510791</v>
      </c>
      <c r="G32" s="43"/>
      <c r="H32" s="81">
        <f>H10+H30</f>
        <v>37019</v>
      </c>
    </row>
    <row r="33" spans="1:8" s="1" customFormat="1" ht="12.75">
      <c r="A33" s="179"/>
      <c r="B33" s="179"/>
      <c r="C33" s="178"/>
      <c r="D33" s="178"/>
      <c r="E33" s="178"/>
      <c r="F33" s="199"/>
      <c r="G33" s="43"/>
      <c r="H33" s="85"/>
    </row>
    <row r="34" spans="1:8" s="1" customFormat="1" ht="30.75" customHeight="1">
      <c r="A34" s="200" t="s">
        <v>207</v>
      </c>
      <c r="B34" s="330" t="s">
        <v>208</v>
      </c>
      <c r="C34" s="330"/>
      <c r="D34" s="330"/>
      <c r="E34" s="330"/>
      <c r="F34" s="330"/>
      <c r="G34" s="330"/>
      <c r="H34" s="330"/>
    </row>
    <row r="35" spans="1:8" s="3" customFormat="1" ht="14.25" customHeight="1">
      <c r="A35" s="329" t="s">
        <v>206</v>
      </c>
      <c r="B35" s="329"/>
      <c r="C35" s="329"/>
      <c r="D35" s="329"/>
      <c r="E35" s="329"/>
      <c r="F35" s="329"/>
      <c r="G35" s="329"/>
      <c r="H35" s="329"/>
    </row>
    <row r="36" spans="1:8" s="3" customFormat="1" ht="12.75" customHeight="1">
      <c r="A36" s="329" t="s">
        <v>205</v>
      </c>
      <c r="B36" s="329"/>
      <c r="C36" s="329"/>
      <c r="D36" s="329"/>
      <c r="E36" s="329"/>
      <c r="F36" s="329"/>
      <c r="G36" s="329"/>
      <c r="H36" s="329"/>
    </row>
    <row r="37" spans="1:3" s="1" customFormat="1" ht="12.75">
      <c r="A37" s="283" t="s">
        <v>204</v>
      </c>
      <c r="B37" s="283"/>
      <c r="C37" s="283"/>
    </row>
    <row r="38" s="1" customFormat="1" ht="12.75"/>
    <row r="39" spans="1:2" ht="12.75">
      <c r="A39" s="282">
        <v>38301</v>
      </c>
      <c r="B39" s="282"/>
    </row>
  </sheetData>
  <mergeCells count="6">
    <mergeCell ref="A39:B39"/>
    <mergeCell ref="A37:C37"/>
    <mergeCell ref="A1:H1"/>
    <mergeCell ref="A35:H35"/>
    <mergeCell ref="A36:H36"/>
    <mergeCell ref="B34:H34"/>
  </mergeCells>
  <printOptions/>
  <pageMargins left="0.75" right="0.75" top="0.75" bottom="0.75" header="0.5" footer="0.5"/>
  <pageSetup horizontalDpi="600" verticalDpi="600" orientation="landscape"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O19"/>
  <sheetViews>
    <sheetView workbookViewId="0" topLeftCell="A1">
      <selection activeCell="G16" sqref="G16"/>
    </sheetView>
  </sheetViews>
  <sheetFormatPr defaultColWidth="9.140625" defaultRowHeight="12.75"/>
  <cols>
    <col min="1" max="1" width="10.140625" style="0" bestFit="1" customWidth="1"/>
    <col min="3" max="3" width="13.7109375" style="0" customWidth="1"/>
    <col min="4" max="4" width="14.8515625" style="0" customWidth="1"/>
    <col min="5" max="5" width="3.00390625" style="0" customWidth="1"/>
    <col min="6" max="6" width="10.57421875" style="0" customWidth="1"/>
    <col min="7" max="7" width="11.140625" style="0" customWidth="1"/>
    <col min="8" max="8" width="1.57421875" style="0" customWidth="1"/>
    <col min="9" max="9" width="8.28125" style="0" customWidth="1"/>
    <col min="10" max="10" width="8.421875" style="0" customWidth="1"/>
    <col min="11" max="11" width="10.7109375" style="0" customWidth="1"/>
  </cols>
  <sheetData>
    <row r="1" spans="1:15" s="175" customFormat="1" ht="2.25" customHeight="1">
      <c r="A1" s="331" t="s">
        <v>159</v>
      </c>
      <c r="B1" s="331"/>
      <c r="C1" s="331"/>
      <c r="D1" s="331"/>
      <c r="E1" s="331"/>
      <c r="F1" s="331"/>
      <c r="G1" s="331"/>
      <c r="H1" s="331"/>
      <c r="I1" s="331"/>
      <c r="J1" s="331"/>
      <c r="K1" s="331"/>
      <c r="L1" s="331"/>
      <c r="M1" s="331"/>
      <c r="N1" s="331"/>
      <c r="O1" s="331"/>
    </row>
    <row r="2" spans="1:15" s="175" customFormat="1" ht="15.75" customHeight="1">
      <c r="A2" s="331" t="s">
        <v>162</v>
      </c>
      <c r="B2" s="331"/>
      <c r="C2" s="331"/>
      <c r="D2" s="331"/>
      <c r="E2" s="331"/>
      <c r="F2" s="331"/>
      <c r="G2" s="331"/>
      <c r="H2" s="331"/>
      <c r="I2" s="331"/>
      <c r="J2" s="331"/>
      <c r="K2" s="331"/>
      <c r="L2" s="331"/>
      <c r="M2" s="174"/>
      <c r="N2" s="174"/>
      <c r="O2" s="174"/>
    </row>
    <row r="3" spans="1:15" s="175" customFormat="1" ht="15" customHeight="1">
      <c r="A3" s="331" t="s">
        <v>186</v>
      </c>
      <c r="B3" s="331"/>
      <c r="C3" s="331"/>
      <c r="D3" s="331"/>
      <c r="E3" s="331"/>
      <c r="F3" s="331"/>
      <c r="G3" s="331"/>
      <c r="H3" s="331"/>
      <c r="I3" s="331"/>
      <c r="J3" s="331"/>
      <c r="K3" s="331"/>
      <c r="L3" s="331"/>
      <c r="M3" s="174"/>
      <c r="N3" s="174"/>
      <c r="O3" s="174"/>
    </row>
    <row r="4" spans="1:15" s="175" customFormat="1" ht="31.5" customHeight="1">
      <c r="A4" s="331" t="s">
        <v>160</v>
      </c>
      <c r="B4" s="331"/>
      <c r="C4" s="331"/>
      <c r="D4" s="331"/>
      <c r="E4" s="331"/>
      <c r="F4" s="331"/>
      <c r="G4" s="331"/>
      <c r="H4" s="331"/>
      <c r="I4" s="331"/>
      <c r="J4" s="331"/>
      <c r="K4" s="331"/>
      <c r="L4" s="331"/>
      <c r="M4" s="174"/>
      <c r="N4" s="174"/>
      <c r="O4" s="174"/>
    </row>
    <row r="5" spans="1:12" s="167" customFormat="1" ht="51" customHeight="1">
      <c r="A5" s="176"/>
      <c r="B5" s="177"/>
      <c r="C5" s="64" t="s">
        <v>146</v>
      </c>
      <c r="D5" s="64" t="s">
        <v>143</v>
      </c>
      <c r="E5" s="64"/>
      <c r="F5" s="64" t="s">
        <v>142</v>
      </c>
      <c r="G5" s="64" t="s">
        <v>141</v>
      </c>
      <c r="H5" s="64"/>
      <c r="I5" s="64" t="s">
        <v>156</v>
      </c>
      <c r="J5" s="64" t="s">
        <v>157</v>
      </c>
      <c r="K5" s="64" t="s">
        <v>158</v>
      </c>
      <c r="L5" s="64" t="s">
        <v>148</v>
      </c>
    </row>
    <row r="6" spans="1:12" s="1" customFormat="1" ht="12.75">
      <c r="A6" s="11" t="s">
        <v>152</v>
      </c>
      <c r="B6" s="172"/>
      <c r="C6" s="2">
        <v>973</v>
      </c>
      <c r="D6" s="2">
        <v>22</v>
      </c>
      <c r="E6" s="2"/>
      <c r="F6" s="2">
        <v>131</v>
      </c>
      <c r="G6" s="2"/>
      <c r="H6" s="2"/>
      <c r="I6" s="2"/>
      <c r="J6" s="2"/>
      <c r="K6" s="2"/>
      <c r="L6" s="2">
        <f aca="true" t="shared" si="0" ref="L6:L11">SUM(C6:K6)</f>
        <v>1126</v>
      </c>
    </row>
    <row r="7" spans="1:12" s="1" customFormat="1" ht="12.75">
      <c r="A7" s="11" t="s">
        <v>153</v>
      </c>
      <c r="B7" s="169"/>
      <c r="C7" s="2"/>
      <c r="D7" s="2"/>
      <c r="E7" s="2"/>
      <c r="F7" s="2">
        <v>10</v>
      </c>
      <c r="G7" s="2"/>
      <c r="H7" s="2"/>
      <c r="I7" s="2"/>
      <c r="J7" s="2">
        <v>6</v>
      </c>
      <c r="K7" s="2"/>
      <c r="L7" s="2">
        <f t="shared" si="0"/>
        <v>16</v>
      </c>
    </row>
    <row r="8" spans="1:12" s="1" customFormat="1" ht="12.75">
      <c r="A8" s="11" t="s">
        <v>132</v>
      </c>
      <c r="B8" s="169"/>
      <c r="C8" s="2">
        <v>2206</v>
      </c>
      <c r="D8" s="2">
        <v>40</v>
      </c>
      <c r="E8" s="2"/>
      <c r="F8" s="2">
        <v>1098</v>
      </c>
      <c r="G8" s="2"/>
      <c r="H8" s="2"/>
      <c r="I8" s="2"/>
      <c r="J8" s="2"/>
      <c r="K8" s="2"/>
      <c r="L8" s="2">
        <f t="shared" si="0"/>
        <v>3344</v>
      </c>
    </row>
    <row r="9" spans="1:12" s="1" customFormat="1" ht="12.75">
      <c r="A9" s="11" t="s">
        <v>130</v>
      </c>
      <c r="B9" s="169"/>
      <c r="C9" s="2">
        <v>1</v>
      </c>
      <c r="D9" s="2">
        <v>15</v>
      </c>
      <c r="E9" s="2"/>
      <c r="F9" s="2">
        <v>25</v>
      </c>
      <c r="G9" s="2"/>
      <c r="H9" s="2"/>
      <c r="I9" s="2"/>
      <c r="J9" s="2"/>
      <c r="K9" s="2"/>
      <c r="L9" s="2">
        <f t="shared" si="0"/>
        <v>41</v>
      </c>
    </row>
    <row r="10" spans="1:12" s="1" customFormat="1" ht="12.75">
      <c r="A10" s="11" t="s">
        <v>154</v>
      </c>
      <c r="B10" s="169"/>
      <c r="C10" s="2">
        <v>17</v>
      </c>
      <c r="D10" s="2"/>
      <c r="E10" s="2"/>
      <c r="F10" s="2">
        <v>122</v>
      </c>
      <c r="G10" s="2"/>
      <c r="H10" s="2"/>
      <c r="I10" s="2"/>
      <c r="J10" s="2"/>
      <c r="K10" s="2"/>
      <c r="L10" s="2">
        <f t="shared" si="0"/>
        <v>139</v>
      </c>
    </row>
    <row r="11" spans="1:12" s="1" customFormat="1" ht="12.75">
      <c r="A11" s="11" t="s">
        <v>133</v>
      </c>
      <c r="B11" s="169"/>
      <c r="C11" s="2">
        <v>5</v>
      </c>
      <c r="D11" s="2"/>
      <c r="E11" s="2"/>
      <c r="F11" s="2"/>
      <c r="G11" s="2"/>
      <c r="H11" s="2"/>
      <c r="I11" s="2"/>
      <c r="J11" s="2"/>
      <c r="K11" s="2"/>
      <c r="L11" s="2">
        <f t="shared" si="0"/>
        <v>5</v>
      </c>
    </row>
    <row r="12" spans="1:12" s="1" customFormat="1" ht="12.75">
      <c r="A12" s="11" t="s">
        <v>140</v>
      </c>
      <c r="B12" s="169"/>
      <c r="C12" s="2">
        <v>1826</v>
      </c>
      <c r="D12" s="2">
        <v>71</v>
      </c>
      <c r="E12" s="2"/>
      <c r="F12" s="2">
        <v>877</v>
      </c>
      <c r="G12" s="2"/>
      <c r="H12" s="2"/>
      <c r="I12" s="2">
        <v>346</v>
      </c>
      <c r="J12" s="2">
        <v>8</v>
      </c>
      <c r="K12" s="2"/>
      <c r="L12" s="2">
        <f>SUM(C12:K12)</f>
        <v>3128</v>
      </c>
    </row>
    <row r="13" spans="1:12" s="1" customFormat="1" ht="12.75">
      <c r="A13" s="11"/>
      <c r="B13" s="169"/>
      <c r="C13" s="2"/>
      <c r="D13" s="2"/>
      <c r="E13" s="2"/>
      <c r="F13" s="2"/>
      <c r="G13" s="2"/>
      <c r="H13" s="2"/>
      <c r="I13" s="2"/>
      <c r="J13" s="2"/>
      <c r="K13" s="2"/>
      <c r="L13" s="2"/>
    </row>
    <row r="14" spans="1:12" s="2" customFormat="1" ht="12.75">
      <c r="A14" s="11" t="s">
        <v>149</v>
      </c>
      <c r="C14" s="25">
        <f>SUM(C6:C12)</f>
        <v>5028</v>
      </c>
      <c r="D14" s="25">
        <f>SUM(D6:D12)</f>
        <v>148</v>
      </c>
      <c r="E14" s="25"/>
      <c r="F14" s="25">
        <f>SUM(F6:F12)</f>
        <v>2263</v>
      </c>
      <c r="G14" s="25">
        <f>SUM(G6:G12)</f>
        <v>0</v>
      </c>
      <c r="H14" s="25"/>
      <c r="I14" s="25">
        <f>SUM(I6:I12)</f>
        <v>346</v>
      </c>
      <c r="J14" s="25">
        <f>SUM(J6:J12)</f>
        <v>14</v>
      </c>
      <c r="K14" s="25">
        <f>SUM(K6:K12)</f>
        <v>0</v>
      </c>
      <c r="L14" s="25">
        <f>SUM(C14:K14)</f>
        <v>7799</v>
      </c>
    </row>
    <row r="15" spans="1:12" s="179" customFormat="1" ht="12.75">
      <c r="A15" s="75"/>
      <c r="B15" s="180"/>
      <c r="C15" s="181"/>
      <c r="D15" s="181"/>
      <c r="E15" s="181"/>
      <c r="F15" s="181"/>
      <c r="G15" s="181"/>
      <c r="H15" s="178"/>
      <c r="I15" s="178"/>
      <c r="J15" s="178"/>
      <c r="K15" s="178"/>
      <c r="L15" s="178"/>
    </row>
    <row r="16" spans="1:11" s="3" customFormat="1" ht="12.75">
      <c r="A16" s="2"/>
      <c r="B16" s="4" t="s">
        <v>21</v>
      </c>
      <c r="C16" s="4"/>
      <c r="D16" s="173" t="s">
        <v>155</v>
      </c>
      <c r="E16" s="4"/>
      <c r="F16" s="4"/>
      <c r="G16" s="173"/>
      <c r="H16" s="173"/>
      <c r="I16" s="173"/>
      <c r="J16" s="173"/>
      <c r="K16" s="173"/>
    </row>
    <row r="17" s="1" customFormat="1" ht="12.75">
      <c r="A17" s="182"/>
    </row>
    <row r="18" s="1" customFormat="1" ht="12.75"/>
    <row r="19" ht="12.75">
      <c r="A19" s="195">
        <v>38301</v>
      </c>
    </row>
  </sheetData>
  <mergeCells count="4">
    <mergeCell ref="A1:O1"/>
    <mergeCell ref="A4:L4"/>
    <mergeCell ref="A3:L3"/>
    <mergeCell ref="A2:L2"/>
  </mergeCells>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AA21"/>
  <sheetViews>
    <sheetView workbookViewId="0" topLeftCell="A1">
      <selection activeCell="I6" sqref="I6"/>
    </sheetView>
  </sheetViews>
  <sheetFormatPr defaultColWidth="9.140625" defaultRowHeight="12.75"/>
  <cols>
    <col min="3" max="3" width="10.28125" style="0" customWidth="1"/>
    <col min="4" max="4" width="13.00390625" style="0" customWidth="1"/>
    <col min="5" max="5" width="0.9921875" style="0" customWidth="1"/>
    <col min="6" max="6" width="9.7109375" style="0" customWidth="1"/>
    <col min="7" max="7" width="12.140625" style="0" customWidth="1"/>
    <col min="8" max="8" width="1.28515625" style="0" customWidth="1"/>
    <col min="9" max="9" width="12.421875" style="0" customWidth="1"/>
    <col min="10" max="10" width="15.421875" style="0" customWidth="1"/>
    <col min="11" max="11" width="11.00390625" style="0" customWidth="1"/>
    <col min="12" max="12" width="10.00390625" style="0" customWidth="1"/>
    <col min="13" max="13" width="8.57421875" style="0" customWidth="1"/>
    <col min="14" max="26" width="9.140625" style="35" customWidth="1"/>
  </cols>
  <sheetData>
    <row r="1" spans="1:13" ht="15.75">
      <c r="A1" s="303" t="s">
        <v>163</v>
      </c>
      <c r="B1" s="303"/>
      <c r="C1" s="303"/>
      <c r="D1" s="303"/>
      <c r="E1" s="303"/>
      <c r="F1" s="303"/>
      <c r="G1" s="303"/>
      <c r="H1" s="303"/>
      <c r="I1" s="303"/>
      <c r="J1" s="303"/>
      <c r="K1" s="303"/>
      <c r="L1" s="303"/>
      <c r="M1" s="303"/>
    </row>
    <row r="2" spans="1:26" s="42" customFormat="1" ht="14.25" customHeight="1">
      <c r="A2" s="303" t="s">
        <v>187</v>
      </c>
      <c r="B2" s="303"/>
      <c r="C2" s="303"/>
      <c r="D2" s="303"/>
      <c r="E2" s="303"/>
      <c r="F2" s="303"/>
      <c r="G2" s="303"/>
      <c r="H2" s="303"/>
      <c r="I2" s="303"/>
      <c r="J2" s="303"/>
      <c r="K2" s="303"/>
      <c r="L2" s="303"/>
      <c r="M2" s="303"/>
      <c r="N2" s="198"/>
      <c r="O2" s="198"/>
      <c r="P2" s="198"/>
      <c r="Q2" s="198"/>
      <c r="R2" s="198"/>
      <c r="S2" s="198"/>
      <c r="T2" s="198"/>
      <c r="U2" s="198"/>
      <c r="V2" s="198"/>
      <c r="W2" s="198"/>
      <c r="X2" s="198"/>
      <c r="Y2" s="198"/>
      <c r="Z2" s="198"/>
    </row>
    <row r="3" spans="1:26" s="42" customFormat="1" ht="14.25" customHeight="1">
      <c r="A3" s="303" t="s">
        <v>160</v>
      </c>
      <c r="B3" s="303"/>
      <c r="C3" s="303"/>
      <c r="D3" s="303"/>
      <c r="E3" s="303"/>
      <c r="F3" s="303"/>
      <c r="G3" s="303"/>
      <c r="H3" s="303"/>
      <c r="I3" s="303"/>
      <c r="J3" s="303"/>
      <c r="K3" s="303"/>
      <c r="L3" s="303"/>
      <c r="M3" s="303"/>
      <c r="N3" s="198"/>
      <c r="O3" s="198"/>
      <c r="P3" s="198"/>
      <c r="Q3" s="198"/>
      <c r="R3" s="198"/>
      <c r="S3" s="198"/>
      <c r="T3" s="198"/>
      <c r="U3" s="198"/>
      <c r="V3" s="198"/>
      <c r="W3" s="198"/>
      <c r="X3" s="198"/>
      <c r="Y3" s="198"/>
      <c r="Z3" s="198"/>
    </row>
    <row r="4" spans="3:26" s="167" customFormat="1" ht="63.75" customHeight="1">
      <c r="C4" s="64" t="s">
        <v>146</v>
      </c>
      <c r="D4" s="64" t="s">
        <v>143</v>
      </c>
      <c r="E4" s="64"/>
      <c r="F4" s="64" t="s">
        <v>142</v>
      </c>
      <c r="G4" s="64" t="s">
        <v>141</v>
      </c>
      <c r="H4" s="64"/>
      <c r="I4" s="64" t="s">
        <v>250</v>
      </c>
      <c r="J4" s="64" t="s">
        <v>144</v>
      </c>
      <c r="K4" s="64" t="s">
        <v>145</v>
      </c>
      <c r="L4" s="64" t="s">
        <v>151</v>
      </c>
      <c r="M4" s="196" t="s">
        <v>148</v>
      </c>
      <c r="N4" s="146"/>
      <c r="O4" s="146"/>
      <c r="P4" s="146"/>
      <c r="Q4" s="146"/>
      <c r="R4" s="146"/>
      <c r="S4" s="146"/>
      <c r="T4" s="146"/>
      <c r="U4" s="146"/>
      <c r="V4" s="146"/>
      <c r="W4" s="146"/>
      <c r="X4" s="146"/>
      <c r="Y4" s="146"/>
      <c r="Z4" s="146"/>
    </row>
    <row r="5" spans="1:26" s="1" customFormat="1" ht="12.75">
      <c r="A5" s="168" t="s">
        <v>134</v>
      </c>
      <c r="B5" s="168"/>
      <c r="C5" s="2"/>
      <c r="D5" s="2"/>
      <c r="E5" s="2"/>
      <c r="F5" s="2"/>
      <c r="G5" s="2"/>
      <c r="H5" s="2"/>
      <c r="I5" s="2"/>
      <c r="J5" s="2"/>
      <c r="K5" s="2"/>
      <c r="L5" s="2"/>
      <c r="M5" s="11"/>
      <c r="N5" s="179"/>
      <c r="O5" s="179"/>
      <c r="P5" s="179"/>
      <c r="Q5" s="179"/>
      <c r="R5" s="179"/>
      <c r="S5" s="179"/>
      <c r="T5" s="179"/>
      <c r="U5" s="179"/>
      <c r="V5" s="179"/>
      <c r="W5" s="179"/>
      <c r="X5" s="179"/>
      <c r="Y5" s="179"/>
      <c r="Z5" s="179"/>
    </row>
    <row r="6" spans="1:26" s="1" customFormat="1" ht="12.75">
      <c r="A6" s="11" t="s">
        <v>132</v>
      </c>
      <c r="B6" s="169"/>
      <c r="C6" s="2">
        <v>8155</v>
      </c>
      <c r="D6" s="2">
        <v>875</v>
      </c>
      <c r="E6" s="2"/>
      <c r="F6" s="2"/>
      <c r="G6" s="2"/>
      <c r="H6" s="2"/>
      <c r="I6" s="2"/>
      <c r="J6" s="2"/>
      <c r="K6" s="2"/>
      <c r="L6" s="2"/>
      <c r="M6" s="11">
        <f>SUM(C6:J6)</f>
        <v>9030</v>
      </c>
      <c r="N6" s="179"/>
      <c r="O6" s="179"/>
      <c r="P6" s="179"/>
      <c r="Q6" s="179"/>
      <c r="R6" s="179"/>
      <c r="S6" s="179"/>
      <c r="T6" s="179"/>
      <c r="U6" s="179"/>
      <c r="V6" s="179"/>
      <c r="W6" s="179"/>
      <c r="X6" s="179"/>
      <c r="Y6" s="179"/>
      <c r="Z6" s="179"/>
    </row>
    <row r="7" spans="1:26" s="1" customFormat="1" ht="12.75">
      <c r="A7" s="11" t="s">
        <v>139</v>
      </c>
      <c r="B7" s="169"/>
      <c r="C7" s="2"/>
      <c r="D7" s="2"/>
      <c r="E7" s="2"/>
      <c r="F7" s="2"/>
      <c r="G7" s="2"/>
      <c r="H7" s="2"/>
      <c r="I7" s="2"/>
      <c r="J7" s="2"/>
      <c r="K7" s="2">
        <v>2048</v>
      </c>
      <c r="L7" s="2">
        <v>2338</v>
      </c>
      <c r="M7" s="11">
        <f>SUM(K7:L7)</f>
        <v>4386</v>
      </c>
      <c r="N7" s="179"/>
      <c r="O7" s="179"/>
      <c r="P7" s="179"/>
      <c r="Q7" s="179"/>
      <c r="R7" s="179"/>
      <c r="S7" s="179"/>
      <c r="T7" s="179"/>
      <c r="U7" s="179"/>
      <c r="V7" s="179"/>
      <c r="W7" s="179"/>
      <c r="X7" s="179"/>
      <c r="Y7" s="179"/>
      <c r="Z7" s="179"/>
    </row>
    <row r="8" spans="1:26" s="1" customFormat="1" ht="12.75">
      <c r="A8" s="11" t="s">
        <v>130</v>
      </c>
      <c r="B8" s="169"/>
      <c r="C8" s="2">
        <v>468</v>
      </c>
      <c r="D8" s="2">
        <v>28</v>
      </c>
      <c r="E8" s="2"/>
      <c r="F8" s="2">
        <v>4512</v>
      </c>
      <c r="G8" s="2"/>
      <c r="H8" s="2"/>
      <c r="I8" s="2"/>
      <c r="J8" s="2"/>
      <c r="K8" s="2"/>
      <c r="L8" s="2"/>
      <c r="M8" s="11">
        <f>SUM(C8:J8)</f>
        <v>5008</v>
      </c>
      <c r="N8" s="179"/>
      <c r="O8" s="179"/>
      <c r="P8" s="179"/>
      <c r="Q8" s="179"/>
      <c r="R8" s="179"/>
      <c r="S8" s="179"/>
      <c r="T8" s="179"/>
      <c r="U8" s="179"/>
      <c r="V8" s="179"/>
      <c r="W8" s="179"/>
      <c r="X8" s="179"/>
      <c r="Y8" s="179"/>
      <c r="Z8" s="179"/>
    </row>
    <row r="9" spans="1:26" s="1" customFormat="1" ht="12.75">
      <c r="A9" s="11" t="s">
        <v>131</v>
      </c>
      <c r="B9" s="169"/>
      <c r="C9" s="2">
        <v>1306</v>
      </c>
      <c r="D9" s="2"/>
      <c r="E9" s="2"/>
      <c r="F9" s="2">
        <v>3795</v>
      </c>
      <c r="G9" s="2"/>
      <c r="H9" s="2"/>
      <c r="I9" s="2">
        <v>1141</v>
      </c>
      <c r="J9" s="2">
        <v>238</v>
      </c>
      <c r="K9" s="2"/>
      <c r="L9" s="2"/>
      <c r="M9" s="11">
        <f>SUM(C9:J9)</f>
        <v>6480</v>
      </c>
      <c r="N9" s="179"/>
      <c r="O9" s="179"/>
      <c r="P9" s="179"/>
      <c r="Q9" s="179"/>
      <c r="R9" s="179"/>
      <c r="S9" s="179"/>
      <c r="T9" s="179"/>
      <c r="U9" s="179"/>
      <c r="V9" s="179"/>
      <c r="W9" s="179"/>
      <c r="X9" s="179"/>
      <c r="Y9" s="179"/>
      <c r="Z9" s="179"/>
    </row>
    <row r="10" spans="1:26" s="1" customFormat="1" ht="12.75">
      <c r="A10" s="11" t="s">
        <v>133</v>
      </c>
      <c r="B10" s="169"/>
      <c r="C10" s="2"/>
      <c r="D10" s="2"/>
      <c r="E10" s="2"/>
      <c r="F10" s="2">
        <v>3007</v>
      </c>
      <c r="G10" s="2">
        <v>2734</v>
      </c>
      <c r="H10" s="2"/>
      <c r="I10" s="2">
        <v>838</v>
      </c>
      <c r="J10" s="2"/>
      <c r="K10" s="2"/>
      <c r="L10" s="2"/>
      <c r="M10" s="11">
        <f>SUM(C10:J10)</f>
        <v>6579</v>
      </c>
      <c r="N10" s="179"/>
      <c r="O10" s="179"/>
      <c r="P10" s="179"/>
      <c r="Q10" s="179"/>
      <c r="R10" s="179"/>
      <c r="S10" s="179"/>
      <c r="T10" s="179"/>
      <c r="U10" s="179"/>
      <c r="V10" s="179"/>
      <c r="W10" s="179"/>
      <c r="X10" s="179"/>
      <c r="Y10" s="179"/>
      <c r="Z10" s="179"/>
    </row>
    <row r="11" spans="1:26" s="1" customFormat="1" ht="12.75">
      <c r="A11" s="11" t="s">
        <v>140</v>
      </c>
      <c r="B11" s="169"/>
      <c r="C11" s="2">
        <v>1871</v>
      </c>
      <c r="D11" s="2"/>
      <c r="E11" s="2"/>
      <c r="F11" s="2"/>
      <c r="G11" s="2"/>
      <c r="H11" s="2"/>
      <c r="I11" s="2"/>
      <c r="J11" s="2"/>
      <c r="K11" s="2"/>
      <c r="L11" s="2"/>
      <c r="M11" s="11">
        <f>SUM(C11:J11)</f>
        <v>1871</v>
      </c>
      <c r="N11" s="179"/>
      <c r="O11" s="179"/>
      <c r="P11" s="179"/>
      <c r="Q11" s="179"/>
      <c r="R11" s="179"/>
      <c r="S11" s="179"/>
      <c r="T11" s="179"/>
      <c r="U11" s="179"/>
      <c r="V11" s="179"/>
      <c r="W11" s="179"/>
      <c r="X11" s="179"/>
      <c r="Y11" s="179"/>
      <c r="Z11" s="179"/>
    </row>
    <row r="12" spans="1:26" s="1" customFormat="1" ht="12.75">
      <c r="A12" s="11"/>
      <c r="B12" s="169"/>
      <c r="C12" s="2"/>
      <c r="D12" s="2"/>
      <c r="E12" s="2"/>
      <c r="F12" s="2"/>
      <c r="G12" s="2"/>
      <c r="H12" s="2"/>
      <c r="I12" s="2"/>
      <c r="J12" s="2"/>
      <c r="K12" s="2"/>
      <c r="L12" s="2"/>
      <c r="M12" s="11"/>
      <c r="N12" s="179"/>
      <c r="O12" s="179"/>
      <c r="P12" s="179"/>
      <c r="Q12" s="179"/>
      <c r="R12" s="179"/>
      <c r="S12" s="179"/>
      <c r="T12" s="179"/>
      <c r="U12" s="179"/>
      <c r="V12" s="179"/>
      <c r="W12" s="179"/>
      <c r="X12" s="179"/>
      <c r="Y12" s="179"/>
      <c r="Z12" s="179"/>
    </row>
    <row r="13" spans="1:27" s="2" customFormat="1" ht="12" customHeight="1">
      <c r="A13" s="168" t="s">
        <v>138</v>
      </c>
      <c r="M13" s="11"/>
      <c r="N13" s="179"/>
      <c r="O13" s="179"/>
      <c r="P13" s="179"/>
      <c r="Q13" s="179"/>
      <c r="R13" s="179"/>
      <c r="S13" s="179"/>
      <c r="T13" s="179"/>
      <c r="U13" s="179"/>
      <c r="V13" s="179"/>
      <c r="W13" s="179"/>
      <c r="X13" s="179"/>
      <c r="Y13" s="179"/>
      <c r="Z13" s="179"/>
      <c r="AA13" s="169"/>
    </row>
    <row r="14" spans="1:27" s="2" customFormat="1" ht="12.75">
      <c r="A14" s="2" t="s">
        <v>135</v>
      </c>
      <c r="C14" s="2">
        <v>2311</v>
      </c>
      <c r="F14" s="2">
        <v>595</v>
      </c>
      <c r="G14" s="2">
        <v>29</v>
      </c>
      <c r="M14" s="11">
        <f>SUM(C14:J14)</f>
        <v>2935</v>
      </c>
      <c r="N14" s="179"/>
      <c r="O14" s="179"/>
      <c r="P14" s="179"/>
      <c r="Q14" s="179"/>
      <c r="R14" s="179"/>
      <c r="S14" s="179"/>
      <c r="T14" s="179"/>
      <c r="U14" s="179"/>
      <c r="V14" s="179"/>
      <c r="W14" s="179"/>
      <c r="X14" s="179"/>
      <c r="Y14" s="179"/>
      <c r="Z14" s="179"/>
      <c r="AA14" s="169"/>
    </row>
    <row r="15" spans="1:27" s="2" customFormat="1" ht="12.75">
      <c r="A15" s="2" t="s">
        <v>137</v>
      </c>
      <c r="M15" s="11">
        <f>SUM(C15:J15)</f>
        <v>0</v>
      </c>
      <c r="N15" s="179"/>
      <c r="O15" s="179"/>
      <c r="P15" s="179"/>
      <c r="Q15" s="179"/>
      <c r="R15" s="179"/>
      <c r="S15" s="179"/>
      <c r="T15" s="179"/>
      <c r="U15" s="179"/>
      <c r="V15" s="179"/>
      <c r="W15" s="179"/>
      <c r="X15" s="179"/>
      <c r="Y15" s="179"/>
      <c r="Z15" s="179"/>
      <c r="AA15" s="169"/>
    </row>
    <row r="16" spans="1:27" s="2" customFormat="1" ht="12.75">
      <c r="A16" s="2" t="s">
        <v>136</v>
      </c>
      <c r="F16" s="2">
        <v>730</v>
      </c>
      <c r="M16" s="11">
        <f>SUM(C16:J16)</f>
        <v>730</v>
      </c>
      <c r="N16" s="179"/>
      <c r="O16" s="179"/>
      <c r="P16" s="179"/>
      <c r="Q16" s="179"/>
      <c r="R16" s="179"/>
      <c r="S16" s="179"/>
      <c r="T16" s="179"/>
      <c r="U16" s="179"/>
      <c r="V16" s="179"/>
      <c r="W16" s="179"/>
      <c r="X16" s="179"/>
      <c r="Y16" s="179"/>
      <c r="Z16" s="179"/>
      <c r="AA16" s="169"/>
    </row>
    <row r="17" spans="3:26" s="1" customFormat="1" ht="12.75">
      <c r="C17" s="2"/>
      <c r="D17" s="2"/>
      <c r="E17" s="2"/>
      <c r="F17" s="2"/>
      <c r="G17" s="2"/>
      <c r="H17" s="2"/>
      <c r="I17" s="2"/>
      <c r="J17" s="2"/>
      <c r="K17" s="2"/>
      <c r="L17" s="2"/>
      <c r="M17" s="11"/>
      <c r="N17" s="179"/>
      <c r="O17" s="179"/>
      <c r="P17" s="179"/>
      <c r="Q17" s="179"/>
      <c r="R17" s="179"/>
      <c r="S17" s="179"/>
      <c r="T17" s="179"/>
      <c r="U17" s="179"/>
      <c r="V17" s="179"/>
      <c r="W17" s="179"/>
      <c r="X17" s="179"/>
      <c r="Y17" s="179"/>
      <c r="Z17" s="179"/>
    </row>
    <row r="18" spans="1:27" s="2" customFormat="1" ht="12.75">
      <c r="A18" s="2" t="s">
        <v>149</v>
      </c>
      <c r="C18" s="25">
        <f>SUM(C6:C17)</f>
        <v>14111</v>
      </c>
      <c r="D18" s="25">
        <f>SUM(D6:D17)</f>
        <v>903</v>
      </c>
      <c r="E18" s="25"/>
      <c r="F18" s="25">
        <f>SUM(F6:F17)</f>
        <v>12639</v>
      </c>
      <c r="G18" s="25">
        <f>SUM(G6:G17)</f>
        <v>2763</v>
      </c>
      <c r="H18" s="25"/>
      <c r="I18" s="25">
        <f>SUM(I5:I17)</f>
        <v>1979</v>
      </c>
      <c r="J18" s="25">
        <f>SUM(J5:J17)</f>
        <v>238</v>
      </c>
      <c r="K18" s="25">
        <f>SUM(K5:K17)</f>
        <v>2048</v>
      </c>
      <c r="L18" s="25">
        <f>SUM(L5:L17)</f>
        <v>2338</v>
      </c>
      <c r="M18" s="197">
        <f>SUM(C18:L18)</f>
        <v>37019</v>
      </c>
      <c r="N18" s="179"/>
      <c r="O18" s="179"/>
      <c r="P18" s="179"/>
      <c r="Q18" s="179"/>
      <c r="R18" s="179"/>
      <c r="S18" s="179"/>
      <c r="T18" s="179"/>
      <c r="U18" s="179"/>
      <c r="V18" s="179"/>
      <c r="W18" s="179"/>
      <c r="X18" s="179"/>
      <c r="Y18" s="179"/>
      <c r="Z18" s="179"/>
      <c r="AA18" s="169"/>
    </row>
    <row r="19" spans="1:26" s="3" customFormat="1" ht="38.25">
      <c r="A19" s="171"/>
      <c r="B19" s="170" t="s">
        <v>21</v>
      </c>
      <c r="C19" s="4"/>
      <c r="D19" s="4" t="s">
        <v>197</v>
      </c>
      <c r="E19" s="4"/>
      <c r="F19" s="4"/>
      <c r="G19" s="4" t="s">
        <v>196</v>
      </c>
      <c r="H19" s="4"/>
      <c r="I19" s="4" t="s">
        <v>195</v>
      </c>
      <c r="J19" s="4" t="s">
        <v>147</v>
      </c>
      <c r="K19" s="4" t="s">
        <v>194</v>
      </c>
      <c r="L19" s="4" t="s">
        <v>164</v>
      </c>
      <c r="N19" s="182"/>
      <c r="O19" s="182"/>
      <c r="P19" s="182"/>
      <c r="Q19" s="182"/>
      <c r="R19" s="182"/>
      <c r="S19" s="182"/>
      <c r="T19" s="182"/>
      <c r="U19" s="182"/>
      <c r="V19" s="182"/>
      <c r="W19" s="182"/>
      <c r="X19" s="182"/>
      <c r="Y19" s="182"/>
      <c r="Z19" s="182"/>
    </row>
    <row r="20" spans="14:26" s="1" customFormat="1" ht="12.75">
      <c r="N20" s="179"/>
      <c r="O20" s="179"/>
      <c r="P20" s="179"/>
      <c r="Q20" s="179"/>
      <c r="R20" s="179"/>
      <c r="S20" s="179"/>
      <c r="T20" s="179"/>
      <c r="U20" s="179"/>
      <c r="V20" s="179"/>
      <c r="W20" s="179"/>
      <c r="X20" s="179"/>
      <c r="Y20" s="179"/>
      <c r="Z20" s="179"/>
    </row>
    <row r="21" spans="1:26" s="1" customFormat="1" ht="12.75">
      <c r="A21" s="1" t="s">
        <v>198</v>
      </c>
      <c r="B21" s="195"/>
      <c r="N21" s="179"/>
      <c r="O21" s="179"/>
      <c r="P21" s="179"/>
      <c r="Q21" s="179"/>
      <c r="R21" s="179"/>
      <c r="S21" s="179"/>
      <c r="T21" s="179"/>
      <c r="U21" s="179"/>
      <c r="V21" s="179"/>
      <c r="W21" s="179"/>
      <c r="X21" s="179"/>
      <c r="Y21" s="179"/>
      <c r="Z21" s="179"/>
    </row>
  </sheetData>
  <mergeCells count="3">
    <mergeCell ref="A2:M2"/>
    <mergeCell ref="A3:M3"/>
    <mergeCell ref="A1:M1"/>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K20"/>
  <sheetViews>
    <sheetView workbookViewId="0" topLeftCell="A1">
      <selection activeCell="H2" sqref="H2"/>
    </sheetView>
  </sheetViews>
  <sheetFormatPr defaultColWidth="9.140625" defaultRowHeight="12.75"/>
  <cols>
    <col min="1" max="1" width="24.421875" style="0" customWidth="1"/>
    <col min="2" max="2" width="11.00390625" style="0" customWidth="1"/>
    <col min="3" max="3" width="13.28125" style="0" customWidth="1"/>
    <col min="4" max="4" width="11.140625" style="0" customWidth="1"/>
    <col min="5" max="5" width="17.140625" style="0" customWidth="1"/>
    <col min="6" max="6" width="16.140625" style="0" customWidth="1"/>
  </cols>
  <sheetData>
    <row r="1" spans="1:6" ht="21.75" customHeight="1">
      <c r="A1" s="332" t="s">
        <v>61</v>
      </c>
      <c r="B1" s="333"/>
      <c r="C1" s="333"/>
      <c r="D1" s="333"/>
      <c r="E1" s="333"/>
      <c r="F1" s="333"/>
    </row>
    <row r="2" spans="1:11" ht="20.25">
      <c r="A2" s="334" t="s">
        <v>243</v>
      </c>
      <c r="B2" s="334"/>
      <c r="C2" s="334"/>
      <c r="D2" s="334"/>
      <c r="E2" s="334"/>
      <c r="F2" s="334"/>
      <c r="G2" s="112"/>
      <c r="H2" s="135"/>
      <c r="I2" s="135"/>
      <c r="J2" s="135"/>
      <c r="K2" s="135"/>
    </row>
    <row r="3" spans="1:11" ht="13.5" thickBot="1">
      <c r="A3" s="343" t="s">
        <v>245</v>
      </c>
      <c r="B3" s="343"/>
      <c r="C3" s="343"/>
      <c r="D3" s="343"/>
      <c r="E3" s="343"/>
      <c r="F3" s="343"/>
      <c r="G3" s="276"/>
      <c r="H3" s="113"/>
      <c r="I3" s="113"/>
      <c r="J3" s="113"/>
      <c r="K3" s="113"/>
    </row>
    <row r="4" spans="1:11" ht="16.5" customHeight="1">
      <c r="A4" s="141" t="s">
        <v>90</v>
      </c>
      <c r="B4" s="142" t="s">
        <v>85</v>
      </c>
      <c r="C4" s="143" t="s">
        <v>89</v>
      </c>
      <c r="D4" s="142" t="s">
        <v>87</v>
      </c>
      <c r="E4" s="144" t="s">
        <v>88</v>
      </c>
      <c r="F4" s="145" t="s">
        <v>88</v>
      </c>
      <c r="G4" s="136"/>
      <c r="H4" s="136"/>
      <c r="I4" s="136"/>
      <c r="J4" s="136"/>
      <c r="K4" s="136"/>
    </row>
    <row r="5" spans="1:11" ht="16.5" customHeight="1" thickBot="1">
      <c r="A5" s="137" t="s">
        <v>91</v>
      </c>
      <c r="B5" s="138" t="s">
        <v>86</v>
      </c>
      <c r="C5" s="138" t="s">
        <v>86</v>
      </c>
      <c r="D5" s="138" t="s">
        <v>86</v>
      </c>
      <c r="E5" s="139" t="s">
        <v>74</v>
      </c>
      <c r="F5" s="140" t="s">
        <v>75</v>
      </c>
      <c r="G5" s="136"/>
      <c r="H5" s="136"/>
      <c r="I5" s="136"/>
      <c r="J5" s="136"/>
      <c r="K5" s="136"/>
    </row>
    <row r="6" spans="1:11" ht="17.25" customHeight="1">
      <c r="A6" s="116" t="s">
        <v>76</v>
      </c>
      <c r="B6" s="117"/>
      <c r="C6" s="117"/>
      <c r="D6" s="117"/>
      <c r="E6" s="118"/>
      <c r="F6" s="119"/>
      <c r="G6" s="114"/>
      <c r="H6" s="114"/>
      <c r="I6" s="114"/>
      <c r="J6" s="114"/>
      <c r="K6" s="114"/>
    </row>
    <row r="7" spans="1:11" ht="18.75" customHeight="1">
      <c r="A7" s="120" t="s">
        <v>77</v>
      </c>
      <c r="B7" s="129">
        <v>5913.333333333334</v>
      </c>
      <c r="C7" s="132">
        <v>40</v>
      </c>
      <c r="D7" s="129">
        <v>5953.333333333334</v>
      </c>
      <c r="E7" s="125">
        <v>0.10454226176539452</v>
      </c>
      <c r="F7" s="119"/>
      <c r="G7" s="114"/>
      <c r="H7" s="114"/>
      <c r="I7" s="114"/>
      <c r="J7" s="277"/>
      <c r="K7" s="277"/>
    </row>
    <row r="8" spans="1:11" ht="18" customHeight="1">
      <c r="A8" s="120" t="s">
        <v>244</v>
      </c>
      <c r="B8" s="129">
        <v>5640</v>
      </c>
      <c r="C8" s="129">
        <v>26653.333333333336</v>
      </c>
      <c r="D8" s="129">
        <v>32293.333333333336</v>
      </c>
      <c r="E8" s="125">
        <v>0.5670803090611098</v>
      </c>
      <c r="F8" s="119"/>
      <c r="G8" s="114"/>
      <c r="H8" s="114"/>
      <c r="I8" s="114"/>
      <c r="J8" s="277"/>
      <c r="K8" s="277"/>
    </row>
    <row r="9" spans="1:11" ht="18.75" customHeight="1" thickBot="1">
      <c r="A9" s="121" t="s">
        <v>78</v>
      </c>
      <c r="B9" s="130">
        <v>11553.333333333334</v>
      </c>
      <c r="C9" s="130">
        <v>26693.333333333336</v>
      </c>
      <c r="D9" s="130">
        <v>38246.66666666667</v>
      </c>
      <c r="E9" s="122"/>
      <c r="F9" s="126">
        <v>0.6716225708265043</v>
      </c>
      <c r="G9" s="114"/>
      <c r="H9" s="114"/>
      <c r="I9" s="114"/>
      <c r="J9" s="277"/>
      <c r="K9" s="277"/>
    </row>
    <row r="10" spans="1:11" ht="18.75" customHeight="1">
      <c r="A10" s="116" t="s">
        <v>79</v>
      </c>
      <c r="B10" s="131"/>
      <c r="C10" s="131"/>
      <c r="D10" s="131"/>
      <c r="E10" s="118"/>
      <c r="F10" s="119"/>
      <c r="G10" s="114"/>
      <c r="H10" s="114"/>
      <c r="I10" s="114"/>
      <c r="J10" s="277"/>
      <c r="K10" s="277"/>
    </row>
    <row r="11" spans="1:11" ht="16.5" customHeight="1">
      <c r="A11" s="120" t="s">
        <v>80</v>
      </c>
      <c r="B11" s="129">
        <v>15206.666666666668</v>
      </c>
      <c r="C11" s="278">
        <v>446.6666666666667</v>
      </c>
      <c r="D11" s="129">
        <v>15653.333333333334</v>
      </c>
      <c r="E11" s="125">
        <v>0.27487707796768907</v>
      </c>
      <c r="F11" s="119"/>
      <c r="G11" s="114"/>
      <c r="H11" s="114"/>
      <c r="I11" s="114"/>
      <c r="J11" s="277"/>
      <c r="K11" s="277"/>
    </row>
    <row r="12" spans="1:11" ht="17.25" customHeight="1">
      <c r="A12" s="120" t="s">
        <v>81</v>
      </c>
      <c r="B12" s="132">
        <v>0</v>
      </c>
      <c r="C12" s="129">
        <v>3046.666666666667</v>
      </c>
      <c r="D12" s="129">
        <v>3046.666666666667</v>
      </c>
      <c r="E12" s="125">
        <v>0.0535003512058066</v>
      </c>
      <c r="F12" s="119"/>
      <c r="G12" s="114"/>
      <c r="H12" s="114"/>
      <c r="I12" s="114"/>
      <c r="J12" s="277"/>
      <c r="K12" s="277"/>
    </row>
    <row r="13" spans="1:11" ht="18" customHeight="1" thickBot="1">
      <c r="A13" s="120" t="s">
        <v>82</v>
      </c>
      <c r="B13" s="129">
        <v>15206.666666666668</v>
      </c>
      <c r="C13" s="129">
        <v>3493.3333333333335</v>
      </c>
      <c r="D13" s="129">
        <v>18700</v>
      </c>
      <c r="E13" s="123"/>
      <c r="F13" s="127">
        <v>0.32837742917349566</v>
      </c>
      <c r="G13" s="114"/>
      <c r="H13" s="114"/>
      <c r="I13" s="114"/>
      <c r="J13" s="277"/>
      <c r="K13" s="277"/>
    </row>
    <row r="14" spans="1:11" ht="19.5" customHeight="1" thickBot="1" thickTop="1">
      <c r="A14" s="124" t="s">
        <v>34</v>
      </c>
      <c r="B14" s="133">
        <v>26760</v>
      </c>
      <c r="C14" s="133">
        <v>30186.666666666668</v>
      </c>
      <c r="D14" s="133">
        <v>56946.66666666667</v>
      </c>
      <c r="E14" s="279">
        <v>1</v>
      </c>
      <c r="F14" s="128">
        <v>1</v>
      </c>
      <c r="G14" s="114"/>
      <c r="H14" s="114"/>
      <c r="I14" s="114"/>
      <c r="J14" s="277"/>
      <c r="K14" s="277"/>
    </row>
    <row r="15" spans="1:11" ht="18" customHeight="1" thickTop="1">
      <c r="A15" s="124" t="s">
        <v>83</v>
      </c>
      <c r="B15" s="335">
        <v>0.4699133692343713</v>
      </c>
      <c r="C15" s="335">
        <v>0.5300866307656287</v>
      </c>
      <c r="D15" s="337"/>
      <c r="E15" s="338"/>
      <c r="F15" s="339"/>
      <c r="G15" s="277"/>
      <c r="H15" s="277"/>
      <c r="I15" s="277"/>
      <c r="J15" s="277"/>
      <c r="K15" s="277"/>
    </row>
    <row r="16" spans="1:11" ht="21" customHeight="1" thickBot="1">
      <c r="A16" s="115" t="s">
        <v>84</v>
      </c>
      <c r="B16" s="336"/>
      <c r="C16" s="336"/>
      <c r="D16" s="340"/>
      <c r="E16" s="341"/>
      <c r="F16" s="342"/>
      <c r="G16" s="114"/>
      <c r="H16" s="114"/>
      <c r="I16" s="114"/>
      <c r="J16" s="114"/>
      <c r="K16" s="114"/>
    </row>
    <row r="17" ht="12.75">
      <c r="A17" s="111"/>
    </row>
    <row r="18" s="281" customFormat="1" ht="15.75">
      <c r="A18" s="280" t="s">
        <v>246</v>
      </c>
    </row>
    <row r="19" ht="18.75">
      <c r="A19" s="134"/>
    </row>
    <row r="20" ht="12.75">
      <c r="A20" s="111"/>
    </row>
  </sheetData>
  <mergeCells count="6">
    <mergeCell ref="A1:F1"/>
    <mergeCell ref="A2:F2"/>
    <mergeCell ref="B15:B16"/>
    <mergeCell ref="C15:C16"/>
    <mergeCell ref="D15:F16"/>
    <mergeCell ref="A3:F3"/>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Q66"/>
  <sheetViews>
    <sheetView tabSelected="1" workbookViewId="0" topLeftCell="A28">
      <selection activeCell="A1" sqref="A1:Q1"/>
    </sheetView>
  </sheetViews>
  <sheetFormatPr defaultColWidth="9.140625" defaultRowHeight="12.75"/>
  <cols>
    <col min="1" max="1" width="4.140625" style="212" customWidth="1"/>
    <col min="2" max="2" width="24.140625" style="212" customWidth="1"/>
    <col min="3" max="4" width="12.8515625" style="212" customWidth="1"/>
    <col min="5" max="5" width="14.7109375" style="212" customWidth="1"/>
    <col min="6" max="6" width="12.8515625" style="212" customWidth="1"/>
    <col min="7" max="7" width="14.57421875" style="212" customWidth="1"/>
    <col min="8" max="8" width="14.8515625" style="212" customWidth="1"/>
    <col min="9" max="9" width="15.57421875" style="212" customWidth="1"/>
    <col min="10" max="16384" width="12.8515625" style="212" customWidth="1"/>
  </cols>
  <sheetData>
    <row r="1" spans="1:17" ht="22.5" customHeight="1" thickBot="1">
      <c r="A1" s="350" t="s">
        <v>251</v>
      </c>
      <c r="B1" s="351"/>
      <c r="C1" s="351"/>
      <c r="D1" s="351"/>
      <c r="E1" s="351"/>
      <c r="F1" s="351"/>
      <c r="G1" s="351"/>
      <c r="H1" s="351"/>
      <c r="I1" s="351"/>
      <c r="J1" s="351"/>
      <c r="K1" s="351"/>
      <c r="L1" s="351"/>
      <c r="M1" s="351"/>
      <c r="N1" s="351"/>
      <c r="O1" s="351"/>
      <c r="P1" s="351"/>
      <c r="Q1" s="352"/>
    </row>
    <row r="2" spans="1:17" ht="48.75" customHeight="1" thickBot="1">
      <c r="A2" s="348" t="s">
        <v>92</v>
      </c>
      <c r="B2" s="349"/>
      <c r="C2" s="214" t="s">
        <v>93</v>
      </c>
      <c r="D2" s="215" t="s">
        <v>94</v>
      </c>
      <c r="E2" s="214" t="s">
        <v>95</v>
      </c>
      <c r="F2" s="215" t="s">
        <v>96</v>
      </c>
      <c r="G2" s="214" t="s">
        <v>97</v>
      </c>
      <c r="H2" s="216" t="s">
        <v>98</v>
      </c>
      <c r="I2" s="217" t="s">
        <v>99</v>
      </c>
      <c r="J2" s="215" t="s">
        <v>100</v>
      </c>
      <c r="K2" s="217" t="s">
        <v>101</v>
      </c>
      <c r="L2" s="215" t="s">
        <v>102</v>
      </c>
      <c r="M2" s="215" t="s">
        <v>103</v>
      </c>
      <c r="N2" s="214" t="s">
        <v>104</v>
      </c>
      <c r="O2" s="215" t="s">
        <v>105</v>
      </c>
      <c r="P2" s="213" t="s">
        <v>220</v>
      </c>
      <c r="Q2" s="213" t="s">
        <v>221</v>
      </c>
    </row>
    <row r="3" spans="1:17" ht="11.25">
      <c r="A3" s="218">
        <v>1</v>
      </c>
      <c r="B3" s="219" t="s">
        <v>106</v>
      </c>
      <c r="C3" s="220">
        <v>20</v>
      </c>
      <c r="D3" s="220">
        <v>12706</v>
      </c>
      <c r="E3" s="220">
        <v>920</v>
      </c>
      <c r="F3" s="220">
        <v>29</v>
      </c>
      <c r="G3" s="221">
        <v>564</v>
      </c>
      <c r="H3" s="222">
        <f>G3/E3*100</f>
        <v>61.30434782608696</v>
      </c>
      <c r="I3" s="222">
        <f>E3/D3*100</f>
        <v>7.240673697465764</v>
      </c>
      <c r="J3" s="223">
        <v>84591.58</v>
      </c>
      <c r="K3" s="224">
        <f>J3/E3</f>
        <v>91.9473695652174</v>
      </c>
      <c r="L3" s="225">
        <v>37872</v>
      </c>
      <c r="M3" s="226">
        <f>L3/(E3+F3)</f>
        <v>39.9072708113804</v>
      </c>
      <c r="N3" s="227">
        <v>15</v>
      </c>
      <c r="O3" s="220">
        <v>100</v>
      </c>
      <c r="P3" s="220">
        <v>37434</v>
      </c>
      <c r="Q3" s="228">
        <v>112098</v>
      </c>
    </row>
    <row r="4" spans="1:17" ht="11.25">
      <c r="A4" s="229">
        <v>2</v>
      </c>
      <c r="B4" s="230" t="s">
        <v>229</v>
      </c>
      <c r="C4" s="231">
        <v>2</v>
      </c>
      <c r="D4" s="231">
        <v>6575</v>
      </c>
      <c r="E4" s="231">
        <v>197</v>
      </c>
      <c r="F4" s="231">
        <v>8</v>
      </c>
      <c r="G4" s="232">
        <v>89</v>
      </c>
      <c r="H4" s="233">
        <f aca="true" t="shared" si="0" ref="H4:H26">G4/E4*100</f>
        <v>45.17766497461929</v>
      </c>
      <c r="I4" s="233">
        <f aca="true" t="shared" si="1" ref="I4:I26">E4/D4*100</f>
        <v>2.9961977186311786</v>
      </c>
      <c r="J4" s="234">
        <v>16564.12</v>
      </c>
      <c r="K4" s="235">
        <f aca="true" t="shared" si="2" ref="K4:K26">J4/E4</f>
        <v>84.08182741116751</v>
      </c>
      <c r="L4" s="236">
        <v>14088</v>
      </c>
      <c r="M4" s="237">
        <f aca="true" t="shared" si="3" ref="M4:M26">L4/(E4+F4)</f>
        <v>68.72195121951219</v>
      </c>
      <c r="N4" s="238">
        <v>5</v>
      </c>
      <c r="O4" s="231">
        <v>0</v>
      </c>
      <c r="P4" s="231">
        <v>800</v>
      </c>
      <c r="Q4" s="239">
        <v>0</v>
      </c>
    </row>
    <row r="5" spans="1:17" ht="11.25">
      <c r="A5" s="229">
        <v>3</v>
      </c>
      <c r="B5" s="230" t="s">
        <v>107</v>
      </c>
      <c r="C5" s="231">
        <v>9</v>
      </c>
      <c r="D5" s="231">
        <v>27751</v>
      </c>
      <c r="E5" s="231">
        <v>392</v>
      </c>
      <c r="F5" s="231">
        <v>30</v>
      </c>
      <c r="G5" s="232">
        <v>120</v>
      </c>
      <c r="H5" s="233">
        <f t="shared" si="0"/>
        <v>30.612244897959183</v>
      </c>
      <c r="I5" s="233">
        <f t="shared" si="1"/>
        <v>1.4125617094879463</v>
      </c>
      <c r="J5" s="234">
        <v>41501.64</v>
      </c>
      <c r="K5" s="235">
        <f t="shared" si="2"/>
        <v>105.8715306122449</v>
      </c>
      <c r="L5" s="236">
        <v>24291</v>
      </c>
      <c r="M5" s="237">
        <f t="shared" si="3"/>
        <v>57.56161137440758</v>
      </c>
      <c r="N5" s="238">
        <v>11</v>
      </c>
      <c r="O5" s="231">
        <v>3.5</v>
      </c>
      <c r="P5" s="231">
        <v>5462</v>
      </c>
      <c r="Q5" s="239">
        <v>36894</v>
      </c>
    </row>
    <row r="6" spans="1:17" ht="11.25">
      <c r="A6" s="229">
        <v>4</v>
      </c>
      <c r="B6" s="230" t="s">
        <v>230</v>
      </c>
      <c r="C6" s="231">
        <v>248</v>
      </c>
      <c r="D6" s="231">
        <v>62358</v>
      </c>
      <c r="E6" s="231">
        <v>9268</v>
      </c>
      <c r="F6" s="231">
        <v>386</v>
      </c>
      <c r="G6" s="232">
        <v>0</v>
      </c>
      <c r="H6" s="233">
        <f t="shared" si="0"/>
        <v>0</v>
      </c>
      <c r="I6" s="233">
        <f t="shared" si="1"/>
        <v>14.862567753936945</v>
      </c>
      <c r="J6" s="234">
        <v>442111</v>
      </c>
      <c r="K6" s="235">
        <f t="shared" si="2"/>
        <v>47.70295640914976</v>
      </c>
      <c r="L6" s="236">
        <v>535061</v>
      </c>
      <c r="M6" s="237">
        <f t="shared" si="3"/>
        <v>55.42376217112078</v>
      </c>
      <c r="N6" s="238">
        <v>418</v>
      </c>
      <c r="O6" s="231">
        <v>0</v>
      </c>
      <c r="P6" s="231">
        <v>211409</v>
      </c>
      <c r="Q6" s="239">
        <v>90620</v>
      </c>
    </row>
    <row r="7" spans="1:17" ht="11.25">
      <c r="A7" s="229">
        <v>5</v>
      </c>
      <c r="B7" s="230" t="s">
        <v>231</v>
      </c>
      <c r="C7" s="231">
        <v>2</v>
      </c>
      <c r="D7" s="231">
        <v>9462</v>
      </c>
      <c r="E7" s="231">
        <v>288</v>
      </c>
      <c r="F7" s="231">
        <v>4</v>
      </c>
      <c r="G7" s="232">
        <v>173</v>
      </c>
      <c r="H7" s="233">
        <f t="shared" si="0"/>
        <v>60.06944444444444</v>
      </c>
      <c r="I7" s="233">
        <f t="shared" si="1"/>
        <v>3.0437539632213064</v>
      </c>
      <c r="J7" s="234">
        <v>14888</v>
      </c>
      <c r="K7" s="235">
        <f t="shared" si="2"/>
        <v>51.69444444444444</v>
      </c>
      <c r="L7" s="236">
        <v>17632</v>
      </c>
      <c r="M7" s="237">
        <f t="shared" si="3"/>
        <v>60.38356164383562</v>
      </c>
      <c r="N7" s="238">
        <v>20</v>
      </c>
      <c r="O7" s="231">
        <v>9</v>
      </c>
      <c r="P7" s="231">
        <v>3491</v>
      </c>
      <c r="Q7" s="239">
        <v>22600</v>
      </c>
    </row>
    <row r="8" spans="1:17" ht="11.25">
      <c r="A8" s="229">
        <v>6</v>
      </c>
      <c r="B8" s="230" t="s">
        <v>222</v>
      </c>
      <c r="C8" s="231">
        <v>4</v>
      </c>
      <c r="D8" s="231">
        <v>6546</v>
      </c>
      <c r="E8" s="231">
        <v>224</v>
      </c>
      <c r="F8" s="231">
        <v>0</v>
      </c>
      <c r="G8" s="232">
        <v>0</v>
      </c>
      <c r="H8" s="233">
        <f t="shared" si="0"/>
        <v>0</v>
      </c>
      <c r="I8" s="233">
        <f t="shared" si="1"/>
        <v>3.421937060800489</v>
      </c>
      <c r="J8" s="234">
        <v>18906.64</v>
      </c>
      <c r="K8" s="235">
        <f t="shared" si="2"/>
        <v>84.40464285714286</v>
      </c>
      <c r="L8" s="236">
        <v>10801</v>
      </c>
      <c r="M8" s="237">
        <f t="shared" si="3"/>
        <v>48.21875</v>
      </c>
      <c r="N8" s="238">
        <v>0</v>
      </c>
      <c r="O8" s="231">
        <v>0</v>
      </c>
      <c r="P8" s="231">
        <v>2668</v>
      </c>
      <c r="Q8" s="239">
        <v>6929</v>
      </c>
    </row>
    <row r="9" spans="1:17" ht="11.25">
      <c r="A9" s="229">
        <v>7</v>
      </c>
      <c r="B9" s="230" t="s">
        <v>108</v>
      </c>
      <c r="C9" s="231">
        <v>6</v>
      </c>
      <c r="D9" s="231">
        <v>12780</v>
      </c>
      <c r="E9" s="231">
        <v>397</v>
      </c>
      <c r="F9" s="231">
        <v>20</v>
      </c>
      <c r="G9" s="232">
        <v>187</v>
      </c>
      <c r="H9" s="233">
        <f t="shared" si="0"/>
        <v>47.103274559193956</v>
      </c>
      <c r="I9" s="233">
        <f t="shared" si="1"/>
        <v>3.1064162754303597</v>
      </c>
      <c r="J9" s="234">
        <v>23369.12</v>
      </c>
      <c r="K9" s="235">
        <f t="shared" si="2"/>
        <v>58.86428211586902</v>
      </c>
      <c r="L9" s="236">
        <v>25582</v>
      </c>
      <c r="M9" s="237">
        <f t="shared" si="3"/>
        <v>61.34772182254196</v>
      </c>
      <c r="N9" s="238">
        <v>31</v>
      </c>
      <c r="O9" s="231">
        <v>0</v>
      </c>
      <c r="P9" s="231">
        <v>24551</v>
      </c>
      <c r="Q9" s="239">
        <v>24280</v>
      </c>
    </row>
    <row r="10" spans="1:17" ht="11.25">
      <c r="A10" s="229">
        <v>8</v>
      </c>
      <c r="B10" s="230" t="s">
        <v>232</v>
      </c>
      <c r="C10" s="231">
        <v>2</v>
      </c>
      <c r="D10" s="231">
        <v>2806</v>
      </c>
      <c r="E10" s="231">
        <v>126</v>
      </c>
      <c r="F10" s="231">
        <v>5</v>
      </c>
      <c r="G10" s="232">
        <v>10</v>
      </c>
      <c r="H10" s="233">
        <f t="shared" si="0"/>
        <v>7.936507936507936</v>
      </c>
      <c r="I10" s="233">
        <f t="shared" si="1"/>
        <v>4.490377761938703</v>
      </c>
      <c r="J10" s="234">
        <v>13108.06</v>
      </c>
      <c r="K10" s="235">
        <f t="shared" si="2"/>
        <v>104.03222222222222</v>
      </c>
      <c r="L10" s="236">
        <v>20445</v>
      </c>
      <c r="M10" s="237">
        <f t="shared" si="3"/>
        <v>156.06870229007635</v>
      </c>
      <c r="N10" s="238">
        <v>40</v>
      </c>
      <c r="O10" s="231">
        <v>0</v>
      </c>
      <c r="P10" s="231">
        <v>2640</v>
      </c>
      <c r="Q10" s="239">
        <v>0</v>
      </c>
    </row>
    <row r="11" spans="1:17" ht="11.25">
      <c r="A11" s="229">
        <v>9</v>
      </c>
      <c r="B11" s="230" t="s">
        <v>109</v>
      </c>
      <c r="C11" s="231">
        <v>2</v>
      </c>
      <c r="D11" s="231">
        <v>8111</v>
      </c>
      <c r="E11" s="231">
        <v>315</v>
      </c>
      <c r="F11" s="231">
        <v>34</v>
      </c>
      <c r="G11" s="232">
        <v>190</v>
      </c>
      <c r="H11" s="233">
        <f t="shared" si="0"/>
        <v>60.317460317460316</v>
      </c>
      <c r="I11" s="233">
        <f t="shared" si="1"/>
        <v>3.8836148440389593</v>
      </c>
      <c r="J11" s="234">
        <v>20621</v>
      </c>
      <c r="K11" s="235">
        <f t="shared" si="2"/>
        <v>65.46349206349207</v>
      </c>
      <c r="L11" s="236">
        <v>25168</v>
      </c>
      <c r="M11" s="237">
        <f t="shared" si="3"/>
        <v>72.11461318051576</v>
      </c>
      <c r="N11" s="238">
        <v>93</v>
      </c>
      <c r="O11" s="231">
        <v>0</v>
      </c>
      <c r="P11" s="231">
        <v>4060</v>
      </c>
      <c r="Q11" s="239">
        <v>11730</v>
      </c>
    </row>
    <row r="12" spans="1:17" ht="11.25">
      <c r="A12" s="229">
        <v>10</v>
      </c>
      <c r="B12" s="230" t="s">
        <v>110</v>
      </c>
      <c r="C12" s="231">
        <v>93</v>
      </c>
      <c r="D12" s="231">
        <v>12154</v>
      </c>
      <c r="E12" s="231">
        <v>1103</v>
      </c>
      <c r="F12" s="231">
        <v>29</v>
      </c>
      <c r="G12" s="232">
        <v>138</v>
      </c>
      <c r="H12" s="233">
        <f t="shared" si="0"/>
        <v>12.511332728921124</v>
      </c>
      <c r="I12" s="233">
        <f t="shared" si="1"/>
        <v>9.075201579726839</v>
      </c>
      <c r="J12" s="234">
        <v>37775.29</v>
      </c>
      <c r="K12" s="235">
        <f t="shared" si="2"/>
        <v>34.24776971894833</v>
      </c>
      <c r="L12" s="236">
        <v>44200</v>
      </c>
      <c r="M12" s="237">
        <f t="shared" si="3"/>
        <v>39.04593639575972</v>
      </c>
      <c r="N12" s="238">
        <v>21</v>
      </c>
      <c r="O12" s="231">
        <v>0</v>
      </c>
      <c r="P12" s="231">
        <v>11228</v>
      </c>
      <c r="Q12" s="239">
        <v>22791</v>
      </c>
    </row>
    <row r="13" spans="1:17" ht="11.25">
      <c r="A13" s="240">
        <v>11</v>
      </c>
      <c r="B13" s="230" t="s">
        <v>233</v>
      </c>
      <c r="C13" s="231">
        <v>15</v>
      </c>
      <c r="D13" s="231">
        <v>13758</v>
      </c>
      <c r="E13" s="231">
        <v>487</v>
      </c>
      <c r="F13" s="231">
        <v>30</v>
      </c>
      <c r="G13" s="232">
        <v>0</v>
      </c>
      <c r="H13" s="233">
        <f t="shared" si="0"/>
        <v>0</v>
      </c>
      <c r="I13" s="233">
        <f t="shared" si="1"/>
        <v>3.539758685855502</v>
      </c>
      <c r="J13" s="234">
        <v>20899.38</v>
      </c>
      <c r="K13" s="235">
        <f t="shared" si="2"/>
        <v>42.91453798767967</v>
      </c>
      <c r="L13" s="236">
        <v>33676</v>
      </c>
      <c r="M13" s="237">
        <f t="shared" si="3"/>
        <v>65.13733075435204</v>
      </c>
      <c r="N13" s="238">
        <v>0</v>
      </c>
      <c r="O13" s="231">
        <v>0</v>
      </c>
      <c r="P13" s="231">
        <v>8456</v>
      </c>
      <c r="Q13" s="239">
        <v>26000</v>
      </c>
    </row>
    <row r="14" spans="1:17" ht="11.25">
      <c r="A14" s="229">
        <v>12</v>
      </c>
      <c r="B14" s="230" t="s">
        <v>111</v>
      </c>
      <c r="C14" s="231">
        <v>250</v>
      </c>
      <c r="D14" s="231">
        <v>22500</v>
      </c>
      <c r="E14" s="231">
        <v>774</v>
      </c>
      <c r="F14" s="231">
        <v>73</v>
      </c>
      <c r="G14" s="232">
        <v>0</v>
      </c>
      <c r="H14" s="233">
        <f t="shared" si="0"/>
        <v>0</v>
      </c>
      <c r="I14" s="233">
        <f t="shared" si="1"/>
        <v>3.44</v>
      </c>
      <c r="J14" s="234">
        <v>82927.3</v>
      </c>
      <c r="K14" s="235">
        <f t="shared" si="2"/>
        <v>107.14121447028424</v>
      </c>
      <c r="L14" s="236">
        <v>39920</v>
      </c>
      <c r="M14" s="237">
        <f t="shared" si="3"/>
        <v>47.1310507674144</v>
      </c>
      <c r="N14" s="238">
        <v>0</v>
      </c>
      <c r="O14" s="231">
        <v>34</v>
      </c>
      <c r="P14" s="231">
        <v>23947</v>
      </c>
      <c r="Q14" s="239">
        <v>54122</v>
      </c>
    </row>
    <row r="15" spans="1:17" ht="11.25">
      <c r="A15" s="229">
        <v>13</v>
      </c>
      <c r="B15" s="230" t="s">
        <v>112</v>
      </c>
      <c r="C15" s="231">
        <v>2</v>
      </c>
      <c r="D15" s="231">
        <v>20104</v>
      </c>
      <c r="E15" s="231">
        <v>228</v>
      </c>
      <c r="F15" s="231">
        <v>4</v>
      </c>
      <c r="G15" s="232">
        <v>114</v>
      </c>
      <c r="H15" s="233">
        <f t="shared" si="0"/>
        <v>50</v>
      </c>
      <c r="I15" s="233">
        <f t="shared" si="1"/>
        <v>1.1341026661360922</v>
      </c>
      <c r="J15" s="234">
        <v>21013</v>
      </c>
      <c r="K15" s="235">
        <f t="shared" si="2"/>
        <v>92.16228070175438</v>
      </c>
      <c r="L15" s="236">
        <v>4836</v>
      </c>
      <c r="M15" s="237">
        <f t="shared" si="3"/>
        <v>20.844827586206897</v>
      </c>
      <c r="N15" s="238">
        <v>8</v>
      </c>
      <c r="O15" s="231">
        <v>5</v>
      </c>
      <c r="P15" s="231">
        <v>934</v>
      </c>
      <c r="Q15" s="239">
        <v>0</v>
      </c>
    </row>
    <row r="16" spans="1:17" ht="11.25">
      <c r="A16" s="229">
        <v>14</v>
      </c>
      <c r="B16" s="230" t="s">
        <v>113</v>
      </c>
      <c r="C16" s="231">
        <v>2</v>
      </c>
      <c r="D16" s="231">
        <v>4769</v>
      </c>
      <c r="E16" s="231">
        <v>104</v>
      </c>
      <c r="F16" s="231">
        <v>3</v>
      </c>
      <c r="G16" s="232">
        <v>0</v>
      </c>
      <c r="H16" s="233">
        <f t="shared" si="0"/>
        <v>0</v>
      </c>
      <c r="I16" s="233">
        <f t="shared" si="1"/>
        <v>2.180750681484588</v>
      </c>
      <c r="J16" s="234">
        <v>7903.94</v>
      </c>
      <c r="K16" s="235">
        <f t="shared" si="2"/>
        <v>75.99942307692308</v>
      </c>
      <c r="L16" s="236">
        <v>8800</v>
      </c>
      <c r="M16" s="237">
        <f t="shared" si="3"/>
        <v>82.24299065420561</v>
      </c>
      <c r="N16" s="238">
        <v>3</v>
      </c>
      <c r="O16" s="231">
        <v>0</v>
      </c>
      <c r="P16" s="231">
        <v>3084</v>
      </c>
      <c r="Q16" s="239">
        <v>0</v>
      </c>
    </row>
    <row r="17" spans="1:17" ht="11.25">
      <c r="A17" s="229">
        <v>15</v>
      </c>
      <c r="B17" s="230" t="s">
        <v>114</v>
      </c>
      <c r="C17" s="231">
        <v>1</v>
      </c>
      <c r="D17" s="231">
        <v>19468</v>
      </c>
      <c r="E17" s="231">
        <v>128</v>
      </c>
      <c r="F17" s="231">
        <v>11</v>
      </c>
      <c r="G17" s="232">
        <v>64</v>
      </c>
      <c r="H17" s="233">
        <f t="shared" si="0"/>
        <v>50</v>
      </c>
      <c r="I17" s="233">
        <f t="shared" si="1"/>
        <v>0.6574892130675981</v>
      </c>
      <c r="J17" s="234">
        <v>16064</v>
      </c>
      <c r="K17" s="235">
        <f t="shared" si="2"/>
        <v>125.5</v>
      </c>
      <c r="L17" s="236">
        <v>28960</v>
      </c>
      <c r="M17" s="237">
        <f t="shared" si="3"/>
        <v>208.3453237410072</v>
      </c>
      <c r="N17" s="238">
        <v>240</v>
      </c>
      <c r="O17" s="231">
        <v>0</v>
      </c>
      <c r="P17" s="231">
        <v>29100</v>
      </c>
      <c r="Q17" s="239">
        <v>102420</v>
      </c>
    </row>
    <row r="18" spans="1:17" ht="11.25">
      <c r="A18" s="229">
        <v>16</v>
      </c>
      <c r="B18" s="230" t="s">
        <v>234</v>
      </c>
      <c r="C18" s="231">
        <v>2</v>
      </c>
      <c r="D18" s="231">
        <v>10831</v>
      </c>
      <c r="E18" s="231">
        <v>319</v>
      </c>
      <c r="F18" s="231">
        <v>0</v>
      </c>
      <c r="G18" s="232">
        <v>0</v>
      </c>
      <c r="H18" s="233">
        <f t="shared" si="0"/>
        <v>0</v>
      </c>
      <c r="I18" s="233">
        <f t="shared" si="1"/>
        <v>2.94524974609916</v>
      </c>
      <c r="J18" s="234">
        <v>29130.87</v>
      </c>
      <c r="K18" s="235">
        <f t="shared" si="2"/>
        <v>91.31934169278996</v>
      </c>
      <c r="L18" s="236">
        <v>13920</v>
      </c>
      <c r="M18" s="237">
        <f t="shared" si="3"/>
        <v>43.63636363636363</v>
      </c>
      <c r="N18" s="238">
        <v>0</v>
      </c>
      <c r="O18" s="231">
        <v>0</v>
      </c>
      <c r="P18" s="231">
        <v>128</v>
      </c>
      <c r="Q18" s="239">
        <v>0</v>
      </c>
    </row>
    <row r="19" spans="1:17" ht="11.25">
      <c r="A19" s="229">
        <v>17</v>
      </c>
      <c r="B19" s="230" t="s">
        <v>115</v>
      </c>
      <c r="C19" s="231">
        <v>2</v>
      </c>
      <c r="D19" s="231">
        <v>1654</v>
      </c>
      <c r="E19" s="231">
        <v>140</v>
      </c>
      <c r="F19" s="231">
        <v>0</v>
      </c>
      <c r="G19" s="232">
        <v>106</v>
      </c>
      <c r="H19" s="233">
        <f t="shared" si="0"/>
        <v>75.71428571428571</v>
      </c>
      <c r="I19" s="233">
        <f t="shared" si="1"/>
        <v>8.464328899637243</v>
      </c>
      <c r="J19" s="234">
        <v>6155.5</v>
      </c>
      <c r="K19" s="235">
        <f t="shared" si="2"/>
        <v>43.96785714285714</v>
      </c>
      <c r="L19" s="236">
        <v>7520</v>
      </c>
      <c r="M19" s="237">
        <f t="shared" si="3"/>
        <v>53.714285714285715</v>
      </c>
      <c r="N19" s="238">
        <v>0</v>
      </c>
      <c r="O19" s="231">
        <v>2</v>
      </c>
      <c r="P19" s="231">
        <v>267</v>
      </c>
      <c r="Q19" s="239">
        <v>0</v>
      </c>
    </row>
    <row r="20" spans="1:17" ht="11.25">
      <c r="A20" s="229">
        <v>18</v>
      </c>
      <c r="B20" s="230" t="s">
        <v>116</v>
      </c>
      <c r="C20" s="231">
        <v>2</v>
      </c>
      <c r="D20" s="231">
        <v>2111</v>
      </c>
      <c r="E20" s="231">
        <v>57</v>
      </c>
      <c r="F20" s="231">
        <v>0</v>
      </c>
      <c r="G20" s="232">
        <v>22</v>
      </c>
      <c r="H20" s="233">
        <f t="shared" si="0"/>
        <v>38.59649122807017</v>
      </c>
      <c r="I20" s="233">
        <f t="shared" si="1"/>
        <v>2.700142112742776</v>
      </c>
      <c r="J20" s="234">
        <v>3302.69</v>
      </c>
      <c r="K20" s="235">
        <f t="shared" si="2"/>
        <v>57.941929824561406</v>
      </c>
      <c r="L20" s="236">
        <v>2800</v>
      </c>
      <c r="M20" s="237">
        <f t="shared" si="3"/>
        <v>49.12280701754386</v>
      </c>
      <c r="N20" s="238">
        <v>0</v>
      </c>
      <c r="O20" s="231">
        <v>0</v>
      </c>
      <c r="P20" s="231">
        <v>600</v>
      </c>
      <c r="Q20" s="239">
        <v>0</v>
      </c>
    </row>
    <row r="21" spans="1:17" ht="11.25">
      <c r="A21" s="229">
        <v>19</v>
      </c>
      <c r="B21" s="230" t="s">
        <v>117</v>
      </c>
      <c r="C21" s="231">
        <v>2</v>
      </c>
      <c r="D21" s="231">
        <v>3074</v>
      </c>
      <c r="E21" s="231">
        <v>204</v>
      </c>
      <c r="F21" s="231">
        <v>2</v>
      </c>
      <c r="G21" s="232">
        <v>0</v>
      </c>
      <c r="H21" s="233">
        <f t="shared" si="0"/>
        <v>0</v>
      </c>
      <c r="I21" s="233">
        <f t="shared" si="1"/>
        <v>6.636304489264802</v>
      </c>
      <c r="J21" s="234">
        <v>15291.36</v>
      </c>
      <c r="K21" s="235">
        <f t="shared" si="2"/>
        <v>74.95764705882353</v>
      </c>
      <c r="L21" s="236">
        <v>11200</v>
      </c>
      <c r="M21" s="237">
        <f t="shared" si="3"/>
        <v>54.36893203883495</v>
      </c>
      <c r="N21" s="238">
        <v>0</v>
      </c>
      <c r="O21" s="231">
        <v>0</v>
      </c>
      <c r="P21" s="231">
        <v>152</v>
      </c>
      <c r="Q21" s="239">
        <v>0</v>
      </c>
    </row>
    <row r="22" spans="1:17" ht="11.25">
      <c r="A22" s="229">
        <v>20</v>
      </c>
      <c r="B22" s="230" t="s">
        <v>175</v>
      </c>
      <c r="C22" s="231">
        <v>2</v>
      </c>
      <c r="D22" s="231">
        <v>2257</v>
      </c>
      <c r="E22" s="231">
        <v>242</v>
      </c>
      <c r="F22" s="231">
        <v>0</v>
      </c>
      <c r="G22" s="232">
        <v>168</v>
      </c>
      <c r="H22" s="233">
        <f t="shared" si="0"/>
        <v>69.42148760330579</v>
      </c>
      <c r="I22" s="233">
        <f t="shared" si="1"/>
        <v>10.72219760744351</v>
      </c>
      <c r="J22" s="234">
        <v>10439</v>
      </c>
      <c r="K22" s="235">
        <f t="shared" si="2"/>
        <v>43.13636363636363</v>
      </c>
      <c r="L22" s="236">
        <v>12080</v>
      </c>
      <c r="M22" s="237">
        <f t="shared" si="3"/>
        <v>49.917355371900825</v>
      </c>
      <c r="N22" s="238">
        <v>0</v>
      </c>
      <c r="O22" s="231">
        <v>30</v>
      </c>
      <c r="P22" s="231">
        <v>2000</v>
      </c>
      <c r="Q22" s="239">
        <v>0</v>
      </c>
    </row>
    <row r="23" spans="1:17" ht="11.25">
      <c r="A23" s="229">
        <v>21</v>
      </c>
      <c r="B23" s="230" t="s">
        <v>119</v>
      </c>
      <c r="C23" s="231">
        <v>2</v>
      </c>
      <c r="D23" s="231">
        <v>3482</v>
      </c>
      <c r="E23" s="231">
        <v>196</v>
      </c>
      <c r="F23" s="231">
        <v>19</v>
      </c>
      <c r="G23" s="232">
        <v>111</v>
      </c>
      <c r="H23" s="233">
        <f t="shared" si="0"/>
        <v>56.63265306122449</v>
      </c>
      <c r="I23" s="233">
        <f t="shared" si="1"/>
        <v>5.6289488799540495</v>
      </c>
      <c r="J23" s="234">
        <v>11894</v>
      </c>
      <c r="K23" s="235">
        <f t="shared" si="2"/>
        <v>60.683673469387756</v>
      </c>
      <c r="L23" s="236">
        <v>12193</v>
      </c>
      <c r="M23" s="237">
        <f t="shared" si="3"/>
        <v>56.711627906976744</v>
      </c>
      <c r="N23" s="238">
        <v>62</v>
      </c>
      <c r="O23" s="231">
        <v>0</v>
      </c>
      <c r="P23" s="231">
        <v>2984</v>
      </c>
      <c r="Q23" s="239">
        <v>0</v>
      </c>
    </row>
    <row r="24" spans="1:17" ht="11.25">
      <c r="A24" s="229">
        <v>22</v>
      </c>
      <c r="B24" s="230" t="s">
        <v>176</v>
      </c>
      <c r="C24" s="231">
        <v>3</v>
      </c>
      <c r="D24" s="231">
        <v>628</v>
      </c>
      <c r="E24" s="231">
        <v>60</v>
      </c>
      <c r="F24" s="231">
        <v>2</v>
      </c>
      <c r="G24" s="232">
        <v>30</v>
      </c>
      <c r="H24" s="233">
        <f t="shared" si="0"/>
        <v>50</v>
      </c>
      <c r="I24" s="233">
        <f t="shared" si="1"/>
        <v>9.554140127388536</v>
      </c>
      <c r="J24" s="234">
        <v>6248.1</v>
      </c>
      <c r="K24" s="235">
        <f t="shared" si="2"/>
        <v>104.135</v>
      </c>
      <c r="L24" s="236">
        <v>1863</v>
      </c>
      <c r="M24" s="237">
        <f t="shared" si="3"/>
        <v>30.048387096774192</v>
      </c>
      <c r="N24" s="238">
        <v>4</v>
      </c>
      <c r="O24" s="231">
        <v>0</v>
      </c>
      <c r="P24" s="231">
        <v>1308</v>
      </c>
      <c r="Q24" s="239">
        <v>0</v>
      </c>
    </row>
    <row r="25" spans="1:17" ht="11.25">
      <c r="A25" s="229">
        <v>23</v>
      </c>
      <c r="B25" s="241" t="s">
        <v>177</v>
      </c>
      <c r="C25" s="242">
        <v>4</v>
      </c>
      <c r="D25" s="242">
        <v>3137</v>
      </c>
      <c r="E25" s="242">
        <v>200</v>
      </c>
      <c r="F25" s="242">
        <v>0</v>
      </c>
      <c r="G25" s="243">
        <v>0</v>
      </c>
      <c r="H25" s="233">
        <f t="shared" si="0"/>
        <v>0</v>
      </c>
      <c r="I25" s="233">
        <f t="shared" si="1"/>
        <v>6.375518010838381</v>
      </c>
      <c r="J25" s="244">
        <v>14738.75</v>
      </c>
      <c r="K25" s="235">
        <f t="shared" si="2"/>
        <v>73.69375</v>
      </c>
      <c r="L25" s="236">
        <v>9797</v>
      </c>
      <c r="M25" s="237">
        <f t="shared" si="3"/>
        <v>48.985</v>
      </c>
      <c r="N25" s="245">
        <v>0</v>
      </c>
      <c r="O25" s="242">
        <v>0</v>
      </c>
      <c r="P25" s="242">
        <v>1700</v>
      </c>
      <c r="Q25" s="239">
        <v>0</v>
      </c>
    </row>
    <row r="26" spans="1:17" ht="12" thickBot="1">
      <c r="A26" s="229">
        <v>24</v>
      </c>
      <c r="B26" s="246" t="s">
        <v>118</v>
      </c>
      <c r="C26" s="247">
        <v>2</v>
      </c>
      <c r="D26" s="247">
        <v>2689</v>
      </c>
      <c r="E26" s="247">
        <v>137</v>
      </c>
      <c r="F26" s="247">
        <v>3</v>
      </c>
      <c r="G26" s="248">
        <v>100</v>
      </c>
      <c r="H26" s="249">
        <f t="shared" si="0"/>
        <v>72.99270072992701</v>
      </c>
      <c r="I26" s="249">
        <f t="shared" si="1"/>
        <v>5.094830792116029</v>
      </c>
      <c r="J26" s="250">
        <v>5626.56</v>
      </c>
      <c r="K26" s="251">
        <f t="shared" si="2"/>
        <v>41.06978102189781</v>
      </c>
      <c r="L26" s="252">
        <v>4920</v>
      </c>
      <c r="M26" s="253">
        <f t="shared" si="3"/>
        <v>35.142857142857146</v>
      </c>
      <c r="N26" s="254">
        <v>1</v>
      </c>
      <c r="O26" s="247">
        <v>0</v>
      </c>
      <c r="P26" s="247">
        <v>0</v>
      </c>
      <c r="Q26" s="255">
        <v>0</v>
      </c>
    </row>
    <row r="27" spans="1:17" s="263" customFormat="1" ht="12" thickBot="1">
      <c r="A27" s="355" t="s">
        <v>120</v>
      </c>
      <c r="B27" s="356"/>
      <c r="C27" s="256">
        <f>SUM(C3:C26)</f>
        <v>679</v>
      </c>
      <c r="D27" s="256">
        <f>SUM(D3:D26)</f>
        <v>271711</v>
      </c>
      <c r="E27" s="256">
        <f>SUM(E3:E26)</f>
        <v>16506</v>
      </c>
      <c r="F27" s="256">
        <f>SUM(F3:F26)</f>
        <v>692</v>
      </c>
      <c r="G27" s="256">
        <f>SUM(G3:G26)</f>
        <v>2186</v>
      </c>
      <c r="H27" s="257">
        <f>G27/E27*100</f>
        <v>13.24366896885981</v>
      </c>
      <c r="I27" s="257">
        <f>F27/E27*100</f>
        <v>4.19241487943778</v>
      </c>
      <c r="J27" s="258">
        <f>SUM(J3:J26)</f>
        <v>965070.9</v>
      </c>
      <c r="K27" s="259">
        <f>AVERAGE(K3:K26)</f>
        <v>73.45555572930088</v>
      </c>
      <c r="L27" s="260">
        <f>SUM(L3:L26)</f>
        <v>947625</v>
      </c>
      <c r="M27" s="261">
        <f>AVERAGE(M3:M26)</f>
        <v>62.6726258474114</v>
      </c>
      <c r="N27" s="256">
        <f>SUM(N3:N26)</f>
        <v>972</v>
      </c>
      <c r="O27" s="256">
        <f>SUM(O3:O26)</f>
        <v>183.5</v>
      </c>
      <c r="P27" s="256">
        <f>SUM(P3:P26)</f>
        <v>378403</v>
      </c>
      <c r="Q27" s="262">
        <f>SUM(Q3:Q26)</f>
        <v>510484</v>
      </c>
    </row>
    <row r="28" spans="1:17" ht="4.5" customHeight="1">
      <c r="A28" s="357"/>
      <c r="B28" s="358"/>
      <c r="C28" s="263"/>
      <c r="D28" s="263"/>
      <c r="E28" s="263"/>
      <c r="F28" s="263"/>
      <c r="G28" s="263"/>
      <c r="H28" s="263"/>
      <c r="I28" s="263"/>
      <c r="J28" s="263"/>
      <c r="K28" s="263"/>
      <c r="L28" s="263"/>
      <c r="M28" s="263"/>
      <c r="N28" s="263"/>
      <c r="O28" s="263"/>
      <c r="P28" s="263"/>
      <c r="Q28" s="264"/>
    </row>
    <row r="29" spans="1:17" ht="12.75" customHeight="1">
      <c r="A29" s="265"/>
      <c r="B29" s="266" t="s">
        <v>235</v>
      </c>
      <c r="C29" s="263"/>
      <c r="D29" s="263"/>
      <c r="E29" s="263"/>
      <c r="F29" s="263"/>
      <c r="G29" s="263"/>
      <c r="H29" s="263"/>
      <c r="I29" s="263"/>
      <c r="J29" s="263"/>
      <c r="K29" s="263"/>
      <c r="L29" s="263"/>
      <c r="M29" s="263"/>
      <c r="N29" s="263"/>
      <c r="O29" s="263"/>
      <c r="P29" s="263"/>
      <c r="Q29" s="264"/>
    </row>
    <row r="30" spans="1:17" ht="11.25">
      <c r="A30" s="265"/>
      <c r="B30" s="267" t="s">
        <v>236</v>
      </c>
      <c r="C30" s="263"/>
      <c r="D30" s="263"/>
      <c r="E30" s="263"/>
      <c r="F30" s="263"/>
      <c r="G30" s="263"/>
      <c r="H30" s="263"/>
      <c r="I30" s="263"/>
      <c r="J30" s="263"/>
      <c r="K30" s="263"/>
      <c r="L30" s="263"/>
      <c r="M30" s="263"/>
      <c r="N30" s="263"/>
      <c r="O30" s="263"/>
      <c r="P30" s="263"/>
      <c r="Q30" s="264"/>
    </row>
    <row r="31" spans="1:17" ht="11.25">
      <c r="A31" s="265"/>
      <c r="B31" s="267" t="s">
        <v>237</v>
      </c>
      <c r="C31" s="263"/>
      <c r="D31" s="263"/>
      <c r="E31" s="263"/>
      <c r="F31" s="263"/>
      <c r="G31" s="263"/>
      <c r="H31" s="263"/>
      <c r="I31" s="263"/>
      <c r="J31" s="263"/>
      <c r="K31" s="263"/>
      <c r="L31" s="263"/>
      <c r="M31" s="263"/>
      <c r="N31" s="263"/>
      <c r="O31" s="263"/>
      <c r="P31" s="263"/>
      <c r="Q31" s="264"/>
    </row>
    <row r="32" spans="1:17" ht="11.25">
      <c r="A32" s="265"/>
      <c r="B32" s="267" t="s">
        <v>238</v>
      </c>
      <c r="C32" s="263"/>
      <c r="D32" s="263"/>
      <c r="E32" s="263"/>
      <c r="F32" s="263"/>
      <c r="G32" s="263"/>
      <c r="H32" s="263"/>
      <c r="I32" s="263"/>
      <c r="J32" s="263"/>
      <c r="K32" s="263"/>
      <c r="L32" s="263"/>
      <c r="M32" s="263"/>
      <c r="N32" s="263"/>
      <c r="O32" s="263"/>
      <c r="P32" s="263"/>
      <c r="Q32" s="264"/>
    </row>
    <row r="33" spans="1:17" ht="11.25">
      <c r="A33" s="265"/>
      <c r="B33" s="267" t="s">
        <v>239</v>
      </c>
      <c r="C33" s="263"/>
      <c r="D33" s="263"/>
      <c r="E33" s="263"/>
      <c r="F33" s="263"/>
      <c r="G33" s="263"/>
      <c r="H33" s="263"/>
      <c r="I33" s="263"/>
      <c r="J33" s="263"/>
      <c r="K33" s="263"/>
      <c r="L33" s="263"/>
      <c r="M33" s="263"/>
      <c r="N33" s="263"/>
      <c r="O33" s="263"/>
      <c r="P33" s="263"/>
      <c r="Q33" s="264"/>
    </row>
    <row r="34" spans="1:17" ht="11.25">
      <c r="A34" s="265"/>
      <c r="B34" s="268" t="s">
        <v>240</v>
      </c>
      <c r="C34" s="269"/>
      <c r="D34" s="269"/>
      <c r="E34" s="269"/>
      <c r="F34" s="269"/>
      <c r="G34" s="269"/>
      <c r="H34" s="269"/>
      <c r="I34" s="269"/>
      <c r="J34" s="269"/>
      <c r="K34" s="269"/>
      <c r="L34" s="269"/>
      <c r="M34" s="269"/>
      <c r="N34" s="269"/>
      <c r="O34" s="269"/>
      <c r="P34" s="269"/>
      <c r="Q34" s="264"/>
    </row>
    <row r="35" spans="1:17" ht="9" customHeight="1">
      <c r="A35" s="359"/>
      <c r="B35" s="360"/>
      <c r="C35" s="270"/>
      <c r="D35" s="270"/>
      <c r="E35" s="270"/>
      <c r="F35" s="270"/>
      <c r="G35" s="270"/>
      <c r="H35" s="270"/>
      <c r="I35" s="270"/>
      <c r="J35" s="270"/>
      <c r="K35" s="270"/>
      <c r="L35" s="270"/>
      <c r="M35" s="270"/>
      <c r="N35" s="270"/>
      <c r="O35" s="270"/>
      <c r="P35" s="270"/>
      <c r="Q35" s="271"/>
    </row>
    <row r="36" spans="1:17" ht="14.25" customHeight="1" hidden="1">
      <c r="A36" s="359"/>
      <c r="B36" s="360"/>
      <c r="C36" s="270"/>
      <c r="D36" s="270"/>
      <c r="E36" s="270"/>
      <c r="F36" s="270"/>
      <c r="G36" s="270"/>
      <c r="H36" s="270"/>
      <c r="I36" s="270"/>
      <c r="J36" s="270"/>
      <c r="K36" s="270"/>
      <c r="L36" s="270"/>
      <c r="M36" s="270"/>
      <c r="N36" s="270"/>
      <c r="O36" s="270"/>
      <c r="P36" s="270"/>
      <c r="Q36" s="271"/>
    </row>
    <row r="37" spans="1:17" ht="15" customHeight="1">
      <c r="A37" s="361" t="s">
        <v>121</v>
      </c>
      <c r="B37" s="362"/>
      <c r="C37" s="263"/>
      <c r="D37" s="263"/>
      <c r="E37" s="263"/>
      <c r="F37" s="263"/>
      <c r="G37" s="263"/>
      <c r="H37" s="263"/>
      <c r="I37" s="263"/>
      <c r="J37" s="263"/>
      <c r="K37" s="263"/>
      <c r="L37" s="263"/>
      <c r="M37" s="263"/>
      <c r="N37" s="263"/>
      <c r="O37" s="263"/>
      <c r="P37" s="263"/>
      <c r="Q37" s="264"/>
    </row>
    <row r="38" spans="1:17" ht="11.25">
      <c r="A38" s="265"/>
      <c r="B38" s="346" t="s">
        <v>223</v>
      </c>
      <c r="C38" s="346"/>
      <c r="D38" s="346"/>
      <c r="E38" s="346"/>
      <c r="F38" s="346"/>
      <c r="G38" s="346"/>
      <c r="H38" s="346"/>
      <c r="I38" s="346"/>
      <c r="J38" s="346"/>
      <c r="K38" s="346"/>
      <c r="L38" s="346"/>
      <c r="M38" s="346"/>
      <c r="N38" s="346"/>
      <c r="O38" s="346"/>
      <c r="P38" s="346"/>
      <c r="Q38" s="347"/>
    </row>
    <row r="39" spans="1:17" ht="11.25">
      <c r="A39" s="265"/>
      <c r="B39" s="346"/>
      <c r="C39" s="346"/>
      <c r="D39" s="346"/>
      <c r="E39" s="346"/>
      <c r="F39" s="346"/>
      <c r="G39" s="346"/>
      <c r="H39" s="346"/>
      <c r="I39" s="346"/>
      <c r="J39" s="346"/>
      <c r="K39" s="346"/>
      <c r="L39" s="346"/>
      <c r="M39" s="346"/>
      <c r="N39" s="346"/>
      <c r="O39" s="346"/>
      <c r="P39" s="346"/>
      <c r="Q39" s="347"/>
    </row>
    <row r="40" spans="1:17" ht="11.25">
      <c r="A40" s="265"/>
      <c r="B40" s="346"/>
      <c r="C40" s="346"/>
      <c r="D40" s="346"/>
      <c r="E40" s="346"/>
      <c r="F40" s="346"/>
      <c r="G40" s="346"/>
      <c r="H40" s="346"/>
      <c r="I40" s="346"/>
      <c r="J40" s="346"/>
      <c r="K40" s="346"/>
      <c r="L40" s="346"/>
      <c r="M40" s="346"/>
      <c r="N40" s="346"/>
      <c r="O40" s="346"/>
      <c r="P40" s="346"/>
      <c r="Q40" s="347"/>
    </row>
    <row r="41" spans="1:17" ht="3.75" customHeight="1">
      <c r="A41" s="265"/>
      <c r="B41" s="346"/>
      <c r="C41" s="346"/>
      <c r="D41" s="346"/>
      <c r="E41" s="346"/>
      <c r="F41" s="346"/>
      <c r="G41" s="346"/>
      <c r="H41" s="346"/>
      <c r="I41" s="346"/>
      <c r="J41" s="346"/>
      <c r="K41" s="346"/>
      <c r="L41" s="346"/>
      <c r="M41" s="346"/>
      <c r="N41" s="346"/>
      <c r="O41" s="346"/>
      <c r="P41" s="346"/>
      <c r="Q41" s="347"/>
    </row>
    <row r="42" spans="1:17" ht="11.25">
      <c r="A42" s="265"/>
      <c r="B42" s="272"/>
      <c r="C42" s="272"/>
      <c r="D42" s="272"/>
      <c r="E42" s="272"/>
      <c r="F42" s="272"/>
      <c r="G42" s="272"/>
      <c r="H42" s="272"/>
      <c r="I42" s="272"/>
      <c r="J42" s="272"/>
      <c r="K42" s="272"/>
      <c r="L42" s="272"/>
      <c r="M42" s="272"/>
      <c r="N42" s="272"/>
      <c r="O42" s="272"/>
      <c r="P42" s="272"/>
      <c r="Q42" s="273"/>
    </row>
    <row r="43" spans="1:17" ht="11.25">
      <c r="A43" s="265"/>
      <c r="B43" s="272"/>
      <c r="C43" s="346" t="s">
        <v>224</v>
      </c>
      <c r="D43" s="346"/>
      <c r="E43" s="346"/>
      <c r="F43" s="346"/>
      <c r="G43" s="346"/>
      <c r="H43" s="346"/>
      <c r="I43" s="346"/>
      <c r="J43" s="346"/>
      <c r="K43" s="346"/>
      <c r="L43" s="346"/>
      <c r="M43" s="346"/>
      <c r="N43" s="346"/>
      <c r="O43" s="346"/>
      <c r="P43" s="346"/>
      <c r="Q43" s="347"/>
    </row>
    <row r="44" spans="1:17" ht="22.5" customHeight="1">
      <c r="A44" s="265"/>
      <c r="B44" s="272"/>
      <c r="C44" s="346"/>
      <c r="D44" s="346"/>
      <c r="E44" s="346"/>
      <c r="F44" s="346"/>
      <c r="G44" s="346"/>
      <c r="H44" s="346"/>
      <c r="I44" s="346"/>
      <c r="J44" s="346"/>
      <c r="K44" s="346"/>
      <c r="L44" s="346"/>
      <c r="M44" s="346"/>
      <c r="N44" s="346"/>
      <c r="O44" s="346"/>
      <c r="P44" s="346"/>
      <c r="Q44" s="347"/>
    </row>
    <row r="45" spans="1:17" ht="15" customHeight="1">
      <c r="A45" s="265"/>
      <c r="B45" s="272"/>
      <c r="C45" s="272"/>
      <c r="D45" s="272"/>
      <c r="E45" s="272"/>
      <c r="F45" s="272"/>
      <c r="G45" s="272"/>
      <c r="H45" s="272"/>
      <c r="I45" s="272"/>
      <c r="J45" s="272"/>
      <c r="K45" s="272"/>
      <c r="L45" s="272"/>
      <c r="M45" s="272"/>
      <c r="N45" s="272"/>
      <c r="O45" s="272"/>
      <c r="P45" s="272"/>
      <c r="Q45" s="273"/>
    </row>
    <row r="46" spans="1:17" ht="11.25">
      <c r="A46" s="265"/>
      <c r="B46" s="272"/>
      <c r="C46" s="346" t="s">
        <v>225</v>
      </c>
      <c r="D46" s="346"/>
      <c r="E46" s="346"/>
      <c r="F46" s="346"/>
      <c r="G46" s="346"/>
      <c r="H46" s="346"/>
      <c r="I46" s="346"/>
      <c r="J46" s="346"/>
      <c r="K46" s="346"/>
      <c r="L46" s="346"/>
      <c r="M46" s="346"/>
      <c r="N46" s="346"/>
      <c r="O46" s="346"/>
      <c r="P46" s="346"/>
      <c r="Q46" s="347"/>
    </row>
    <row r="47" spans="1:17" ht="14.25" customHeight="1">
      <c r="A47" s="265"/>
      <c r="B47" s="272"/>
      <c r="C47" s="346"/>
      <c r="D47" s="346"/>
      <c r="E47" s="346"/>
      <c r="F47" s="346"/>
      <c r="G47" s="346"/>
      <c r="H47" s="346"/>
      <c r="I47" s="346"/>
      <c r="J47" s="346"/>
      <c r="K47" s="346"/>
      <c r="L47" s="346"/>
      <c r="M47" s="346"/>
      <c r="N47" s="346"/>
      <c r="O47" s="346"/>
      <c r="P47" s="346"/>
      <c r="Q47" s="347"/>
    </row>
    <row r="48" spans="1:17" ht="15" customHeight="1">
      <c r="A48" s="265"/>
      <c r="B48" s="272"/>
      <c r="C48" s="272"/>
      <c r="D48" s="272"/>
      <c r="E48" s="272"/>
      <c r="F48" s="272"/>
      <c r="G48" s="272"/>
      <c r="H48" s="272"/>
      <c r="I48" s="272"/>
      <c r="J48" s="272"/>
      <c r="K48" s="272"/>
      <c r="L48" s="272"/>
      <c r="M48" s="272"/>
      <c r="N48" s="272"/>
      <c r="O48" s="272"/>
      <c r="P48" s="272"/>
      <c r="Q48" s="273"/>
    </row>
    <row r="49" spans="1:17" ht="11.25">
      <c r="A49" s="265"/>
      <c r="B49" s="272"/>
      <c r="C49" s="346" t="s">
        <v>226</v>
      </c>
      <c r="D49" s="346"/>
      <c r="E49" s="346"/>
      <c r="F49" s="346"/>
      <c r="G49" s="346"/>
      <c r="H49" s="346"/>
      <c r="I49" s="346"/>
      <c r="J49" s="346"/>
      <c r="K49" s="346"/>
      <c r="L49" s="346"/>
      <c r="M49" s="346"/>
      <c r="N49" s="346"/>
      <c r="O49" s="346"/>
      <c r="P49" s="346"/>
      <c r="Q49" s="347"/>
    </row>
    <row r="50" spans="1:17" ht="12" customHeight="1">
      <c r="A50" s="265"/>
      <c r="B50" s="272"/>
      <c r="C50" s="346"/>
      <c r="D50" s="346"/>
      <c r="E50" s="346"/>
      <c r="F50" s="346"/>
      <c r="G50" s="346"/>
      <c r="H50" s="346"/>
      <c r="I50" s="346"/>
      <c r="J50" s="346"/>
      <c r="K50" s="346"/>
      <c r="L50" s="346"/>
      <c r="M50" s="346"/>
      <c r="N50" s="346"/>
      <c r="O50" s="346"/>
      <c r="P50" s="346"/>
      <c r="Q50" s="347"/>
    </row>
    <row r="51" spans="1:17" ht="15" customHeight="1">
      <c r="A51" s="265"/>
      <c r="B51" s="272"/>
      <c r="C51" s="272"/>
      <c r="D51" s="272"/>
      <c r="E51" s="272"/>
      <c r="F51" s="272"/>
      <c r="G51" s="272"/>
      <c r="H51" s="272"/>
      <c r="I51" s="272"/>
      <c r="J51" s="272"/>
      <c r="K51" s="272"/>
      <c r="L51" s="272"/>
      <c r="M51" s="272"/>
      <c r="N51" s="272"/>
      <c r="O51" s="272"/>
      <c r="P51" s="272"/>
      <c r="Q51" s="273"/>
    </row>
    <row r="52" spans="1:17" ht="10.5" customHeight="1">
      <c r="A52" s="265"/>
      <c r="B52" s="272"/>
      <c r="C52" s="346" t="s">
        <v>227</v>
      </c>
      <c r="D52" s="346"/>
      <c r="E52" s="346"/>
      <c r="F52" s="346"/>
      <c r="G52" s="346"/>
      <c r="H52" s="346"/>
      <c r="I52" s="346"/>
      <c r="J52" s="346"/>
      <c r="K52" s="346"/>
      <c r="L52" s="346"/>
      <c r="M52" s="346"/>
      <c r="N52" s="346"/>
      <c r="O52" s="346"/>
      <c r="P52" s="346"/>
      <c r="Q52" s="347"/>
    </row>
    <row r="53" spans="1:17" ht="9" customHeight="1">
      <c r="A53" s="265"/>
      <c r="B53" s="272"/>
      <c r="C53" s="346"/>
      <c r="D53" s="346"/>
      <c r="E53" s="346"/>
      <c r="F53" s="346"/>
      <c r="G53" s="346"/>
      <c r="H53" s="346"/>
      <c r="I53" s="346"/>
      <c r="J53" s="346"/>
      <c r="K53" s="346"/>
      <c r="L53" s="346"/>
      <c r="M53" s="346"/>
      <c r="N53" s="346"/>
      <c r="O53" s="346"/>
      <c r="P53" s="346"/>
      <c r="Q53" s="347"/>
    </row>
    <row r="54" spans="1:17" ht="15" customHeight="1">
      <c r="A54" s="265"/>
      <c r="B54" s="272"/>
      <c r="C54" s="272"/>
      <c r="D54" s="272"/>
      <c r="E54" s="272"/>
      <c r="F54" s="272"/>
      <c r="G54" s="272"/>
      <c r="H54" s="272"/>
      <c r="I54" s="272"/>
      <c r="J54" s="272"/>
      <c r="K54" s="272"/>
      <c r="L54" s="272"/>
      <c r="M54" s="272"/>
      <c r="N54" s="272"/>
      <c r="O54" s="272"/>
      <c r="P54" s="272"/>
      <c r="Q54" s="273"/>
    </row>
    <row r="55" spans="1:17" ht="9" customHeight="1" hidden="1">
      <c r="A55" s="265"/>
      <c r="B55" s="272"/>
      <c r="C55" s="346" t="s">
        <v>228</v>
      </c>
      <c r="D55" s="346"/>
      <c r="E55" s="346"/>
      <c r="F55" s="346"/>
      <c r="G55" s="346"/>
      <c r="H55" s="346"/>
      <c r="I55" s="346"/>
      <c r="J55" s="346"/>
      <c r="K55" s="346"/>
      <c r="L55" s="346"/>
      <c r="M55" s="346"/>
      <c r="N55" s="346"/>
      <c r="O55" s="346"/>
      <c r="P55" s="346"/>
      <c r="Q55" s="347"/>
    </row>
    <row r="56" spans="1:17" ht="24" customHeight="1">
      <c r="A56" s="265"/>
      <c r="B56" s="272"/>
      <c r="C56" s="346"/>
      <c r="D56" s="346"/>
      <c r="E56" s="346"/>
      <c r="F56" s="346"/>
      <c r="G56" s="346"/>
      <c r="H56" s="346"/>
      <c r="I56" s="346"/>
      <c r="J56" s="346"/>
      <c r="K56" s="346"/>
      <c r="L56" s="346"/>
      <c r="M56" s="346"/>
      <c r="N56" s="346"/>
      <c r="O56" s="346"/>
      <c r="P56" s="346"/>
      <c r="Q56" s="347"/>
    </row>
    <row r="57" spans="1:17" ht="11.25">
      <c r="A57" s="265"/>
      <c r="B57" s="272"/>
      <c r="C57" s="272"/>
      <c r="D57" s="272"/>
      <c r="E57" s="272"/>
      <c r="F57" s="272"/>
      <c r="G57" s="272"/>
      <c r="H57" s="272"/>
      <c r="I57" s="272"/>
      <c r="J57" s="272"/>
      <c r="K57" s="272"/>
      <c r="L57" s="272"/>
      <c r="M57" s="272"/>
      <c r="N57" s="272"/>
      <c r="O57" s="272"/>
      <c r="P57" s="272"/>
      <c r="Q57" s="273"/>
    </row>
    <row r="58" spans="1:17" ht="11.25">
      <c r="A58" s="265"/>
      <c r="B58" s="344" t="s">
        <v>241</v>
      </c>
      <c r="C58" s="344"/>
      <c r="D58" s="344"/>
      <c r="E58" s="344"/>
      <c r="F58" s="344"/>
      <c r="G58" s="344"/>
      <c r="H58" s="344"/>
      <c r="I58" s="344"/>
      <c r="J58" s="344"/>
      <c r="K58" s="344"/>
      <c r="L58" s="344"/>
      <c r="M58" s="344"/>
      <c r="N58" s="344"/>
      <c r="O58" s="344"/>
      <c r="P58" s="344"/>
      <c r="Q58" s="273"/>
    </row>
    <row r="59" spans="1:17" ht="11.25">
      <c r="A59" s="265"/>
      <c r="B59" s="344" t="s">
        <v>178</v>
      </c>
      <c r="C59" s="344"/>
      <c r="D59" s="344"/>
      <c r="E59" s="344"/>
      <c r="F59" s="344"/>
      <c r="G59" s="344"/>
      <c r="H59" s="344"/>
      <c r="I59" s="344"/>
      <c r="J59" s="344"/>
      <c r="K59" s="344"/>
      <c r="L59" s="344"/>
      <c r="M59" s="344"/>
      <c r="N59" s="344"/>
      <c r="O59" s="344"/>
      <c r="P59" s="344"/>
      <c r="Q59" s="345"/>
    </row>
    <row r="60" spans="1:17" ht="11.25">
      <c r="A60" s="265"/>
      <c r="B60" s="272"/>
      <c r="C60" s="272"/>
      <c r="D60" s="272"/>
      <c r="E60" s="272"/>
      <c r="F60" s="272"/>
      <c r="G60" s="272"/>
      <c r="H60" s="272"/>
      <c r="I60" s="272"/>
      <c r="J60" s="272"/>
      <c r="K60" s="272"/>
      <c r="L60" s="272"/>
      <c r="M60" s="272"/>
      <c r="N60" s="272"/>
      <c r="O60" s="272"/>
      <c r="P60" s="272"/>
      <c r="Q60" s="273"/>
    </row>
    <row r="61" spans="1:17" ht="1.5" customHeight="1">
      <c r="A61" s="265"/>
      <c r="B61" s="272"/>
      <c r="C61" s="272"/>
      <c r="D61" s="272"/>
      <c r="E61" s="272"/>
      <c r="F61" s="272"/>
      <c r="G61" s="272"/>
      <c r="H61" s="272"/>
      <c r="I61" s="272"/>
      <c r="J61" s="272"/>
      <c r="K61" s="272"/>
      <c r="L61" s="272"/>
      <c r="M61" s="272"/>
      <c r="N61" s="272"/>
      <c r="O61" s="272"/>
      <c r="P61" s="272"/>
      <c r="Q61" s="273"/>
    </row>
    <row r="62" spans="1:17" ht="36.75" customHeight="1" thickBot="1">
      <c r="A62" s="274"/>
      <c r="B62" s="353" t="s">
        <v>242</v>
      </c>
      <c r="C62" s="353"/>
      <c r="D62" s="353"/>
      <c r="E62" s="353"/>
      <c r="F62" s="353"/>
      <c r="G62" s="353"/>
      <c r="H62" s="353"/>
      <c r="I62" s="353"/>
      <c r="J62" s="353"/>
      <c r="K62" s="353"/>
      <c r="L62" s="353"/>
      <c r="M62" s="353"/>
      <c r="N62" s="353"/>
      <c r="O62" s="353"/>
      <c r="P62" s="353"/>
      <c r="Q62" s="354"/>
    </row>
    <row r="63" spans="2:16" ht="11.25">
      <c r="B63" s="275"/>
      <c r="C63" s="275"/>
      <c r="D63" s="275"/>
      <c r="E63" s="275"/>
      <c r="F63" s="275"/>
      <c r="G63" s="275"/>
      <c r="H63" s="275"/>
      <c r="I63" s="275"/>
      <c r="J63" s="275"/>
      <c r="K63" s="275"/>
      <c r="L63" s="275"/>
      <c r="M63" s="275"/>
      <c r="N63" s="275"/>
      <c r="O63" s="275"/>
      <c r="P63" s="275"/>
    </row>
    <row r="64" spans="2:16" ht="11.25">
      <c r="B64" s="275"/>
      <c r="C64" s="275"/>
      <c r="D64" s="275"/>
      <c r="E64" s="275"/>
      <c r="F64" s="275"/>
      <c r="G64" s="275"/>
      <c r="H64" s="275"/>
      <c r="I64" s="275"/>
      <c r="J64" s="275"/>
      <c r="K64" s="275"/>
      <c r="L64" s="275"/>
      <c r="M64" s="275"/>
      <c r="N64" s="275"/>
      <c r="O64" s="275"/>
      <c r="P64" s="275"/>
    </row>
    <row r="65" spans="2:16" ht="11.25">
      <c r="B65" s="275"/>
      <c r="C65" s="275"/>
      <c r="D65" s="275"/>
      <c r="E65" s="275"/>
      <c r="F65" s="275"/>
      <c r="G65" s="275"/>
      <c r="H65" s="275"/>
      <c r="I65" s="275"/>
      <c r="J65" s="275"/>
      <c r="K65" s="275"/>
      <c r="L65" s="275"/>
      <c r="M65" s="275"/>
      <c r="N65" s="275"/>
      <c r="O65" s="275"/>
      <c r="P65" s="275"/>
    </row>
    <row r="66" spans="2:16" ht="11.25">
      <c r="B66" s="275"/>
      <c r="C66" s="275"/>
      <c r="D66" s="275"/>
      <c r="E66" s="275"/>
      <c r="F66" s="275"/>
      <c r="G66" s="275"/>
      <c r="H66" s="275"/>
      <c r="I66" s="275"/>
      <c r="J66" s="275"/>
      <c r="K66" s="275"/>
      <c r="L66" s="275"/>
      <c r="M66" s="275"/>
      <c r="N66" s="275"/>
      <c r="O66" s="275"/>
      <c r="P66" s="275"/>
    </row>
  </sheetData>
  <mergeCells count="15">
    <mergeCell ref="A2:B2"/>
    <mergeCell ref="A1:Q1"/>
    <mergeCell ref="B62:Q62"/>
    <mergeCell ref="A27:B27"/>
    <mergeCell ref="A28:B28"/>
    <mergeCell ref="A35:B36"/>
    <mergeCell ref="A37:B37"/>
    <mergeCell ref="B38:Q41"/>
    <mergeCell ref="C43:Q44"/>
    <mergeCell ref="C46:Q47"/>
    <mergeCell ref="B59:Q59"/>
    <mergeCell ref="C49:Q50"/>
    <mergeCell ref="C52:Q53"/>
    <mergeCell ref="C55:Q56"/>
    <mergeCell ref="B58:P58"/>
  </mergeCells>
  <printOptions horizontalCentered="1"/>
  <pageMargins left="0.5" right="0.25" top="0.25" bottom="0.25" header="0.5" footer="0.5"/>
  <pageSetup horizontalDpi="600" verticalDpi="6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VTDEC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Julieh</dc:creator>
  <cp:keywords/>
  <dc:description/>
  <cp:lastModifiedBy>Staff</cp:lastModifiedBy>
  <cp:lastPrinted>2004-12-29T20:08:26Z</cp:lastPrinted>
  <dcterms:created xsi:type="dcterms:W3CDTF">2002-07-24T15:32:09Z</dcterms:created>
  <dcterms:modified xsi:type="dcterms:W3CDTF">2005-01-31T20:04:17Z</dcterms:modified>
  <cp:category/>
  <cp:version/>
  <cp:contentType/>
  <cp:contentStatus/>
</cp:coreProperties>
</file>