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8910" firstSheet="5" activeTab="9"/>
  </bookViews>
  <sheets>
    <sheet name="Diversion Summary" sheetId="1" r:id="rId1"/>
    <sheet name="Diversion-Projection" sheetId="2" r:id="rId2"/>
    <sheet name="C&amp;D diversion" sheetId="3" r:id="rId3"/>
    <sheet name="Disposal summary" sheetId="4" r:id="rId4"/>
    <sheet name="Disposal &amp; Waste To Energy" sheetId="5" r:id="rId5"/>
    <sheet name="VTLandfillCAP" sheetId="6" r:id="rId6"/>
    <sheet name="Biosolids" sheetId="7" r:id="rId7"/>
    <sheet name="Other SW Disposed" sheetId="8" r:id="rId8"/>
    <sheet name="SW Used In Landfills" sheetId="9" r:id="rId9"/>
    <sheet name="HHW" sheetId="10" r:id="rId10"/>
  </sheets>
  <definedNames/>
  <calcPr fullCalcOnLoad="1"/>
</workbook>
</file>

<file path=xl/sharedStrings.xml><?xml version="1.0" encoding="utf-8"?>
<sst xmlns="http://schemas.openxmlformats.org/spreadsheetml/2006/main" count="321" uniqueCount="282">
  <si>
    <t>State</t>
  </si>
  <si>
    <t>Facility</t>
  </si>
  <si>
    <t xml:space="preserve">Waste USA Landfill </t>
  </si>
  <si>
    <t>WSI Landfill</t>
  </si>
  <si>
    <t>3 - 1000 Ton Landfills</t>
  </si>
  <si>
    <t>VT</t>
  </si>
  <si>
    <t>McNeil - Burn clean wood</t>
  </si>
  <si>
    <t>MA</t>
  </si>
  <si>
    <t>Pittsfield Waste To Energy</t>
  </si>
  <si>
    <t>NH</t>
  </si>
  <si>
    <t>Wheelabrator Waste To Energy, Claremont</t>
  </si>
  <si>
    <t>Lebanon Landfill</t>
  </si>
  <si>
    <t>North Country Landfill, Bethlehem</t>
  </si>
  <si>
    <t>NY</t>
  </si>
  <si>
    <t>Adirondak Waste To Energy</t>
  </si>
  <si>
    <t>Clinton County Landfill</t>
  </si>
  <si>
    <t>Seneca Meadows Landfill</t>
  </si>
  <si>
    <t>On-site Burning, clean wood - Transfer Stations</t>
  </si>
  <si>
    <t>Albany Landfill</t>
  </si>
  <si>
    <t>Facility report</t>
  </si>
  <si>
    <t>MATERIAL</t>
  </si>
  <si>
    <t>MATERIALS</t>
  </si>
  <si>
    <t>GENERATION , DIVERSION AND DISPOSAL</t>
  </si>
  <si>
    <t>VERMONT MUNICIPAL SOLID WASTE</t>
  </si>
  <si>
    <t>Generation</t>
  </si>
  <si>
    <t>Diversion</t>
  </si>
  <si>
    <t>Disposal</t>
  </si>
  <si>
    <t>NOTES:</t>
  </si>
  <si>
    <t>Disposal &amp; Incineration</t>
  </si>
  <si>
    <t>TYPE OF WASTE</t>
  </si>
  <si>
    <t>DESTINATION</t>
  </si>
  <si>
    <t>MSW (Tons)</t>
  </si>
  <si>
    <t>C&amp;D/Wood (Tons)</t>
  </si>
  <si>
    <t>Total (Tons)</t>
  </si>
  <si>
    <t>% Disposed</t>
  </si>
  <si>
    <t>Landfill</t>
  </si>
  <si>
    <t>Incineration</t>
  </si>
  <si>
    <t>Subtotal:</t>
  </si>
  <si>
    <t>Out-of-State</t>
  </si>
  <si>
    <t>In-State</t>
  </si>
  <si>
    <t>Total:</t>
  </si>
  <si>
    <t>Totals</t>
  </si>
  <si>
    <t>(tons/day)</t>
  </si>
  <si>
    <t>(tons/year)</t>
  </si>
  <si>
    <t>[2] Does not include the three 1000 TPY unlined landfills operating in Bristol Town, Shaftsbury and Salisbury.</t>
  </si>
  <si>
    <t>[3] Actual fill rate for permit years includes biosolids disposed.</t>
  </si>
  <si>
    <t>[5] WSI = Waste Systems International, Inc.</t>
  </si>
  <si>
    <t>Waste USA, Coventry 
(Phase I, II, III)</t>
  </si>
  <si>
    <t>Maximum Permitted 
Fill Rate 
2001</t>
  </si>
  <si>
    <t>(TONS)</t>
  </si>
  <si>
    <t xml:space="preserve">Per Capita MSW Generation (Tons/Year) </t>
  </si>
  <si>
    <t>(Pounds/Day)</t>
  </si>
  <si>
    <t xml:space="preserve">Per Capita MSW Diversion (Tons/Year) </t>
  </si>
  <si>
    <t xml:space="preserve">Per Capita MSW Disposal (Tons/Year) </t>
  </si>
  <si>
    <r>
      <t>[2]</t>
    </r>
    <r>
      <rPr>
        <b/>
        <sz val="10"/>
        <rFont val="Arial"/>
        <family val="2"/>
      </rPr>
      <t xml:space="preserve"> This data represents estimated state totals for these materials handled by Vermont material recycling facilities and recycling, storage and transfer facilities before being transferred to a C&amp;D processing facility for further treatment or directly for use.</t>
    </r>
  </si>
  <si>
    <t xml:space="preserve">Facility report </t>
  </si>
  <si>
    <t>VT Quarterly report</t>
  </si>
  <si>
    <t>Mt Carbury Landfill</t>
  </si>
  <si>
    <t>Facility report &amp; quarterly reports</t>
  </si>
  <si>
    <t>Facility report &amp; Quarterly reports</t>
  </si>
  <si>
    <t>TOTAL TONS DIVERTED:</t>
  </si>
  <si>
    <r>
      <t xml:space="preserve">Actual Fill Rate For 2001 Permit Year 
</t>
    </r>
    <r>
      <rPr>
        <b/>
        <sz val="10"/>
        <rFont val="Arial"/>
        <family val="2"/>
      </rPr>
      <t>(tons/year)</t>
    </r>
  </si>
  <si>
    <t>Status as of July 2002</t>
  </si>
  <si>
    <t>Remaining Capacity For Waste(tons)</t>
  </si>
  <si>
    <t xml:space="preserve">239,039 tons   (4/1/0-3/31/02) </t>
  </si>
  <si>
    <t xml:space="preserve">133,227 tons (1/1/01-12/31/01)  </t>
  </si>
  <si>
    <t>C&amp;D &amp; Wood (Tons)</t>
  </si>
  <si>
    <t>MSW  (Tons)</t>
  </si>
  <si>
    <t>Source of data/notes</t>
  </si>
  <si>
    <t xml:space="preserve"> </t>
  </si>
  <si>
    <t>SOURCE OF MATERIAL</t>
  </si>
  <si>
    <t>Scrap Metal Facilities</t>
  </si>
  <si>
    <t>TOTAL</t>
  </si>
  <si>
    <t>Organics Composting</t>
  </si>
  <si>
    <t>PAPER</t>
  </si>
  <si>
    <t>CONTAINERS</t>
  </si>
  <si>
    <t>SCRAP METAL</t>
  </si>
  <si>
    <t>ORGANIC WASTES</t>
  </si>
  <si>
    <t xml:space="preserve">MISCELLANEOUS  </t>
  </si>
  <si>
    <t>Recycling Facilities</t>
  </si>
  <si>
    <t>Reuse Facilities &amp; Programs</t>
  </si>
  <si>
    <t>(1) Total  includes 3737 tons of deposit return containers processed by recycling facilities.</t>
  </si>
  <si>
    <t>Vermont Population Projections 2002 - 2005 - 0.82% increase per year, based on US Census Bureau data 1990 - 2000.</t>
  </si>
  <si>
    <t>Remaining Vermont Landfill Capacity If All Vermont Solid Waste Was Disposed In VT Landfills: 3.6 Years</t>
  </si>
  <si>
    <r>
      <t>Burgess C&amp;D Landfill</t>
    </r>
    <r>
      <rPr>
        <b/>
        <vertAlign val="superscript"/>
        <sz val="10"/>
        <rFont val="Arial"/>
        <family val="2"/>
      </rPr>
      <t xml:space="preserve">(3) </t>
    </r>
  </si>
  <si>
    <r>
      <t>WSI 3</t>
    </r>
    <r>
      <rPr>
        <b/>
        <vertAlign val="superscript"/>
        <sz val="12"/>
        <rFont val="Arial"/>
        <family val="2"/>
      </rPr>
      <t xml:space="preserve"> [5] </t>
    </r>
    <r>
      <rPr>
        <b/>
        <sz val="12"/>
        <rFont val="Arial"/>
        <family val="2"/>
      </rPr>
      <t xml:space="preserve">
Moretown 
(Cell 2)</t>
    </r>
  </si>
  <si>
    <r>
      <t xml:space="preserve">Operating Solid Waste Disposal Capacity in Vermont </t>
    </r>
    <r>
      <rPr>
        <b/>
        <vertAlign val="superscript"/>
        <sz val="12"/>
        <rFont val="Arial"/>
        <family val="2"/>
      </rPr>
      <t>[1,2]</t>
    </r>
  </si>
  <si>
    <t>Vermont Solid Waste Requiring Disposal (2001):  517,440 Tons</t>
  </si>
  <si>
    <r>
      <t xml:space="preserve">Solid Waste   Landfills </t>
    </r>
    <r>
      <rPr>
        <b/>
        <vertAlign val="superscript"/>
        <sz val="12"/>
        <rFont val="Arial"/>
        <family val="2"/>
      </rPr>
      <t>[1,2]</t>
    </r>
  </si>
  <si>
    <t>TABLE 1</t>
  </si>
  <si>
    <t>TABLE 2</t>
  </si>
  <si>
    <t>TABLE 3</t>
  </si>
  <si>
    <t>TABLE 4</t>
  </si>
  <si>
    <t>TABLE 6</t>
  </si>
  <si>
    <r>
      <t xml:space="preserve">MSW Generation, Diversion &amp; Disposal - Actual &amp; Projections (Tons) </t>
    </r>
    <r>
      <rPr>
        <b/>
        <vertAlign val="superscript"/>
        <sz val="10"/>
        <rFont val="Arial"/>
        <family val="2"/>
      </rPr>
      <t>[3]</t>
    </r>
  </si>
  <si>
    <r>
      <t>Generation</t>
    </r>
    <r>
      <rPr>
        <b/>
        <vertAlign val="superscript"/>
        <sz val="10"/>
        <rFont val="Arial"/>
        <family val="2"/>
      </rPr>
      <t xml:space="preserve"> [1]</t>
    </r>
  </si>
  <si>
    <r>
      <t>Population Estimate</t>
    </r>
    <r>
      <rPr>
        <b/>
        <vertAlign val="superscript"/>
        <sz val="10"/>
        <rFont val="Arial"/>
        <family val="2"/>
      </rPr>
      <t xml:space="preserve"> [2]</t>
    </r>
  </si>
  <si>
    <r>
      <t xml:space="preserve">% of MSW Waste Generation </t>
    </r>
    <r>
      <rPr>
        <b/>
        <vertAlign val="superscript"/>
        <sz val="10"/>
        <rFont val="Arial"/>
        <family val="2"/>
      </rPr>
      <t>[3]</t>
    </r>
  </si>
  <si>
    <r>
      <t>[2]</t>
    </r>
    <r>
      <rPr>
        <b/>
        <sz val="10"/>
        <color indexed="8"/>
        <rFont val="Arial"/>
        <family val="2"/>
      </rPr>
      <t xml:space="preserve">  Vermont Population 1994, 1998, &amp; 1999  - Table CO-EST2001-12-50 - Time Series of Vermont Intercensal Population Estimates by County: April 1, 1990 to April 1, 2000.  Vermont Population 2000 &amp; 2001 - US Census Bureau.</t>
    </r>
  </si>
  <si>
    <t xml:space="preserve">ESTIMATED BY MATERIAL TYPE &amp; DIVERSION ACTIVITY </t>
  </si>
  <si>
    <t>[4] Based on actual fill rate for waste disposed.  
Note: In addition to waste disposed, landfills received wastes that were used in the landfill as alternative cover or road base material: Waste USA landfill - 10,688 tons, WSI Landfill - 18,414 tons.</t>
  </si>
  <si>
    <r>
      <t>Remaining Years of Capacity</t>
    </r>
    <r>
      <rPr>
        <b/>
        <vertAlign val="superscript"/>
        <sz val="12"/>
        <rFont val="Arial"/>
        <family val="2"/>
      </rPr>
      <t>(4)</t>
    </r>
  </si>
  <si>
    <t xml:space="preserve">[1] Does not include other capacity certified by ANR that has not been received Act 250 permits and haven't been developed (Northwest District &amp; Greater Upper Valley District), capacity proposed for permitting by one privately owned landfill, or potential capacity involved in other legal proceedings (Chittenden Solid Waste District).  </t>
  </si>
  <si>
    <t>An application for expansion of the Waste USA Landfill is expected in 2003</t>
  </si>
  <si>
    <r>
      <t>Waste Used in Landfill</t>
    </r>
    <r>
      <rPr>
        <b/>
        <vertAlign val="superscript"/>
        <sz val="10"/>
        <rFont val="Arial"/>
        <family val="2"/>
      </rPr>
      <t xml:space="preserve"> [2]</t>
    </r>
  </si>
  <si>
    <r>
      <t>Other</t>
    </r>
    <r>
      <rPr>
        <b/>
        <vertAlign val="superscript"/>
        <sz val="10"/>
        <rFont val="Arial"/>
        <family val="2"/>
      </rPr>
      <t xml:space="preserve"> [1]</t>
    </r>
    <r>
      <rPr>
        <b/>
        <sz val="10"/>
        <rFont val="Arial"/>
        <family val="2"/>
      </rPr>
      <t xml:space="preserve"> (Tons)</t>
    </r>
  </si>
  <si>
    <r>
      <t>Landfill</t>
    </r>
    <r>
      <rPr>
        <b/>
        <vertAlign val="superscript"/>
        <sz val="10"/>
        <rFont val="Arial"/>
        <family val="2"/>
      </rPr>
      <t>[3]</t>
    </r>
  </si>
  <si>
    <r>
      <t>Incineration</t>
    </r>
    <r>
      <rPr>
        <b/>
        <vertAlign val="superscript"/>
        <sz val="10"/>
        <rFont val="Arial"/>
        <family val="2"/>
      </rPr>
      <t>[4]</t>
    </r>
  </si>
  <si>
    <t>OTHER (Tons)(1)</t>
  </si>
  <si>
    <t>Waste Used In Landfill(2)</t>
  </si>
  <si>
    <t xml:space="preserve">CONSTRUCTION &amp; DEMOLITION WASTE &amp; WOOD DIVERTED FROM </t>
  </si>
  <si>
    <r>
      <t>DISPOSALTHROUGH ACCEPTABLE USES</t>
    </r>
    <r>
      <rPr>
        <b/>
        <u val="single"/>
        <vertAlign val="superscript"/>
        <sz val="12"/>
        <rFont val="Arial"/>
        <family val="2"/>
      </rPr>
      <t xml:space="preserve"> [1,2]</t>
    </r>
  </si>
  <si>
    <t>of Total</t>
  </si>
  <si>
    <t>Managed</t>
  </si>
  <si>
    <t>Beneficial Uses:</t>
  </si>
  <si>
    <t xml:space="preserve">   Land Application</t>
  </si>
  <si>
    <t xml:space="preserve">   Composted</t>
  </si>
  <si>
    <t xml:space="preserve">    Subtotal</t>
  </si>
  <si>
    <t>Non-Beneficial Uses:</t>
  </si>
  <si>
    <t xml:space="preserve">   Landfill</t>
  </si>
  <si>
    <t xml:space="preserve">   Incineration</t>
  </si>
  <si>
    <t xml:space="preserve">   Subtotal</t>
  </si>
  <si>
    <t>Percent  of  Total</t>
  </si>
  <si>
    <t>In &amp; Out of State</t>
  </si>
  <si>
    <t xml:space="preserve">In-State   </t>
  </si>
  <si>
    <t>(wet tons)</t>
  </si>
  <si>
    <t xml:space="preserve">Total </t>
  </si>
  <si>
    <t xml:space="preserve">Percent </t>
  </si>
  <si>
    <t xml:space="preserve">Out-of-State </t>
  </si>
  <si>
    <t xml:space="preserve">Management </t>
  </si>
  <si>
    <t>Option</t>
  </si>
  <si>
    <t>TOWN/DISTRICT</t>
  </si>
  <si>
    <t>COLLECTION EVENTS</t>
  </si>
  <si>
    <t>HH UNITS</t>
  </si>
  <si>
    <t>PARTICIPANTS</t>
  </si>
  <si>
    <t>BUSINESSES</t>
  </si>
  <si>
    <t>REPEAT PARTICIPANTS</t>
  </si>
  <si>
    <t>% REPEAT PARTICIPANTS</t>
  </si>
  <si>
    <t>% TOTAL PROGRAM PARTICIPATION</t>
  </si>
  <si>
    <t>PROGRAM COST</t>
  </si>
  <si>
    <t>$/PART</t>
  </si>
  <si>
    <t>POUNDS OF WASTE</t>
  </si>
  <si>
    <t>POUNDS OF WASTE PER PARTICIPANT</t>
  </si>
  <si>
    <t>POUNDS OF MERCURY-ADDED PRODUCTS/DEBRIS</t>
  </si>
  <si>
    <t>POUNDS OF ELEMENTAL MERCURY</t>
  </si>
  <si>
    <t>LINEAR FEET OF FLUORESCENT LAMPS</t>
  </si>
  <si>
    <t>Addison County SWMD</t>
  </si>
  <si>
    <t xml:space="preserve">Central Vermont SWMD  </t>
  </si>
  <si>
    <r>
      <t xml:space="preserve">Chittenden SWMD </t>
    </r>
    <r>
      <rPr>
        <vertAlign val="superscript"/>
        <sz val="10"/>
        <rFont val="Arial"/>
        <family val="2"/>
      </rPr>
      <t>1</t>
    </r>
  </si>
  <si>
    <t>SWAC/JMSC (Rutland)</t>
  </si>
  <si>
    <t>Lamoille RSWMD</t>
  </si>
  <si>
    <r>
      <t xml:space="preserve">Londonderry Group </t>
    </r>
    <r>
      <rPr>
        <vertAlign val="superscript"/>
        <sz val="10"/>
        <rFont val="Arial"/>
        <family val="2"/>
      </rPr>
      <t>3</t>
    </r>
  </si>
  <si>
    <t>Mad River SWA</t>
  </si>
  <si>
    <t>NE Kingdom SWMD</t>
  </si>
  <si>
    <r>
      <t>Northwest SWMD</t>
    </r>
    <r>
      <rPr>
        <vertAlign val="superscript"/>
        <sz val="10"/>
        <rFont val="Arial"/>
        <family val="2"/>
      </rPr>
      <t xml:space="preserve"> 4</t>
    </r>
  </si>
  <si>
    <t>Rutland County SWMD</t>
  </si>
  <si>
    <t>S. Wind/Windham SWMD</t>
  </si>
  <si>
    <t>White River Alliance</t>
  </si>
  <si>
    <t>Windham SWMD</t>
  </si>
  <si>
    <r>
      <t>Waste USA (NEK)</t>
    </r>
    <r>
      <rPr>
        <vertAlign val="superscript"/>
        <sz val="10"/>
        <rFont val="Arial"/>
        <family val="2"/>
      </rPr>
      <t>5</t>
    </r>
  </si>
  <si>
    <t>Georgia</t>
  </si>
  <si>
    <t>Highgate/Franklin</t>
  </si>
  <si>
    <t>Randolph, Braintree &amp; Brookfield</t>
  </si>
  <si>
    <t>Swanton</t>
  </si>
  <si>
    <t>St. Johnsbury</t>
  </si>
  <si>
    <t>TOTALS</t>
  </si>
  <si>
    <t>SUMMARY</t>
  </si>
  <si>
    <r>
      <t>1</t>
    </r>
    <r>
      <rPr>
        <b/>
        <sz val="12"/>
        <rFont val="Times New Roman"/>
        <family val="1"/>
      </rPr>
      <t>RMS - Residuals Management Section.  Wastewater Management Division.  (802) 241-3822</t>
    </r>
  </si>
  <si>
    <t xml:space="preserve">Ground C&amp;D &amp; Wood Used In Landfills </t>
  </si>
  <si>
    <r>
      <t>[3]</t>
    </r>
    <r>
      <rPr>
        <b/>
        <sz val="10"/>
        <rFont val="Arial"/>
        <family val="2"/>
      </rPr>
      <t xml:space="preserve"> ERCO-NH, Waste Management of Eastern NY &amp; Southbridge-MA</t>
    </r>
  </si>
  <si>
    <r>
      <t>C&amp;D Processing Facilities</t>
    </r>
    <r>
      <rPr>
        <b/>
        <vertAlign val="superscript"/>
        <sz val="12"/>
        <rFont val="Arial"/>
        <family val="2"/>
      </rPr>
      <t xml:space="preserve"> [3]</t>
    </r>
  </si>
  <si>
    <r>
      <t xml:space="preserve">WOOD </t>
    </r>
    <r>
      <rPr>
        <b/>
        <vertAlign val="superscript"/>
        <sz val="12"/>
        <rFont val="Arial"/>
        <family val="2"/>
      </rPr>
      <t xml:space="preserve"> [4]</t>
    </r>
  </si>
  <si>
    <r>
      <t xml:space="preserve">[4]  </t>
    </r>
    <r>
      <rPr>
        <b/>
        <sz val="10"/>
        <rFont val="Arial"/>
        <family val="2"/>
      </rPr>
      <t>Untreated wood chipped and used as mulch or burnt as clean fuel.</t>
    </r>
  </si>
  <si>
    <r>
      <t>[5]</t>
    </r>
    <r>
      <rPr>
        <b/>
        <sz val="10"/>
        <rFont val="Arial"/>
        <family val="2"/>
      </rPr>
      <t xml:space="preserve"> Currently data is not collected for C&amp;D reuse operations.</t>
    </r>
  </si>
  <si>
    <r>
      <t>(Reuse</t>
    </r>
    <r>
      <rPr>
        <b/>
        <vertAlign val="superscript"/>
        <sz val="12"/>
        <rFont val="Arial"/>
        <family val="2"/>
      </rPr>
      <t>[5]</t>
    </r>
    <r>
      <rPr>
        <b/>
        <sz val="12"/>
        <rFont val="Arial"/>
        <family val="2"/>
      </rPr>
      <t xml:space="preserve"> + Acceptable Use)/(Reuse</t>
    </r>
    <r>
      <rPr>
        <b/>
        <vertAlign val="superscript"/>
        <sz val="12"/>
        <rFont val="Arial"/>
        <family val="2"/>
      </rPr>
      <t xml:space="preserve">[5] </t>
    </r>
    <r>
      <rPr>
        <b/>
        <sz val="12"/>
        <rFont val="Arial"/>
        <family val="2"/>
      </rPr>
      <t>+ Acceptable Use + Disposal)</t>
    </r>
  </si>
  <si>
    <t>TABLE 5   DESTINATIONS FOR VERMONT SOLID WASTE - 2002 DISPOSAL &amp; INCINERATION</t>
  </si>
  <si>
    <t>2002 - Total Vermont:</t>
  </si>
  <si>
    <t>2002 - Total Massachusetts:</t>
  </si>
  <si>
    <t>2002 - Total New Hampshire:</t>
  </si>
  <si>
    <t>2002 - Total New York:</t>
  </si>
  <si>
    <t>2002 - Total Out-Of-State</t>
  </si>
  <si>
    <t>2002 - Total In-State &amp; Out-Of-State</t>
  </si>
  <si>
    <t>On-site Disposal - Transfer Stations &amp; Cat.Cert Sites</t>
  </si>
  <si>
    <t>Contaminated Soils</t>
  </si>
  <si>
    <t>Foundary Sand</t>
  </si>
  <si>
    <t>Biosolids</t>
  </si>
  <si>
    <t>Paper Sludge</t>
  </si>
  <si>
    <t>Cover Material:</t>
  </si>
  <si>
    <t>Ground C&amp;D</t>
  </si>
  <si>
    <t>Ground Wood Waste</t>
  </si>
  <si>
    <t>Crushed Glass</t>
  </si>
  <si>
    <t>Road Base:</t>
  </si>
  <si>
    <t>C&amp;D</t>
  </si>
  <si>
    <t>Other Wastes</t>
  </si>
  <si>
    <t>MA, NH, NY &amp; Quebec</t>
  </si>
  <si>
    <t>WSI Landfill - Waste From Other states</t>
  </si>
  <si>
    <t>WSI - VT Waste</t>
  </si>
  <si>
    <t>Bristol Landfill - Waste From Other states</t>
  </si>
  <si>
    <t>Waste USA Landfill - Waste From Other states</t>
  </si>
  <si>
    <t>Salisbury Landfill - Waste From Other states</t>
  </si>
  <si>
    <t>Hartford TS - VT C&amp;D to Lebanon LF</t>
  </si>
  <si>
    <t>Waste USA Landfill  - VT Waste</t>
  </si>
  <si>
    <t>MA, NH, NY</t>
  </si>
  <si>
    <t>TOTAL TONS</t>
  </si>
  <si>
    <t>TOTAL TONS:</t>
  </si>
  <si>
    <t>Waste Management Landfill(s)</t>
  </si>
  <si>
    <t>Hubbard TS - VT C&amp;D to NY Landfill(s)</t>
  </si>
  <si>
    <t>Asbestos</t>
  </si>
  <si>
    <t>Bulky Wastes</t>
  </si>
  <si>
    <t>Medical Waste</t>
  </si>
  <si>
    <t>NH &amp; NY</t>
  </si>
  <si>
    <t>Burgess Bros. Landfill</t>
  </si>
  <si>
    <t>1000 Ton Landfills</t>
  </si>
  <si>
    <t>Transfer Stations &amp; Cat Cert Disposal - On-site Disposal</t>
  </si>
  <si>
    <t xml:space="preserve">                                                                                        </t>
  </si>
  <si>
    <t>(Detailing Column E from Table 5)</t>
  </si>
  <si>
    <t>OTHER WASTES DISPOSED IN VERMONT LANDFILLS 2002</t>
  </si>
  <si>
    <t>Waste Used in Landfills (Tons) - 2002</t>
  </si>
  <si>
    <t>Prepared:12/10/03</t>
  </si>
  <si>
    <t>Quarterly Reports</t>
  </si>
  <si>
    <t>Waste Management/Keene Transfer Station</t>
  </si>
  <si>
    <t>Tax Reports</t>
  </si>
  <si>
    <t>(1)  Refer to Table 5A for specific wastes and amounts from other states</t>
  </si>
  <si>
    <t>(2)  Refer to Table 5B for specific wastes used in landfills and amounts brought to Vermont landfills from other states</t>
  </si>
  <si>
    <t>TABLE 5A</t>
  </si>
  <si>
    <t>TABLE 5B</t>
  </si>
  <si>
    <t xml:space="preserve"> SOLID WASTE DIVERSION - 2002</t>
  </si>
  <si>
    <t>Waste Man. Landfill(s)</t>
  </si>
  <si>
    <t>2002 Estimated Quantities of Biosolids Managed In and Out of State</t>
  </si>
  <si>
    <r>
      <t>(As reported to RMS</t>
    </r>
    <r>
      <rPr>
        <b/>
        <vertAlign val="superscript"/>
        <sz val="10"/>
        <rFont val="Arial"/>
        <family val="2"/>
      </rPr>
      <t>1</t>
    </r>
    <r>
      <rPr>
        <b/>
        <sz val="10"/>
        <rFont val="Arial"/>
        <family val="2"/>
      </rPr>
      <t xml:space="preserve"> from Vermont facility generators at 15% solids)</t>
    </r>
  </si>
  <si>
    <t>FINAL 7/21/04TABLE 7</t>
  </si>
  <si>
    <r>
      <t>Soft Drink and Beer Distributors</t>
    </r>
    <r>
      <rPr>
        <b/>
        <sz val="8"/>
        <rFont val="Arial"/>
        <family val="2"/>
      </rPr>
      <t>(1)(2)</t>
    </r>
    <r>
      <rPr>
        <b/>
        <sz val="10"/>
        <rFont val="Arial"/>
        <family val="2"/>
      </rPr>
      <t xml:space="preserve">  (Broker Direct)</t>
    </r>
  </si>
  <si>
    <r>
      <t>Economic Recycling</t>
    </r>
    <r>
      <rPr>
        <b/>
        <sz val="8"/>
        <rFont val="Arial"/>
        <family val="2"/>
      </rPr>
      <t>(2)</t>
    </r>
    <r>
      <rPr>
        <b/>
        <sz val="10"/>
        <rFont val="Arial"/>
        <family val="2"/>
      </rPr>
      <t xml:space="preserve"> (Direct to Market)</t>
    </r>
  </si>
  <si>
    <t>(3)</t>
  </si>
  <si>
    <t>(3) Included in "Scrap Metal Facilities" totals.</t>
  </si>
  <si>
    <r>
      <t xml:space="preserve">(2) Data from report prepared for the Vermont Department of Environmental Conservation titled </t>
    </r>
    <r>
      <rPr>
        <b/>
        <i/>
        <sz val="9"/>
        <rFont val="Arial"/>
        <family val="2"/>
      </rPr>
      <t>Vermont's Municipal Solid Waste Diversion Rate 2001</t>
    </r>
    <r>
      <rPr>
        <b/>
        <sz val="9"/>
        <rFont val="Arial"/>
        <family val="2"/>
      </rPr>
      <t>, DSM Environmental Services, September 2002</t>
    </r>
  </si>
  <si>
    <r>
      <t xml:space="preserve">(4) Includes composting data for backyard composting and exempt facilites from </t>
    </r>
    <r>
      <rPr>
        <b/>
        <i/>
        <sz val="9"/>
        <rFont val="Arial"/>
        <family val="2"/>
      </rPr>
      <t>Vermont's Municipal Solid Waste Diversion Rate 2001</t>
    </r>
    <r>
      <rPr>
        <b/>
        <sz val="9"/>
        <rFont val="Arial"/>
        <family val="2"/>
      </rPr>
      <t>, DSM Environmental Services, September 2002</t>
    </r>
  </si>
  <si>
    <t>2002 MSW DISPOSED (tons):</t>
  </si>
  <si>
    <t>2002 MSW DIVERSION RATE:</t>
  </si>
  <si>
    <t>(3) Includes 404 tons of C&amp;D &amp; wood waste from NY &amp; MA.</t>
  </si>
  <si>
    <r>
      <t xml:space="preserve">[3] </t>
    </r>
    <r>
      <rPr>
        <b/>
        <sz val="10"/>
        <rFont val="Arial"/>
        <family val="2"/>
      </rPr>
      <t>1994 - 2002, actual.  2003-2005, projected to achieve goal of 50% diversion in the year 2005.</t>
    </r>
  </si>
  <si>
    <t>1994 -  2002 (ACTUAL)</t>
  </si>
  <si>
    <t>2003-2005 (PROJECTIONS IN ORDER TO REACH 50% DIVERSION RATE)</t>
  </si>
  <si>
    <t>UPDATED 7/22/04</t>
  </si>
  <si>
    <t>Vermont Solid Waste - 2002</t>
  </si>
  <si>
    <t>[3] Includes404 tons of C&amp;D from other states disposed at the Burgess landfill.</t>
  </si>
  <si>
    <t>[4] 4087 tons of clean wood waste was collected by the Chittenden Solid Waste District and chipped and burned for energy recovery at the McNeil generating plant.  46 tons of clean wood was reported have been burned at transfer station sites.</t>
  </si>
  <si>
    <t>VERMONT CONSTRUCTION &amp; DEMOLITION WASTE - 2002</t>
  </si>
  <si>
    <t>2002 C&amp;D Disposal:  90,541 Tons</t>
  </si>
  <si>
    <t xml:space="preserve">2002 C&amp;D Acceptable Use Rate = </t>
  </si>
  <si>
    <t>2002 C&amp;D Acceptable Use Rate = --%</t>
  </si>
  <si>
    <r>
      <t>[1]</t>
    </r>
    <r>
      <rPr>
        <b/>
        <sz val="10"/>
        <rFont val="Arial"/>
        <family val="2"/>
      </rPr>
      <t xml:space="preserve"> Data obtained from solid waste management facility quarterly reports submitted to the Vermont State Solid Waste Management Program for calender year 2002.</t>
    </r>
  </si>
  <si>
    <r>
      <t>[1]</t>
    </r>
    <r>
      <rPr>
        <b/>
        <sz val="10"/>
        <rFont val="Arial"/>
        <family val="2"/>
      </rPr>
      <t xml:space="preserve"> MSW generation as projected in "Characterization of Municipal Solid Waste in the United States: 1998 Update," Franklin Assoc. August 1999. Page 132, Table 39. MSW generation is projected to increase 1.5 percent per year between 2003 and 2005.</t>
    </r>
  </si>
  <si>
    <t xml:space="preserve">[1]  Refer to Table 5A for specific wastes disposed in Vermont landfills. </t>
  </si>
  <si>
    <t xml:space="preserve">[2] Waste Used In Landfills - Refer to Table 5B for specific wastes used in landfills.  </t>
  </si>
  <si>
    <t>SUMMARY OF 2002 VERMONT HHW/CEG HAZARDOUS WASTE PROGRAM ACTIVITY</t>
  </si>
  <si>
    <r>
      <t>Bennington RPC</t>
    </r>
    <r>
      <rPr>
        <vertAlign val="superscript"/>
        <sz val="10"/>
        <rFont val="Arial"/>
        <family val="2"/>
      </rPr>
      <t>7</t>
    </r>
  </si>
  <si>
    <r>
      <t>Greater UVSWMD</t>
    </r>
    <r>
      <rPr>
        <sz val="10"/>
        <rFont val="Arial"/>
        <family val="2"/>
      </rPr>
      <t>(GUV)</t>
    </r>
    <r>
      <rPr>
        <vertAlign val="superscript"/>
        <sz val="10"/>
        <rFont val="Arial"/>
        <family val="2"/>
      </rPr>
      <t xml:space="preserve"> 2</t>
    </r>
    <r>
      <rPr>
        <sz val="10"/>
        <rFont val="Arial"/>
        <family val="2"/>
      </rPr>
      <t xml:space="preserve"> </t>
    </r>
  </si>
  <si>
    <r>
      <t>Burke</t>
    </r>
    <r>
      <rPr>
        <vertAlign val="superscript"/>
        <sz val="10"/>
        <rFont val="Arial"/>
        <family val="2"/>
      </rPr>
      <t>6</t>
    </r>
    <r>
      <rPr>
        <sz val="10"/>
        <rFont val="Arial"/>
        <family val="0"/>
      </rPr>
      <t xml:space="preserve"> </t>
    </r>
  </si>
  <si>
    <t>Corinth*</t>
  </si>
  <si>
    <t>Included with GUV</t>
  </si>
  <si>
    <t>Fairfax</t>
  </si>
  <si>
    <t>Hartford*</t>
  </si>
  <si>
    <t>St. Albans Town</t>
  </si>
  <si>
    <t>Salisbury</t>
  </si>
  <si>
    <t>Shaftsbury/Pownal</t>
  </si>
  <si>
    <r>
      <t>1.</t>
    </r>
    <r>
      <rPr>
        <sz val="10"/>
        <rFont val="Arial"/>
        <family val="0"/>
      </rPr>
      <t xml:space="preserve">  Includes Underhill.</t>
    </r>
  </si>
  <si>
    <r>
      <t>2.</t>
    </r>
    <r>
      <rPr>
        <sz val="10"/>
        <rFont val="Arial"/>
        <family val="0"/>
      </rPr>
      <t xml:space="preserve">  Includes Upper Valley Lake Sunappee, Corinth, Fairlee, Hartford and some NH wastes.</t>
    </r>
  </si>
  <si>
    <r>
      <t>3.</t>
    </r>
    <r>
      <rPr>
        <sz val="10"/>
        <rFont val="Arial"/>
        <family val="0"/>
      </rPr>
      <t xml:space="preserve">  Includes the town of Mount Holly for 1 collection.</t>
    </r>
  </si>
  <si>
    <r>
      <t xml:space="preserve">4.  </t>
    </r>
    <r>
      <rPr>
        <sz val="10"/>
        <rFont val="Arial"/>
        <family val="0"/>
      </rPr>
      <t>Includes the towns of North Hero and Grand Isle</t>
    </r>
  </si>
  <si>
    <r>
      <t xml:space="preserve">5. </t>
    </r>
    <r>
      <rPr>
        <sz val="10"/>
        <rFont val="Arial"/>
        <family val="2"/>
      </rPr>
      <t xml:space="preserve"> Includes the following towns; Albany, Barton, Browington, Burke, Charleston, Coventry, Glover, Greensboro, Irasburg, Jay, Lowell, Newport Town, Newport City, Sutton, Troy, and Westfield.</t>
    </r>
  </si>
  <si>
    <r>
      <t xml:space="preserve">6.  </t>
    </r>
    <r>
      <rPr>
        <sz val="10"/>
        <rFont val="Arial"/>
        <family val="2"/>
      </rPr>
      <t>Burke's first collection was held at the conventry landfill while their second HHW collection was held at the Burke Town Garage.</t>
    </r>
    <r>
      <rPr>
        <vertAlign val="superscript"/>
        <sz val="10"/>
        <rFont val="Arial"/>
        <family val="2"/>
      </rPr>
      <t xml:space="preserve"> </t>
    </r>
  </si>
  <si>
    <r>
      <t xml:space="preserve">7.  </t>
    </r>
    <r>
      <rPr>
        <sz val="10"/>
        <rFont val="Arial"/>
        <family val="2"/>
      </rPr>
      <t>Includes the towns of Arlington, Dorset, Manchester, Rupert, Sandgate, and Sunderland.</t>
    </r>
  </si>
  <si>
    <t>The following 2002 HHW/CEG Hazardous Waste Collection Data was tabulated from Solid Waste Districts, Alliances and Municipalities representing 95% of Vermont households.  These statewide collections cost approximately $819,000, served approximately 18,100 participants and collected approximately 511 tons of Hazardous waste, 168 pounds of mercury, 1740 pounds of mercury-added products/debris and 338,000 linear feet of fluorescent lamps.  In comparison, 2001 saw 96% of Vermont Households represented, cost approximately $564,000, served approximately 16300 participants and collected approximately 459 tons of Hazardous Waste, 161 pounds of mercury, 1674 pounds of mercury-added products/debris and 248,000 linear feet of fluorescent lamps.  From the two collection years, 2002 and 2001, several conclusions can be drawn and are as follows:</t>
  </si>
  <si>
    <t>1.    Average statewide cost per participant in 2002 was approximately $71.92.  This is a substantial increase from 2001 when the average cost per participant was $58.05.  In addition, the total cost for statewide collections in 2002 was approximately $254,000 more than 2001 ($819,032.60 vs. $564,595.04).  This can be attributed to the rising cost of HHW/CEG collection and disposal, as well as the limited numbers of Hazardous Waste contractors available to provide these services.  2002 when compared to 2001 saw an increase in the hazardous waste collected (511 tons vs. 459 tons).  As has been noted in past surveys, the larger, fixed year-round hazardous waste facilities tended to have the lowest cost per participant ($21-$87) versus seasonal or single day collection events ($35-$146).</t>
  </si>
  <si>
    <t>2.    2002 Statewide participation saw an increase in the total number of participants (18,100  vs. 16,300) in comparison to 2001, and a slight decrease in the average statewide participation (5.19% vs. 5.51%).  Of the participants for 2002, 680 were businesses and 1898 were repeat participants (repeat participants accounted for an average of 10% of the total 2002 participants).  Fixed facilities, seasonal collections and some single-day collection events had higher than the state average participation rates (5.36%- 21.93%).  There are several possible reasons for these higher participation rates that include; well established, advertised and received programs; increased awareness to household hazardous waste and; increased availability of household hazardous waste collection events.</t>
  </si>
  <si>
    <t xml:space="preserve">3.    The amount of waste collected per participant when compared with 2001 remained about the same (63 pounds vs. 67 pounds).   Larger established programs (which have longer collection seasons) tend to have a lower waste generation per participant than single day collection events.  Increased education, collection opportunities, convenience and availability may be some of the reasons for increased hazardous waste collection. </t>
  </si>
  <si>
    <t xml:space="preserve">4.    The number of collection events available statewide remained about the same in 2002 compared to 2001 (609 vs. 608). </t>
  </si>
  <si>
    <t>5.    Approximately 168 pounds of elemental mercury, 1740 pounds of mercury-added products/debris and 338,000 linear feet of fluorescent lamps was collected in 2002.  In comparison,  2001 was approximately 161 pounds of mercury, 1674 pounds of mercury-added products/debris and 248,000 linear feet of fluorescent lamps collected.  Increased mercury education and awareness programs implemented by many solid waste districts, municipalities and alliances, as well as state sponsored mercury education and awareness campaigns, may contribute to this trend of increasing mercury collections.</t>
  </si>
  <si>
    <r>
      <t xml:space="preserve">Household estimates were derived from the US Census Bureau:  </t>
    </r>
    <r>
      <rPr>
        <i/>
        <sz val="12"/>
        <rFont val="Arial"/>
        <family val="2"/>
      </rPr>
      <t>Population, Housing Units, Area and Density:  2000</t>
    </r>
    <r>
      <rPr>
        <sz val="12"/>
        <rFont val="Arial"/>
        <family val="2"/>
      </rPr>
      <t xml:space="preserve">.  </t>
    </r>
  </si>
  <si>
    <t>Conversion factors used were 8 pounds per gallon, 400 pounds per 55-gallon drum, Gaylord or pallet and .15 pounds per lineal foot of fluorescent lamps.</t>
  </si>
  <si>
    <r>
      <t xml:space="preserve">This information is a collection of Household Hazardous and Conditionally Exempt Generator (HHW/CEG) Waste surveys completed by various Solid Waste Districts, Alliances and Municipalities throughout the State Of Vermont.  Every attempt has been made to provide accurate information on Vermont's Household Hazardous Waste and Conditionally Exempt Generator waste collections.  Multi-entity collections and districts that provide collection services for other districts or municipalities have reported their collection numbers only (to help prevent any double counting).  Any questions, suggestions or corrections, please feel free to contact , Thomas A. Benoit, Sr at (802) 241-3472 or e-mail at Tombe@dec.anr.state.vt.us.                                                                                                                                    </t>
    </r>
    <r>
      <rPr>
        <b/>
        <sz val="12"/>
        <rFont val="Arial"/>
        <family val="2"/>
      </rPr>
      <t xml:space="preserve">                                                                                                     May 6, 2002</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</si>
</sst>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_(* #,##0.0_);_(* \(#,##0.0\);_(* &quot;-&quot;??_);_(@_)"/>
    <numFmt numFmtId="170" formatCode="_(* #,##0_);_(* \(#,##0\);_(* &quot;-&quot;??_);_(@_)"/>
    <numFmt numFmtId="171" formatCode="0.000000"/>
    <numFmt numFmtId="172" formatCode="0.00000"/>
    <numFmt numFmtId="173" formatCode="0.0000"/>
    <numFmt numFmtId="174" formatCode="0.000"/>
    <numFmt numFmtId="175" formatCode="_(* #,##0.000_);_(* \(#,##0.000\);_(* &quot;-&quot;??_);_(@_)"/>
    <numFmt numFmtId="176" formatCode="_(* #,##0.0000_);_(* \(#,##0.0000\);_(* &quot;-&quot;??_);_(@_)"/>
    <numFmt numFmtId="177" formatCode="_(* #,##0.00000_);_(* \(#,##0.00000\);_(* &quot;-&quot;??_);_(@_)"/>
    <numFmt numFmtId="178" formatCode="_(* #,##0.000000_);_(* \(#,##0.000000\);_(* &quot;-&quot;??_);_(@_)"/>
    <numFmt numFmtId="179" formatCode="_(* #,##0.0000000_);_(* \(#,##0.0000000\);_(* &quot;-&quot;??_);_(@_)"/>
    <numFmt numFmtId="180" formatCode="&quot;$&quot;#,##0.00"/>
  </numFmts>
  <fonts count="32">
    <font>
      <sz val="10"/>
      <name val="Arial"/>
      <family val="0"/>
    </font>
    <font>
      <b/>
      <sz val="10"/>
      <name val="Arial"/>
      <family val="2"/>
    </font>
    <font>
      <sz val="12"/>
      <name val="Arial"/>
      <family val="2"/>
    </font>
    <font>
      <b/>
      <vertAlign val="superscript"/>
      <sz val="10"/>
      <name val="Arial"/>
      <family val="2"/>
    </font>
    <font>
      <b/>
      <sz val="12"/>
      <name val="Arial"/>
      <family val="2"/>
    </font>
    <font>
      <b/>
      <vertAlign val="superscript"/>
      <sz val="12"/>
      <name val="Arial"/>
      <family val="2"/>
    </font>
    <font>
      <b/>
      <sz val="10"/>
      <color indexed="8"/>
      <name val="Arial"/>
      <family val="2"/>
    </font>
    <font>
      <u val="single"/>
      <sz val="10"/>
      <color indexed="36"/>
      <name val="Arial"/>
      <family val="0"/>
    </font>
    <font>
      <u val="single"/>
      <sz val="10"/>
      <color indexed="12"/>
      <name val="Arial"/>
      <family val="0"/>
    </font>
    <font>
      <b/>
      <sz val="10"/>
      <color indexed="12"/>
      <name val="Arial"/>
      <family val="2"/>
    </font>
    <font>
      <b/>
      <sz val="10"/>
      <color indexed="9"/>
      <name val="Arial"/>
      <family val="2"/>
    </font>
    <font>
      <sz val="10"/>
      <color indexed="9"/>
      <name val="Arial"/>
      <family val="2"/>
    </font>
    <font>
      <sz val="9"/>
      <name val="Arial"/>
      <family val="2"/>
    </font>
    <font>
      <b/>
      <sz val="9"/>
      <name val="Arial"/>
      <family val="2"/>
    </font>
    <font>
      <b/>
      <sz val="9"/>
      <color indexed="8"/>
      <name val="Arial"/>
      <family val="2"/>
    </font>
    <font>
      <sz val="12"/>
      <color indexed="9"/>
      <name val="Arial"/>
      <family val="2"/>
    </font>
    <font>
      <b/>
      <sz val="8"/>
      <name val="Arial"/>
      <family val="2"/>
    </font>
    <font>
      <b/>
      <sz val="14"/>
      <name val="Arial"/>
      <family val="2"/>
    </font>
    <font>
      <sz val="14"/>
      <name val="Arial"/>
      <family val="2"/>
    </font>
    <font>
      <b/>
      <u val="single"/>
      <sz val="12"/>
      <name val="Arial"/>
      <family val="2"/>
    </font>
    <font>
      <b/>
      <u val="single"/>
      <vertAlign val="superscript"/>
      <sz val="12"/>
      <name val="Arial"/>
      <family val="2"/>
    </font>
    <font>
      <b/>
      <vertAlign val="superscript"/>
      <sz val="10"/>
      <color indexed="8"/>
      <name val="Arial"/>
      <family val="2"/>
    </font>
    <font>
      <sz val="10"/>
      <name val="Times New Roman"/>
      <family val="1"/>
    </font>
    <font>
      <sz val="16"/>
      <name val="Arial"/>
      <family val="0"/>
    </font>
    <font>
      <b/>
      <sz val="12"/>
      <name val="Times New Roman"/>
      <family val="1"/>
    </font>
    <font>
      <b/>
      <vertAlign val="superscript"/>
      <sz val="12"/>
      <name val="Times New Roman"/>
      <family val="1"/>
    </font>
    <font>
      <vertAlign val="superscript"/>
      <sz val="10"/>
      <name val="Arial"/>
      <family val="2"/>
    </font>
    <font>
      <b/>
      <sz val="16"/>
      <name val="Arial"/>
      <family val="2"/>
    </font>
    <font>
      <i/>
      <sz val="12"/>
      <name val="Arial"/>
      <family val="2"/>
    </font>
    <font>
      <b/>
      <u val="single"/>
      <sz val="10"/>
      <name val="Arial"/>
      <family val="2"/>
    </font>
    <font>
      <b/>
      <i/>
      <sz val="9"/>
      <name val="Arial"/>
      <family val="2"/>
    </font>
    <font>
      <b/>
      <sz val="36"/>
      <name val="Arial"/>
      <family val="2"/>
    </font>
  </fonts>
  <fills count="8">
    <fill>
      <patternFill/>
    </fill>
    <fill>
      <patternFill patternType="gray125"/>
    </fill>
    <fill>
      <patternFill patternType="solid">
        <fgColor indexed="21"/>
        <bgColor indexed="64"/>
      </patternFill>
    </fill>
    <fill>
      <patternFill patternType="solid">
        <fgColor indexed="9"/>
        <bgColor indexed="64"/>
      </patternFill>
    </fill>
    <fill>
      <patternFill patternType="solid">
        <fgColor indexed="22"/>
        <bgColor indexed="64"/>
      </patternFill>
    </fill>
    <fill>
      <patternFill patternType="gray0625">
        <bgColor indexed="9"/>
      </patternFill>
    </fill>
    <fill>
      <patternFill patternType="solid">
        <fgColor indexed="27"/>
        <bgColor indexed="64"/>
      </patternFill>
    </fill>
    <fill>
      <patternFill patternType="solid">
        <fgColor indexed="27"/>
        <bgColor indexed="64"/>
      </patternFill>
    </fill>
  </fills>
  <borders count="79">
    <border>
      <left/>
      <right/>
      <top/>
      <bottom/>
      <diagonal/>
    </border>
    <border>
      <left style="thin"/>
      <right style="thin"/>
      <top style="thin"/>
      <bottom style="thin"/>
    </border>
    <border>
      <left style="medium"/>
      <right style="medium"/>
      <top style="medium"/>
      <bottom style="medium"/>
    </border>
    <border>
      <left style="thin"/>
      <right style="thin"/>
      <top>
        <color indexed="63"/>
      </top>
      <bottom style="thin"/>
    </border>
    <border>
      <left style="medium"/>
      <right style="double"/>
      <top style="medium"/>
      <bottom style="medium"/>
    </border>
    <border>
      <left style="thin"/>
      <right>
        <color indexed="63"/>
      </right>
      <top style="thin"/>
      <bottom style="thin"/>
    </border>
    <border>
      <left style="thin"/>
      <right style="double"/>
      <top>
        <color indexed="63"/>
      </top>
      <bottom style="thin"/>
    </border>
    <border>
      <left style="thin"/>
      <right style="double"/>
      <top style="thin"/>
      <bottom style="thin"/>
    </border>
    <border>
      <left>
        <color indexed="63"/>
      </left>
      <right>
        <color indexed="63"/>
      </right>
      <top style="thin"/>
      <bottom style="thin"/>
    </border>
    <border>
      <left style="thin"/>
      <right style="thin"/>
      <top style="thin"/>
      <bottom>
        <color indexed="63"/>
      </bottom>
    </border>
    <border>
      <left style="thin"/>
      <right style="double"/>
      <top style="thin"/>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style="double"/>
      <right>
        <color indexed="63"/>
      </right>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style="thin"/>
      <bottom style="medium"/>
    </border>
    <border>
      <left style="double"/>
      <right>
        <color indexed="63"/>
      </right>
      <top style="thin"/>
      <bottom style="medium"/>
    </border>
    <border>
      <left style="double"/>
      <right>
        <color indexed="63"/>
      </right>
      <top style="thin"/>
      <bottom>
        <color indexed="63"/>
      </bottom>
    </border>
    <border>
      <left style="medium"/>
      <right>
        <color indexed="63"/>
      </right>
      <top style="double"/>
      <bottom>
        <color indexed="63"/>
      </bottom>
    </border>
    <border>
      <left style="double"/>
      <right>
        <color indexed="63"/>
      </right>
      <top style="double"/>
      <bottom>
        <color indexed="63"/>
      </bottom>
    </border>
    <border>
      <left style="thin"/>
      <right style="medium"/>
      <top style="thin"/>
      <bottom style="medium"/>
    </border>
    <border>
      <left style="thin"/>
      <right style="medium"/>
      <top style="thin"/>
      <bottom>
        <color indexed="63"/>
      </bottom>
    </border>
    <border>
      <left style="thin"/>
      <right style="medium"/>
      <top style="double"/>
      <bottom>
        <color indexed="63"/>
      </bottom>
    </border>
    <border>
      <left style="thin"/>
      <right>
        <color indexed="63"/>
      </right>
      <top style="thin"/>
      <bottom style="medium"/>
    </border>
    <border>
      <left style="thin"/>
      <right>
        <color indexed="63"/>
      </right>
      <top style="double"/>
      <bottom>
        <color indexed="63"/>
      </bottom>
    </border>
    <border>
      <left style="thin"/>
      <right>
        <color indexed="63"/>
      </right>
      <top>
        <color indexed="63"/>
      </top>
      <bottom style="medium"/>
    </border>
    <border>
      <left style="double"/>
      <right>
        <color indexed="63"/>
      </right>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double"/>
      <right>
        <color indexed="63"/>
      </right>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color indexed="63"/>
      </left>
      <right style="thin"/>
      <top>
        <color indexed="63"/>
      </top>
      <bottom style="thin"/>
    </border>
    <border>
      <left>
        <color indexed="63"/>
      </left>
      <right style="medium"/>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right>
        <color indexed="63"/>
      </right>
      <top style="medium"/>
      <bottom style="medium"/>
    </border>
    <border>
      <left style="thin"/>
      <right>
        <color indexed="63"/>
      </right>
      <top style="double"/>
      <bottom style="thin"/>
    </border>
    <border>
      <left>
        <color indexed="63"/>
      </left>
      <right style="thin"/>
      <top style="double"/>
      <bottom style="thin"/>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double"/>
      <top style="double"/>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42">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wrapText="1"/>
    </xf>
    <xf numFmtId="0" fontId="1" fillId="0" borderId="1" xfId="0" applyFont="1" applyBorder="1" applyAlignment="1">
      <alignment wrapText="1"/>
    </xf>
    <xf numFmtId="0" fontId="4" fillId="0" borderId="0" xfId="0" applyFont="1" applyAlignment="1">
      <alignment/>
    </xf>
    <xf numFmtId="0" fontId="2" fillId="0" borderId="0" xfId="0" applyFont="1" applyAlignment="1">
      <alignment/>
    </xf>
    <xf numFmtId="0" fontId="1" fillId="0" borderId="2" xfId="0" applyFont="1" applyBorder="1" applyAlignment="1">
      <alignment/>
    </xf>
    <xf numFmtId="0" fontId="1" fillId="0" borderId="3" xfId="0" applyFont="1" applyBorder="1" applyAlignment="1">
      <alignment/>
    </xf>
    <xf numFmtId="0" fontId="1" fillId="0" borderId="2" xfId="0" applyFont="1" applyBorder="1" applyAlignment="1">
      <alignment horizontal="center"/>
    </xf>
    <xf numFmtId="0" fontId="1" fillId="0" borderId="4" xfId="0" applyFont="1" applyBorder="1" applyAlignment="1">
      <alignment horizontal="center"/>
    </xf>
    <xf numFmtId="0" fontId="0" fillId="0" borderId="0" xfId="0" applyAlignment="1">
      <alignment wrapText="1"/>
    </xf>
    <xf numFmtId="0" fontId="1" fillId="0" borderId="5" xfId="0" applyFont="1" applyBorder="1" applyAlignment="1">
      <alignment/>
    </xf>
    <xf numFmtId="3" fontId="1" fillId="0" borderId="3" xfId="0" applyNumberFormat="1" applyFont="1" applyBorder="1" applyAlignment="1">
      <alignment horizontal="center"/>
    </xf>
    <xf numFmtId="3" fontId="1" fillId="0" borderId="6" xfId="0" applyNumberFormat="1" applyFont="1" applyBorder="1" applyAlignment="1">
      <alignment horizontal="center"/>
    </xf>
    <xf numFmtId="3" fontId="1" fillId="0" borderId="1" xfId="0" applyNumberFormat="1" applyFont="1" applyBorder="1" applyAlignment="1">
      <alignment horizontal="center"/>
    </xf>
    <xf numFmtId="3" fontId="1" fillId="0" borderId="7" xfId="0" applyNumberFormat="1" applyFont="1" applyBorder="1" applyAlignment="1">
      <alignment horizontal="center"/>
    </xf>
    <xf numFmtId="3" fontId="1" fillId="0" borderId="8" xfId="0" applyNumberFormat="1" applyFont="1" applyBorder="1" applyAlignment="1">
      <alignment horizontal="center"/>
    </xf>
    <xf numFmtId="9" fontId="1" fillId="0" borderId="3" xfId="0" applyNumberFormat="1" applyFont="1" applyBorder="1" applyAlignment="1">
      <alignment horizontal="center"/>
    </xf>
    <xf numFmtId="9" fontId="1" fillId="0" borderId="6" xfId="0" applyNumberFormat="1" applyFont="1" applyBorder="1" applyAlignment="1">
      <alignment horizontal="center"/>
    </xf>
    <xf numFmtId="167" fontId="1" fillId="0" borderId="1" xfId="0" applyNumberFormat="1" applyFont="1" applyBorder="1" applyAlignment="1">
      <alignment horizontal="center"/>
    </xf>
    <xf numFmtId="167" fontId="1" fillId="0" borderId="7" xfId="0" applyNumberFormat="1" applyFont="1" applyBorder="1" applyAlignment="1">
      <alignment horizontal="center"/>
    </xf>
    <xf numFmtId="3" fontId="4" fillId="0" borderId="1" xfId="0" applyNumberFormat="1" applyFont="1" applyBorder="1" applyAlignment="1">
      <alignment horizontal="center" wrapText="1"/>
    </xf>
    <xf numFmtId="0" fontId="1" fillId="0" borderId="9" xfId="0" applyFont="1" applyBorder="1" applyAlignment="1">
      <alignment wrapText="1"/>
    </xf>
    <xf numFmtId="0" fontId="1" fillId="0" borderId="3" xfId="0" applyFont="1" applyBorder="1" applyAlignment="1">
      <alignment wrapText="1"/>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 fontId="1" fillId="0" borderId="3" xfId="0" applyNumberFormat="1" applyFont="1" applyBorder="1" applyAlignment="1">
      <alignment horizontal="center"/>
    </xf>
    <xf numFmtId="4" fontId="1" fillId="0" borderId="6" xfId="0" applyNumberFormat="1" applyFont="1" applyBorder="1" applyAlignment="1">
      <alignment horizontal="center"/>
    </xf>
    <xf numFmtId="0" fontId="0" fillId="0" borderId="0" xfId="0" applyAlignment="1">
      <alignment horizontal="left"/>
    </xf>
    <xf numFmtId="0" fontId="1" fillId="0" borderId="8" xfId="0" applyFont="1" applyBorder="1" applyAlignment="1">
      <alignment/>
    </xf>
    <xf numFmtId="170" fontId="1" fillId="0" borderId="1" xfId="15" applyNumberFormat="1" applyFont="1" applyBorder="1" applyAlignment="1">
      <alignment/>
    </xf>
    <xf numFmtId="170" fontId="1" fillId="0" borderId="1" xfId="15" applyNumberFormat="1" applyFont="1" applyBorder="1" applyAlignment="1">
      <alignment horizontal="center"/>
    </xf>
    <xf numFmtId="170" fontId="1" fillId="0" borderId="1" xfId="15" applyNumberFormat="1" applyFont="1" applyBorder="1" applyAlignment="1">
      <alignment horizontal="center" wrapText="1"/>
    </xf>
    <xf numFmtId="170" fontId="1" fillId="0" borderId="3" xfId="0" applyNumberFormat="1" applyFont="1" applyBorder="1" applyAlignment="1">
      <alignment/>
    </xf>
    <xf numFmtId="2" fontId="1" fillId="0" borderId="3" xfId="0" applyNumberFormat="1" applyFont="1" applyBorder="1" applyAlignment="1">
      <alignment horizontal="center" wrapText="1"/>
    </xf>
    <xf numFmtId="2" fontId="1" fillId="0" borderId="9" xfId="0" applyNumberFormat="1" applyFont="1" applyBorder="1" applyAlignment="1">
      <alignment horizontal="center" wrapText="1"/>
    </xf>
    <xf numFmtId="2" fontId="1" fillId="0" borderId="9" xfId="15" applyNumberFormat="1" applyFont="1" applyBorder="1" applyAlignment="1">
      <alignment horizontal="center" wrapText="1"/>
    </xf>
    <xf numFmtId="9" fontId="1" fillId="0" borderId="3" xfId="21" applyFont="1" applyBorder="1" applyAlignment="1">
      <alignment horizontal="center"/>
    </xf>
    <xf numFmtId="167" fontId="1" fillId="0" borderId="1" xfId="21" applyNumberFormat="1" applyFont="1" applyBorder="1" applyAlignment="1">
      <alignment horizontal="center"/>
    </xf>
    <xf numFmtId="0" fontId="12" fillId="0" borderId="0" xfId="0" applyFont="1" applyBorder="1" applyAlignment="1">
      <alignment/>
    </xf>
    <xf numFmtId="0" fontId="0" fillId="0" borderId="0" xfId="0" applyBorder="1" applyAlignment="1">
      <alignment/>
    </xf>
    <xf numFmtId="3" fontId="13" fillId="0" borderId="0" xfId="0" applyNumberFormat="1" applyFont="1" applyBorder="1" applyAlignment="1">
      <alignment horizontal="center"/>
    </xf>
    <xf numFmtId="3" fontId="12" fillId="0" borderId="0" xfId="0" applyNumberFormat="1" applyFont="1" applyBorder="1" applyAlignment="1">
      <alignment horizontal="center"/>
    </xf>
    <xf numFmtId="0" fontId="12" fillId="0" borderId="0" xfId="0" applyFont="1" applyAlignment="1">
      <alignment/>
    </xf>
    <xf numFmtId="3" fontId="13" fillId="0" borderId="0" xfId="0" applyNumberFormat="1" applyFont="1" applyAlignment="1">
      <alignment horizontal="left"/>
    </xf>
    <xf numFmtId="3" fontId="4" fillId="0" borderId="0" xfId="0" applyNumberFormat="1" applyFont="1" applyBorder="1" applyAlignment="1">
      <alignment horizontal="center" wrapText="1"/>
    </xf>
    <xf numFmtId="168" fontId="4" fillId="0" borderId="0" xfId="0" applyNumberFormat="1" applyFont="1" applyBorder="1" applyAlignment="1">
      <alignment horizontal="center" wrapText="1"/>
    </xf>
    <xf numFmtId="0" fontId="4" fillId="0" borderId="0" xfId="0" applyFont="1" applyBorder="1" applyAlignment="1">
      <alignment horizontal="center" wrapText="1"/>
    </xf>
    <xf numFmtId="0" fontId="10" fillId="0" borderId="0" xfId="0" applyFont="1" applyBorder="1" applyAlignment="1">
      <alignment textRotation="90" wrapText="1" shrinkToFit="1"/>
    </xf>
    <xf numFmtId="0" fontId="10" fillId="0" borderId="0" xfId="0" applyFont="1" applyBorder="1" applyAlignment="1">
      <alignment textRotation="59" wrapText="1" shrinkToFit="1"/>
    </xf>
    <xf numFmtId="0" fontId="1" fillId="0" borderId="0" xfId="0" applyFont="1" applyAlignment="1">
      <alignment horizontal="left"/>
    </xf>
    <xf numFmtId="170" fontId="1" fillId="0" borderId="0" xfId="15" applyNumberFormat="1" applyFont="1" applyAlignment="1">
      <alignment/>
    </xf>
    <xf numFmtId="0" fontId="15" fillId="2" borderId="0" xfId="0" applyFont="1" applyFill="1" applyAlignment="1">
      <alignment horizontal="left" indent="3"/>
    </xf>
    <xf numFmtId="0" fontId="2" fillId="0" borderId="0" xfId="0" applyFont="1" applyBorder="1" applyAlignment="1">
      <alignment horizontal="left"/>
    </xf>
    <xf numFmtId="0" fontId="3" fillId="0" borderId="0" xfId="0" applyFont="1" applyAlignment="1">
      <alignment horizontal="left"/>
    </xf>
    <xf numFmtId="0" fontId="1" fillId="0" borderId="9" xfId="0" applyFont="1" applyBorder="1" applyAlignment="1">
      <alignment horizontal="center" vertical="center" wrapText="1"/>
    </xf>
    <xf numFmtId="0" fontId="4" fillId="0" borderId="11" xfId="0" applyFont="1" applyBorder="1" applyAlignment="1">
      <alignment horizontal="center" wrapText="1"/>
    </xf>
    <xf numFmtId="168" fontId="4" fillId="0" borderId="7" xfId="0" applyNumberFormat="1" applyFont="1" applyBorder="1" applyAlignment="1">
      <alignment horizontal="center" wrapText="1"/>
    </xf>
    <xf numFmtId="0" fontId="4" fillId="0" borderId="12" xfId="0" applyFont="1" applyBorder="1" applyAlignment="1">
      <alignment horizontal="center" wrapText="1"/>
    </xf>
    <xf numFmtId="3" fontId="4" fillId="0" borderId="13" xfId="0" applyNumberFormat="1" applyFont="1" applyBorder="1" applyAlignment="1">
      <alignment horizontal="center" wrapText="1"/>
    </xf>
    <xf numFmtId="168" fontId="4" fillId="0" borderId="14" xfId="0" applyNumberFormat="1" applyFont="1" applyBorder="1" applyAlignment="1">
      <alignment horizontal="center" wrapText="1"/>
    </xf>
    <xf numFmtId="0" fontId="4" fillId="0" borderId="0" xfId="0" applyFont="1" applyAlignment="1">
      <alignment horizontal="center"/>
    </xf>
    <xf numFmtId="0" fontId="13" fillId="0" borderId="0" xfId="0" applyFont="1" applyAlignment="1">
      <alignment/>
    </xf>
    <xf numFmtId="3" fontId="13" fillId="0" borderId="0" xfId="0" applyNumberFormat="1" applyFont="1" applyAlignment="1">
      <alignment horizontal="center"/>
    </xf>
    <xf numFmtId="0" fontId="17" fillId="0" borderId="0" xfId="0" applyFont="1" applyAlignment="1">
      <alignment horizontal="center"/>
    </xf>
    <xf numFmtId="0" fontId="18" fillId="0" borderId="0" xfId="0" applyFont="1" applyAlignment="1">
      <alignment/>
    </xf>
    <xf numFmtId="0" fontId="2" fillId="0" borderId="0" xfId="0" applyFont="1" applyAlignment="1">
      <alignment horizontal="left" indent="5"/>
    </xf>
    <xf numFmtId="0" fontId="11" fillId="3" borderId="0" xfId="0" applyFont="1" applyFill="1" applyAlignment="1">
      <alignment/>
    </xf>
    <xf numFmtId="3" fontId="14" fillId="3" borderId="0" xfId="0" applyNumberFormat="1" applyFont="1" applyFill="1" applyAlignment="1">
      <alignment horizontal="center"/>
    </xf>
    <xf numFmtId="9" fontId="14" fillId="3" borderId="0" xfId="0" applyNumberFormat="1" applyFont="1" applyFill="1" applyAlignment="1">
      <alignment horizontal="center"/>
    </xf>
    <xf numFmtId="0" fontId="13" fillId="0" borderId="0" xfId="0" applyFont="1" applyBorder="1" applyAlignment="1">
      <alignment/>
    </xf>
    <xf numFmtId="0" fontId="0" fillId="0" borderId="0" xfId="0" applyAlignment="1">
      <alignment horizontal="center" wrapText="1"/>
    </xf>
    <xf numFmtId="0" fontId="4" fillId="0" borderId="5" xfId="0" applyFont="1" applyBorder="1" applyAlignment="1">
      <alignment/>
    </xf>
    <xf numFmtId="3" fontId="4" fillId="0" borderId="8" xfId="0" applyNumberFormat="1" applyFont="1" applyBorder="1" applyAlignment="1">
      <alignment/>
    </xf>
    <xf numFmtId="9" fontId="4" fillId="0" borderId="8" xfId="0" applyNumberFormat="1" applyFont="1" applyBorder="1" applyAlignment="1">
      <alignment/>
    </xf>
    <xf numFmtId="3" fontId="4" fillId="0" borderId="15" xfId="0" applyNumberFormat="1" applyFont="1" applyBorder="1" applyAlignment="1">
      <alignment/>
    </xf>
    <xf numFmtId="0" fontId="1" fillId="0" borderId="0" xfId="0" applyFont="1" applyAlignment="1">
      <alignment horizontal="left" wrapText="1"/>
    </xf>
    <xf numFmtId="0" fontId="3" fillId="0" borderId="0" xfId="0" applyFont="1" applyAlignment="1">
      <alignment horizontal="left" wrapText="1"/>
    </xf>
    <xf numFmtId="0" fontId="1" fillId="0" borderId="1" xfId="0" applyFont="1" applyBorder="1" applyAlignment="1">
      <alignment horizontal="center" wrapText="1"/>
    </xf>
    <xf numFmtId="0" fontId="1" fillId="0" borderId="9" xfId="0" applyFont="1" applyBorder="1" applyAlignment="1">
      <alignment horizontal="center" wrapText="1"/>
    </xf>
    <xf numFmtId="3" fontId="1" fillId="0" borderId="1" xfId="0" applyNumberFormat="1" applyFont="1" applyBorder="1" applyAlignment="1">
      <alignment/>
    </xf>
    <xf numFmtId="9" fontId="1" fillId="0" borderId="1" xfId="0" applyNumberFormat="1" applyFont="1" applyBorder="1" applyAlignment="1">
      <alignment/>
    </xf>
    <xf numFmtId="0" fontId="1" fillId="0" borderId="1" xfId="0" applyFont="1" applyBorder="1" applyAlignment="1">
      <alignment horizontal="right"/>
    </xf>
    <xf numFmtId="0" fontId="1" fillId="0" borderId="0" xfId="0" applyFont="1" applyFill="1" applyBorder="1" applyAlignment="1">
      <alignment horizontal="left" textRotation="91" wrapText="1" shrinkToFit="1"/>
    </xf>
    <xf numFmtId="0" fontId="1" fillId="0" borderId="0" xfId="0" applyFont="1" applyFill="1" applyBorder="1" applyAlignment="1">
      <alignment horizontal="center" wrapText="1" shrinkToFit="1"/>
    </xf>
    <xf numFmtId="0" fontId="1" fillId="0" borderId="0" xfId="0" applyFont="1" applyFill="1" applyBorder="1" applyAlignment="1">
      <alignment textRotation="90" wrapText="1" shrinkToFit="1"/>
    </xf>
    <xf numFmtId="0" fontId="15" fillId="0" borderId="0" xfId="0" applyFont="1" applyFill="1" applyAlignment="1">
      <alignment horizontal="left" indent="3"/>
    </xf>
    <xf numFmtId="0" fontId="1" fillId="0" borderId="1" xfId="0" applyFont="1" applyFill="1" applyBorder="1" applyAlignment="1">
      <alignment horizontal="center" wrapText="1" shrinkToFit="1"/>
    </xf>
    <xf numFmtId="0" fontId="1" fillId="0" borderId="9" xfId="0" applyFont="1" applyBorder="1" applyAlignment="1">
      <alignment/>
    </xf>
    <xf numFmtId="0" fontId="1" fillId="0" borderId="16" xfId="0" applyFont="1" applyBorder="1" applyAlignment="1">
      <alignment/>
    </xf>
    <xf numFmtId="0" fontId="1" fillId="0" borderId="17" xfId="0" applyFont="1" applyBorder="1" applyAlignment="1">
      <alignment/>
    </xf>
    <xf numFmtId="170" fontId="1" fillId="0" borderId="18" xfId="15" applyNumberFormat="1" applyFont="1" applyBorder="1" applyAlignment="1">
      <alignment/>
    </xf>
    <xf numFmtId="170" fontId="1" fillId="4" borderId="19" xfId="15" applyNumberFormat="1" applyFont="1" applyFill="1" applyBorder="1" applyAlignment="1">
      <alignment/>
    </xf>
    <xf numFmtId="170" fontId="1" fillId="0" borderId="8" xfId="15" applyNumberFormat="1" applyFont="1" applyBorder="1" applyAlignment="1">
      <alignment/>
    </xf>
    <xf numFmtId="170" fontId="1" fillId="4" borderId="15" xfId="15" applyNumberFormat="1" applyFont="1" applyFill="1" applyBorder="1" applyAlignment="1">
      <alignment/>
    </xf>
    <xf numFmtId="0" fontId="1" fillId="0" borderId="18" xfId="0" applyFont="1" applyBorder="1" applyAlignment="1">
      <alignment/>
    </xf>
    <xf numFmtId="170" fontId="1" fillId="0" borderId="1" xfId="15" applyNumberFormat="1" applyFont="1" applyFill="1" applyBorder="1" applyAlignment="1">
      <alignment/>
    </xf>
    <xf numFmtId="170" fontId="1" fillId="0" borderId="0" xfId="15" applyNumberFormat="1" applyFont="1" applyFill="1" applyAlignment="1">
      <alignment/>
    </xf>
    <xf numFmtId="170" fontId="1" fillId="4" borderId="1" xfId="15" applyNumberFormat="1" applyFont="1" applyFill="1" applyBorder="1" applyAlignment="1">
      <alignment/>
    </xf>
    <xf numFmtId="0" fontId="1" fillId="0" borderId="1" xfId="0" applyFont="1" applyBorder="1" applyAlignment="1">
      <alignment horizontal="left"/>
    </xf>
    <xf numFmtId="170" fontId="1" fillId="0" borderId="0" xfId="15" applyNumberFormat="1" applyFont="1" applyFill="1" applyBorder="1" applyAlignment="1">
      <alignment/>
    </xf>
    <xf numFmtId="0" fontId="1" fillId="0" borderId="8" xfId="0" applyFont="1" applyBorder="1" applyAlignment="1">
      <alignment horizontal="left"/>
    </xf>
    <xf numFmtId="0" fontId="4" fillId="0" borderId="0" xfId="0" applyFont="1" applyAlignment="1">
      <alignment horizontal="left"/>
    </xf>
    <xf numFmtId="0" fontId="21" fillId="3" borderId="20" xfId="0" applyFont="1" applyFill="1" applyBorder="1" applyAlignment="1">
      <alignment horizontal="left" vertical="top" wrapText="1"/>
    </xf>
    <xf numFmtId="0" fontId="21" fillId="3" borderId="21" xfId="0" applyFont="1" applyFill="1" applyBorder="1" applyAlignment="1">
      <alignment horizontal="left" vertical="top" wrapText="1"/>
    </xf>
    <xf numFmtId="0" fontId="0" fillId="3" borderId="21" xfId="0" applyFill="1" applyBorder="1" applyAlignment="1">
      <alignment wrapText="1"/>
    </xf>
    <xf numFmtId="0" fontId="0" fillId="3" borderId="22" xfId="0" applyFill="1" applyBorder="1" applyAlignment="1">
      <alignment wrapText="1"/>
    </xf>
    <xf numFmtId="0" fontId="0" fillId="0" borderId="21" xfId="0" applyBorder="1" applyAlignment="1">
      <alignment wrapText="1"/>
    </xf>
    <xf numFmtId="0" fontId="9" fillId="0" borderId="17" xfId="0" applyFont="1" applyBorder="1" applyAlignment="1">
      <alignment horizontal="left"/>
    </xf>
    <xf numFmtId="0" fontId="13" fillId="0" borderId="23" xfId="0" applyFont="1" applyFill="1" applyBorder="1" applyAlignment="1">
      <alignment horizontal="left" wrapText="1"/>
    </xf>
    <xf numFmtId="0" fontId="9" fillId="0" borderId="23" xfId="0" applyFont="1" applyBorder="1" applyAlignment="1">
      <alignment horizontal="left"/>
    </xf>
    <xf numFmtId="0" fontId="13" fillId="0" borderId="24" xfId="0" applyFont="1" applyFill="1" applyBorder="1" applyAlignment="1">
      <alignment horizontal="left" wrapText="1"/>
    </xf>
    <xf numFmtId="0" fontId="0" fillId="0" borderId="9" xfId="0" applyBorder="1" applyAlignment="1">
      <alignment/>
    </xf>
    <xf numFmtId="3" fontId="1" fillId="0" borderId="16" xfId="0" applyNumberFormat="1" applyFont="1" applyBorder="1" applyAlignment="1">
      <alignment horizontal="center"/>
    </xf>
    <xf numFmtId="0" fontId="0" fillId="3" borderId="9" xfId="0" applyFill="1" applyBorder="1" applyAlignment="1">
      <alignment/>
    </xf>
    <xf numFmtId="3" fontId="6" fillId="3" borderId="16" xfId="0" applyNumberFormat="1" applyFont="1" applyFill="1" applyBorder="1" applyAlignment="1">
      <alignment horizontal="center"/>
    </xf>
    <xf numFmtId="0" fontId="1" fillId="3" borderId="16" xfId="0" applyFont="1" applyFill="1" applyBorder="1" applyAlignment="1">
      <alignment/>
    </xf>
    <xf numFmtId="0" fontId="1" fillId="3" borderId="9" xfId="0" applyFont="1" applyFill="1" applyBorder="1" applyAlignment="1">
      <alignment horizontal="center" wrapText="1"/>
    </xf>
    <xf numFmtId="3" fontId="6" fillId="3" borderId="3" xfId="0" applyNumberFormat="1" applyFont="1" applyFill="1" applyBorder="1" applyAlignment="1">
      <alignment horizontal="center"/>
    </xf>
    <xf numFmtId="0" fontId="0" fillId="0" borderId="25" xfId="0" applyBorder="1" applyAlignment="1">
      <alignment/>
    </xf>
    <xf numFmtId="3" fontId="1" fillId="0" borderId="9" xfId="0" applyNumberFormat="1" applyFont="1" applyBorder="1" applyAlignment="1">
      <alignment horizontal="center"/>
    </xf>
    <xf numFmtId="0" fontId="1" fillId="3" borderId="9" xfId="0" applyFont="1" applyFill="1" applyBorder="1" applyAlignment="1">
      <alignment/>
    </xf>
    <xf numFmtId="3" fontId="16" fillId="0" borderId="3" xfId="0" applyNumberFormat="1" applyFont="1" applyBorder="1" applyAlignment="1" quotePrefix="1">
      <alignment horizontal="center" wrapText="1"/>
    </xf>
    <xf numFmtId="0" fontId="13" fillId="0" borderId="17" xfId="0" applyFont="1" applyBorder="1" applyAlignment="1">
      <alignment/>
    </xf>
    <xf numFmtId="0" fontId="1" fillId="0" borderId="24" xfId="0" applyFont="1" applyBorder="1" applyAlignment="1">
      <alignment horizontal="right"/>
    </xf>
    <xf numFmtId="3" fontId="13" fillId="0" borderId="3" xfId="0" applyNumberFormat="1" applyFont="1" applyBorder="1" applyAlignment="1">
      <alignment horizontal="center"/>
    </xf>
    <xf numFmtId="0" fontId="0" fillId="0" borderId="0" xfId="0" applyAlignment="1">
      <alignment horizontal="center"/>
    </xf>
    <xf numFmtId="0" fontId="22" fillId="0" borderId="0" xfId="0" applyFont="1" applyAlignment="1">
      <alignment/>
    </xf>
    <xf numFmtId="0" fontId="23" fillId="0" borderId="0" xfId="0" applyFont="1" applyAlignment="1">
      <alignment horizontal="center"/>
    </xf>
    <xf numFmtId="0" fontId="0" fillId="0" borderId="0" xfId="0" applyAlignment="1">
      <alignment horizontal="left" vertical="top" indent="2"/>
    </xf>
    <xf numFmtId="0" fontId="2" fillId="0" borderId="0" xfId="0" applyFont="1" applyAlignment="1">
      <alignment horizontal="left" indent="2"/>
    </xf>
    <xf numFmtId="0" fontId="24" fillId="0" borderId="26" xfId="0" applyFont="1" applyBorder="1" applyAlignment="1">
      <alignment horizontal="left" vertical="top" wrapText="1" indent="2"/>
    </xf>
    <xf numFmtId="0" fontId="24" fillId="0" borderId="27" xfId="0" applyFont="1" applyBorder="1" applyAlignment="1">
      <alignment horizontal="left" vertical="top" wrapText="1" indent="2"/>
    </xf>
    <xf numFmtId="0" fontId="24" fillId="5" borderId="23" xfId="0" applyFont="1" applyFill="1" applyBorder="1" applyAlignment="1">
      <alignment horizontal="left" vertical="top" wrapText="1" indent="2"/>
    </xf>
    <xf numFmtId="0" fontId="24" fillId="5" borderId="28" xfId="0" applyFont="1" applyFill="1" applyBorder="1" applyAlignment="1">
      <alignment horizontal="left" vertical="top" wrapText="1" indent="2"/>
    </xf>
    <xf numFmtId="0" fontId="24" fillId="5" borderId="29" xfId="0" applyFont="1" applyFill="1" applyBorder="1" applyAlignment="1">
      <alignment horizontal="left" vertical="top" wrapText="1" indent="2"/>
    </xf>
    <xf numFmtId="0" fontId="24" fillId="0" borderId="30" xfId="0" applyFont="1" applyBorder="1" applyAlignment="1">
      <alignment horizontal="left" vertical="top" wrapText="1" indent="2"/>
    </xf>
    <xf numFmtId="0" fontId="24" fillId="0" borderId="31" xfId="0" applyFont="1" applyBorder="1" applyAlignment="1">
      <alignment horizontal="left" vertical="top" wrapText="1" indent="2"/>
    </xf>
    <xf numFmtId="0" fontId="24" fillId="5" borderId="32" xfId="0" applyFont="1" applyFill="1" applyBorder="1" applyAlignment="1">
      <alignment horizontal="left" vertical="top" wrapText="1" indent="2"/>
    </xf>
    <xf numFmtId="0" fontId="24" fillId="5" borderId="33" xfId="0" applyFont="1" applyFill="1" applyBorder="1" applyAlignment="1">
      <alignment horizontal="left" vertical="top" wrapText="1" indent="2"/>
    </xf>
    <xf numFmtId="0" fontId="24" fillId="0" borderId="34" xfId="0" applyFont="1" applyBorder="1" applyAlignment="1">
      <alignment horizontal="left" vertical="top" wrapText="1" indent="2"/>
    </xf>
    <xf numFmtId="0" fontId="24" fillId="3" borderId="35" xfId="0" applyFont="1" applyFill="1" applyBorder="1" applyAlignment="1">
      <alignment horizontal="left" vertical="top" wrapText="1" indent="2"/>
    </xf>
    <xf numFmtId="9" fontId="24" fillId="3" borderId="33" xfId="0" applyNumberFormat="1" applyFont="1" applyFill="1" applyBorder="1" applyAlignment="1">
      <alignment horizontal="center" vertical="top" wrapText="1"/>
    </xf>
    <xf numFmtId="9" fontId="24" fillId="3" borderId="36" xfId="0" applyNumberFormat="1" applyFont="1" applyFill="1" applyBorder="1" applyAlignment="1">
      <alignment horizontal="center" vertical="top" wrapText="1"/>
    </xf>
    <xf numFmtId="9" fontId="24" fillId="3" borderId="37" xfId="0" applyNumberFormat="1" applyFont="1" applyFill="1" applyBorder="1" applyAlignment="1">
      <alignment horizontal="center" vertical="top" wrapText="1"/>
    </xf>
    <xf numFmtId="9" fontId="24" fillId="3" borderId="38" xfId="0" applyNumberFormat="1" applyFont="1" applyFill="1" applyBorder="1" applyAlignment="1">
      <alignment horizontal="center" vertical="top" wrapText="1"/>
    </xf>
    <xf numFmtId="3" fontId="24" fillId="3" borderId="17" xfId="0" applyNumberFormat="1" applyFont="1" applyFill="1" applyBorder="1" applyAlignment="1">
      <alignment horizontal="center" vertical="top" wrapText="1"/>
    </xf>
    <xf numFmtId="3" fontId="24" fillId="3" borderId="39" xfId="0" applyNumberFormat="1" applyFont="1" applyFill="1" applyBorder="1" applyAlignment="1">
      <alignment horizontal="center" vertical="top" wrapText="1"/>
    </xf>
    <xf numFmtId="0" fontId="24" fillId="5" borderId="23" xfId="0" applyFont="1" applyFill="1" applyBorder="1" applyAlignment="1">
      <alignment horizontal="center" vertical="top" wrapText="1"/>
    </xf>
    <xf numFmtId="0" fontId="24" fillId="3" borderId="17" xfId="0" applyFont="1" applyFill="1" applyBorder="1" applyAlignment="1">
      <alignment horizontal="center" vertical="top" wrapText="1"/>
    </xf>
    <xf numFmtId="3" fontId="24" fillId="3" borderId="40" xfId="0" applyNumberFormat="1" applyFont="1" applyFill="1" applyBorder="1" applyAlignment="1">
      <alignment horizontal="center" vertical="top" wrapText="1"/>
    </xf>
    <xf numFmtId="0" fontId="25" fillId="0" borderId="0" xfId="0" applyFont="1" applyAlignment="1">
      <alignment/>
    </xf>
    <xf numFmtId="0" fontId="23" fillId="0" borderId="0" xfId="0" applyFont="1" applyAlignment="1">
      <alignment/>
    </xf>
    <xf numFmtId="0" fontId="2" fillId="0" borderId="0" xfId="0" applyFont="1" applyAlignment="1">
      <alignment horizontal="center"/>
    </xf>
    <xf numFmtId="0" fontId="24" fillId="0" borderId="26" xfId="0" applyFont="1" applyBorder="1" applyAlignment="1">
      <alignment horizontal="center" vertical="top" wrapText="1"/>
    </xf>
    <xf numFmtId="0" fontId="24" fillId="0" borderId="41" xfId="0" applyFont="1" applyBorder="1" applyAlignment="1">
      <alignment horizontal="center" vertical="top" wrapText="1"/>
    </xf>
    <xf numFmtId="0" fontId="24" fillId="0" borderId="42" xfId="0" applyFont="1" applyBorder="1" applyAlignment="1">
      <alignment horizontal="center" vertical="top" wrapText="1"/>
    </xf>
    <xf numFmtId="0" fontId="24" fillId="0" borderId="43" xfId="0" applyFont="1" applyBorder="1" applyAlignment="1">
      <alignment horizontal="center" vertical="top" wrapText="1"/>
    </xf>
    <xf numFmtId="0" fontId="24" fillId="0" borderId="44" xfId="0" applyFont="1" applyBorder="1" applyAlignment="1">
      <alignment horizontal="center" vertical="top" wrapText="1"/>
    </xf>
    <xf numFmtId="0" fontId="24" fillId="0" borderId="45" xfId="0" applyFont="1" applyBorder="1" applyAlignment="1">
      <alignment horizontal="center" vertical="top" wrapText="1"/>
    </xf>
    <xf numFmtId="0" fontId="24" fillId="0" borderId="46" xfId="0" applyFont="1" applyBorder="1" applyAlignment="1">
      <alignment horizontal="center" vertical="top" wrapText="1"/>
    </xf>
    <xf numFmtId="0" fontId="24" fillId="0" borderId="47" xfId="0" applyFont="1" applyBorder="1" applyAlignment="1">
      <alignment horizontal="center" vertical="top" wrapText="1"/>
    </xf>
    <xf numFmtId="0" fontId="24" fillId="0" borderId="48" xfId="0" applyFont="1" applyBorder="1" applyAlignment="1">
      <alignment horizontal="center" vertical="top" wrapText="1"/>
    </xf>
    <xf numFmtId="0" fontId="1" fillId="0" borderId="0" xfId="0" applyFont="1" applyBorder="1" applyAlignment="1">
      <alignment horizontal="center" wrapText="1"/>
    </xf>
    <xf numFmtId="0" fontId="0" fillId="0" borderId="49" xfId="0" applyBorder="1" applyAlignment="1">
      <alignment horizontal="center"/>
    </xf>
    <xf numFmtId="2" fontId="0" fillId="0" borderId="49" xfId="0" applyNumberFormat="1" applyBorder="1" applyAlignment="1">
      <alignment horizontal="center"/>
    </xf>
    <xf numFmtId="180" fontId="0" fillId="0" borderId="49" xfId="0" applyNumberFormat="1" applyBorder="1" applyAlignment="1">
      <alignment horizontal="center"/>
    </xf>
    <xf numFmtId="0" fontId="0" fillId="0" borderId="50" xfId="0"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180" fontId="0" fillId="0" borderId="1" xfId="0" applyNumberFormat="1" applyBorder="1" applyAlignment="1">
      <alignment horizontal="center"/>
    </xf>
    <xf numFmtId="1" fontId="0" fillId="0" borderId="1" xfId="0" applyNumberFormat="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2" fontId="0" fillId="0" borderId="52" xfId="0" applyNumberFormat="1" applyBorder="1" applyAlignment="1">
      <alignment horizontal="center"/>
    </xf>
    <xf numFmtId="180" fontId="0" fillId="0" borderId="52" xfId="0" applyNumberFormat="1" applyBorder="1" applyAlignment="1">
      <alignment horizontal="center"/>
    </xf>
    <xf numFmtId="0" fontId="0" fillId="0" borderId="36" xfId="0" applyBorder="1" applyAlignment="1">
      <alignment horizontal="center"/>
    </xf>
    <xf numFmtId="1" fontId="1" fillId="0" borderId="2" xfId="0" applyNumberFormat="1" applyFont="1" applyBorder="1" applyAlignment="1">
      <alignment horizontal="center"/>
    </xf>
    <xf numFmtId="0" fontId="26" fillId="0" borderId="0" xfId="0" applyFont="1" applyAlignment="1">
      <alignment horizontal="left"/>
    </xf>
    <xf numFmtId="0" fontId="26" fillId="0" borderId="0" xfId="0" applyFont="1" applyAlignment="1">
      <alignment/>
    </xf>
    <xf numFmtId="0" fontId="0" fillId="4" borderId="0" xfId="0" applyFill="1" applyAlignment="1">
      <alignment/>
    </xf>
    <xf numFmtId="0" fontId="2" fillId="0" borderId="0" xfId="0" applyFont="1" applyAlignment="1">
      <alignment horizontal="center"/>
    </xf>
    <xf numFmtId="0" fontId="1" fillId="6" borderId="2" xfId="0" applyFont="1" applyFill="1" applyBorder="1" applyAlignment="1">
      <alignment horizontal="center"/>
    </xf>
    <xf numFmtId="3" fontId="1" fillId="6" borderId="3" xfId="0" applyNumberFormat="1" applyFont="1" applyFill="1" applyBorder="1" applyAlignment="1">
      <alignment horizontal="center"/>
    </xf>
    <xf numFmtId="3" fontId="1" fillId="6" borderId="1" xfId="0" applyNumberFormat="1" applyFont="1" applyFill="1" applyBorder="1" applyAlignment="1">
      <alignment horizontal="center"/>
    </xf>
    <xf numFmtId="4" fontId="1" fillId="6" borderId="9" xfId="0" applyNumberFormat="1" applyFont="1" applyFill="1" applyBorder="1" applyAlignment="1">
      <alignment horizontal="center"/>
    </xf>
    <xf numFmtId="4" fontId="1" fillId="6" borderId="3" xfId="0" applyNumberFormat="1" applyFont="1" applyFill="1" applyBorder="1" applyAlignment="1">
      <alignment horizontal="center"/>
    </xf>
    <xf numFmtId="0" fontId="1" fillId="7" borderId="2" xfId="0" applyFont="1" applyFill="1" applyBorder="1" applyAlignment="1">
      <alignment horizontal="center"/>
    </xf>
    <xf numFmtId="9" fontId="1" fillId="7" borderId="3" xfId="0" applyNumberFormat="1" applyFont="1" applyFill="1" applyBorder="1" applyAlignment="1">
      <alignment horizontal="center"/>
    </xf>
    <xf numFmtId="9" fontId="1" fillId="7" borderId="1" xfId="0" applyNumberFormat="1" applyFont="1" applyFill="1" applyBorder="1" applyAlignment="1">
      <alignment horizontal="center"/>
    </xf>
    <xf numFmtId="3" fontId="1" fillId="0" borderId="8" xfId="0" applyNumberFormat="1" applyFont="1" applyFill="1" applyBorder="1" applyAlignment="1">
      <alignment horizontal="center"/>
    </xf>
    <xf numFmtId="3" fontId="1" fillId="0" borderId="15" xfId="0" applyNumberFormat="1" applyFont="1" applyFill="1" applyBorder="1" applyAlignment="1">
      <alignment horizontal="center"/>
    </xf>
    <xf numFmtId="0" fontId="4" fillId="0" borderId="0" xfId="0" applyFont="1" applyAlignment="1">
      <alignment horizontal="left" vertical="top"/>
    </xf>
    <xf numFmtId="0" fontId="4" fillId="3" borderId="1" xfId="0" applyFont="1" applyFill="1" applyBorder="1" applyAlignment="1">
      <alignment horizontal="left" vertical="center" indent="2"/>
    </xf>
    <xf numFmtId="0" fontId="0" fillId="0" borderId="0" xfId="0" applyAlignment="1">
      <alignment horizontal="left" indent="2"/>
    </xf>
    <xf numFmtId="3" fontId="4" fillId="3" borderId="1" xfId="0" applyNumberFormat="1" applyFont="1" applyFill="1" applyBorder="1" applyAlignment="1">
      <alignment horizontal="left" vertical="center" indent="2"/>
    </xf>
    <xf numFmtId="3" fontId="19" fillId="3" borderId="1" xfId="0" applyNumberFormat="1" applyFont="1" applyFill="1" applyBorder="1" applyAlignment="1">
      <alignment horizontal="left" vertical="center" indent="2"/>
    </xf>
    <xf numFmtId="0" fontId="4" fillId="0" borderId="0" xfId="0" applyFont="1" applyFill="1" applyAlignment="1">
      <alignment horizontal="center"/>
    </xf>
    <xf numFmtId="0" fontId="1" fillId="0" borderId="1" xfId="0" applyFont="1" applyFill="1" applyBorder="1" applyAlignment="1">
      <alignment wrapText="1" shrinkToFit="1"/>
    </xf>
    <xf numFmtId="170" fontId="1" fillId="0" borderId="3" xfId="15" applyNumberFormat="1" applyFont="1" applyBorder="1" applyAlignment="1">
      <alignment/>
    </xf>
    <xf numFmtId="170" fontId="1" fillId="4" borderId="3" xfId="15" applyNumberFormat="1" applyFont="1" applyFill="1" applyBorder="1" applyAlignment="1">
      <alignment/>
    </xf>
    <xf numFmtId="0" fontId="1" fillId="0" borderId="1" xfId="0" applyFont="1" applyFill="1" applyBorder="1" applyAlignment="1">
      <alignment horizontal="left" textRotation="90" wrapText="1" shrinkToFit="1"/>
    </xf>
    <xf numFmtId="0" fontId="1" fillId="0" borderId="0" xfId="0" applyFont="1" applyAlignment="1">
      <alignment horizontal="center" wrapText="1"/>
    </xf>
    <xf numFmtId="0" fontId="29" fillId="0" borderId="1" xfId="0" applyFont="1" applyBorder="1" applyAlignment="1">
      <alignment/>
    </xf>
    <xf numFmtId="0" fontId="1" fillId="0" borderId="15" xfId="0" applyFont="1" applyBorder="1" applyAlignment="1">
      <alignment/>
    </xf>
    <xf numFmtId="0" fontId="1" fillId="0" borderId="15" xfId="0" applyFont="1" applyBorder="1" applyAlignment="1">
      <alignment wrapText="1"/>
    </xf>
    <xf numFmtId="0" fontId="1" fillId="0" borderId="5" xfId="0" applyFont="1" applyBorder="1" applyAlignment="1">
      <alignment wrapText="1"/>
    </xf>
    <xf numFmtId="0" fontId="29" fillId="0" borderId="15" xfId="0" applyFont="1" applyBorder="1" applyAlignment="1">
      <alignment/>
    </xf>
    <xf numFmtId="0" fontId="1" fillId="0" borderId="1" xfId="0" applyFont="1" applyBorder="1" applyAlignment="1">
      <alignment horizontal="right" wrapText="1"/>
    </xf>
    <xf numFmtId="0" fontId="4" fillId="0" borderId="0" xfId="0" applyFont="1" applyAlignment="1">
      <alignment horizontal="center" vertical="top"/>
    </xf>
    <xf numFmtId="0" fontId="1" fillId="0" borderId="0" xfId="0" applyFont="1" applyAlignment="1">
      <alignment horizontal="left" vertical="top"/>
    </xf>
    <xf numFmtId="0" fontId="4" fillId="0" borderId="25" xfId="0" applyFont="1" applyBorder="1" applyAlignment="1">
      <alignment horizontal="center" vertical="top"/>
    </xf>
    <xf numFmtId="0" fontId="1" fillId="0" borderId="53" xfId="0" applyFont="1" applyBorder="1" applyAlignment="1">
      <alignment horizontal="center" wrapText="1"/>
    </xf>
    <xf numFmtId="170" fontId="1" fillId="0" borderId="0" xfId="15" applyNumberFormat="1" applyFont="1" applyBorder="1" applyAlignment="1">
      <alignment/>
    </xf>
    <xf numFmtId="0" fontId="1" fillId="0" borderId="0" xfId="0" applyFont="1" applyBorder="1" applyAlignment="1">
      <alignment/>
    </xf>
    <xf numFmtId="0" fontId="1" fillId="0" borderId="19" xfId="0" applyFont="1" applyBorder="1" applyAlignment="1">
      <alignment/>
    </xf>
    <xf numFmtId="170" fontId="1" fillId="0" borderId="9" xfId="15" applyNumberFormat="1" applyFont="1" applyBorder="1" applyAlignment="1">
      <alignment/>
    </xf>
    <xf numFmtId="0" fontId="1" fillId="0" borderId="0" xfId="0" applyFont="1" applyBorder="1" applyAlignment="1">
      <alignment wrapText="1"/>
    </xf>
    <xf numFmtId="0" fontId="1" fillId="0" borderId="54" xfId="0" applyFont="1" applyFill="1" applyBorder="1" applyAlignment="1">
      <alignment horizontal="center"/>
    </xf>
    <xf numFmtId="3" fontId="1" fillId="0" borderId="53" xfId="0" applyNumberFormat="1" applyFont="1" applyFill="1" applyBorder="1" applyAlignment="1">
      <alignment horizontal="center"/>
    </xf>
    <xf numFmtId="0" fontId="0" fillId="0" borderId="0" xfId="0" applyFill="1" applyAlignment="1">
      <alignment/>
    </xf>
    <xf numFmtId="4" fontId="1" fillId="0" borderId="19" xfId="0" applyNumberFormat="1" applyFont="1" applyFill="1" applyBorder="1" applyAlignment="1">
      <alignment horizontal="center"/>
    </xf>
    <xf numFmtId="4" fontId="1" fillId="0" borderId="53" xfId="0" applyNumberFormat="1" applyFont="1" applyFill="1" applyBorder="1" applyAlignment="1">
      <alignment horizontal="center"/>
    </xf>
    <xf numFmtId="4" fontId="1" fillId="0" borderId="3" xfId="0" applyNumberFormat="1" applyFont="1" applyFill="1" applyBorder="1" applyAlignment="1">
      <alignment horizontal="center"/>
    </xf>
    <xf numFmtId="0" fontId="1" fillId="0" borderId="0" xfId="0" applyFont="1" applyFill="1" applyAlignment="1">
      <alignment/>
    </xf>
    <xf numFmtId="9" fontId="1" fillId="0" borderId="53" xfId="0" applyNumberFormat="1" applyFont="1" applyFill="1" applyBorder="1" applyAlignment="1">
      <alignment horizontal="center"/>
    </xf>
    <xf numFmtId="9" fontId="1" fillId="0" borderId="15" xfId="0" applyNumberFormat="1" applyFont="1" applyFill="1" applyBorder="1" applyAlignment="1">
      <alignment horizontal="center"/>
    </xf>
    <xf numFmtId="0" fontId="0" fillId="0" borderId="3" xfId="0" applyFont="1" applyBorder="1" applyAlignment="1">
      <alignment/>
    </xf>
    <xf numFmtId="0" fontId="0" fillId="0" borderId="53" xfId="0" applyFont="1" applyBorder="1" applyAlignment="1">
      <alignment/>
    </xf>
    <xf numFmtId="3" fontId="1" fillId="3" borderId="9" xfId="0" applyNumberFormat="1" applyFont="1" applyFill="1" applyBorder="1" applyAlignment="1">
      <alignment/>
    </xf>
    <xf numFmtId="14" fontId="13" fillId="0" borderId="0" xfId="0" applyNumberFormat="1" applyFont="1" applyAlignment="1">
      <alignment/>
    </xf>
    <xf numFmtId="14" fontId="1" fillId="0" borderId="0" xfId="0" applyNumberFormat="1" applyFont="1" applyAlignment="1">
      <alignment/>
    </xf>
    <xf numFmtId="0" fontId="1" fillId="0" borderId="17" xfId="0" applyFont="1" applyBorder="1" applyAlignment="1">
      <alignment horizontal="center" wrapText="1"/>
    </xf>
    <xf numFmtId="170" fontId="1" fillId="0" borderId="5" xfId="15" applyNumberFormat="1" applyFont="1" applyBorder="1" applyAlignment="1">
      <alignment/>
    </xf>
    <xf numFmtId="0" fontId="1" fillId="0" borderId="0" xfId="0" applyFont="1" applyBorder="1" applyAlignment="1">
      <alignment horizontal="left"/>
    </xf>
    <xf numFmtId="0" fontId="1" fillId="0" borderId="54" xfId="0" applyFont="1" applyBorder="1" applyAlignment="1">
      <alignment horizontal="center" wrapText="1"/>
    </xf>
    <xf numFmtId="0" fontId="1" fillId="0" borderId="55" xfId="0" applyFont="1" applyBorder="1" applyAlignment="1">
      <alignment horizontal="center" wrapText="1"/>
    </xf>
    <xf numFmtId="0" fontId="1" fillId="0" borderId="2" xfId="0" applyFont="1" applyBorder="1" applyAlignment="1">
      <alignment horizontal="center" wrapText="1"/>
    </xf>
    <xf numFmtId="2" fontId="1" fillId="0" borderId="2" xfId="0" applyNumberFormat="1" applyFont="1" applyBorder="1" applyAlignment="1">
      <alignment horizontal="center" wrapText="1"/>
    </xf>
    <xf numFmtId="0" fontId="0" fillId="0" borderId="56" xfId="0" applyFont="1" applyBorder="1" applyAlignment="1">
      <alignment/>
    </xf>
    <xf numFmtId="0" fontId="0" fillId="0" borderId="53" xfId="0" applyBorder="1" applyAlignment="1">
      <alignment/>
    </xf>
    <xf numFmtId="1" fontId="0" fillId="0" borderId="49" xfId="0" applyNumberFormat="1" applyBorder="1" applyAlignment="1">
      <alignment horizontal="center"/>
    </xf>
    <xf numFmtId="0" fontId="0" fillId="0" borderId="57" xfId="0" applyFont="1" applyBorder="1" applyAlignment="1">
      <alignment/>
    </xf>
    <xf numFmtId="0" fontId="0" fillId="0" borderId="15" xfId="0" applyBorder="1" applyAlignment="1">
      <alignment/>
    </xf>
    <xf numFmtId="0" fontId="0" fillId="0" borderId="16" xfId="0" applyFill="1" applyBorder="1" applyAlignment="1">
      <alignment horizontal="center"/>
    </xf>
    <xf numFmtId="0" fontId="0" fillId="0" borderId="15" xfId="0" applyFill="1" applyBorder="1" applyAlignment="1">
      <alignment/>
    </xf>
    <xf numFmtId="0" fontId="0" fillId="0" borderId="1" xfId="0" applyFill="1" applyBorder="1" applyAlignment="1">
      <alignment horizontal="center"/>
    </xf>
    <xf numFmtId="2" fontId="0" fillId="0" borderId="1" xfId="0" applyNumberFormat="1" applyFill="1" applyBorder="1" applyAlignment="1">
      <alignment horizontal="center"/>
    </xf>
    <xf numFmtId="180" fontId="0" fillId="0" borderId="1" xfId="0" applyNumberFormat="1" applyFill="1" applyBorder="1" applyAlignment="1">
      <alignment horizontal="center"/>
    </xf>
    <xf numFmtId="0" fontId="0" fillId="0" borderId="51" xfId="0" applyFill="1" applyBorder="1" applyAlignment="1">
      <alignment horizontal="center"/>
    </xf>
    <xf numFmtId="0" fontId="0" fillId="0" borderId="58" xfId="0" applyFont="1" applyBorder="1" applyAlignment="1">
      <alignment/>
    </xf>
    <xf numFmtId="0" fontId="0" fillId="0" borderId="19" xfId="0" applyBorder="1" applyAlignment="1">
      <alignment/>
    </xf>
    <xf numFmtId="0" fontId="0" fillId="0" borderId="15" xfId="0" applyFont="1" applyBorder="1" applyAlignment="1">
      <alignment/>
    </xf>
    <xf numFmtId="0" fontId="1" fillId="0" borderId="9" xfId="0" applyFont="1" applyBorder="1" applyAlignment="1">
      <alignment horizontal="center"/>
    </xf>
    <xf numFmtId="1" fontId="0" fillId="0" borderId="52" xfId="0" applyNumberForma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2" fontId="1" fillId="0" borderId="60" xfId="0" applyNumberFormat="1" applyFont="1" applyBorder="1" applyAlignment="1">
      <alignment horizontal="center"/>
    </xf>
    <xf numFmtId="180" fontId="1" fillId="0" borderId="60" xfId="0" applyNumberFormat="1" applyFont="1" applyBorder="1" applyAlignment="1">
      <alignment horizontal="center"/>
    </xf>
    <xf numFmtId="1" fontId="1" fillId="0" borderId="61" xfId="0" applyNumberFormat="1" applyFont="1" applyBorder="1" applyAlignment="1">
      <alignment horizontal="center"/>
    </xf>
    <xf numFmtId="0" fontId="1" fillId="0" borderId="62" xfId="0" applyFont="1" applyBorder="1" applyAlignment="1">
      <alignment horizontal="center"/>
    </xf>
    <xf numFmtId="0" fontId="26" fillId="0" borderId="0" xfId="0" applyFont="1" applyFill="1" applyAlignment="1">
      <alignment/>
    </xf>
    <xf numFmtId="0" fontId="12" fillId="0" borderId="8" xfId="0" applyFont="1" applyBorder="1" applyAlignment="1">
      <alignment wrapText="1"/>
    </xf>
    <xf numFmtId="0" fontId="12" fillId="0" borderId="15" xfId="0" applyFont="1" applyBorder="1" applyAlignment="1">
      <alignment wrapText="1"/>
    </xf>
    <xf numFmtId="0" fontId="13" fillId="0" borderId="5" xfId="0" applyFont="1" applyBorder="1" applyAlignment="1">
      <alignment/>
    </xf>
    <xf numFmtId="0" fontId="12" fillId="0" borderId="8" xfId="0" applyFont="1" applyBorder="1" applyAlignment="1">
      <alignment/>
    </xf>
    <xf numFmtId="0" fontId="12" fillId="0" borderId="15" xfId="0" applyFont="1" applyBorder="1" applyAlignment="1">
      <alignment/>
    </xf>
    <xf numFmtId="0" fontId="1" fillId="0" borderId="5" xfId="0" applyFont="1" applyBorder="1" applyAlignment="1">
      <alignment horizontal="center"/>
    </xf>
    <xf numFmtId="0" fontId="0" fillId="0" borderId="8" xfId="0" applyFont="1" applyBorder="1" applyAlignment="1">
      <alignment/>
    </xf>
    <xf numFmtId="0" fontId="4" fillId="0" borderId="0" xfId="0" applyFont="1" applyAlignment="1">
      <alignment horizontal="left" vertical="top" wrapText="1" indent="1"/>
    </xf>
    <xf numFmtId="0" fontId="4" fillId="0" borderId="0" xfId="0" applyFont="1" applyAlignment="1">
      <alignment horizontal="left"/>
    </xf>
    <xf numFmtId="0" fontId="2" fillId="0" borderId="0" xfId="0" applyFont="1" applyAlignment="1">
      <alignment horizontal="left"/>
    </xf>
    <xf numFmtId="0" fontId="4" fillId="0" borderId="0" xfId="0" applyFont="1" applyAlignment="1">
      <alignment horizontal="left" vertical="top" wrapText="1"/>
    </xf>
    <xf numFmtId="0" fontId="19" fillId="0" borderId="0" xfId="0" applyFont="1" applyAlignment="1">
      <alignment horizontal="center"/>
    </xf>
    <xf numFmtId="0" fontId="13" fillId="0" borderId="5" xfId="0" applyFont="1" applyBorder="1" applyAlignment="1">
      <alignment wrapText="1"/>
    </xf>
    <xf numFmtId="0" fontId="13" fillId="0" borderId="0" xfId="0" applyFont="1" applyAlignment="1">
      <alignment horizontal="left" wrapText="1"/>
    </xf>
    <xf numFmtId="0" fontId="1" fillId="3" borderId="18" xfId="0" applyFont="1" applyFill="1" applyBorder="1" applyAlignment="1">
      <alignment horizontal="center"/>
    </xf>
    <xf numFmtId="0" fontId="1" fillId="3" borderId="19" xfId="0" applyFont="1" applyFill="1" applyBorder="1" applyAlignment="1">
      <alignment horizontal="center"/>
    </xf>
    <xf numFmtId="0" fontId="4" fillId="3" borderId="9" xfId="0" applyFont="1" applyFill="1" applyBorder="1" applyAlignment="1">
      <alignment horizontal="center"/>
    </xf>
    <xf numFmtId="0" fontId="4" fillId="3" borderId="3" xfId="0" applyFont="1" applyFill="1" applyBorder="1" applyAlignment="1">
      <alignment horizontal="center"/>
    </xf>
    <xf numFmtId="0" fontId="17"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3" fillId="0" borderId="0" xfId="0" applyFont="1" applyBorder="1" applyAlignment="1">
      <alignment horizontal="left" wrapText="1"/>
    </xf>
    <xf numFmtId="0" fontId="21" fillId="3" borderId="63" xfId="0" applyFont="1" applyFill="1" applyBorder="1" applyAlignment="1">
      <alignment horizontal="left" vertical="top" wrapText="1"/>
    </xf>
    <xf numFmtId="0" fontId="21" fillId="3" borderId="20" xfId="0" applyFont="1" applyFill="1" applyBorder="1" applyAlignment="1">
      <alignment horizontal="left" vertical="top" wrapText="1"/>
    </xf>
    <xf numFmtId="0" fontId="21" fillId="3" borderId="64" xfId="0" applyFont="1" applyFill="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3" fillId="0" borderId="0" xfId="0" applyFont="1" applyAlignment="1">
      <alignment/>
    </xf>
    <xf numFmtId="0" fontId="1" fillId="0" borderId="0" xfId="0" applyFont="1" applyAlignment="1">
      <alignment/>
    </xf>
    <xf numFmtId="0" fontId="1" fillId="0" borderId="65" xfId="0" applyFont="1" applyBorder="1" applyAlignment="1">
      <alignment horizontal="center"/>
    </xf>
    <xf numFmtId="0" fontId="1" fillId="0" borderId="55" xfId="0" applyFont="1" applyBorder="1" applyAlignment="1">
      <alignment horizontal="center"/>
    </xf>
    <xf numFmtId="0" fontId="1" fillId="0" borderId="54" xfId="0" applyFont="1" applyBorder="1" applyAlignment="1">
      <alignment horizontal="center"/>
    </xf>
    <xf numFmtId="0" fontId="6" fillId="3" borderId="63"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64" xfId="0" applyFont="1" applyFill="1" applyBorder="1" applyAlignment="1">
      <alignment horizontal="left" vertical="top" wrapText="1"/>
    </xf>
    <xf numFmtId="0" fontId="3" fillId="0" borderId="0" xfId="0" applyFont="1" applyAlignment="1">
      <alignment horizontal="left"/>
    </xf>
    <xf numFmtId="0" fontId="3" fillId="0" borderId="0" xfId="0" applyFont="1" applyAlignment="1">
      <alignment horizontal="left" wrapText="1"/>
    </xf>
    <xf numFmtId="0" fontId="0" fillId="0" borderId="3" xfId="0" applyFont="1" applyBorder="1" applyAlignment="1">
      <alignment/>
    </xf>
    <xf numFmtId="0" fontId="1" fillId="0" borderId="19" xfId="0" applyFont="1" applyBorder="1" applyAlignment="1">
      <alignment horizontal="center" wrapText="1"/>
    </xf>
    <xf numFmtId="0" fontId="0" fillId="0" borderId="53" xfId="0" applyFont="1" applyBorder="1" applyAlignment="1">
      <alignment/>
    </xf>
    <xf numFmtId="14" fontId="1" fillId="0" borderId="0" xfId="0" applyNumberFormat="1" applyFont="1" applyAlignment="1">
      <alignment horizontal="left"/>
    </xf>
    <xf numFmtId="0" fontId="1" fillId="0" borderId="0" xfId="0" applyFont="1" applyAlignment="1">
      <alignment horizontal="left"/>
    </xf>
    <xf numFmtId="0" fontId="4" fillId="0" borderId="0" xfId="0" applyFont="1" applyFill="1" applyAlignment="1">
      <alignment horizontal="center"/>
    </xf>
    <xf numFmtId="0" fontId="1"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0" fillId="0" borderId="0" xfId="0" applyAlignment="1">
      <alignment/>
    </xf>
    <xf numFmtId="0" fontId="4" fillId="0" borderId="66" xfId="0" applyFont="1" applyBorder="1" applyAlignment="1">
      <alignment horizontal="center" vertical="center" wrapText="1"/>
    </xf>
    <xf numFmtId="0" fontId="0" fillId="0" borderId="67" xfId="0" applyBorder="1" applyAlignment="1">
      <alignment horizontal="center" vertical="center"/>
    </xf>
    <xf numFmtId="0" fontId="4" fillId="0" borderId="68" xfId="0" applyFont="1" applyBorder="1" applyAlignment="1">
      <alignment horizontal="center" vertical="center" wrapText="1"/>
    </xf>
    <xf numFmtId="0" fontId="0" fillId="0" borderId="69" xfId="0" applyBorder="1" applyAlignment="1">
      <alignment horizontal="center" vertical="center"/>
    </xf>
    <xf numFmtId="0" fontId="4" fillId="0" borderId="70" xfId="0" applyFont="1" applyBorder="1" applyAlignment="1">
      <alignment horizontal="center" vertical="center" wrapText="1"/>
    </xf>
    <xf numFmtId="0" fontId="0" fillId="0" borderId="16" xfId="0" applyBorder="1" applyAlignment="1">
      <alignment horizontal="center" vertical="center"/>
    </xf>
    <xf numFmtId="0" fontId="4" fillId="0" borderId="71" xfId="0" applyFont="1" applyBorder="1" applyAlignment="1">
      <alignment horizontal="center" vertical="center" wrapText="1"/>
    </xf>
    <xf numFmtId="0" fontId="0" fillId="0" borderId="72" xfId="0" applyBorder="1" applyAlignment="1">
      <alignment horizontal="center" vertical="center"/>
    </xf>
    <xf numFmtId="0" fontId="4" fillId="0" borderId="0" xfId="0" applyFont="1" applyBorder="1" applyAlignment="1">
      <alignment wrapText="1"/>
    </xf>
    <xf numFmtId="0" fontId="0" fillId="0" borderId="0" xfId="0" applyBorder="1" applyAlignment="1">
      <alignment wrapText="1"/>
    </xf>
    <xf numFmtId="0" fontId="0" fillId="0" borderId="0" xfId="0" applyBorder="1" applyAlignment="1">
      <alignment/>
    </xf>
    <xf numFmtId="0" fontId="24" fillId="5" borderId="40" xfId="0" applyFont="1" applyFill="1" applyBorder="1" applyAlignment="1">
      <alignment horizontal="left" vertical="top" wrapText="1" indent="2"/>
    </xf>
    <xf numFmtId="0" fontId="24" fillId="5" borderId="73" xfId="0" applyFont="1" applyFill="1" applyBorder="1" applyAlignment="1">
      <alignment horizontal="left" vertical="top" wrapText="1" indent="2"/>
    </xf>
    <xf numFmtId="0" fontId="24" fillId="5" borderId="74" xfId="0" applyFont="1" applyFill="1" applyBorder="1" applyAlignment="1">
      <alignment horizontal="left" vertical="top" wrapText="1" indent="2"/>
    </xf>
    <xf numFmtId="0" fontId="24" fillId="5" borderId="41" xfId="0" applyFont="1" applyFill="1" applyBorder="1" applyAlignment="1">
      <alignment horizontal="left" vertical="top" wrapText="1" indent="2"/>
    </xf>
    <xf numFmtId="0" fontId="24" fillId="5" borderId="75" xfId="0" applyFont="1" applyFill="1" applyBorder="1" applyAlignment="1">
      <alignment horizontal="left" vertical="top" wrapText="1" indent="2"/>
    </xf>
    <xf numFmtId="0" fontId="24" fillId="5" borderId="76" xfId="0" applyFont="1" applyFill="1" applyBorder="1" applyAlignment="1">
      <alignment horizontal="left" vertical="top" wrapText="1" indent="2"/>
    </xf>
    <xf numFmtId="0" fontId="1" fillId="0" borderId="0" xfId="0" applyFont="1" applyAlignment="1">
      <alignment horizontal="center" vertical="top"/>
    </xf>
    <xf numFmtId="0" fontId="23" fillId="0" borderId="0" xfId="0" applyFont="1" applyAlignment="1">
      <alignment horizontal="center"/>
    </xf>
    <xf numFmtId="9" fontId="24" fillId="3" borderId="70" xfId="0" applyNumberFormat="1" applyFont="1" applyFill="1" applyBorder="1" applyAlignment="1">
      <alignment horizontal="left" vertical="top" wrapText="1" indent="2"/>
    </xf>
    <xf numFmtId="9" fontId="24" fillId="3" borderId="77" xfId="0" applyNumberFormat="1" applyFont="1" applyFill="1" applyBorder="1" applyAlignment="1">
      <alignment horizontal="left" vertical="top" wrapText="1" indent="2"/>
    </xf>
    <xf numFmtId="0" fontId="4" fillId="0" borderId="0" xfId="0" applyFont="1" applyAlignment="1">
      <alignment horizontal="center" vertical="top"/>
    </xf>
    <xf numFmtId="0" fontId="2" fillId="0" borderId="0" xfId="0" applyFont="1" applyAlignment="1">
      <alignment horizontal="left" wrapText="1"/>
    </xf>
    <xf numFmtId="0" fontId="31" fillId="0" borderId="65" xfId="0" applyFont="1" applyBorder="1" applyAlignment="1">
      <alignment horizontal="center"/>
    </xf>
    <xf numFmtId="0" fontId="31" fillId="0" borderId="55" xfId="0" applyFont="1" applyBorder="1" applyAlignment="1">
      <alignment horizontal="center"/>
    </xf>
    <xf numFmtId="0" fontId="31" fillId="0" borderId="54" xfId="0" applyFont="1" applyBorder="1" applyAlignment="1">
      <alignment horizontal="center"/>
    </xf>
    <xf numFmtId="0" fontId="1" fillId="0" borderId="78" xfId="0" applyFont="1" applyBorder="1" applyAlignment="1">
      <alignment horizontal="center" wrapText="1"/>
    </xf>
    <xf numFmtId="0" fontId="1" fillId="0" borderId="54" xfId="0" applyFont="1" applyBorder="1" applyAlignment="1">
      <alignment horizontal="center" wrapText="1"/>
    </xf>
    <xf numFmtId="0" fontId="1" fillId="0" borderId="26" xfId="0" applyFont="1" applyFill="1" applyBorder="1" applyAlignment="1">
      <alignment horizontal="center"/>
    </xf>
    <xf numFmtId="0" fontId="1" fillId="0" borderId="54" xfId="0" applyFont="1" applyFill="1" applyBorder="1" applyAlignment="1">
      <alignment horizontal="center"/>
    </xf>
    <xf numFmtId="0" fontId="0" fillId="4" borderId="0" xfId="0" applyFill="1" applyAlignment="1">
      <alignment horizontal="center"/>
    </xf>
    <xf numFmtId="0" fontId="27"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A28"/>
  <sheetViews>
    <sheetView workbookViewId="0" topLeftCell="A6">
      <selection activeCell="K22" sqref="K22"/>
    </sheetView>
  </sheetViews>
  <sheetFormatPr defaultColWidth="9.140625" defaultRowHeight="12.75"/>
  <cols>
    <col min="1" max="1" width="16.00390625" style="0" customWidth="1"/>
    <col min="2" max="2" width="12.8515625" style="0" customWidth="1"/>
    <col min="3" max="3" width="16.57421875" style="0" customWidth="1"/>
    <col min="4" max="8" width="12.8515625" style="0" customWidth="1"/>
  </cols>
  <sheetData>
    <row r="1" spans="1:8" ht="19.5" customHeight="1">
      <c r="A1" s="281" t="s">
        <v>89</v>
      </c>
      <c r="B1" s="281"/>
      <c r="C1" s="281"/>
      <c r="D1" s="281"/>
      <c r="E1" s="281"/>
      <c r="F1" s="281"/>
      <c r="G1" s="281"/>
      <c r="H1" s="281"/>
    </row>
    <row r="2" spans="1:8" ht="19.5" customHeight="1">
      <c r="A2" s="65"/>
      <c r="B2" s="65"/>
      <c r="C2" s="65"/>
      <c r="D2" s="65"/>
      <c r="E2" s="65"/>
      <c r="F2" s="65"/>
      <c r="G2" s="65"/>
      <c r="H2" s="65"/>
    </row>
    <row r="3" spans="1:8" s="29" customFormat="1" ht="15.75">
      <c r="A3" s="282" t="s">
        <v>226</v>
      </c>
      <c r="B3" s="282"/>
      <c r="C3" s="282"/>
      <c r="D3" s="282"/>
      <c r="E3" s="282"/>
      <c r="F3" s="282"/>
      <c r="G3" s="282"/>
      <c r="H3" s="282"/>
    </row>
    <row r="4" spans="1:8" s="29" customFormat="1" ht="15.75">
      <c r="A4" s="282" t="s">
        <v>99</v>
      </c>
      <c r="B4" s="282"/>
      <c r="C4" s="282"/>
      <c r="D4" s="282"/>
      <c r="E4" s="282"/>
      <c r="F4" s="282"/>
      <c r="G4" s="282"/>
      <c r="H4" s="282"/>
    </row>
    <row r="5" s="29" customFormat="1" ht="12.75"/>
    <row r="6" spans="1:8" ht="12.75">
      <c r="A6" s="279" t="s">
        <v>20</v>
      </c>
      <c r="B6" s="277" t="s">
        <v>70</v>
      </c>
      <c r="C6" s="277"/>
      <c r="D6" s="277"/>
      <c r="E6" s="277"/>
      <c r="F6" s="277"/>
      <c r="G6" s="278"/>
      <c r="H6" s="68"/>
    </row>
    <row r="7" spans="1:8" s="41" customFormat="1" ht="51">
      <c r="A7" s="280"/>
      <c r="B7" s="118" t="s">
        <v>79</v>
      </c>
      <c r="C7" s="118" t="s">
        <v>231</v>
      </c>
      <c r="D7" s="118" t="s">
        <v>232</v>
      </c>
      <c r="E7" s="118" t="s">
        <v>71</v>
      </c>
      <c r="F7" s="118" t="s">
        <v>73</v>
      </c>
      <c r="G7" s="118" t="s">
        <v>80</v>
      </c>
      <c r="H7" s="118" t="s">
        <v>72</v>
      </c>
    </row>
    <row r="8" spans="1:8" s="41" customFormat="1" ht="12.75">
      <c r="A8" s="109"/>
      <c r="B8" s="113"/>
      <c r="C8" s="113"/>
      <c r="D8" s="113"/>
      <c r="E8" s="113"/>
      <c r="F8" s="113"/>
      <c r="G8" s="113"/>
      <c r="H8" s="115"/>
    </row>
    <row r="9" spans="1:8" s="41" customFormat="1" ht="12.75">
      <c r="A9" s="112" t="s">
        <v>74</v>
      </c>
      <c r="B9" s="13">
        <v>47035</v>
      </c>
      <c r="C9" s="13">
        <v>385.69</v>
      </c>
      <c r="D9" s="13">
        <v>33495.265</v>
      </c>
      <c r="E9" s="13">
        <v>0</v>
      </c>
      <c r="F9" s="13"/>
      <c r="G9" s="13">
        <v>137</v>
      </c>
      <c r="H9" s="119">
        <f>SUM(B9:G9)</f>
        <v>81052.955</v>
      </c>
    </row>
    <row r="10" spans="1:8" s="41" customFormat="1" ht="12.75">
      <c r="A10" s="109"/>
      <c r="B10" s="121"/>
      <c r="C10" s="121"/>
      <c r="D10" s="121" t="s">
        <v>69</v>
      </c>
      <c r="E10" s="121"/>
      <c r="F10" s="121"/>
      <c r="G10" s="121"/>
      <c r="H10" s="122"/>
    </row>
    <row r="11" spans="1:8" s="41" customFormat="1" ht="12.75">
      <c r="A11" s="112" t="s">
        <v>75</v>
      </c>
      <c r="B11" s="13">
        <v>18533</v>
      </c>
      <c r="C11" s="13">
        <v>13260</v>
      </c>
      <c r="D11" s="13">
        <v>116.58</v>
      </c>
      <c r="E11" s="13">
        <v>0</v>
      </c>
      <c r="F11" s="13"/>
      <c r="G11" s="13">
        <v>18.5</v>
      </c>
      <c r="H11" s="119">
        <f>SUM(B11:G11)</f>
        <v>31928.08</v>
      </c>
    </row>
    <row r="12" spans="1:8" s="41" customFormat="1" ht="12.75">
      <c r="A12" s="109"/>
      <c r="B12" s="121"/>
      <c r="C12" s="121"/>
      <c r="D12" s="121"/>
      <c r="E12" s="121"/>
      <c r="F12" s="121"/>
      <c r="G12" s="121"/>
      <c r="H12" s="122"/>
    </row>
    <row r="13" spans="1:8" s="41" customFormat="1" ht="12.75">
      <c r="A13" s="112" t="s">
        <v>76</v>
      </c>
      <c r="B13" s="123" t="s">
        <v>233</v>
      </c>
      <c r="C13" s="13">
        <v>0</v>
      </c>
      <c r="D13" s="13">
        <v>250.7</v>
      </c>
      <c r="E13" s="13">
        <v>34830</v>
      </c>
      <c r="F13" s="13"/>
      <c r="G13" s="13">
        <v>159.3</v>
      </c>
      <c r="H13" s="119">
        <f>SUM(C13:G13)</f>
        <v>35240</v>
      </c>
    </row>
    <row r="14" spans="1:8" s="41" customFormat="1" ht="12.75">
      <c r="A14" s="109"/>
      <c r="B14" s="121"/>
      <c r="C14" s="121"/>
      <c r="D14" s="121"/>
      <c r="E14" s="121"/>
      <c r="F14" s="121"/>
      <c r="G14" s="121"/>
      <c r="H14" s="122"/>
    </row>
    <row r="15" spans="1:105" s="120" customFormat="1" ht="24">
      <c r="A15" s="112" t="s">
        <v>77</v>
      </c>
      <c r="B15" s="13">
        <v>0</v>
      </c>
      <c r="C15" s="13">
        <v>0</v>
      </c>
      <c r="D15" s="13">
        <v>0</v>
      </c>
      <c r="E15" s="13">
        <v>0</v>
      </c>
      <c r="F15" s="13">
        <v>31749</v>
      </c>
      <c r="G15" s="13">
        <v>0</v>
      </c>
      <c r="H15" s="119">
        <f>SUM(B15:G15)</f>
        <v>31749</v>
      </c>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row>
    <row r="16" spans="1:8" ht="12.75">
      <c r="A16" s="111"/>
      <c r="B16" s="114"/>
      <c r="C16" s="114"/>
      <c r="D16" s="114"/>
      <c r="E16" s="114"/>
      <c r="F16" s="114"/>
      <c r="G16" s="114"/>
      <c r="H16" s="117"/>
    </row>
    <row r="17" spans="1:8" ht="12.75">
      <c r="A17" s="110" t="s">
        <v>78</v>
      </c>
      <c r="B17" s="114">
        <v>1998</v>
      </c>
      <c r="C17" s="114">
        <v>0</v>
      </c>
      <c r="D17" s="114">
        <v>14</v>
      </c>
      <c r="E17" s="114">
        <v>0</v>
      </c>
      <c r="F17" s="114"/>
      <c r="G17" s="114">
        <v>2166.8918588636366</v>
      </c>
      <c r="H17" s="116">
        <f>SUM(B17:G17)</f>
        <v>4178.891858863637</v>
      </c>
    </row>
    <row r="18" spans="1:8" ht="12.75">
      <c r="A18" s="124"/>
      <c r="B18" s="121"/>
      <c r="C18" s="121"/>
      <c r="D18" s="121"/>
      <c r="E18" s="121"/>
      <c r="F18" s="121"/>
      <c r="G18" s="121"/>
      <c r="H18" s="230"/>
    </row>
    <row r="19" spans="1:8" ht="12.75">
      <c r="A19" s="125" t="s">
        <v>40</v>
      </c>
      <c r="B19" s="126">
        <f>SUM(B8:B18)</f>
        <v>67566</v>
      </c>
      <c r="C19" s="126">
        <v>13646</v>
      </c>
      <c r="D19" s="126">
        <v>33876.545</v>
      </c>
      <c r="E19" s="126">
        <v>34830</v>
      </c>
      <c r="F19" s="126">
        <v>31749</v>
      </c>
      <c r="G19" s="126">
        <v>2481.6918588636368</v>
      </c>
      <c r="H19" s="119">
        <f>SUM(B19:G19)</f>
        <v>184149.23685886362</v>
      </c>
    </row>
    <row r="20" spans="1:8" ht="12.75">
      <c r="A20" s="71"/>
      <c r="B20" s="42"/>
      <c r="C20" s="42"/>
      <c r="D20" s="42"/>
      <c r="E20" s="42"/>
      <c r="F20" s="64"/>
      <c r="G20" s="64"/>
      <c r="H20" s="69"/>
    </row>
    <row r="21" spans="1:8" ht="12.75">
      <c r="A21" s="71"/>
      <c r="B21" s="42"/>
      <c r="C21" s="42"/>
      <c r="D21" s="42"/>
      <c r="E21" s="45"/>
      <c r="F21" s="1" t="s">
        <v>237</v>
      </c>
      <c r="G21" s="63"/>
      <c r="H21" s="69">
        <v>428130</v>
      </c>
    </row>
    <row r="22" spans="1:8" ht="12.75">
      <c r="A22" s="44"/>
      <c r="B22" s="43"/>
      <c r="C22" s="43"/>
      <c r="D22" s="43"/>
      <c r="E22" s="43"/>
      <c r="F22" s="45"/>
      <c r="G22" s="64"/>
      <c r="H22" s="69"/>
    </row>
    <row r="23" spans="1:8" ht="12.75">
      <c r="A23" s="40"/>
      <c r="B23" s="43"/>
      <c r="C23" s="43"/>
      <c r="D23" s="43"/>
      <c r="E23" s="45"/>
      <c r="F23" s="1" t="s">
        <v>238</v>
      </c>
      <c r="G23" s="63"/>
      <c r="H23" s="70">
        <v>0.301</v>
      </c>
    </row>
    <row r="24" spans="1:8" ht="12.75">
      <c r="A24" s="40"/>
      <c r="B24" s="43"/>
      <c r="C24" s="43"/>
      <c r="D24" s="43"/>
      <c r="E24" s="45"/>
      <c r="F24" s="1"/>
      <c r="G24" s="63"/>
      <c r="H24" s="70"/>
    </row>
    <row r="25" spans="1:8" s="1" customFormat="1" ht="12.75">
      <c r="A25" s="63" t="s">
        <v>81</v>
      </c>
      <c r="B25" s="42"/>
      <c r="C25" s="42"/>
      <c r="D25" s="42"/>
      <c r="E25" s="42"/>
      <c r="F25" s="64"/>
      <c r="G25" s="64"/>
      <c r="H25" s="64"/>
    </row>
    <row r="26" spans="1:8" s="3" customFormat="1" ht="28.5" customHeight="1">
      <c r="A26" s="276" t="s">
        <v>235</v>
      </c>
      <c r="B26" s="276"/>
      <c r="C26" s="276"/>
      <c r="D26" s="276"/>
      <c r="E26" s="276"/>
      <c r="F26" s="276"/>
      <c r="G26" s="276"/>
      <c r="H26" s="276"/>
    </row>
    <row r="27" s="1" customFormat="1" ht="12.75">
      <c r="A27" s="63" t="s">
        <v>234</v>
      </c>
    </row>
    <row r="28" spans="1:8" ht="27" customHeight="1">
      <c r="A28" s="276" t="s">
        <v>236</v>
      </c>
      <c r="B28" s="276"/>
      <c r="C28" s="276"/>
      <c r="D28" s="276"/>
      <c r="E28" s="276"/>
      <c r="F28" s="276"/>
      <c r="G28" s="276"/>
      <c r="H28" s="276"/>
    </row>
  </sheetData>
  <mergeCells count="7">
    <mergeCell ref="A28:H28"/>
    <mergeCell ref="B6:G6"/>
    <mergeCell ref="A6:A7"/>
    <mergeCell ref="A1:H1"/>
    <mergeCell ref="A3:H3"/>
    <mergeCell ref="A4:H4"/>
    <mergeCell ref="A26:H26"/>
  </mergeCells>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P72"/>
  <sheetViews>
    <sheetView tabSelected="1" workbookViewId="0" topLeftCell="A1">
      <selection activeCell="A1" sqref="A1:IV16384"/>
    </sheetView>
  </sheetViews>
  <sheetFormatPr defaultColWidth="9.140625" defaultRowHeight="12.75"/>
  <cols>
    <col min="1" max="1" width="2.8515625" style="0" customWidth="1"/>
    <col min="2" max="2" width="32.28125" style="0" customWidth="1"/>
    <col min="3" max="3" width="22.28125" style="0" customWidth="1"/>
    <col min="4" max="4" width="10.8515625" style="0" customWidth="1"/>
    <col min="5" max="5" width="20.140625" style="0" customWidth="1"/>
    <col min="6" max="6" width="18.140625" style="0" customWidth="1"/>
    <col min="7" max="7" width="20.140625" style="0" customWidth="1"/>
    <col min="8" max="8" width="19.421875" style="0" customWidth="1"/>
    <col min="9" max="9" width="22.57421875" style="0" customWidth="1"/>
    <col min="10" max="10" width="17.421875" style="0" customWidth="1"/>
    <col min="11" max="11" width="12.421875" style="0" customWidth="1"/>
    <col min="12" max="12" width="21.00390625" style="0" customWidth="1"/>
    <col min="13" max="13" width="18.421875" style="0" customWidth="1"/>
    <col min="14" max="14" width="25.57421875" style="0" customWidth="1"/>
    <col min="15" max="15" width="15.8515625" style="0" customWidth="1"/>
    <col min="16" max="16" width="34.57421875" style="0" customWidth="1"/>
  </cols>
  <sheetData>
    <row r="1" spans="1:16" ht="47.25" customHeight="1" thickBot="1">
      <c r="A1" s="333" t="s">
        <v>255</v>
      </c>
      <c r="B1" s="334"/>
      <c r="C1" s="334"/>
      <c r="D1" s="334"/>
      <c r="E1" s="334"/>
      <c r="F1" s="334"/>
      <c r="G1" s="334"/>
      <c r="H1" s="334"/>
      <c r="I1" s="334"/>
      <c r="J1" s="334"/>
      <c r="K1" s="334"/>
      <c r="L1" s="334"/>
      <c r="M1" s="334"/>
      <c r="N1" s="334"/>
      <c r="O1" s="334"/>
      <c r="P1" s="335"/>
    </row>
    <row r="2" spans="1:16" ht="41.25" customHeight="1" thickBot="1">
      <c r="A2" s="336" t="s">
        <v>131</v>
      </c>
      <c r="B2" s="337"/>
      <c r="C2" s="237" t="s">
        <v>132</v>
      </c>
      <c r="D2" s="238" t="s">
        <v>133</v>
      </c>
      <c r="E2" s="237" t="s">
        <v>134</v>
      </c>
      <c r="F2" s="238" t="s">
        <v>135</v>
      </c>
      <c r="G2" s="237" t="s">
        <v>136</v>
      </c>
      <c r="H2" s="239" t="s">
        <v>137</v>
      </c>
      <c r="I2" s="238" t="s">
        <v>138</v>
      </c>
      <c r="J2" s="238" t="s">
        <v>139</v>
      </c>
      <c r="K2" s="238" t="s">
        <v>140</v>
      </c>
      <c r="L2" s="238" t="s">
        <v>141</v>
      </c>
      <c r="M2" s="238" t="s">
        <v>142</v>
      </c>
      <c r="N2" s="237" t="s">
        <v>143</v>
      </c>
      <c r="O2" s="238" t="s">
        <v>144</v>
      </c>
      <c r="P2" s="236" t="s">
        <v>145</v>
      </c>
    </row>
    <row r="3" spans="1:16" ht="12.75">
      <c r="A3" s="240">
        <v>1</v>
      </c>
      <c r="B3" s="241" t="s">
        <v>146</v>
      </c>
      <c r="C3" s="165">
        <v>20</v>
      </c>
      <c r="D3" s="165">
        <v>12706</v>
      </c>
      <c r="E3" s="165">
        <v>1022</v>
      </c>
      <c r="F3" s="165">
        <v>38</v>
      </c>
      <c r="G3" s="165">
        <v>557</v>
      </c>
      <c r="H3" s="166">
        <f>G3/E3*100</f>
        <v>54.50097847358122</v>
      </c>
      <c r="I3" s="166">
        <f>E3/D3*100</f>
        <v>8.043444042184793</v>
      </c>
      <c r="J3" s="167">
        <v>81739.22</v>
      </c>
      <c r="K3" s="167">
        <f>J3/(E3)</f>
        <v>79.9796673189824</v>
      </c>
      <c r="L3" s="242">
        <v>129949</v>
      </c>
      <c r="M3" s="242">
        <f>L3/(E3+F3)</f>
        <v>122.5933962264151</v>
      </c>
      <c r="N3" s="165">
        <v>280</v>
      </c>
      <c r="O3" s="165">
        <v>0</v>
      </c>
      <c r="P3" s="168">
        <v>30673</v>
      </c>
    </row>
    <row r="4" spans="1:16" ht="14.25">
      <c r="A4" s="243">
        <v>2</v>
      </c>
      <c r="B4" s="244" t="s">
        <v>256</v>
      </c>
      <c r="C4" s="169">
        <v>2</v>
      </c>
      <c r="D4" s="169">
        <v>6575</v>
      </c>
      <c r="E4" s="169">
        <v>157</v>
      </c>
      <c r="F4" s="169">
        <v>2</v>
      </c>
      <c r="G4" s="169">
        <v>0</v>
      </c>
      <c r="H4" s="170">
        <f aca="true" t="shared" si="0" ref="H4:H31">G4/E4*100</f>
        <v>0</v>
      </c>
      <c r="I4" s="170">
        <f aca="true" t="shared" si="1" ref="I4:I25">E4/D4*100</f>
        <v>2.387832699619772</v>
      </c>
      <c r="J4" s="171">
        <v>9815.5</v>
      </c>
      <c r="K4" s="171">
        <f aca="true" t="shared" si="2" ref="K4:K25">J4/(E4)</f>
        <v>62.51910828025478</v>
      </c>
      <c r="L4" s="172">
        <v>16380</v>
      </c>
      <c r="M4" s="172">
        <f aca="true" t="shared" si="3" ref="M4:M25">L4/(E4+F4)</f>
        <v>103.01886792452831</v>
      </c>
      <c r="N4" s="169">
        <v>200</v>
      </c>
      <c r="O4" s="169">
        <v>0</v>
      </c>
      <c r="P4" s="173">
        <v>0</v>
      </c>
    </row>
    <row r="5" spans="1:16" ht="12.75">
      <c r="A5" s="243">
        <v>3</v>
      </c>
      <c r="B5" s="244" t="s">
        <v>147</v>
      </c>
      <c r="C5" s="169">
        <v>9</v>
      </c>
      <c r="D5" s="169">
        <v>27751</v>
      </c>
      <c r="E5" s="169">
        <v>288</v>
      </c>
      <c r="F5" s="169">
        <v>12</v>
      </c>
      <c r="G5" s="169">
        <v>167</v>
      </c>
      <c r="H5" s="170">
        <f t="shared" si="0"/>
        <v>57.986111111111114</v>
      </c>
      <c r="I5" s="170">
        <f t="shared" si="1"/>
        <v>1.0378004396237972</v>
      </c>
      <c r="J5" s="171">
        <v>28417</v>
      </c>
      <c r="K5" s="171">
        <f t="shared" si="2"/>
        <v>98.67013888888889</v>
      </c>
      <c r="L5" s="172">
        <v>16603</v>
      </c>
      <c r="M5" s="172">
        <f t="shared" si="3"/>
        <v>55.343333333333334</v>
      </c>
      <c r="N5" s="169">
        <v>0.5</v>
      </c>
      <c r="O5" s="169">
        <v>6.6</v>
      </c>
      <c r="P5" s="173">
        <v>1919</v>
      </c>
    </row>
    <row r="6" spans="1:16" ht="14.25">
      <c r="A6" s="243">
        <v>4</v>
      </c>
      <c r="B6" s="244" t="s">
        <v>148</v>
      </c>
      <c r="C6" s="169">
        <v>253</v>
      </c>
      <c r="D6" s="169">
        <v>62358</v>
      </c>
      <c r="E6" s="169">
        <v>10348</v>
      </c>
      <c r="F6" s="169">
        <v>445</v>
      </c>
      <c r="G6" s="169">
        <v>0</v>
      </c>
      <c r="H6" s="170">
        <f t="shared" si="0"/>
        <v>0</v>
      </c>
      <c r="I6" s="170">
        <f t="shared" si="1"/>
        <v>16.594502710157478</v>
      </c>
      <c r="J6" s="171">
        <v>311066</v>
      </c>
      <c r="K6" s="171">
        <f t="shared" si="2"/>
        <v>30.06049478160031</v>
      </c>
      <c r="L6" s="172">
        <v>515773</v>
      </c>
      <c r="M6" s="172">
        <f t="shared" si="3"/>
        <v>47.78773278977115</v>
      </c>
      <c r="N6" s="169">
        <v>678</v>
      </c>
      <c r="O6" s="169">
        <v>0</v>
      </c>
      <c r="P6" s="173">
        <v>193547</v>
      </c>
    </row>
    <row r="7" spans="1:16" ht="14.25">
      <c r="A7" s="243">
        <v>5</v>
      </c>
      <c r="B7" s="244" t="s">
        <v>257</v>
      </c>
      <c r="C7" s="169">
        <v>2</v>
      </c>
      <c r="D7" s="169">
        <v>9462</v>
      </c>
      <c r="E7" s="169">
        <v>183</v>
      </c>
      <c r="F7" s="169">
        <v>0</v>
      </c>
      <c r="G7" s="169">
        <v>127</v>
      </c>
      <c r="H7" s="170">
        <f t="shared" si="0"/>
        <v>69.39890710382514</v>
      </c>
      <c r="I7" s="170">
        <f t="shared" si="1"/>
        <v>1.9340519974635384</v>
      </c>
      <c r="J7" s="171">
        <v>12872</v>
      </c>
      <c r="K7" s="171">
        <f t="shared" si="2"/>
        <v>70.33879781420765</v>
      </c>
      <c r="L7" s="172">
        <v>46968</v>
      </c>
      <c r="M7" s="172">
        <f>L7/(E7+F7+99)</f>
        <v>166.5531914893617</v>
      </c>
      <c r="N7" s="169">
        <v>18</v>
      </c>
      <c r="O7" s="169">
        <v>3</v>
      </c>
      <c r="P7" s="173">
        <v>6900</v>
      </c>
    </row>
    <row r="8" spans="1:16" ht="12.75">
      <c r="A8" s="243">
        <v>6</v>
      </c>
      <c r="B8" s="244" t="s">
        <v>149</v>
      </c>
      <c r="C8" s="169">
        <v>4</v>
      </c>
      <c r="D8" s="169">
        <v>6546</v>
      </c>
      <c r="E8" s="169">
        <v>292</v>
      </c>
      <c r="F8" s="169">
        <v>0</v>
      </c>
      <c r="G8" s="169">
        <v>0</v>
      </c>
      <c r="H8" s="170">
        <f t="shared" si="0"/>
        <v>0</v>
      </c>
      <c r="I8" s="170">
        <f t="shared" si="1"/>
        <v>4.460739382829209</v>
      </c>
      <c r="J8" s="171">
        <v>17135.14</v>
      </c>
      <c r="K8" s="171">
        <f t="shared" si="2"/>
        <v>58.68198630136986</v>
      </c>
      <c r="L8" s="172">
        <v>15437.5</v>
      </c>
      <c r="M8" s="172">
        <f t="shared" si="3"/>
        <v>52.86815068493151</v>
      </c>
      <c r="N8" s="169">
        <v>1</v>
      </c>
      <c r="O8" s="169">
        <v>2</v>
      </c>
      <c r="P8" s="173">
        <v>1826</v>
      </c>
    </row>
    <row r="9" spans="1:16" ht="12.75">
      <c r="A9" s="243">
        <v>7</v>
      </c>
      <c r="B9" s="244" t="s">
        <v>150</v>
      </c>
      <c r="C9" s="169">
        <v>6</v>
      </c>
      <c r="D9" s="169">
        <v>12780</v>
      </c>
      <c r="E9" s="169">
        <v>410</v>
      </c>
      <c r="F9" s="169">
        <v>16</v>
      </c>
      <c r="G9" s="169">
        <v>213</v>
      </c>
      <c r="H9" s="170">
        <f t="shared" si="0"/>
        <v>51.951219512195124</v>
      </c>
      <c r="I9" s="170">
        <f t="shared" si="1"/>
        <v>3.2081377151799684</v>
      </c>
      <c r="J9" s="171">
        <v>22105</v>
      </c>
      <c r="K9" s="171">
        <f t="shared" si="2"/>
        <v>53.91463414634146</v>
      </c>
      <c r="L9" s="172">
        <v>21045</v>
      </c>
      <c r="M9" s="172">
        <f t="shared" si="3"/>
        <v>49.401408450704224</v>
      </c>
      <c r="N9" s="169">
        <v>0</v>
      </c>
      <c r="O9" s="169">
        <v>41</v>
      </c>
      <c r="P9" s="173">
        <v>2544</v>
      </c>
    </row>
    <row r="10" spans="1:16" ht="14.25">
      <c r="A10" s="243">
        <v>8</v>
      </c>
      <c r="B10" s="244" t="s">
        <v>151</v>
      </c>
      <c r="C10" s="169">
        <v>2</v>
      </c>
      <c r="D10" s="169">
        <v>2806</v>
      </c>
      <c r="E10" s="169">
        <v>47</v>
      </c>
      <c r="F10" s="169">
        <v>4</v>
      </c>
      <c r="G10" s="169">
        <v>6</v>
      </c>
      <c r="H10" s="170">
        <f t="shared" si="0"/>
        <v>12.76595744680851</v>
      </c>
      <c r="I10" s="170">
        <f t="shared" si="1"/>
        <v>1.6749821810406271</v>
      </c>
      <c r="J10" s="171">
        <v>4422.39</v>
      </c>
      <c r="K10" s="171">
        <f t="shared" si="2"/>
        <v>94.09340425531916</v>
      </c>
      <c r="L10" s="172">
        <v>5640</v>
      </c>
      <c r="M10" s="172">
        <f t="shared" si="3"/>
        <v>110.58823529411765</v>
      </c>
      <c r="N10" s="169">
        <v>40</v>
      </c>
      <c r="O10" s="169">
        <v>0</v>
      </c>
      <c r="P10" s="173">
        <v>1920</v>
      </c>
    </row>
    <row r="11" spans="1:16" ht="12.75">
      <c r="A11" s="243">
        <v>9</v>
      </c>
      <c r="B11" s="244" t="s">
        <v>152</v>
      </c>
      <c r="C11" s="169">
        <v>2</v>
      </c>
      <c r="D11" s="169">
        <v>8111</v>
      </c>
      <c r="E11" s="169">
        <v>449</v>
      </c>
      <c r="F11" s="169">
        <v>51</v>
      </c>
      <c r="G11" s="169">
        <v>274</v>
      </c>
      <c r="H11" s="170">
        <f t="shared" si="0"/>
        <v>61.02449888641426</v>
      </c>
      <c r="I11" s="170">
        <f t="shared" si="1"/>
        <v>5.53569226975712</v>
      </c>
      <c r="J11" s="171">
        <v>27007</v>
      </c>
      <c r="K11" s="171">
        <f t="shared" si="2"/>
        <v>60.14922048997773</v>
      </c>
      <c r="L11" s="172">
        <v>21923</v>
      </c>
      <c r="M11" s="172">
        <f t="shared" si="3"/>
        <v>43.846</v>
      </c>
      <c r="N11" s="169">
        <v>5</v>
      </c>
      <c r="O11" s="169">
        <v>3.5</v>
      </c>
      <c r="P11" s="173">
        <v>4384</v>
      </c>
    </row>
    <row r="12" spans="1:16" ht="12.75">
      <c r="A12" s="243">
        <v>10</v>
      </c>
      <c r="B12" s="244" t="s">
        <v>153</v>
      </c>
      <c r="C12" s="169">
        <v>93</v>
      </c>
      <c r="D12" s="169">
        <v>12154</v>
      </c>
      <c r="E12" s="169">
        <v>786</v>
      </c>
      <c r="F12" s="169">
        <v>9</v>
      </c>
      <c r="G12" s="169">
        <v>83</v>
      </c>
      <c r="H12" s="170">
        <f t="shared" si="0"/>
        <v>10.559796437659033</v>
      </c>
      <c r="I12" s="170">
        <f t="shared" si="1"/>
        <v>6.467006746750041</v>
      </c>
      <c r="J12" s="171">
        <v>17179.25</v>
      </c>
      <c r="K12" s="171">
        <f t="shared" si="2"/>
        <v>21.856552162849873</v>
      </c>
      <c r="L12" s="172">
        <v>22760</v>
      </c>
      <c r="M12" s="172">
        <f t="shared" si="3"/>
        <v>28.628930817610062</v>
      </c>
      <c r="N12" s="169">
        <v>20</v>
      </c>
      <c r="O12" s="169">
        <v>65</v>
      </c>
      <c r="P12" s="173">
        <v>9280</v>
      </c>
    </row>
    <row r="13" spans="1:16" ht="14.25">
      <c r="A13" s="243">
        <v>11</v>
      </c>
      <c r="B13" s="244" t="s">
        <v>154</v>
      </c>
      <c r="C13" s="169">
        <v>8</v>
      </c>
      <c r="D13" s="169">
        <v>14805</v>
      </c>
      <c r="E13" s="169">
        <v>524</v>
      </c>
      <c r="F13" s="169">
        <v>14</v>
      </c>
      <c r="G13" s="169">
        <v>0</v>
      </c>
      <c r="H13" s="170">
        <f t="shared" si="0"/>
        <v>0</v>
      </c>
      <c r="I13" s="170">
        <f t="shared" si="1"/>
        <v>3.5393448159405607</v>
      </c>
      <c r="J13" s="171">
        <v>22309.63</v>
      </c>
      <c r="K13" s="171">
        <f t="shared" si="2"/>
        <v>42.57562977099237</v>
      </c>
      <c r="L13" s="172">
        <v>31919</v>
      </c>
      <c r="M13" s="172">
        <f t="shared" si="3"/>
        <v>59.32899628252788</v>
      </c>
      <c r="N13" s="169">
        <v>8</v>
      </c>
      <c r="O13" s="169">
        <v>0</v>
      </c>
      <c r="P13" s="173">
        <v>5692</v>
      </c>
    </row>
    <row r="14" spans="1:16" ht="12.75">
      <c r="A14" s="243">
        <v>12</v>
      </c>
      <c r="B14" s="244" t="s">
        <v>155</v>
      </c>
      <c r="C14" s="169">
        <v>176</v>
      </c>
      <c r="D14" s="169">
        <v>22500</v>
      </c>
      <c r="E14" s="169">
        <v>1132</v>
      </c>
      <c r="F14" s="169">
        <v>30</v>
      </c>
      <c r="G14" s="169">
        <v>0</v>
      </c>
      <c r="H14" s="170">
        <f t="shared" si="0"/>
        <v>0</v>
      </c>
      <c r="I14" s="170">
        <f t="shared" si="1"/>
        <v>5.0311111111111115</v>
      </c>
      <c r="J14" s="171">
        <v>99039.28</v>
      </c>
      <c r="K14" s="171">
        <f t="shared" si="2"/>
        <v>87.4905300353357</v>
      </c>
      <c r="L14" s="172">
        <v>38920</v>
      </c>
      <c r="M14" s="172">
        <f t="shared" si="3"/>
        <v>33.493975903614455</v>
      </c>
      <c r="N14" s="169">
        <v>0</v>
      </c>
      <c r="O14" s="169">
        <v>10</v>
      </c>
      <c r="P14" s="173">
        <v>50000</v>
      </c>
    </row>
    <row r="15" spans="1:16" ht="12.75">
      <c r="A15" s="243">
        <v>13</v>
      </c>
      <c r="B15" s="244" t="s">
        <v>156</v>
      </c>
      <c r="C15" s="169">
        <v>3</v>
      </c>
      <c r="D15" s="169">
        <v>20104</v>
      </c>
      <c r="E15" s="169">
        <v>262</v>
      </c>
      <c r="F15" s="169">
        <v>5</v>
      </c>
      <c r="G15" s="169">
        <v>0</v>
      </c>
      <c r="H15" s="170">
        <f t="shared" si="0"/>
        <v>0</v>
      </c>
      <c r="I15" s="170">
        <f t="shared" si="1"/>
        <v>1.3032232391563867</v>
      </c>
      <c r="J15" s="171">
        <v>26769</v>
      </c>
      <c r="K15" s="171">
        <f t="shared" si="2"/>
        <v>102.17175572519083</v>
      </c>
      <c r="L15" s="172">
        <v>16000</v>
      </c>
      <c r="M15" s="172">
        <f t="shared" si="3"/>
        <v>59.9250936329588</v>
      </c>
      <c r="N15" s="169">
        <v>0</v>
      </c>
      <c r="O15" s="169">
        <v>20</v>
      </c>
      <c r="P15" s="173">
        <v>2212</v>
      </c>
    </row>
    <row r="16" spans="1:16" ht="12.75">
      <c r="A16" s="243">
        <v>14</v>
      </c>
      <c r="B16" s="244" t="s">
        <v>157</v>
      </c>
      <c r="C16" s="169">
        <v>2</v>
      </c>
      <c r="D16" s="169">
        <v>4769</v>
      </c>
      <c r="E16" s="169">
        <v>89</v>
      </c>
      <c r="F16" s="169">
        <v>1</v>
      </c>
      <c r="G16" s="169">
        <v>0</v>
      </c>
      <c r="H16" s="170">
        <f t="shared" si="0"/>
        <v>0</v>
      </c>
      <c r="I16" s="170">
        <f t="shared" si="1"/>
        <v>1.8662193331935417</v>
      </c>
      <c r="J16" s="171">
        <v>4641.33</v>
      </c>
      <c r="K16" s="171">
        <f t="shared" si="2"/>
        <v>52.14977528089887</v>
      </c>
      <c r="L16" s="172">
        <v>1592</v>
      </c>
      <c r="M16" s="172">
        <f t="shared" si="3"/>
        <v>17.68888888888889</v>
      </c>
      <c r="N16" s="169">
        <v>0</v>
      </c>
      <c r="O16" s="169">
        <v>0</v>
      </c>
      <c r="P16" s="173">
        <v>6782</v>
      </c>
    </row>
    <row r="17" spans="1:16" ht="12.75">
      <c r="A17" s="243">
        <v>15</v>
      </c>
      <c r="B17" s="244" t="s">
        <v>158</v>
      </c>
      <c r="C17" s="169">
        <v>4</v>
      </c>
      <c r="D17" s="169">
        <v>19468</v>
      </c>
      <c r="E17" s="169">
        <v>216</v>
      </c>
      <c r="F17" s="169">
        <v>13</v>
      </c>
      <c r="G17" s="169">
        <v>52</v>
      </c>
      <c r="H17" s="170">
        <f t="shared" si="0"/>
        <v>24.074074074074073</v>
      </c>
      <c r="I17" s="170">
        <f t="shared" si="1"/>
        <v>1.1095130470515717</v>
      </c>
      <c r="J17" s="171">
        <v>25337.5</v>
      </c>
      <c r="K17" s="171">
        <f t="shared" si="2"/>
        <v>117.30324074074075</v>
      </c>
      <c r="L17" s="172">
        <v>27320</v>
      </c>
      <c r="M17" s="172">
        <f t="shared" si="3"/>
        <v>119.30131004366812</v>
      </c>
      <c r="N17" s="169">
        <v>200</v>
      </c>
      <c r="O17" s="169">
        <v>0</v>
      </c>
      <c r="P17" s="173">
        <v>10000</v>
      </c>
    </row>
    <row r="18" spans="1:16" ht="14.25">
      <c r="A18" s="243">
        <v>16</v>
      </c>
      <c r="B18" s="244" t="s">
        <v>159</v>
      </c>
      <c r="C18" s="169">
        <v>2</v>
      </c>
      <c r="D18" s="169">
        <v>10831</v>
      </c>
      <c r="E18" s="169">
        <v>156</v>
      </c>
      <c r="F18" s="169">
        <v>0</v>
      </c>
      <c r="G18" s="169">
        <v>0</v>
      </c>
      <c r="H18" s="170">
        <f t="shared" si="0"/>
        <v>0</v>
      </c>
      <c r="I18" s="170">
        <f t="shared" si="1"/>
        <v>1.440310220662912</v>
      </c>
      <c r="J18" s="171">
        <v>17594.7</v>
      </c>
      <c r="K18" s="171">
        <f t="shared" si="2"/>
        <v>112.78653846153847</v>
      </c>
      <c r="L18" s="172">
        <v>11000</v>
      </c>
      <c r="M18" s="172">
        <f t="shared" si="3"/>
        <v>70.51282051282051</v>
      </c>
      <c r="N18" s="169">
        <v>0</v>
      </c>
      <c r="O18" s="169">
        <v>0</v>
      </c>
      <c r="P18" s="173">
        <v>831</v>
      </c>
    </row>
    <row r="19" spans="1:16" ht="14.25">
      <c r="A19" s="243">
        <v>17</v>
      </c>
      <c r="B19" s="244" t="s">
        <v>258</v>
      </c>
      <c r="C19" s="169">
        <v>2</v>
      </c>
      <c r="D19" s="169">
        <v>892</v>
      </c>
      <c r="E19" s="169">
        <v>40</v>
      </c>
      <c r="F19" s="169">
        <v>0</v>
      </c>
      <c r="G19" s="169">
        <v>40</v>
      </c>
      <c r="H19" s="170">
        <f t="shared" si="0"/>
        <v>100</v>
      </c>
      <c r="I19" s="170">
        <f t="shared" si="1"/>
        <v>4.484304932735426</v>
      </c>
      <c r="J19" s="171">
        <v>4375.44</v>
      </c>
      <c r="K19" s="171">
        <f t="shared" si="2"/>
        <v>109.386</v>
      </c>
      <c r="L19" s="172">
        <v>840</v>
      </c>
      <c r="M19" s="172">
        <f>L19/(E19+F19)</f>
        <v>21</v>
      </c>
      <c r="N19" s="169">
        <v>0</v>
      </c>
      <c r="O19" s="169">
        <v>0</v>
      </c>
      <c r="P19" s="173">
        <v>120</v>
      </c>
    </row>
    <row r="20" spans="1:16" ht="12.75">
      <c r="A20" s="243">
        <v>18</v>
      </c>
      <c r="B20" s="244" t="s">
        <v>259</v>
      </c>
      <c r="C20" s="169" t="s">
        <v>260</v>
      </c>
      <c r="D20" s="169">
        <v>728</v>
      </c>
      <c r="E20" s="169">
        <v>6</v>
      </c>
      <c r="F20" s="169">
        <v>0</v>
      </c>
      <c r="G20" s="169">
        <v>0</v>
      </c>
      <c r="H20" s="170">
        <f t="shared" si="0"/>
        <v>0</v>
      </c>
      <c r="I20" s="170">
        <f t="shared" si="1"/>
        <v>0.8241758241758242</v>
      </c>
      <c r="J20" s="171">
        <v>549.67</v>
      </c>
      <c r="K20" s="171">
        <f t="shared" si="2"/>
        <v>91.61166666666666</v>
      </c>
      <c r="L20" s="172" t="s">
        <v>260</v>
      </c>
      <c r="M20" s="172">
        <v>0</v>
      </c>
      <c r="N20" s="169">
        <v>0</v>
      </c>
      <c r="O20" s="169">
        <v>0</v>
      </c>
      <c r="P20" s="173">
        <v>0</v>
      </c>
    </row>
    <row r="21" spans="1:16" ht="12.75">
      <c r="A21" s="243">
        <v>19</v>
      </c>
      <c r="B21" s="244" t="s">
        <v>261</v>
      </c>
      <c r="C21" s="169">
        <v>2</v>
      </c>
      <c r="D21" s="169">
        <v>1249</v>
      </c>
      <c r="E21" s="169">
        <v>60</v>
      </c>
      <c r="F21" s="169">
        <v>0</v>
      </c>
      <c r="G21" s="169">
        <v>40</v>
      </c>
      <c r="H21" s="170">
        <f t="shared" si="0"/>
        <v>66.66666666666666</v>
      </c>
      <c r="I21" s="170">
        <f t="shared" si="1"/>
        <v>4.803843074459568</v>
      </c>
      <c r="J21" s="171">
        <v>2573</v>
      </c>
      <c r="K21" s="171">
        <f t="shared" si="2"/>
        <v>42.88333333333333</v>
      </c>
      <c r="L21" s="172">
        <v>2440</v>
      </c>
      <c r="M21" s="172">
        <f t="shared" si="3"/>
        <v>40.666666666666664</v>
      </c>
      <c r="N21" s="169">
        <v>0</v>
      </c>
      <c r="O21" s="169">
        <v>0</v>
      </c>
      <c r="P21" s="173">
        <v>0</v>
      </c>
    </row>
    <row r="22" spans="1:16" ht="12.75">
      <c r="A22" s="243">
        <v>20</v>
      </c>
      <c r="B22" s="244" t="s">
        <v>160</v>
      </c>
      <c r="C22" s="169">
        <v>2</v>
      </c>
      <c r="D22" s="169">
        <v>1654</v>
      </c>
      <c r="E22" s="169">
        <v>140</v>
      </c>
      <c r="F22" s="169">
        <v>0</v>
      </c>
      <c r="G22" s="169">
        <v>85</v>
      </c>
      <c r="H22" s="170">
        <f t="shared" si="0"/>
        <v>60.71428571428571</v>
      </c>
      <c r="I22" s="170">
        <f t="shared" si="1"/>
        <v>8.464328899637243</v>
      </c>
      <c r="J22" s="171">
        <v>7419.8</v>
      </c>
      <c r="K22" s="171">
        <f t="shared" si="2"/>
        <v>52.99857142857143</v>
      </c>
      <c r="L22" s="172">
        <v>13120</v>
      </c>
      <c r="M22" s="172">
        <f t="shared" si="3"/>
        <v>93.71428571428571</v>
      </c>
      <c r="N22" s="169">
        <v>2</v>
      </c>
      <c r="O22" s="169">
        <v>2</v>
      </c>
      <c r="P22" s="173">
        <v>1400</v>
      </c>
    </row>
    <row r="23" spans="1:16" ht="12.75">
      <c r="A23" s="243">
        <v>21</v>
      </c>
      <c r="B23" s="244" t="s">
        <v>262</v>
      </c>
      <c r="C23" s="169" t="s">
        <v>260</v>
      </c>
      <c r="D23" s="169">
        <v>5493</v>
      </c>
      <c r="E23" s="169">
        <v>93</v>
      </c>
      <c r="F23" s="169">
        <v>0</v>
      </c>
      <c r="G23" s="169">
        <v>0</v>
      </c>
      <c r="H23" s="170">
        <f t="shared" si="0"/>
        <v>0</v>
      </c>
      <c r="I23" s="170">
        <f t="shared" si="1"/>
        <v>1.6930638995084655</v>
      </c>
      <c r="J23" s="171">
        <v>5264</v>
      </c>
      <c r="K23" s="171">
        <f t="shared" si="2"/>
        <v>56.60215053763441</v>
      </c>
      <c r="L23" s="172" t="s">
        <v>260</v>
      </c>
      <c r="M23" s="172">
        <v>0</v>
      </c>
      <c r="N23" s="169">
        <v>0</v>
      </c>
      <c r="O23" s="169">
        <v>0</v>
      </c>
      <c r="P23" s="173">
        <v>0</v>
      </c>
    </row>
    <row r="24" spans="1:16" ht="12.75">
      <c r="A24" s="243">
        <v>22</v>
      </c>
      <c r="B24" s="244" t="s">
        <v>161</v>
      </c>
      <c r="C24" s="169">
        <v>2</v>
      </c>
      <c r="D24" s="169">
        <v>2111</v>
      </c>
      <c r="E24" s="169">
        <v>58</v>
      </c>
      <c r="F24" s="245">
        <v>0</v>
      </c>
      <c r="G24" s="169">
        <v>23</v>
      </c>
      <c r="H24" s="170">
        <f>G24/E24*100</f>
        <v>39.6551724137931</v>
      </c>
      <c r="I24" s="170">
        <f t="shared" si="1"/>
        <v>2.747513027001421</v>
      </c>
      <c r="J24" s="171">
        <v>2691.62</v>
      </c>
      <c r="K24" s="171">
        <f t="shared" si="2"/>
        <v>46.40724137931034</v>
      </c>
      <c r="L24" s="172">
        <v>2640</v>
      </c>
      <c r="M24" s="172">
        <f>L24/(E24+G24)</f>
        <v>32.592592592592595</v>
      </c>
      <c r="N24" s="169">
        <v>0</v>
      </c>
      <c r="O24" s="169">
        <v>0</v>
      </c>
      <c r="P24" s="173">
        <v>120</v>
      </c>
    </row>
    <row r="25" spans="1:16" ht="12.75">
      <c r="A25" s="243">
        <v>23</v>
      </c>
      <c r="B25" s="244" t="s">
        <v>162</v>
      </c>
      <c r="C25" s="169">
        <v>2</v>
      </c>
      <c r="D25" s="169">
        <v>3074</v>
      </c>
      <c r="E25" s="169">
        <v>179</v>
      </c>
      <c r="F25" s="169">
        <v>0</v>
      </c>
      <c r="G25" s="169">
        <v>0</v>
      </c>
      <c r="H25" s="170">
        <f t="shared" si="0"/>
        <v>0</v>
      </c>
      <c r="I25" s="170">
        <f t="shared" si="1"/>
        <v>5.823031880286272</v>
      </c>
      <c r="J25" s="171">
        <v>16248.59</v>
      </c>
      <c r="K25" s="171">
        <f t="shared" si="2"/>
        <v>90.77424581005587</v>
      </c>
      <c r="L25" s="172">
        <v>12920</v>
      </c>
      <c r="M25" s="172">
        <f t="shared" si="3"/>
        <v>72.17877094972067</v>
      </c>
      <c r="N25" s="169">
        <v>0.5</v>
      </c>
      <c r="O25" s="169">
        <v>0</v>
      </c>
      <c r="P25" s="173">
        <v>2257</v>
      </c>
    </row>
    <row r="26" spans="1:16" ht="12.75">
      <c r="A26" s="243">
        <v>24</v>
      </c>
      <c r="B26" s="244" t="s">
        <v>263</v>
      </c>
      <c r="C26" s="169">
        <v>2</v>
      </c>
      <c r="D26" s="169">
        <v>2257</v>
      </c>
      <c r="E26" s="169">
        <v>70</v>
      </c>
      <c r="F26" s="169">
        <v>0</v>
      </c>
      <c r="G26" s="169">
        <v>35</v>
      </c>
      <c r="H26" s="170">
        <f t="shared" si="0"/>
        <v>50</v>
      </c>
      <c r="I26" s="170">
        <f>E26/D26*100</f>
        <v>3.10146211785556</v>
      </c>
      <c r="J26" s="171">
        <v>10255</v>
      </c>
      <c r="K26" s="171">
        <f>J26/(E26)</f>
        <v>146.5</v>
      </c>
      <c r="L26" s="172">
        <v>13488</v>
      </c>
      <c r="M26" s="172">
        <f>L26/(E26+F26)</f>
        <v>192.68571428571428</v>
      </c>
      <c r="N26" s="169">
        <v>70</v>
      </c>
      <c r="O26" s="169">
        <v>6</v>
      </c>
      <c r="P26" s="173">
        <v>288</v>
      </c>
    </row>
    <row r="27" spans="1:16" ht="12.75">
      <c r="A27" s="243">
        <v>25</v>
      </c>
      <c r="B27" s="244" t="s">
        <v>164</v>
      </c>
      <c r="C27" s="169">
        <v>2</v>
      </c>
      <c r="D27" s="169">
        <v>3482</v>
      </c>
      <c r="E27" s="169">
        <v>205</v>
      </c>
      <c r="F27" s="169">
        <v>25</v>
      </c>
      <c r="G27" s="169">
        <v>88</v>
      </c>
      <c r="H27" s="170">
        <f t="shared" si="0"/>
        <v>42.926829268292686</v>
      </c>
      <c r="I27" s="170">
        <f>E27/D27*100</f>
        <v>5.887421022400919</v>
      </c>
      <c r="J27" s="171">
        <v>13100</v>
      </c>
      <c r="K27" s="171">
        <f>J27/(E27)</f>
        <v>63.90243902439025</v>
      </c>
      <c r="L27" s="172">
        <v>8632</v>
      </c>
      <c r="M27" s="172">
        <f>L27/(E27+F27)</f>
        <v>37.530434782608694</v>
      </c>
      <c r="N27" s="169">
        <v>15</v>
      </c>
      <c r="O27" s="169">
        <v>8</v>
      </c>
      <c r="P27" s="173">
        <v>3440</v>
      </c>
    </row>
    <row r="28" spans="1:16" ht="12.75">
      <c r="A28" s="243">
        <v>26</v>
      </c>
      <c r="B28" s="244" t="s">
        <v>264</v>
      </c>
      <c r="C28" s="169">
        <v>3</v>
      </c>
      <c r="D28" s="169">
        <v>628</v>
      </c>
      <c r="E28" s="169">
        <v>91</v>
      </c>
      <c r="F28" s="169">
        <v>0</v>
      </c>
      <c r="G28" s="169">
        <v>3</v>
      </c>
      <c r="H28" s="170">
        <f t="shared" si="0"/>
        <v>3.296703296703297</v>
      </c>
      <c r="I28" s="170">
        <f>E28/D28*100</f>
        <v>14.490445859872612</v>
      </c>
      <c r="J28" s="171">
        <v>10201</v>
      </c>
      <c r="K28" s="171">
        <f>J28/(E28)</f>
        <v>112.0989010989011</v>
      </c>
      <c r="L28" s="172">
        <v>6177</v>
      </c>
      <c r="M28" s="172">
        <f>L28/(E28+F28)</f>
        <v>67.87912087912088</v>
      </c>
      <c r="N28" s="169">
        <v>200</v>
      </c>
      <c r="O28" s="169">
        <v>0</v>
      </c>
      <c r="P28" s="173">
        <v>264</v>
      </c>
    </row>
    <row r="29" spans="1:16" ht="12.75">
      <c r="A29" s="243">
        <v>27</v>
      </c>
      <c r="B29" s="246" t="s">
        <v>265</v>
      </c>
      <c r="C29" s="247">
        <v>2</v>
      </c>
      <c r="D29" s="247">
        <v>3137</v>
      </c>
      <c r="E29" s="247">
        <v>688</v>
      </c>
      <c r="F29" s="247">
        <v>12</v>
      </c>
      <c r="G29" s="247">
        <v>0</v>
      </c>
      <c r="H29" s="248">
        <f t="shared" si="0"/>
        <v>0</v>
      </c>
      <c r="I29" s="248">
        <f>E29/D29*100</f>
        <v>21.93178195728403</v>
      </c>
      <c r="J29" s="249">
        <v>13761</v>
      </c>
      <c r="K29" s="249">
        <f>J29/(E29)</f>
        <v>20.001453488372093</v>
      </c>
      <c r="L29" s="172">
        <v>18240</v>
      </c>
      <c r="M29" s="172">
        <f>L29/(E29+F29)</f>
        <v>26.057142857142857</v>
      </c>
      <c r="N29" s="247">
        <v>1</v>
      </c>
      <c r="O29" s="247">
        <v>1</v>
      </c>
      <c r="P29" s="250">
        <v>2364</v>
      </c>
    </row>
    <row r="30" spans="1:16" ht="13.5" thickBot="1">
      <c r="A30" s="251">
        <v>28</v>
      </c>
      <c r="B30" s="252" t="s">
        <v>163</v>
      </c>
      <c r="C30" s="174">
        <v>2</v>
      </c>
      <c r="D30" s="174">
        <v>2689</v>
      </c>
      <c r="E30" s="174">
        <v>144</v>
      </c>
      <c r="F30" s="174">
        <v>3</v>
      </c>
      <c r="G30" s="174">
        <v>105</v>
      </c>
      <c r="H30" s="175">
        <f t="shared" si="0"/>
        <v>72.91666666666666</v>
      </c>
      <c r="I30" s="175">
        <f>E30/D30*100</f>
        <v>5.355150613611008</v>
      </c>
      <c r="J30" s="176">
        <v>5143.54</v>
      </c>
      <c r="K30" s="176">
        <f>J30/(E30)</f>
        <v>35.719027777777775</v>
      </c>
      <c r="L30" s="255">
        <v>5320</v>
      </c>
      <c r="M30" s="255">
        <f>L30/(E30+F30)</f>
        <v>36.19047619047619</v>
      </c>
      <c r="N30" s="174">
        <v>1</v>
      </c>
      <c r="O30" s="174">
        <v>0</v>
      </c>
      <c r="P30" s="177">
        <v>0</v>
      </c>
    </row>
    <row r="31" spans="1:16" s="41" customFormat="1" ht="13.5" thickBot="1">
      <c r="A31" s="338" t="s">
        <v>165</v>
      </c>
      <c r="B31" s="339"/>
      <c r="C31" s="256">
        <f>SUM(C3:C30)</f>
        <v>609</v>
      </c>
      <c r="D31" s="257">
        <f>SUM(D3:D30)</f>
        <v>281120</v>
      </c>
      <c r="E31" s="257">
        <f>SUM(E3:E30)</f>
        <v>18135</v>
      </c>
      <c r="F31" s="257">
        <f>SUM(F3:F30)</f>
        <v>680</v>
      </c>
      <c r="G31" s="257">
        <f>SUM(G3:G30)</f>
        <v>1898</v>
      </c>
      <c r="H31" s="258">
        <f t="shared" si="0"/>
        <v>10.46594982078853</v>
      </c>
      <c r="I31" s="258">
        <f>AVERAGE(I3:I30)</f>
        <v>5.18715839501967</v>
      </c>
      <c r="J31" s="259">
        <f>SUM(J3:J30)</f>
        <v>819032.6</v>
      </c>
      <c r="K31" s="259">
        <f>AVERAGE(K3:K30)</f>
        <v>71.9152323214108</v>
      </c>
      <c r="L31" s="260">
        <f>SUM(L3:L30)</f>
        <v>1023046.5</v>
      </c>
      <c r="M31" s="178">
        <f>AVERAGE(M3:M30)</f>
        <v>62.906269185485016</v>
      </c>
      <c r="N31" s="256">
        <f>SUM(N3:N30)</f>
        <v>1740</v>
      </c>
      <c r="O31" s="257">
        <f>SUM(O3:O30)</f>
        <v>168.1</v>
      </c>
      <c r="P31" s="261">
        <f>SUM(P3:P30)</f>
        <v>338763</v>
      </c>
    </row>
    <row r="32" spans="1:2" ht="12.75">
      <c r="A32" s="289"/>
      <c r="B32" s="289"/>
    </row>
    <row r="33" ht="12.75" customHeight="1">
      <c r="B33" s="179" t="s">
        <v>266</v>
      </c>
    </row>
    <row r="34" ht="14.25">
      <c r="B34" s="180" t="s">
        <v>267</v>
      </c>
    </row>
    <row r="35" ht="14.25">
      <c r="B35" s="180" t="s">
        <v>268</v>
      </c>
    </row>
    <row r="36" ht="14.25">
      <c r="B36" s="180" t="s">
        <v>269</v>
      </c>
    </row>
    <row r="37" ht="14.25">
      <c r="B37" s="180" t="s">
        <v>270</v>
      </c>
    </row>
    <row r="38" spans="2:16" ht="14.25">
      <c r="B38" s="262" t="s">
        <v>271</v>
      </c>
      <c r="C38" s="221"/>
      <c r="D38" s="221"/>
      <c r="E38" s="221"/>
      <c r="F38" s="221"/>
      <c r="G38" s="221"/>
      <c r="H38" s="221"/>
      <c r="I38" s="221"/>
      <c r="J38" s="221"/>
      <c r="K38" s="221"/>
      <c r="L38" s="221"/>
      <c r="M38" s="221"/>
      <c r="N38" s="221"/>
      <c r="O38" s="221"/>
      <c r="P38" s="221"/>
    </row>
    <row r="39" spans="2:16" ht="14.25">
      <c r="B39" s="262" t="s">
        <v>272</v>
      </c>
      <c r="C39" s="221"/>
      <c r="D39" s="221"/>
      <c r="E39" s="221"/>
      <c r="F39" s="221"/>
      <c r="G39" s="221"/>
      <c r="H39" s="221"/>
      <c r="I39" s="221"/>
      <c r="J39" s="221"/>
      <c r="K39" s="221"/>
      <c r="L39" s="221"/>
      <c r="M39" s="221"/>
      <c r="N39" s="221"/>
      <c r="O39" s="221"/>
      <c r="P39" s="221"/>
    </row>
    <row r="40" spans="1:16" ht="14.25" customHeight="1">
      <c r="A40" s="340"/>
      <c r="B40" s="340"/>
      <c r="C40" s="181"/>
      <c r="D40" s="181"/>
      <c r="E40" s="181"/>
      <c r="F40" s="181"/>
      <c r="G40" s="181"/>
      <c r="H40" s="181"/>
      <c r="I40" s="181"/>
      <c r="J40" s="181"/>
      <c r="K40" s="181"/>
      <c r="L40" s="181"/>
      <c r="M40" s="181"/>
      <c r="N40" s="181"/>
      <c r="O40" s="181"/>
      <c r="P40" s="181"/>
    </row>
    <row r="41" spans="1:16" ht="14.25" customHeight="1">
      <c r="A41" s="340"/>
      <c r="B41" s="340"/>
      <c r="C41" s="181"/>
      <c r="D41" s="181"/>
      <c r="E41" s="181"/>
      <c r="F41" s="181"/>
      <c r="G41" s="181"/>
      <c r="H41" s="181"/>
      <c r="I41" s="181"/>
      <c r="J41" s="181"/>
      <c r="K41" s="181"/>
      <c r="L41" s="181"/>
      <c r="M41" s="181"/>
      <c r="N41" s="181"/>
      <c r="O41" s="181"/>
      <c r="P41" s="181"/>
    </row>
    <row r="42" spans="1:16" ht="19.5" customHeight="1">
      <c r="A42" s="341" t="s">
        <v>166</v>
      </c>
      <c r="B42" s="341"/>
      <c r="C42" s="6"/>
      <c r="D42" s="6"/>
      <c r="E42" s="6"/>
      <c r="F42" s="6"/>
      <c r="G42" s="6"/>
      <c r="H42" s="6"/>
      <c r="I42" s="6"/>
      <c r="J42" s="6"/>
      <c r="K42" s="6"/>
      <c r="L42" s="6"/>
      <c r="M42" s="6"/>
      <c r="N42" s="6"/>
      <c r="O42" s="6"/>
      <c r="P42" s="6"/>
    </row>
    <row r="43" spans="2:16" ht="15">
      <c r="B43" s="6"/>
      <c r="C43" s="6"/>
      <c r="D43" s="6"/>
      <c r="E43" s="6"/>
      <c r="F43" s="6"/>
      <c r="G43" s="6"/>
      <c r="H43" s="6"/>
      <c r="I43" s="6"/>
      <c r="J43" s="6"/>
      <c r="K43" s="6"/>
      <c r="L43" s="6"/>
      <c r="M43" s="6"/>
      <c r="N43" s="6"/>
      <c r="O43" s="6"/>
      <c r="P43" s="6"/>
    </row>
    <row r="44" spans="2:16" ht="12.75">
      <c r="B44" s="332" t="s">
        <v>273</v>
      </c>
      <c r="C44" s="332"/>
      <c r="D44" s="332"/>
      <c r="E44" s="332"/>
      <c r="F44" s="332"/>
      <c r="G44" s="332"/>
      <c r="H44" s="332"/>
      <c r="I44" s="332"/>
      <c r="J44" s="332"/>
      <c r="K44" s="332"/>
      <c r="L44" s="332"/>
      <c r="M44" s="332"/>
      <c r="N44" s="332"/>
      <c r="O44" s="332"/>
      <c r="P44" s="332"/>
    </row>
    <row r="45" spans="2:16" ht="12.75">
      <c r="B45" s="332"/>
      <c r="C45" s="332"/>
      <c r="D45" s="332"/>
      <c r="E45" s="332"/>
      <c r="F45" s="332"/>
      <c r="G45" s="332"/>
      <c r="H45" s="332"/>
      <c r="I45" s="332"/>
      <c r="J45" s="332"/>
      <c r="K45" s="332"/>
      <c r="L45" s="332"/>
      <c r="M45" s="332"/>
      <c r="N45" s="332"/>
      <c r="O45" s="332"/>
      <c r="P45" s="332"/>
    </row>
    <row r="46" spans="2:16" ht="12.75">
      <c r="B46" s="332"/>
      <c r="C46" s="332"/>
      <c r="D46" s="332"/>
      <c r="E46" s="332"/>
      <c r="F46" s="332"/>
      <c r="G46" s="332"/>
      <c r="H46" s="332"/>
      <c r="I46" s="332"/>
      <c r="J46" s="332"/>
      <c r="K46" s="332"/>
      <c r="L46" s="332"/>
      <c r="M46" s="332"/>
      <c r="N46" s="332"/>
      <c r="O46" s="332"/>
      <c r="P46" s="332"/>
    </row>
    <row r="47" spans="2:16" ht="3.75" customHeight="1">
      <c r="B47" s="332"/>
      <c r="C47" s="332"/>
      <c r="D47" s="332"/>
      <c r="E47" s="332"/>
      <c r="F47" s="332"/>
      <c r="G47" s="332"/>
      <c r="H47" s="332"/>
      <c r="I47" s="332"/>
      <c r="J47" s="332"/>
      <c r="K47" s="332"/>
      <c r="L47" s="332"/>
      <c r="M47" s="332"/>
      <c r="N47" s="332"/>
      <c r="O47" s="332"/>
      <c r="P47" s="332"/>
    </row>
    <row r="48" spans="2:16" ht="15">
      <c r="B48" s="182"/>
      <c r="C48" s="182"/>
      <c r="D48" s="182"/>
      <c r="E48" s="182"/>
      <c r="F48" s="182"/>
      <c r="G48" s="182"/>
      <c r="H48" s="182"/>
      <c r="I48" s="182"/>
      <c r="J48" s="182"/>
      <c r="K48" s="182"/>
      <c r="L48" s="182"/>
      <c r="M48" s="182"/>
      <c r="N48" s="182"/>
      <c r="O48" s="182"/>
      <c r="P48" s="182"/>
    </row>
    <row r="49" spans="2:16" ht="15">
      <c r="B49" s="182"/>
      <c r="C49" s="332" t="s">
        <v>274</v>
      </c>
      <c r="D49" s="332"/>
      <c r="E49" s="332"/>
      <c r="F49" s="332"/>
      <c r="G49" s="332"/>
      <c r="H49" s="332"/>
      <c r="I49" s="332"/>
      <c r="J49" s="332"/>
      <c r="K49" s="332"/>
      <c r="L49" s="332"/>
      <c r="M49" s="332"/>
      <c r="N49" s="332"/>
      <c r="O49" s="332"/>
      <c r="P49" s="332"/>
    </row>
    <row r="50" spans="2:16" ht="29.25" customHeight="1">
      <c r="B50" s="182"/>
      <c r="C50" s="332"/>
      <c r="D50" s="332"/>
      <c r="E50" s="332"/>
      <c r="F50" s="332"/>
      <c r="G50" s="332"/>
      <c r="H50" s="332"/>
      <c r="I50" s="332"/>
      <c r="J50" s="332"/>
      <c r="K50" s="332"/>
      <c r="L50" s="332"/>
      <c r="M50" s="332"/>
      <c r="N50" s="332"/>
      <c r="O50" s="332"/>
      <c r="P50" s="332"/>
    </row>
    <row r="51" spans="2:16" ht="15" customHeight="1">
      <c r="B51" s="182"/>
      <c r="C51" s="182"/>
      <c r="D51" s="182"/>
      <c r="E51" s="182"/>
      <c r="F51" s="182"/>
      <c r="G51" s="182"/>
      <c r="H51" s="182"/>
      <c r="I51" s="182"/>
      <c r="J51" s="182"/>
      <c r="K51" s="182"/>
      <c r="L51" s="182"/>
      <c r="M51" s="182"/>
      <c r="N51" s="182"/>
      <c r="O51" s="182"/>
      <c r="P51" s="182"/>
    </row>
    <row r="52" spans="2:16" ht="15">
      <c r="B52" s="182"/>
      <c r="C52" s="332" t="s">
        <v>275</v>
      </c>
      <c r="D52" s="332"/>
      <c r="E52" s="332"/>
      <c r="F52" s="332"/>
      <c r="G52" s="332"/>
      <c r="H52" s="332"/>
      <c r="I52" s="332"/>
      <c r="J52" s="332"/>
      <c r="K52" s="332"/>
      <c r="L52" s="332"/>
      <c r="M52" s="332"/>
      <c r="N52" s="332"/>
      <c r="O52" s="332"/>
      <c r="P52" s="332"/>
    </row>
    <row r="53" spans="2:16" ht="32.25" customHeight="1">
      <c r="B53" s="182"/>
      <c r="C53" s="332"/>
      <c r="D53" s="332"/>
      <c r="E53" s="332"/>
      <c r="F53" s="332"/>
      <c r="G53" s="332"/>
      <c r="H53" s="332"/>
      <c r="I53" s="332"/>
      <c r="J53" s="332"/>
      <c r="K53" s="332"/>
      <c r="L53" s="332"/>
      <c r="M53" s="332"/>
      <c r="N53" s="332"/>
      <c r="O53" s="332"/>
      <c r="P53" s="332"/>
    </row>
    <row r="54" spans="2:16" ht="15" customHeight="1">
      <c r="B54" s="182"/>
      <c r="C54" s="182"/>
      <c r="D54" s="182"/>
      <c r="E54" s="182"/>
      <c r="F54" s="182"/>
      <c r="G54" s="182"/>
      <c r="H54" s="182"/>
      <c r="I54" s="182"/>
      <c r="J54" s="182"/>
      <c r="K54" s="182"/>
      <c r="L54" s="182"/>
      <c r="M54" s="182"/>
      <c r="N54" s="182"/>
      <c r="O54" s="182"/>
      <c r="P54" s="182"/>
    </row>
    <row r="55" spans="2:16" ht="15">
      <c r="B55" s="182"/>
      <c r="C55" s="332" t="s">
        <v>276</v>
      </c>
      <c r="D55" s="332"/>
      <c r="E55" s="332"/>
      <c r="F55" s="332"/>
      <c r="G55" s="332"/>
      <c r="H55" s="332"/>
      <c r="I55" s="332"/>
      <c r="J55" s="332"/>
      <c r="K55" s="332"/>
      <c r="L55" s="332"/>
      <c r="M55" s="332"/>
      <c r="N55" s="332"/>
      <c r="O55" s="332"/>
      <c r="P55" s="332"/>
    </row>
    <row r="56" spans="2:16" ht="14.25" customHeight="1">
      <c r="B56" s="182"/>
      <c r="C56" s="332"/>
      <c r="D56" s="332"/>
      <c r="E56" s="332"/>
      <c r="F56" s="332"/>
      <c r="G56" s="332"/>
      <c r="H56" s="332"/>
      <c r="I56" s="332"/>
      <c r="J56" s="332"/>
      <c r="K56" s="332"/>
      <c r="L56" s="332"/>
      <c r="M56" s="332"/>
      <c r="N56" s="332"/>
      <c r="O56" s="332"/>
      <c r="P56" s="332"/>
    </row>
    <row r="57" spans="2:16" ht="15" customHeight="1">
      <c r="B57" s="182"/>
      <c r="C57" s="182"/>
      <c r="D57" s="182"/>
      <c r="E57" s="182"/>
      <c r="F57" s="182"/>
      <c r="G57" s="182"/>
      <c r="H57" s="182"/>
      <c r="I57" s="182"/>
      <c r="J57" s="182"/>
      <c r="K57" s="182"/>
      <c r="L57" s="182"/>
      <c r="M57" s="182"/>
      <c r="N57" s="182"/>
      <c r="O57" s="182"/>
      <c r="P57" s="182"/>
    </row>
    <row r="58" spans="2:16" ht="10.5" customHeight="1">
      <c r="B58" s="182"/>
      <c r="C58" s="332" t="s">
        <v>277</v>
      </c>
      <c r="D58" s="332"/>
      <c r="E58" s="332"/>
      <c r="F58" s="332"/>
      <c r="G58" s="332"/>
      <c r="H58" s="332"/>
      <c r="I58" s="332"/>
      <c r="J58" s="332"/>
      <c r="K58" s="332"/>
      <c r="L58" s="332"/>
      <c r="M58" s="332"/>
      <c r="N58" s="332"/>
      <c r="O58" s="332"/>
      <c r="P58" s="332"/>
    </row>
    <row r="59" spans="2:16" ht="4.5" customHeight="1">
      <c r="B59" s="182"/>
      <c r="C59" s="332"/>
      <c r="D59" s="332"/>
      <c r="E59" s="332"/>
      <c r="F59" s="332"/>
      <c r="G59" s="332"/>
      <c r="H59" s="332"/>
      <c r="I59" s="332"/>
      <c r="J59" s="332"/>
      <c r="K59" s="332"/>
      <c r="L59" s="332"/>
      <c r="M59" s="332"/>
      <c r="N59" s="332"/>
      <c r="O59" s="332"/>
      <c r="P59" s="332"/>
    </row>
    <row r="60" spans="2:16" ht="15" customHeight="1">
      <c r="B60" s="182"/>
      <c r="C60" s="182"/>
      <c r="D60" s="182"/>
      <c r="E60" s="182"/>
      <c r="F60" s="182"/>
      <c r="G60" s="182"/>
      <c r="H60" s="182"/>
      <c r="I60" s="182"/>
      <c r="J60" s="182"/>
      <c r="K60" s="182"/>
      <c r="L60" s="182"/>
      <c r="M60" s="182"/>
      <c r="N60" s="182"/>
      <c r="O60" s="182"/>
      <c r="P60" s="182"/>
    </row>
    <row r="61" spans="2:16" ht="9" customHeight="1" hidden="1">
      <c r="B61" s="182"/>
      <c r="C61" s="332" t="s">
        <v>278</v>
      </c>
      <c r="D61" s="332"/>
      <c r="E61" s="332"/>
      <c r="F61" s="332"/>
      <c r="G61" s="332"/>
      <c r="H61" s="332"/>
      <c r="I61" s="332"/>
      <c r="J61" s="332"/>
      <c r="K61" s="332"/>
      <c r="L61" s="332"/>
      <c r="M61" s="332"/>
      <c r="N61" s="332"/>
      <c r="O61" s="332"/>
      <c r="P61" s="332"/>
    </row>
    <row r="62" spans="2:16" ht="42.75" customHeight="1">
      <c r="B62" s="182"/>
      <c r="C62" s="332"/>
      <c r="D62" s="332"/>
      <c r="E62" s="332"/>
      <c r="F62" s="332"/>
      <c r="G62" s="332"/>
      <c r="H62" s="332"/>
      <c r="I62" s="332"/>
      <c r="J62" s="332"/>
      <c r="K62" s="332"/>
      <c r="L62" s="332"/>
      <c r="M62" s="332"/>
      <c r="N62" s="332"/>
      <c r="O62" s="332"/>
      <c r="P62" s="332"/>
    </row>
    <row r="63" spans="2:16" ht="15">
      <c r="B63" s="182"/>
      <c r="C63" s="182"/>
      <c r="D63" s="182"/>
      <c r="E63" s="182"/>
      <c r="F63" s="182"/>
      <c r="G63" s="182"/>
      <c r="H63" s="182"/>
      <c r="I63" s="182"/>
      <c r="J63" s="182"/>
      <c r="K63" s="182"/>
      <c r="L63" s="182"/>
      <c r="M63" s="182"/>
      <c r="N63" s="182"/>
      <c r="O63" s="182"/>
      <c r="P63" s="182"/>
    </row>
    <row r="64" spans="2:16" ht="15">
      <c r="B64" s="272" t="s">
        <v>279</v>
      </c>
      <c r="C64" s="272"/>
      <c r="D64" s="272"/>
      <c r="E64" s="272"/>
      <c r="F64" s="272"/>
      <c r="G64" s="272"/>
      <c r="H64" s="272"/>
      <c r="I64" s="272"/>
      <c r="J64" s="272"/>
      <c r="K64" s="272"/>
      <c r="L64" s="272"/>
      <c r="M64" s="272"/>
      <c r="N64" s="272"/>
      <c r="O64" s="272"/>
      <c r="P64" s="272"/>
    </row>
    <row r="65" spans="2:16" ht="15">
      <c r="B65" s="272" t="s">
        <v>280</v>
      </c>
      <c r="C65" s="272"/>
      <c r="D65" s="272"/>
      <c r="E65" s="272"/>
      <c r="F65" s="272"/>
      <c r="G65" s="272"/>
      <c r="H65" s="272"/>
      <c r="I65" s="272"/>
      <c r="J65" s="272"/>
      <c r="K65" s="272"/>
      <c r="L65" s="272"/>
      <c r="M65" s="272"/>
      <c r="N65" s="272"/>
      <c r="O65" s="272"/>
      <c r="P65" s="272"/>
    </row>
    <row r="66" spans="2:16" ht="15">
      <c r="B66" s="182"/>
      <c r="C66" s="182"/>
      <c r="D66" s="182"/>
      <c r="E66" s="182"/>
      <c r="F66" s="182"/>
      <c r="G66" s="182"/>
      <c r="H66" s="182"/>
      <c r="I66" s="182"/>
      <c r="J66" s="182"/>
      <c r="K66" s="182"/>
      <c r="L66" s="182"/>
      <c r="M66" s="182"/>
      <c r="N66" s="182"/>
      <c r="O66" s="182"/>
      <c r="P66" s="182"/>
    </row>
    <row r="67" spans="2:16" ht="1.5" customHeight="1">
      <c r="B67" s="182"/>
      <c r="C67" s="182"/>
      <c r="D67" s="182"/>
      <c r="E67" s="182"/>
      <c r="F67" s="182"/>
      <c r="G67" s="182"/>
      <c r="H67" s="182"/>
      <c r="I67" s="182"/>
      <c r="J67" s="182"/>
      <c r="K67" s="182"/>
      <c r="L67" s="182"/>
      <c r="M67" s="182"/>
      <c r="N67" s="182"/>
      <c r="O67" s="182"/>
      <c r="P67" s="182"/>
    </row>
    <row r="68" spans="2:16" ht="44.25" customHeight="1">
      <c r="B68" s="332" t="s">
        <v>281</v>
      </c>
      <c r="C68" s="332"/>
      <c r="D68" s="332"/>
      <c r="E68" s="332"/>
      <c r="F68" s="332"/>
      <c r="G68" s="332"/>
      <c r="H68" s="332"/>
      <c r="I68" s="332"/>
      <c r="J68" s="332"/>
      <c r="K68" s="332"/>
      <c r="L68" s="332"/>
      <c r="M68" s="332"/>
      <c r="N68" s="332"/>
      <c r="O68" s="332"/>
      <c r="P68" s="332"/>
    </row>
    <row r="69" spans="2:16" ht="12.75">
      <c r="B69" s="127"/>
      <c r="C69" s="127"/>
      <c r="D69" s="127"/>
      <c r="E69" s="127"/>
      <c r="F69" s="127"/>
      <c r="G69" s="127"/>
      <c r="H69" s="127"/>
      <c r="I69" s="127"/>
      <c r="J69" s="127"/>
      <c r="K69" s="127"/>
      <c r="L69" s="127"/>
      <c r="M69" s="127"/>
      <c r="N69" s="127"/>
      <c r="O69" s="127"/>
      <c r="P69" s="127"/>
    </row>
    <row r="70" spans="2:16" ht="12.75">
      <c r="B70" s="127"/>
      <c r="C70" s="127"/>
      <c r="D70" s="127"/>
      <c r="E70" s="127"/>
      <c r="F70" s="127"/>
      <c r="G70" s="127"/>
      <c r="H70" s="127"/>
      <c r="I70" s="127"/>
      <c r="J70" s="127"/>
      <c r="K70" s="127"/>
      <c r="L70" s="127"/>
      <c r="M70" s="127"/>
      <c r="N70" s="127"/>
      <c r="O70" s="127"/>
      <c r="P70" s="127"/>
    </row>
    <row r="71" spans="2:16" ht="12.75">
      <c r="B71" s="127"/>
      <c r="C71" s="127"/>
      <c r="D71" s="127"/>
      <c r="E71" s="127"/>
      <c r="F71" s="127"/>
      <c r="G71" s="127"/>
      <c r="H71" s="127"/>
      <c r="I71" s="127"/>
      <c r="J71" s="127"/>
      <c r="K71" s="127"/>
      <c r="L71" s="127"/>
      <c r="M71" s="127"/>
      <c r="N71" s="127"/>
      <c r="O71" s="127"/>
      <c r="P71" s="127"/>
    </row>
    <row r="72" spans="2:16" ht="12.75">
      <c r="B72" s="127"/>
      <c r="C72" s="127"/>
      <c r="D72" s="127"/>
      <c r="E72" s="127"/>
      <c r="F72" s="127"/>
      <c r="G72" s="127"/>
      <c r="H72" s="127"/>
      <c r="I72" s="127"/>
      <c r="J72" s="127"/>
      <c r="K72" s="127"/>
      <c r="L72" s="127"/>
      <c r="M72" s="127"/>
      <c r="N72" s="127"/>
      <c r="O72" s="127"/>
      <c r="P72" s="127"/>
    </row>
  </sheetData>
  <mergeCells count="15">
    <mergeCell ref="B65:P65"/>
    <mergeCell ref="B68:P68"/>
    <mergeCell ref="C55:P56"/>
    <mergeCell ref="C58:P59"/>
    <mergeCell ref="C61:P62"/>
    <mergeCell ref="B64:P64"/>
    <mergeCell ref="B44:P47"/>
    <mergeCell ref="C49:P50"/>
    <mergeCell ref="C52:P53"/>
    <mergeCell ref="A1:P1"/>
    <mergeCell ref="A2:B2"/>
    <mergeCell ref="A31:B31"/>
    <mergeCell ref="A32:B32"/>
    <mergeCell ref="A40:B41"/>
    <mergeCell ref="A42:B42"/>
  </mergeCells>
  <printOptions horizontalCentered="1"/>
  <pageMargins left="0.5" right="0.25" top="0.25" bottom="0.25" header="0.5" footer="0.5"/>
  <pageSetup horizontalDpi="600" verticalDpi="600" orientation="landscape" scale="54" r:id="rId1"/>
</worksheet>
</file>

<file path=xl/worksheets/sheet2.xml><?xml version="1.0" encoding="utf-8"?>
<worksheet xmlns="http://schemas.openxmlformats.org/spreadsheetml/2006/main" xmlns:r="http://schemas.openxmlformats.org/officeDocument/2006/relationships">
  <dimension ref="A1:O36"/>
  <sheetViews>
    <sheetView workbookViewId="0" topLeftCell="A10">
      <selection activeCell="A30" sqref="A30:K30"/>
    </sheetView>
  </sheetViews>
  <sheetFormatPr defaultColWidth="9.140625" defaultRowHeight="12.75"/>
  <cols>
    <col min="1" max="1" width="26.421875" style="0" customWidth="1"/>
    <col min="2" max="2" width="10.28125" style="0" customWidth="1"/>
  </cols>
  <sheetData>
    <row r="1" spans="1:10" ht="18">
      <c r="A1" s="281" t="s">
        <v>90</v>
      </c>
      <c r="B1" s="283"/>
      <c r="C1" s="283"/>
      <c r="D1" s="283"/>
      <c r="E1" s="283"/>
      <c r="F1" s="283"/>
      <c r="G1" s="283"/>
      <c r="H1" s="283"/>
      <c r="I1" s="283"/>
      <c r="J1" s="283"/>
    </row>
    <row r="2" ht="5.25" customHeight="1"/>
    <row r="3" spans="1:10" ht="15.75">
      <c r="A3" s="282" t="s">
        <v>22</v>
      </c>
      <c r="B3" s="289"/>
      <c r="C3" s="289"/>
      <c r="D3" s="289"/>
      <c r="E3" s="289"/>
      <c r="F3" s="289"/>
      <c r="G3" s="289"/>
      <c r="H3" s="289"/>
      <c r="I3" s="289"/>
      <c r="J3" s="289"/>
    </row>
    <row r="4" spans="1:10" ht="15.75">
      <c r="A4" s="282" t="s">
        <v>23</v>
      </c>
      <c r="B4" s="282"/>
      <c r="C4" s="289"/>
      <c r="D4" s="289"/>
      <c r="E4" s="289"/>
      <c r="F4" s="289"/>
      <c r="G4" s="289"/>
      <c r="H4" s="289"/>
      <c r="I4" s="289"/>
      <c r="J4" s="289"/>
    </row>
    <row r="5" spans="1:10" ht="15.75">
      <c r="A5" s="282" t="s">
        <v>241</v>
      </c>
      <c r="B5" s="282"/>
      <c r="C5" s="289"/>
      <c r="D5" s="289"/>
      <c r="E5" s="289"/>
      <c r="F5" s="289"/>
      <c r="G5" s="289"/>
      <c r="H5" s="289"/>
      <c r="I5" s="289"/>
      <c r="J5" s="289"/>
    </row>
    <row r="6" spans="1:10" ht="15.75">
      <c r="A6" s="282" t="s">
        <v>242</v>
      </c>
      <c r="B6" s="282"/>
      <c r="C6" s="289"/>
      <c r="D6" s="289"/>
      <c r="E6" s="289"/>
      <c r="F6" s="289"/>
      <c r="G6" s="289"/>
      <c r="H6" s="289"/>
      <c r="I6" s="289"/>
      <c r="J6" s="289"/>
    </row>
    <row r="7" spans="1:10" ht="15.75">
      <c r="A7" s="282" t="s">
        <v>243</v>
      </c>
      <c r="B7" s="282"/>
      <c r="C7" s="289"/>
      <c r="D7" s="289"/>
      <c r="E7" s="289"/>
      <c r="F7" s="289"/>
      <c r="G7" s="289"/>
      <c r="H7" s="289"/>
      <c r="I7" s="289"/>
      <c r="J7" s="289"/>
    </row>
    <row r="8" spans="1:2" ht="6.75" customHeight="1" thickBot="1">
      <c r="A8" s="5"/>
      <c r="B8" s="5"/>
    </row>
    <row r="9" spans="1:10" ht="15" thickBot="1">
      <c r="A9" s="292" t="s">
        <v>94</v>
      </c>
      <c r="B9" s="293"/>
      <c r="C9" s="293"/>
      <c r="D9" s="293"/>
      <c r="E9" s="293"/>
      <c r="F9" s="293"/>
      <c r="G9" s="293"/>
      <c r="H9" s="293"/>
      <c r="I9" s="293"/>
      <c r="J9" s="294"/>
    </row>
    <row r="10" spans="1:10" ht="13.5" thickBot="1">
      <c r="A10" s="7"/>
      <c r="B10" s="9">
        <v>1994</v>
      </c>
      <c r="C10" s="9">
        <v>1998</v>
      </c>
      <c r="D10" s="9">
        <v>1999</v>
      </c>
      <c r="E10" s="9">
        <v>2000</v>
      </c>
      <c r="F10" s="10">
        <v>2001</v>
      </c>
      <c r="G10" s="219">
        <v>2002</v>
      </c>
      <c r="H10" s="183">
        <v>2003</v>
      </c>
      <c r="I10" s="183">
        <v>2004</v>
      </c>
      <c r="J10" s="183">
        <v>2005</v>
      </c>
    </row>
    <row r="11" spans="1:10" ht="14.25">
      <c r="A11" s="8" t="s">
        <v>95</v>
      </c>
      <c r="B11" s="34">
        <f>B12+B13</f>
        <v>474800</v>
      </c>
      <c r="C11" s="13">
        <f>C12+C13</f>
        <v>570750</v>
      </c>
      <c r="D11" s="13">
        <f>D12+D13</f>
        <v>563564</v>
      </c>
      <c r="E11" s="13">
        <f>E12+E13</f>
        <v>576797</v>
      </c>
      <c r="F11" s="14">
        <f>F12+F13</f>
        <v>597811</v>
      </c>
      <c r="G11" s="220">
        <f>SUM(G12,G13)</f>
        <v>612279</v>
      </c>
      <c r="H11" s="184">
        <f>G11*1.015</f>
        <v>621463.1849999999</v>
      </c>
      <c r="I11" s="184">
        <f>H11*1.015</f>
        <v>630785.1327749998</v>
      </c>
      <c r="J11" s="184">
        <f>I11*1.015</f>
        <v>640246.9097666248</v>
      </c>
    </row>
    <row r="12" spans="1:10" ht="12.75">
      <c r="A12" s="2" t="s">
        <v>25</v>
      </c>
      <c r="B12" s="31">
        <v>164830</v>
      </c>
      <c r="C12" s="15">
        <v>195930</v>
      </c>
      <c r="D12" s="15">
        <v>199301</v>
      </c>
      <c r="E12" s="15">
        <v>189401</v>
      </c>
      <c r="F12" s="16">
        <v>182562</v>
      </c>
      <c r="G12" s="192">
        <v>184149</v>
      </c>
      <c r="H12" s="185">
        <f>(J12-G12)/3+G12</f>
        <v>229473.81829443746</v>
      </c>
      <c r="I12" s="185">
        <f>(J12-G12)/3+H12</f>
        <v>274798.6365888749</v>
      </c>
      <c r="J12" s="185">
        <f>J11*0.5</f>
        <v>320123.4548833124</v>
      </c>
    </row>
    <row r="13" spans="1:10" ht="12.75">
      <c r="A13" s="2" t="s">
        <v>26</v>
      </c>
      <c r="B13" s="32">
        <v>309970</v>
      </c>
      <c r="C13" s="15">
        <v>374820</v>
      </c>
      <c r="D13" s="15">
        <v>364263</v>
      </c>
      <c r="E13" s="15">
        <v>387396</v>
      </c>
      <c r="F13" s="16">
        <v>415249</v>
      </c>
      <c r="G13" s="192">
        <v>428130</v>
      </c>
      <c r="H13" s="185">
        <f>H11-H12</f>
        <v>391989.36670556245</v>
      </c>
      <c r="I13" s="185">
        <f>I11-I12</f>
        <v>355986.4961861249</v>
      </c>
      <c r="J13" s="185">
        <f>J11*0.5</f>
        <v>320123.4548833124</v>
      </c>
    </row>
    <row r="14" spans="1:10" ht="4.5" customHeight="1">
      <c r="A14" s="12"/>
      <c r="B14" s="30"/>
      <c r="C14" s="17"/>
      <c r="D14" s="17"/>
      <c r="E14" s="17"/>
      <c r="F14" s="17"/>
      <c r="G14" s="221"/>
      <c r="H14" s="191"/>
      <c r="I14" s="191"/>
      <c r="J14" s="192"/>
    </row>
    <row r="15" spans="1:10" ht="17.25" customHeight="1">
      <c r="A15" s="4" t="s">
        <v>96</v>
      </c>
      <c r="B15" s="33">
        <v>583836</v>
      </c>
      <c r="C15" s="15">
        <v>600416</v>
      </c>
      <c r="D15" s="15">
        <v>604683</v>
      </c>
      <c r="E15" s="15">
        <v>608827</v>
      </c>
      <c r="F15" s="16">
        <v>613090</v>
      </c>
      <c r="G15" s="192">
        <v>616408</v>
      </c>
      <c r="H15" s="185">
        <v>623185</v>
      </c>
      <c r="I15" s="185">
        <v>628296</v>
      </c>
      <c r="J15" s="185">
        <v>633448</v>
      </c>
    </row>
    <row r="16" spans="1:10" ht="25.5">
      <c r="A16" s="23" t="s">
        <v>50</v>
      </c>
      <c r="B16" s="36">
        <f aca="true" t="shared" si="0" ref="B16:J16">B11/B15</f>
        <v>0.8132420748292328</v>
      </c>
      <c r="C16" s="25">
        <f t="shared" si="0"/>
        <v>0.9505909236262857</v>
      </c>
      <c r="D16" s="25">
        <f t="shared" si="0"/>
        <v>0.9319990805099532</v>
      </c>
      <c r="E16" s="25">
        <f t="shared" si="0"/>
        <v>0.9473906380630294</v>
      </c>
      <c r="F16" s="26">
        <f t="shared" si="0"/>
        <v>0.9750786997015121</v>
      </c>
      <c r="G16" s="222">
        <f t="shared" si="0"/>
        <v>0.9933015145812514</v>
      </c>
      <c r="H16" s="186">
        <f t="shared" si="0"/>
        <v>0.9972370724584192</v>
      </c>
      <c r="I16" s="186">
        <f t="shared" si="0"/>
        <v>1.003961719913862</v>
      </c>
      <c r="J16" s="186">
        <f t="shared" si="0"/>
        <v>1.0107331774141284</v>
      </c>
    </row>
    <row r="17" spans="1:10" ht="21" customHeight="1">
      <c r="A17" s="24" t="s">
        <v>51</v>
      </c>
      <c r="B17" s="35">
        <f aca="true" t="shared" si="1" ref="B17:J17">(B16*2000)/365</f>
        <v>4.456120957968399</v>
      </c>
      <c r="C17" s="27">
        <f t="shared" si="1"/>
        <v>5.2087173897330725</v>
      </c>
      <c r="D17" s="27">
        <f t="shared" si="1"/>
        <v>5.106844276766867</v>
      </c>
      <c r="E17" s="27">
        <f t="shared" si="1"/>
        <v>5.191181578427558</v>
      </c>
      <c r="F17" s="28">
        <f t="shared" si="1"/>
        <v>5.34289698466582</v>
      </c>
      <c r="G17" s="223">
        <f t="shared" si="1"/>
        <v>5.442748025102747</v>
      </c>
      <c r="H17" s="187">
        <f t="shared" si="1"/>
        <v>5.464312725799557</v>
      </c>
      <c r="I17" s="187">
        <f t="shared" si="1"/>
        <v>5.501160109117052</v>
      </c>
      <c r="J17" s="187">
        <f t="shared" si="1"/>
        <v>5.538263985830841</v>
      </c>
    </row>
    <row r="18" spans="1:10" ht="27.75" customHeight="1">
      <c r="A18" s="23" t="s">
        <v>52</v>
      </c>
      <c r="B18" s="37">
        <f aca="true" t="shared" si="2" ref="B18:J18">B12/B15</f>
        <v>0.2823224330120102</v>
      </c>
      <c r="C18" s="25">
        <f t="shared" si="2"/>
        <v>0.3263237488674519</v>
      </c>
      <c r="D18" s="25">
        <f t="shared" si="2"/>
        <v>0.3295958378191548</v>
      </c>
      <c r="E18" s="25">
        <f t="shared" si="2"/>
        <v>0.3110916565789625</v>
      </c>
      <c r="F18" s="26">
        <f t="shared" si="2"/>
        <v>0.2977735732111109</v>
      </c>
      <c r="G18" s="222">
        <f t="shared" si="2"/>
        <v>0.2987453115468975</v>
      </c>
      <c r="H18" s="186">
        <f t="shared" si="2"/>
        <v>0.3682274417619767</v>
      </c>
      <c r="I18" s="186">
        <f t="shared" si="2"/>
        <v>0.4373712972689225</v>
      </c>
      <c r="J18" s="186">
        <f t="shared" si="2"/>
        <v>0.5053665887070642</v>
      </c>
    </row>
    <row r="19" spans="1:10" ht="12.75">
      <c r="A19" s="24" t="s">
        <v>51</v>
      </c>
      <c r="B19" s="35">
        <f aca="true" t="shared" si="3" ref="B19:J19">(B18*2000)/365</f>
        <v>1.5469722356822477</v>
      </c>
      <c r="C19" s="27">
        <f t="shared" si="3"/>
        <v>1.7880753362600106</v>
      </c>
      <c r="D19" s="27">
        <f t="shared" si="3"/>
        <v>1.8060045907898892</v>
      </c>
      <c r="E19" s="27">
        <f t="shared" si="3"/>
        <v>1.7046118168710274</v>
      </c>
      <c r="F19" s="28">
        <f t="shared" si="3"/>
        <v>1.6316360175951286</v>
      </c>
      <c r="G19" s="223">
        <f t="shared" si="3"/>
        <v>1.6369606112158765</v>
      </c>
      <c r="H19" s="187">
        <f t="shared" si="3"/>
        <v>2.017684612394393</v>
      </c>
      <c r="I19" s="187">
        <f t="shared" si="3"/>
        <v>2.3965550535283424</v>
      </c>
      <c r="J19" s="187">
        <f t="shared" si="3"/>
        <v>2.7691319929154203</v>
      </c>
    </row>
    <row r="20" spans="1:10" ht="26.25" customHeight="1">
      <c r="A20" s="23" t="s">
        <v>53</v>
      </c>
      <c r="B20" s="36">
        <f aca="true" t="shared" si="4" ref="B20:J20">B13/B15</f>
        <v>0.5309196418172226</v>
      </c>
      <c r="C20" s="25">
        <f t="shared" si="4"/>
        <v>0.6242671747588339</v>
      </c>
      <c r="D20" s="25">
        <f t="shared" si="4"/>
        <v>0.6024032426907984</v>
      </c>
      <c r="E20" s="25">
        <f t="shared" si="4"/>
        <v>0.6362989814840669</v>
      </c>
      <c r="F20" s="26">
        <f t="shared" si="4"/>
        <v>0.6773051264904011</v>
      </c>
      <c r="G20" s="222">
        <f t="shared" si="4"/>
        <v>0.6945562030343538</v>
      </c>
      <c r="H20" s="186">
        <f t="shared" si="4"/>
        <v>0.6290096306964424</v>
      </c>
      <c r="I20" s="186">
        <f t="shared" si="4"/>
        <v>0.5665904226449395</v>
      </c>
      <c r="J20" s="186">
        <f t="shared" si="4"/>
        <v>0.5053665887070642</v>
      </c>
    </row>
    <row r="21" spans="1:10" ht="12.75">
      <c r="A21" s="24" t="s">
        <v>51</v>
      </c>
      <c r="B21" s="35">
        <f aca="true" t="shared" si="5" ref="B21:J21">(B20*2000)/365</f>
        <v>2.9091487222861514</v>
      </c>
      <c r="C21" s="27">
        <f t="shared" si="5"/>
        <v>3.4206420534730624</v>
      </c>
      <c r="D21" s="27">
        <f t="shared" si="5"/>
        <v>3.3008396859769773</v>
      </c>
      <c r="E21" s="27">
        <f t="shared" si="5"/>
        <v>3.4865697615565314</v>
      </c>
      <c r="F21" s="27">
        <f t="shared" si="5"/>
        <v>3.711260967070691</v>
      </c>
      <c r="G21" s="224">
        <f t="shared" si="5"/>
        <v>3.8057874138868706</v>
      </c>
      <c r="H21" s="187">
        <f t="shared" si="5"/>
        <v>3.446628113405164</v>
      </c>
      <c r="I21" s="187">
        <f t="shared" si="5"/>
        <v>3.1046050555887095</v>
      </c>
      <c r="J21" s="187">
        <f t="shared" si="5"/>
        <v>2.7691319929154203</v>
      </c>
    </row>
    <row r="22" spans="1:10" ht="7.5" customHeight="1" thickBot="1">
      <c r="A22" s="1"/>
      <c r="B22" s="1"/>
      <c r="C22" s="1"/>
      <c r="D22" s="1"/>
      <c r="E22" s="1"/>
      <c r="F22" s="1"/>
      <c r="G22" s="225"/>
      <c r="H22" s="1"/>
      <c r="I22" s="1"/>
      <c r="J22" s="1"/>
    </row>
    <row r="23" spans="1:10" ht="15" thickBot="1">
      <c r="A23" s="292" t="s">
        <v>97</v>
      </c>
      <c r="B23" s="293"/>
      <c r="C23" s="293"/>
      <c r="D23" s="293"/>
      <c r="E23" s="293"/>
      <c r="F23" s="293"/>
      <c r="G23" s="293"/>
      <c r="H23" s="293"/>
      <c r="I23" s="293"/>
      <c r="J23" s="294"/>
    </row>
    <row r="24" spans="1:10" ht="13.5" thickBot="1">
      <c r="A24" s="7"/>
      <c r="B24" s="7"/>
      <c r="C24" s="9">
        <v>1998</v>
      </c>
      <c r="D24" s="9">
        <v>1999</v>
      </c>
      <c r="E24" s="9">
        <v>2000</v>
      </c>
      <c r="F24" s="10">
        <v>2001</v>
      </c>
      <c r="G24" s="219">
        <v>2002</v>
      </c>
      <c r="H24" s="188">
        <v>2003</v>
      </c>
      <c r="I24" s="188">
        <v>2004</v>
      </c>
      <c r="J24" s="188">
        <v>2005</v>
      </c>
    </row>
    <row r="25" spans="1:10" ht="12.75">
      <c r="A25" s="8" t="s">
        <v>24</v>
      </c>
      <c r="B25" s="38">
        <v>1</v>
      </c>
      <c r="C25" s="18">
        <v>1</v>
      </c>
      <c r="D25" s="18">
        <v>1</v>
      </c>
      <c r="E25" s="18">
        <v>1</v>
      </c>
      <c r="F25" s="19">
        <v>1</v>
      </c>
      <c r="G25" s="226">
        <v>1</v>
      </c>
      <c r="H25" s="189">
        <v>1</v>
      </c>
      <c r="I25" s="189">
        <v>1</v>
      </c>
      <c r="J25" s="189">
        <v>1</v>
      </c>
    </row>
    <row r="26" spans="1:10" ht="12.75">
      <c r="A26" s="2" t="s">
        <v>25</v>
      </c>
      <c r="B26" s="39">
        <f>(B12/B11)</f>
        <v>0.34715669755686607</v>
      </c>
      <c r="C26" s="20">
        <f aca="true" t="shared" si="6" ref="C26:J26">(C12/C11)</f>
        <v>0.3432851511169514</v>
      </c>
      <c r="D26" s="20">
        <f t="shared" si="6"/>
        <v>0.35364395170734825</v>
      </c>
      <c r="E26" s="20">
        <f t="shared" si="6"/>
        <v>0.3283668257636569</v>
      </c>
      <c r="F26" s="21">
        <f>(F12/F11)</f>
        <v>0.30538414314892165</v>
      </c>
      <c r="G26" s="227">
        <f t="shared" si="6"/>
        <v>0.30075994767091474</v>
      </c>
      <c r="H26" s="190">
        <f t="shared" si="6"/>
        <v>0.36924764625347434</v>
      </c>
      <c r="I26" s="190">
        <f t="shared" si="6"/>
        <v>0.4356453922430908</v>
      </c>
      <c r="J26" s="190">
        <f t="shared" si="6"/>
        <v>0.5</v>
      </c>
    </row>
    <row r="27" spans="1:10" ht="12.75">
      <c r="A27" s="2" t="s">
        <v>26</v>
      </c>
      <c r="B27" s="39">
        <f>(B13/B11)</f>
        <v>0.6528433024431339</v>
      </c>
      <c r="C27" s="20">
        <f>(C13/C11)</f>
        <v>0.6567148488830487</v>
      </c>
      <c r="D27" s="20">
        <f aca="true" t="shared" si="7" ref="D27:J27">(D13/D11)</f>
        <v>0.6463560482926518</v>
      </c>
      <c r="E27" s="20">
        <f t="shared" si="7"/>
        <v>0.6716331742363432</v>
      </c>
      <c r="F27" s="21">
        <f t="shared" si="7"/>
        <v>0.6946158568510784</v>
      </c>
      <c r="G27" s="227">
        <f t="shared" si="7"/>
        <v>0.6992400523290853</v>
      </c>
      <c r="H27" s="190">
        <f t="shared" si="7"/>
        <v>0.6307523537465256</v>
      </c>
      <c r="I27" s="190">
        <f t="shared" si="7"/>
        <v>0.5643546077569092</v>
      </c>
      <c r="J27" s="190">
        <f t="shared" si="7"/>
        <v>0.5</v>
      </c>
    </row>
    <row r="28" ht="5.25" customHeight="1"/>
    <row r="29" spans="1:2" ht="12.75">
      <c r="A29" s="1" t="s">
        <v>27</v>
      </c>
      <c r="B29" s="1"/>
    </row>
    <row r="30" spans="1:12" s="72" customFormat="1" ht="27" customHeight="1" thickBot="1">
      <c r="A30" s="284" t="s">
        <v>252</v>
      </c>
      <c r="B30" s="284"/>
      <c r="C30" s="284"/>
      <c r="D30" s="284"/>
      <c r="E30" s="284"/>
      <c r="F30" s="284"/>
      <c r="G30" s="284"/>
      <c r="H30" s="284"/>
      <c r="I30" s="284"/>
      <c r="J30" s="284"/>
      <c r="K30" s="284"/>
      <c r="L30" s="78"/>
    </row>
    <row r="31" spans="1:15" s="108" customFormat="1" ht="27.75" customHeight="1" thickBot="1">
      <c r="A31" s="285" t="s">
        <v>98</v>
      </c>
      <c r="B31" s="286"/>
      <c r="C31" s="286"/>
      <c r="D31" s="286"/>
      <c r="E31" s="286"/>
      <c r="F31" s="286"/>
      <c r="G31" s="286"/>
      <c r="H31" s="286"/>
      <c r="I31" s="286"/>
      <c r="J31" s="287"/>
      <c r="K31" s="104"/>
      <c r="L31" s="105"/>
      <c r="M31" s="106"/>
      <c r="N31" s="106"/>
      <c r="O31" s="107"/>
    </row>
    <row r="32" spans="1:15" ht="12" customHeight="1" thickBot="1">
      <c r="A32" s="295" t="s">
        <v>82</v>
      </c>
      <c r="B32" s="296"/>
      <c r="C32" s="296"/>
      <c r="D32" s="296"/>
      <c r="E32" s="296"/>
      <c r="F32" s="296"/>
      <c r="G32" s="296"/>
      <c r="H32" s="296"/>
      <c r="I32" s="296"/>
      <c r="J32" s="296"/>
      <c r="K32" s="296"/>
      <c r="L32" s="296"/>
      <c r="M32" s="296"/>
      <c r="N32" s="296"/>
      <c r="O32" s="297"/>
    </row>
    <row r="33" ht="12.75" hidden="1"/>
    <row r="34" spans="1:10" ht="14.25">
      <c r="A34" s="290" t="s">
        <v>240</v>
      </c>
      <c r="B34" s="291"/>
      <c r="C34" s="291"/>
      <c r="D34" s="291"/>
      <c r="E34" s="291"/>
      <c r="F34" s="291"/>
      <c r="G34" s="291"/>
      <c r="H34" s="291"/>
      <c r="I34" s="291"/>
      <c r="J34" s="291"/>
    </row>
    <row r="36" spans="1:11" ht="12.75">
      <c r="A36" s="288"/>
      <c r="B36" s="288"/>
      <c r="C36" s="288"/>
      <c r="D36" s="288"/>
      <c r="E36" s="288"/>
      <c r="F36" s="288"/>
      <c r="G36" s="288"/>
      <c r="H36" s="288"/>
      <c r="I36" s="288"/>
      <c r="J36" s="288"/>
      <c r="K36" s="288"/>
    </row>
  </sheetData>
  <mergeCells count="13">
    <mergeCell ref="A9:J9"/>
    <mergeCell ref="A23:J23"/>
    <mergeCell ref="A32:O32"/>
    <mergeCell ref="A1:J1"/>
    <mergeCell ref="A30:K30"/>
    <mergeCell ref="A31:J31"/>
    <mergeCell ref="A36:K36"/>
    <mergeCell ref="A3:J3"/>
    <mergeCell ref="A4:J4"/>
    <mergeCell ref="A5:J5"/>
    <mergeCell ref="A6:J6"/>
    <mergeCell ref="A34:J34"/>
    <mergeCell ref="A7:J7"/>
  </mergeCells>
  <printOptions/>
  <pageMargins left="0.5" right="0.5" top="0.75" bottom="0.7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H25"/>
  <sheetViews>
    <sheetView workbookViewId="0" topLeftCell="A5">
      <selection activeCell="B21" sqref="B21:E21"/>
    </sheetView>
  </sheetViews>
  <sheetFormatPr defaultColWidth="9.140625" defaultRowHeight="12.75"/>
  <cols>
    <col min="1" max="1" width="4.8515625" style="0" customWidth="1"/>
    <col min="2" max="2" width="47.140625" style="0" customWidth="1"/>
    <col min="3" max="3" width="18.57421875" style="0" customWidth="1"/>
  </cols>
  <sheetData>
    <row r="1" spans="2:7" s="66" customFormat="1" ht="18">
      <c r="B1" s="281" t="s">
        <v>91</v>
      </c>
      <c r="C1" s="281"/>
      <c r="D1" s="281"/>
      <c r="E1" s="281"/>
      <c r="F1" s="65"/>
      <c r="G1" s="65"/>
    </row>
    <row r="2" spans="2:7" s="29" customFormat="1" ht="40.5" customHeight="1">
      <c r="B2" s="282" t="s">
        <v>247</v>
      </c>
      <c r="C2" s="282"/>
      <c r="D2" s="282"/>
      <c r="E2" s="282"/>
      <c r="F2" s="62"/>
      <c r="G2" s="62"/>
    </row>
    <row r="3" spans="2:3" ht="15">
      <c r="B3" s="6"/>
      <c r="C3" s="6"/>
    </row>
    <row r="4" spans="2:8" ht="15.75">
      <c r="B4" s="282" t="s">
        <v>110</v>
      </c>
      <c r="C4" s="282"/>
      <c r="D4" s="282"/>
      <c r="E4" s="282"/>
      <c r="F4" s="103"/>
      <c r="G4" s="103"/>
      <c r="H4" s="103"/>
    </row>
    <row r="5" spans="2:8" ht="18.75">
      <c r="B5" s="274" t="s">
        <v>111</v>
      </c>
      <c r="C5" s="274"/>
      <c r="D5" s="274"/>
      <c r="E5" s="274"/>
      <c r="F5" s="62"/>
      <c r="G5" s="62"/>
      <c r="H5" s="62"/>
    </row>
    <row r="6" spans="2:3" ht="15">
      <c r="B6" s="6"/>
      <c r="C6" s="6"/>
    </row>
    <row r="7" spans="2:3" s="195" customFormat="1" ht="15.75">
      <c r="B7" s="194" t="s">
        <v>21</v>
      </c>
      <c r="C7" s="194" t="s">
        <v>49</v>
      </c>
    </row>
    <row r="8" spans="2:3" s="195" customFormat="1" ht="18.75">
      <c r="B8" s="194" t="s">
        <v>170</v>
      </c>
      <c r="C8" s="196"/>
    </row>
    <row r="9" spans="2:3" s="195" customFormat="1" ht="18.75">
      <c r="B9" s="194" t="s">
        <v>171</v>
      </c>
      <c r="C9" s="196"/>
    </row>
    <row r="10" spans="2:3" s="195" customFormat="1" ht="15.75">
      <c r="B10" s="194" t="s">
        <v>168</v>
      </c>
      <c r="C10" s="197"/>
    </row>
    <row r="11" spans="2:3" s="195" customFormat="1" ht="15.75">
      <c r="B11" s="194" t="s">
        <v>60</v>
      </c>
      <c r="C11" s="196"/>
    </row>
    <row r="12" spans="2:3" s="29" customFormat="1" ht="15">
      <c r="B12" s="54"/>
      <c r="C12" s="54"/>
    </row>
    <row r="13" spans="2:7" s="29" customFormat="1" ht="19.5" customHeight="1">
      <c r="B13" s="271" t="s">
        <v>248</v>
      </c>
      <c r="C13" s="272"/>
      <c r="D13" s="67"/>
      <c r="E13" s="67"/>
      <c r="F13" s="67"/>
      <c r="G13" s="67"/>
    </row>
    <row r="14" s="29" customFormat="1" ht="12.75"/>
    <row r="15" spans="2:7" s="29" customFormat="1" ht="18" customHeight="1">
      <c r="B15" s="273" t="s">
        <v>249</v>
      </c>
      <c r="C15" s="273"/>
      <c r="D15" s="273"/>
      <c r="E15" s="273"/>
      <c r="F15" s="193"/>
      <c r="G15" s="193"/>
    </row>
    <row r="16" spans="2:7" s="29" customFormat="1" ht="18" customHeight="1">
      <c r="B16" s="270" t="s">
        <v>174</v>
      </c>
      <c r="C16" s="270"/>
      <c r="D16" s="270"/>
      <c r="E16" s="270"/>
      <c r="F16" s="193"/>
      <c r="G16" s="193"/>
    </row>
    <row r="18" spans="2:7" s="29" customFormat="1" ht="23.25" customHeight="1">
      <c r="B18" s="271" t="s">
        <v>250</v>
      </c>
      <c r="C18" s="272"/>
      <c r="D18" s="67"/>
      <c r="E18" s="67"/>
      <c r="F18" s="67"/>
      <c r="G18" s="67"/>
    </row>
    <row r="19" s="29" customFormat="1" ht="12.75"/>
    <row r="20" s="29" customFormat="1" ht="12.75">
      <c r="B20" s="51"/>
    </row>
    <row r="21" spans="2:8" s="29" customFormat="1" ht="26.25" customHeight="1">
      <c r="B21" s="299" t="s">
        <v>251</v>
      </c>
      <c r="C21" s="299"/>
      <c r="D21" s="299"/>
      <c r="E21" s="299"/>
      <c r="F21" s="78"/>
      <c r="G21" s="78"/>
      <c r="H21" s="78"/>
    </row>
    <row r="22" spans="2:8" s="29" customFormat="1" ht="39" customHeight="1">
      <c r="B22" s="299" t="s">
        <v>54</v>
      </c>
      <c r="C22" s="299"/>
      <c r="D22" s="299"/>
      <c r="E22" s="299"/>
      <c r="F22" s="78"/>
      <c r="G22" s="78"/>
      <c r="H22" s="78"/>
    </row>
    <row r="23" s="29" customFormat="1" ht="14.25">
      <c r="B23" s="55" t="s">
        <v>169</v>
      </c>
    </row>
    <row r="24" spans="2:8" s="29" customFormat="1" ht="19.5" customHeight="1">
      <c r="B24" s="299" t="s">
        <v>172</v>
      </c>
      <c r="C24" s="299"/>
      <c r="D24" s="299"/>
      <c r="E24" s="299"/>
      <c r="F24" s="299"/>
      <c r="G24" s="299"/>
      <c r="H24" s="299"/>
    </row>
    <row r="25" spans="2:3" s="29" customFormat="1" ht="14.25">
      <c r="B25" s="298" t="s">
        <v>173</v>
      </c>
      <c r="C25" s="288"/>
    </row>
    <row r="26" ht="12" customHeight="1"/>
  </sheetData>
  <mergeCells count="12">
    <mergeCell ref="B2:E2"/>
    <mergeCell ref="B4:E4"/>
    <mergeCell ref="B5:E5"/>
    <mergeCell ref="B1:E1"/>
    <mergeCell ref="B25:C25"/>
    <mergeCell ref="B24:H24"/>
    <mergeCell ref="B16:E16"/>
    <mergeCell ref="B13:C13"/>
    <mergeCell ref="B18:C18"/>
    <mergeCell ref="B21:E21"/>
    <mergeCell ref="B22:E22"/>
    <mergeCell ref="B15:E1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27"/>
  <sheetViews>
    <sheetView workbookViewId="0" topLeftCell="A1">
      <selection activeCell="A22" sqref="A22:G22"/>
    </sheetView>
  </sheetViews>
  <sheetFormatPr defaultColWidth="9.140625" defaultRowHeight="12.75"/>
  <cols>
    <col min="1" max="1" width="16.7109375" style="0" customWidth="1"/>
    <col min="2" max="6" width="10.7109375" style="0" customWidth="1"/>
    <col min="7" max="7" width="12.7109375" style="0" customWidth="1"/>
  </cols>
  <sheetData>
    <row r="1" spans="1:7" ht="18">
      <c r="A1" s="281" t="s">
        <v>92</v>
      </c>
      <c r="B1" s="281"/>
      <c r="C1" s="281"/>
      <c r="D1" s="281"/>
      <c r="E1" s="281"/>
      <c r="F1" s="281"/>
      <c r="G1" s="281"/>
    </row>
    <row r="3" spans="1:7" ht="15.75">
      <c r="A3" s="282" t="s">
        <v>244</v>
      </c>
      <c r="B3" s="289"/>
      <c r="C3" s="289"/>
      <c r="D3" s="289"/>
      <c r="E3" s="289"/>
      <c r="F3" s="289"/>
      <c r="G3" s="289"/>
    </row>
    <row r="4" spans="1:7" ht="15.75">
      <c r="A4" s="282" t="s">
        <v>28</v>
      </c>
      <c r="B4" s="289"/>
      <c r="C4" s="289"/>
      <c r="D4" s="289"/>
      <c r="E4" s="289"/>
      <c r="F4" s="289"/>
      <c r="G4" s="289"/>
    </row>
    <row r="6" spans="1:8" ht="12.75">
      <c r="A6" s="254" t="s">
        <v>30</v>
      </c>
      <c r="B6" s="268" t="s">
        <v>29</v>
      </c>
      <c r="C6" s="269"/>
      <c r="D6" s="269"/>
      <c r="E6" s="269"/>
      <c r="F6" s="253"/>
      <c r="G6" s="301" t="s">
        <v>104</v>
      </c>
      <c r="H6" s="1"/>
    </row>
    <row r="7" spans="1:8" ht="27">
      <c r="A7" s="300"/>
      <c r="B7" s="79" t="s">
        <v>31</v>
      </c>
      <c r="C7" s="79" t="s">
        <v>32</v>
      </c>
      <c r="D7" s="80" t="s">
        <v>105</v>
      </c>
      <c r="E7" s="80" t="s">
        <v>33</v>
      </c>
      <c r="F7" s="80" t="s">
        <v>34</v>
      </c>
      <c r="G7" s="302"/>
      <c r="H7" s="3"/>
    </row>
    <row r="8" spans="1:8" ht="12.75">
      <c r="A8" s="228"/>
      <c r="B8" s="79"/>
      <c r="C8" s="79"/>
      <c r="D8" s="80"/>
      <c r="E8" s="80"/>
      <c r="F8" s="80"/>
      <c r="G8" s="229"/>
      <c r="H8" s="3"/>
    </row>
    <row r="9" spans="1:8" ht="12.75">
      <c r="A9" s="2" t="s">
        <v>39</v>
      </c>
      <c r="B9" s="2"/>
      <c r="C9" s="2"/>
      <c r="D9" s="2"/>
      <c r="E9" s="2"/>
      <c r="F9" s="2"/>
      <c r="G9" s="2"/>
      <c r="H9" s="1"/>
    </row>
    <row r="10" spans="1:8" ht="14.25">
      <c r="A10" s="83" t="s">
        <v>106</v>
      </c>
      <c r="B10" s="81">
        <v>301971</v>
      </c>
      <c r="C10" s="81">
        <v>61039</v>
      </c>
      <c r="D10" s="81">
        <v>9798</v>
      </c>
      <c r="E10" s="81">
        <f>SUM(B10,C10,D10)</f>
        <v>372808</v>
      </c>
      <c r="F10" s="82">
        <f>E10/E19</f>
        <v>0.7301170747374729</v>
      </c>
      <c r="G10" s="81">
        <v>33125</v>
      </c>
      <c r="H10" s="1"/>
    </row>
    <row r="11" spans="1:8" ht="14.25">
      <c r="A11" s="83" t="s">
        <v>107</v>
      </c>
      <c r="B11" s="81"/>
      <c r="C11" s="81">
        <v>4133</v>
      </c>
      <c r="D11" s="81"/>
      <c r="E11" s="81">
        <f>SUM(B11,C11,D11)</f>
        <v>4133</v>
      </c>
      <c r="F11" s="82">
        <f>E11/E19</f>
        <v>0.008094176814580094</v>
      </c>
      <c r="G11" s="81"/>
      <c r="H11" s="1"/>
    </row>
    <row r="12" spans="1:8" ht="12.75">
      <c r="A12" s="83" t="s">
        <v>37</v>
      </c>
      <c r="B12" s="81">
        <f>SUM(B11,B10)</f>
        <v>301971</v>
      </c>
      <c r="C12" s="81">
        <f>SUM(C10,C11)</f>
        <v>65172</v>
      </c>
      <c r="D12" s="81">
        <f>SUM(D10,D11)</f>
        <v>9798</v>
      </c>
      <c r="E12" s="81">
        <f>SUM(E10,E11)</f>
        <v>376941</v>
      </c>
      <c r="F12" s="82">
        <f>(F10+F11)</f>
        <v>0.738211251552053</v>
      </c>
      <c r="G12" s="81"/>
      <c r="H12" s="1"/>
    </row>
    <row r="13" spans="1:8" ht="12.75">
      <c r="A13" s="83"/>
      <c r="B13" s="81"/>
      <c r="C13" s="81"/>
      <c r="D13" s="81"/>
      <c r="E13" s="81"/>
      <c r="F13" s="82"/>
      <c r="G13" s="81"/>
      <c r="H13" s="1"/>
    </row>
    <row r="14" spans="1:8" ht="12.75">
      <c r="A14" s="2" t="s">
        <v>38</v>
      </c>
      <c r="B14" s="81"/>
      <c r="C14" s="81"/>
      <c r="D14" s="81"/>
      <c r="E14" s="81"/>
      <c r="F14" s="2"/>
      <c r="G14" s="81"/>
      <c r="H14" s="1"/>
    </row>
    <row r="15" spans="1:8" ht="12.75">
      <c r="A15" s="83" t="s">
        <v>35</v>
      </c>
      <c r="B15" s="81">
        <v>67330</v>
      </c>
      <c r="C15" s="81">
        <v>6445</v>
      </c>
      <c r="D15" s="81">
        <v>752</v>
      </c>
      <c r="E15" s="81">
        <f>SUM(B15,C15,D15)</f>
        <v>74527</v>
      </c>
      <c r="F15" s="82">
        <f>E15/E19</f>
        <v>0.14595565338984046</v>
      </c>
      <c r="G15" s="81">
        <v>4957</v>
      </c>
      <c r="H15" s="1"/>
    </row>
    <row r="16" spans="1:8" ht="12.75">
      <c r="A16" s="83" t="s">
        <v>36</v>
      </c>
      <c r="B16" s="81">
        <v>58829</v>
      </c>
      <c r="C16" s="81">
        <v>317</v>
      </c>
      <c r="D16" s="81"/>
      <c r="E16" s="81">
        <f>SUM(B16,C16,D16)</f>
        <v>59146</v>
      </c>
      <c r="F16" s="82">
        <f>E16/E19</f>
        <v>0.11583309505810652</v>
      </c>
      <c r="G16" s="81"/>
      <c r="H16" s="1"/>
    </row>
    <row r="17" spans="1:8" ht="12.75">
      <c r="A17" s="83" t="s">
        <v>37</v>
      </c>
      <c r="B17" s="81">
        <f>SUM(B15,B16)</f>
        <v>126159</v>
      </c>
      <c r="C17" s="81">
        <f>SUM(C15,C16)</f>
        <v>6762</v>
      </c>
      <c r="D17" s="81">
        <f>SUM(D15,D16)</f>
        <v>752</v>
      </c>
      <c r="E17" s="81">
        <f>SUM(E15,E16)</f>
        <v>133673</v>
      </c>
      <c r="F17" s="82">
        <f>(F15+F16)</f>
        <v>0.261788748447947</v>
      </c>
      <c r="G17" s="81"/>
      <c r="H17" s="1"/>
    </row>
    <row r="18" spans="1:8" ht="12.75">
      <c r="A18" s="83"/>
      <c r="B18" s="81"/>
      <c r="C18" s="81"/>
      <c r="D18" s="81"/>
      <c r="E18" s="81"/>
      <c r="F18" s="82"/>
      <c r="G18" s="81"/>
      <c r="H18" s="1"/>
    </row>
    <row r="19" spans="1:8" ht="12.75">
      <c r="A19" s="2" t="s">
        <v>40</v>
      </c>
      <c r="B19" s="81">
        <f>SUM(B12,B17)</f>
        <v>428130</v>
      </c>
      <c r="C19" s="81">
        <f>SUM(C12,C17)</f>
        <v>71934</v>
      </c>
      <c r="D19" s="81">
        <f>SUM(D12,D17)</f>
        <v>10550</v>
      </c>
      <c r="E19" s="81">
        <f>SUM(E12,E17)</f>
        <v>510614</v>
      </c>
      <c r="F19" s="82">
        <f>(F12+F17)</f>
        <v>1</v>
      </c>
      <c r="G19" s="81">
        <f>G10+G15</f>
        <v>38082</v>
      </c>
      <c r="H19" s="1"/>
    </row>
    <row r="20" spans="1:8" ht="9.75" customHeight="1">
      <c r="A20" s="73"/>
      <c r="B20" s="74"/>
      <c r="C20" s="74"/>
      <c r="D20" s="74"/>
      <c r="E20" s="74"/>
      <c r="F20" s="75"/>
      <c r="G20" s="76"/>
      <c r="H20" s="1"/>
    </row>
    <row r="21" spans="1:8" ht="15.75">
      <c r="A21" s="12" t="s">
        <v>27</v>
      </c>
      <c r="B21" s="74"/>
      <c r="C21" s="74"/>
      <c r="D21" s="74"/>
      <c r="E21" s="74"/>
      <c r="F21" s="75"/>
      <c r="G21" s="76"/>
      <c r="H21" s="1"/>
    </row>
    <row r="22" spans="1:8" s="44" customFormat="1" ht="19.5" customHeight="1">
      <c r="A22" s="275" t="s">
        <v>253</v>
      </c>
      <c r="B22" s="263"/>
      <c r="C22" s="263"/>
      <c r="D22" s="263"/>
      <c r="E22" s="263"/>
      <c r="F22" s="263"/>
      <c r="G22" s="264"/>
      <c r="H22" s="63"/>
    </row>
    <row r="23" spans="1:8" s="44" customFormat="1" ht="24.75" customHeight="1">
      <c r="A23" s="275" t="s">
        <v>254</v>
      </c>
      <c r="B23" s="263"/>
      <c r="C23" s="263"/>
      <c r="D23" s="263"/>
      <c r="E23" s="263"/>
      <c r="F23" s="263"/>
      <c r="G23" s="264"/>
      <c r="H23" s="63"/>
    </row>
    <row r="24" spans="1:8" s="44" customFormat="1" ht="16.5" customHeight="1">
      <c r="A24" s="265" t="s">
        <v>245</v>
      </c>
      <c r="B24" s="266"/>
      <c r="C24" s="266"/>
      <c r="D24" s="266"/>
      <c r="E24" s="266"/>
      <c r="F24" s="266"/>
      <c r="G24" s="267"/>
      <c r="H24" s="63"/>
    </row>
    <row r="25" spans="1:8" s="44" customFormat="1" ht="42.75" customHeight="1">
      <c r="A25" s="275" t="s">
        <v>246</v>
      </c>
      <c r="B25" s="263"/>
      <c r="C25" s="263"/>
      <c r="D25" s="263"/>
      <c r="E25" s="263"/>
      <c r="F25" s="263"/>
      <c r="G25" s="264"/>
      <c r="H25" s="63"/>
    </row>
    <row r="26" spans="1:8" s="44" customFormat="1" ht="12">
      <c r="A26" s="231">
        <v>38191</v>
      </c>
      <c r="B26" s="63"/>
      <c r="C26" s="63"/>
      <c r="D26" s="63"/>
      <c r="E26" s="63"/>
      <c r="F26" s="63"/>
      <c r="G26" s="63"/>
      <c r="H26" s="63"/>
    </row>
    <row r="27" spans="1:8" s="44" customFormat="1" ht="12">
      <c r="A27" s="63"/>
      <c r="B27" s="63"/>
      <c r="C27" s="63"/>
      <c r="D27" s="63"/>
      <c r="E27" s="63"/>
      <c r="F27" s="63"/>
      <c r="G27" s="63"/>
      <c r="H27" s="63"/>
    </row>
    <row r="28" s="44" customFormat="1" ht="12"/>
    <row r="29" s="44" customFormat="1" ht="12"/>
    <row r="30" s="44" customFormat="1" ht="12"/>
    <row r="31" s="44" customFormat="1" ht="12"/>
    <row r="32" s="44" customFormat="1" ht="12"/>
    <row r="33" s="44" customFormat="1" ht="12"/>
    <row r="34" s="44" customFormat="1" ht="12"/>
    <row r="35" s="44" customFormat="1" ht="12"/>
    <row r="36" s="44" customFormat="1" ht="12"/>
    <row r="37" s="44" customFormat="1" ht="12"/>
    <row r="38" s="44" customFormat="1" ht="12"/>
    <row r="39" s="44" customFormat="1" ht="12"/>
    <row r="40" s="44" customFormat="1" ht="12"/>
    <row r="41" s="44" customFormat="1" ht="12"/>
    <row r="42" s="44" customFormat="1" ht="12"/>
    <row r="43" s="44" customFormat="1" ht="12"/>
    <row r="44" s="44" customFormat="1" ht="12"/>
    <row r="45" s="44" customFormat="1" ht="12"/>
    <row r="46" s="44" customFormat="1" ht="12"/>
    <row r="47" s="44" customFormat="1" ht="12"/>
    <row r="48" s="44" customFormat="1" ht="12"/>
    <row r="49" s="44" customFormat="1" ht="12"/>
    <row r="50" s="44" customFormat="1" ht="12"/>
    <row r="51" s="44" customFormat="1" ht="12"/>
    <row r="52" s="44" customFormat="1" ht="12"/>
  </sheetData>
  <mergeCells count="10">
    <mergeCell ref="A1:G1"/>
    <mergeCell ref="B6:F6"/>
    <mergeCell ref="A3:G3"/>
    <mergeCell ref="A4:G4"/>
    <mergeCell ref="A6:A7"/>
    <mergeCell ref="G6:G7"/>
    <mergeCell ref="A22:G22"/>
    <mergeCell ref="A23:G23"/>
    <mergeCell ref="A24:G24"/>
    <mergeCell ref="A25:G2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38"/>
  <sheetViews>
    <sheetView workbookViewId="0" topLeftCell="A5">
      <selection activeCell="A38" sqref="A38:B38"/>
    </sheetView>
  </sheetViews>
  <sheetFormatPr defaultColWidth="9.140625" defaultRowHeight="12.75"/>
  <cols>
    <col min="1" max="1" width="3.28125" style="0" customWidth="1"/>
    <col min="2" max="2" width="43.7109375" style="0" customWidth="1"/>
    <col min="3" max="3" width="12.28125" style="0" bestFit="1" customWidth="1"/>
    <col min="4" max="5" width="11.28125" style="0" bestFit="1" customWidth="1"/>
    <col min="6" max="6" width="9.28125" style="0" customWidth="1"/>
    <col min="7" max="7" width="2.140625" style="0" customWidth="1"/>
    <col min="8" max="8" width="11.57421875" style="0" customWidth="1"/>
    <col min="9" max="9" width="0.9921875" style="0" customWidth="1"/>
    <col min="10" max="10" width="34.28125" style="0" customWidth="1"/>
    <col min="11" max="11" width="6.8515625" style="0" customWidth="1"/>
  </cols>
  <sheetData>
    <row r="1" spans="1:10" s="53" customFormat="1" ht="15" customHeight="1">
      <c r="A1" s="305" t="s">
        <v>175</v>
      </c>
      <c r="B1" s="305"/>
      <c r="C1" s="305"/>
      <c r="D1" s="305"/>
      <c r="E1" s="305"/>
      <c r="F1" s="305"/>
      <c r="G1" s="305"/>
      <c r="H1" s="305"/>
      <c r="I1" s="87"/>
      <c r="J1" s="87"/>
    </row>
    <row r="2" spans="1:10" s="53" customFormat="1" ht="15" customHeight="1">
      <c r="A2" s="198"/>
      <c r="B2" s="198"/>
      <c r="C2" s="198"/>
      <c r="D2" s="198"/>
      <c r="E2" s="198"/>
      <c r="F2" s="198"/>
      <c r="G2" s="198"/>
      <c r="H2" s="198"/>
      <c r="I2" s="87"/>
      <c r="J2" s="87"/>
    </row>
    <row r="3" spans="1:11" s="50" customFormat="1" ht="40.5" customHeight="1">
      <c r="A3" s="202" t="s">
        <v>0</v>
      </c>
      <c r="B3" s="199" t="s">
        <v>1</v>
      </c>
      <c r="C3" s="88" t="s">
        <v>67</v>
      </c>
      <c r="D3" s="88" t="s">
        <v>66</v>
      </c>
      <c r="E3" s="88" t="s">
        <v>108</v>
      </c>
      <c r="F3" s="88" t="s">
        <v>33</v>
      </c>
      <c r="G3" s="85"/>
      <c r="H3" s="88" t="s">
        <v>109</v>
      </c>
      <c r="I3" s="86"/>
      <c r="J3" s="84" t="s">
        <v>68</v>
      </c>
      <c r="K3" s="49"/>
    </row>
    <row r="4" spans="1:10" s="1" customFormat="1" ht="12.75">
      <c r="A4" s="90" t="s">
        <v>5</v>
      </c>
      <c r="B4" s="8" t="s">
        <v>2</v>
      </c>
      <c r="C4" s="200">
        <v>193285</v>
      </c>
      <c r="D4" s="200">
        <v>41246</v>
      </c>
      <c r="E4" s="200">
        <v>5056</v>
      </c>
      <c r="F4" s="201">
        <f aca="true" t="shared" si="0" ref="F4:F10">C4+D4+E4</f>
        <v>239587</v>
      </c>
      <c r="G4" s="52"/>
      <c r="H4" s="97">
        <v>16263</v>
      </c>
      <c r="J4" s="1" t="s">
        <v>56</v>
      </c>
    </row>
    <row r="5" spans="1:10" s="1" customFormat="1" ht="12.75">
      <c r="A5" s="90"/>
      <c r="B5" s="2" t="s">
        <v>3</v>
      </c>
      <c r="C5" s="31">
        <v>106687</v>
      </c>
      <c r="D5" s="31">
        <v>15021</v>
      </c>
      <c r="E5" s="31">
        <v>2399</v>
      </c>
      <c r="F5" s="99">
        <f t="shared" si="0"/>
        <v>124107</v>
      </c>
      <c r="G5" s="52"/>
      <c r="H5" s="97">
        <v>13666</v>
      </c>
      <c r="J5" s="1" t="s">
        <v>56</v>
      </c>
    </row>
    <row r="6" spans="1:10" s="1" customFormat="1" ht="12.75">
      <c r="A6" s="90"/>
      <c r="B6" s="2" t="s">
        <v>4</v>
      </c>
      <c r="C6" s="31">
        <v>1999</v>
      </c>
      <c r="D6" s="31">
        <v>46</v>
      </c>
      <c r="E6" s="31">
        <v>3</v>
      </c>
      <c r="F6" s="99">
        <f t="shared" si="0"/>
        <v>2048</v>
      </c>
      <c r="G6" s="52"/>
      <c r="H6" s="97">
        <v>3196</v>
      </c>
      <c r="J6" s="1" t="s">
        <v>56</v>
      </c>
    </row>
    <row r="7" spans="1:10" s="1" customFormat="1" ht="14.25">
      <c r="A7" s="90"/>
      <c r="B7" s="2" t="s">
        <v>84</v>
      </c>
      <c r="C7" s="31"/>
      <c r="D7" s="31">
        <v>4525</v>
      </c>
      <c r="E7" s="31">
        <v>944</v>
      </c>
      <c r="F7" s="99">
        <f t="shared" si="0"/>
        <v>5469</v>
      </c>
      <c r="G7" s="52"/>
      <c r="H7" s="97"/>
      <c r="J7" s="1" t="s">
        <v>56</v>
      </c>
    </row>
    <row r="8" spans="1:10" s="1" customFormat="1" ht="12.75" customHeight="1">
      <c r="A8" s="90"/>
      <c r="B8" s="2" t="s">
        <v>182</v>
      </c>
      <c r="C8" s="31"/>
      <c r="D8" s="31">
        <v>201</v>
      </c>
      <c r="E8" s="31">
        <v>1396</v>
      </c>
      <c r="F8" s="99">
        <f t="shared" si="0"/>
        <v>1597</v>
      </c>
      <c r="G8" s="52"/>
      <c r="H8" s="97"/>
      <c r="J8" s="1" t="s">
        <v>56</v>
      </c>
    </row>
    <row r="9" spans="1:10" s="1" customFormat="1" ht="12.75">
      <c r="A9" s="90"/>
      <c r="B9" s="2" t="s">
        <v>17</v>
      </c>
      <c r="C9" s="31"/>
      <c r="D9" s="31">
        <v>46</v>
      </c>
      <c r="E9" s="31"/>
      <c r="F9" s="99">
        <f t="shared" si="0"/>
        <v>46</v>
      </c>
      <c r="G9" s="52"/>
      <c r="H9" s="97"/>
      <c r="J9" s="1" t="s">
        <v>56</v>
      </c>
    </row>
    <row r="10" spans="1:8" s="1" customFormat="1" ht="12.75">
      <c r="A10" s="90"/>
      <c r="B10" s="2" t="s">
        <v>6</v>
      </c>
      <c r="C10" s="31"/>
      <c r="D10" s="31">
        <v>4087</v>
      </c>
      <c r="E10" s="31"/>
      <c r="F10" s="99">
        <f t="shared" si="0"/>
        <v>4087</v>
      </c>
      <c r="G10" s="52"/>
      <c r="H10" s="97"/>
    </row>
    <row r="11" spans="1:8" s="1" customFormat="1" ht="12.75">
      <c r="A11" s="8"/>
      <c r="B11" s="83" t="s">
        <v>176</v>
      </c>
      <c r="C11" s="31">
        <f>SUM(C4:C10)</f>
        <v>301971</v>
      </c>
      <c r="D11" s="31">
        <f>SUM(D4:D10)</f>
        <v>65172</v>
      </c>
      <c r="E11" s="31">
        <f>SUM(E4:E10)</f>
        <v>9798</v>
      </c>
      <c r="F11" s="99">
        <f>F4+F5+F6+F7+F8+F9+F10</f>
        <v>376941</v>
      </c>
      <c r="G11" s="52"/>
      <c r="H11" s="97">
        <f>SUM(H4:H10)</f>
        <v>33125</v>
      </c>
    </row>
    <row r="12" spans="3:8" s="1" customFormat="1" ht="5.25" customHeight="1">
      <c r="C12" s="52"/>
      <c r="D12" s="52"/>
      <c r="E12" s="52"/>
      <c r="F12" s="98"/>
      <c r="G12" s="52"/>
      <c r="H12" s="98"/>
    </row>
    <row r="13" spans="1:10" s="1" customFormat="1" ht="12.75">
      <c r="A13" s="89" t="s">
        <v>7</v>
      </c>
      <c r="B13" s="100" t="s">
        <v>8</v>
      </c>
      <c r="C13" s="31">
        <v>2826</v>
      </c>
      <c r="D13" s="31"/>
      <c r="E13" s="31"/>
      <c r="F13" s="99">
        <f>C13+D13+E13</f>
        <v>2826</v>
      </c>
      <c r="G13" s="52"/>
      <c r="H13" s="97"/>
      <c r="J13" s="1" t="s">
        <v>55</v>
      </c>
    </row>
    <row r="14" spans="1:8" s="1" customFormat="1" ht="12.75">
      <c r="A14" s="8"/>
      <c r="B14" s="83" t="s">
        <v>177</v>
      </c>
      <c r="C14" s="31">
        <f>SUM(C13:C13)</f>
        <v>2826</v>
      </c>
      <c r="D14" s="31"/>
      <c r="E14" s="31"/>
      <c r="F14" s="99">
        <f>SUM(F13)</f>
        <v>2826</v>
      </c>
      <c r="G14" s="52"/>
      <c r="H14" s="97"/>
    </row>
    <row r="15" spans="3:8" s="1" customFormat="1" ht="4.5" customHeight="1">
      <c r="C15" s="52"/>
      <c r="D15" s="52"/>
      <c r="E15" s="52"/>
      <c r="F15" s="98"/>
      <c r="G15" s="52"/>
      <c r="H15" s="98"/>
    </row>
    <row r="16" spans="1:10" s="1" customFormat="1" ht="12.75">
      <c r="A16" s="89" t="s">
        <v>9</v>
      </c>
      <c r="B16" s="2" t="s">
        <v>10</v>
      </c>
      <c r="C16" s="31">
        <v>25092</v>
      </c>
      <c r="D16" s="31">
        <v>317</v>
      </c>
      <c r="E16" s="31"/>
      <c r="F16" s="99">
        <f>C16+D16+E16</f>
        <v>25409</v>
      </c>
      <c r="G16" s="52"/>
      <c r="H16" s="97"/>
      <c r="J16" s="1" t="s">
        <v>58</v>
      </c>
    </row>
    <row r="17" spans="1:10" s="1" customFormat="1" ht="12.75">
      <c r="A17" s="90"/>
      <c r="B17" s="2" t="s">
        <v>11</v>
      </c>
      <c r="C17" s="31">
        <v>15559</v>
      </c>
      <c r="D17" s="31"/>
      <c r="E17" s="31">
        <v>406</v>
      </c>
      <c r="F17" s="99">
        <f>C17+D17+E17</f>
        <v>15965</v>
      </c>
      <c r="G17" s="52"/>
      <c r="H17" s="97">
        <v>2962</v>
      </c>
      <c r="J17" s="1" t="s">
        <v>58</v>
      </c>
    </row>
    <row r="18" spans="1:10" s="1" customFormat="1" ht="12.75">
      <c r="A18" s="90"/>
      <c r="B18" s="2" t="s">
        <v>12</v>
      </c>
      <c r="C18" s="31">
        <v>3452</v>
      </c>
      <c r="D18" s="31">
        <v>970</v>
      </c>
      <c r="E18" s="31">
        <v>98</v>
      </c>
      <c r="F18" s="99">
        <f>C18+D18+E18</f>
        <v>4520</v>
      </c>
      <c r="G18" s="52"/>
      <c r="H18" s="97"/>
      <c r="J18" s="1" t="s">
        <v>58</v>
      </c>
    </row>
    <row r="19" spans="1:10" s="1" customFormat="1" ht="12.75">
      <c r="A19" s="90"/>
      <c r="B19" s="2" t="s">
        <v>220</v>
      </c>
      <c r="C19" s="31">
        <v>9645</v>
      </c>
      <c r="D19" s="31"/>
      <c r="E19" s="31"/>
      <c r="F19" s="99">
        <f>SUM(C19:E19)</f>
        <v>9645</v>
      </c>
      <c r="G19" s="52"/>
      <c r="H19" s="97"/>
      <c r="J19" s="1" t="s">
        <v>221</v>
      </c>
    </row>
    <row r="20" spans="1:10" s="1" customFormat="1" ht="12.75">
      <c r="A20" s="90"/>
      <c r="B20" s="2" t="s">
        <v>57</v>
      </c>
      <c r="C20" s="31">
        <v>930</v>
      </c>
      <c r="D20" s="31"/>
      <c r="E20" s="31"/>
      <c r="F20" s="99">
        <f>C20+D20+E20</f>
        <v>930</v>
      </c>
      <c r="G20" s="52"/>
      <c r="H20" s="97"/>
      <c r="J20" s="1" t="s">
        <v>19</v>
      </c>
    </row>
    <row r="21" spans="1:8" s="1" customFormat="1" ht="12.75">
      <c r="A21" s="8"/>
      <c r="B21" s="83" t="s">
        <v>178</v>
      </c>
      <c r="C21" s="31">
        <f>SUM(C16:C20)</f>
        <v>54678</v>
      </c>
      <c r="D21" s="31">
        <f>SUM(D16:D20)</f>
        <v>1287</v>
      </c>
      <c r="E21" s="31">
        <f>SUM(E16:E20)</f>
        <v>504</v>
      </c>
      <c r="F21" s="99">
        <f>F16+F17+F18+F19+F20</f>
        <v>56469</v>
      </c>
      <c r="G21" s="52"/>
      <c r="H21" s="97">
        <f>SUM(H16:H20)</f>
        <v>2962</v>
      </c>
    </row>
    <row r="22" spans="3:8" s="1" customFormat="1" ht="3.75" customHeight="1">
      <c r="C22" s="52"/>
      <c r="D22" s="52"/>
      <c r="E22" s="52"/>
      <c r="F22" s="98"/>
      <c r="G22" s="52"/>
      <c r="H22" s="98"/>
    </row>
    <row r="23" spans="1:10" s="1" customFormat="1" ht="12.75">
      <c r="A23" s="89" t="s">
        <v>13</v>
      </c>
      <c r="B23" s="2" t="s">
        <v>14</v>
      </c>
      <c r="C23" s="31">
        <v>30911</v>
      </c>
      <c r="D23" s="31"/>
      <c r="E23" s="31"/>
      <c r="F23" s="99">
        <f>C23+D23+E23</f>
        <v>30911</v>
      </c>
      <c r="G23" s="52"/>
      <c r="H23" s="97"/>
      <c r="J23" s="1" t="s">
        <v>59</v>
      </c>
    </row>
    <row r="24" spans="1:10" s="1" customFormat="1" ht="12.75">
      <c r="A24" s="90"/>
      <c r="B24" s="2" t="s">
        <v>15</v>
      </c>
      <c r="C24" s="31">
        <v>22020</v>
      </c>
      <c r="D24" s="31">
        <v>5475</v>
      </c>
      <c r="E24" s="31"/>
      <c r="F24" s="99">
        <f>C24+D24+E24</f>
        <v>27495</v>
      </c>
      <c r="G24" s="52"/>
      <c r="H24" s="97"/>
      <c r="J24" s="1" t="s">
        <v>58</v>
      </c>
    </row>
    <row r="25" spans="1:10" s="1" customFormat="1" ht="12.75">
      <c r="A25" s="90"/>
      <c r="B25" s="2" t="s">
        <v>16</v>
      </c>
      <c r="C25" s="31">
        <v>15724</v>
      </c>
      <c r="D25" s="31"/>
      <c r="E25" s="31">
        <v>248</v>
      </c>
      <c r="F25" s="99">
        <f>C25+D25+E25</f>
        <v>15972</v>
      </c>
      <c r="G25" s="52"/>
      <c r="H25" s="97"/>
      <c r="J25" s="1" t="s">
        <v>19</v>
      </c>
    </row>
    <row r="26" spans="1:8" s="1" customFormat="1" ht="12.75">
      <c r="A26" s="90"/>
      <c r="B26" s="2" t="s">
        <v>18</v>
      </c>
      <c r="C26" s="31"/>
      <c r="D26" s="31"/>
      <c r="E26" s="31"/>
      <c r="F26" s="99"/>
      <c r="G26" s="52"/>
      <c r="H26" s="97"/>
    </row>
    <row r="27" spans="1:10" s="1" customFormat="1" ht="12.75">
      <c r="A27" s="90"/>
      <c r="B27" s="2" t="s">
        <v>205</v>
      </c>
      <c r="C27" s="31"/>
      <c r="D27" s="31"/>
      <c r="E27" s="31"/>
      <c r="F27" s="99"/>
      <c r="G27" s="52"/>
      <c r="H27" s="97">
        <v>1995</v>
      </c>
      <c r="J27" s="1" t="s">
        <v>219</v>
      </c>
    </row>
    <row r="28" spans="1:8" s="1" customFormat="1" ht="12.75">
      <c r="A28" s="8"/>
      <c r="B28" s="83" t="s">
        <v>179</v>
      </c>
      <c r="C28" s="31">
        <f>SUM(C23:C26)</f>
        <v>68655</v>
      </c>
      <c r="D28" s="31">
        <f>SUM(D23:D26)</f>
        <v>5475</v>
      </c>
      <c r="E28" s="31">
        <f>SUM(E23:E26)</f>
        <v>248</v>
      </c>
      <c r="F28" s="99">
        <f>F23+F24+F25+F26</f>
        <v>74378</v>
      </c>
      <c r="G28" s="52"/>
      <c r="H28" s="97"/>
    </row>
    <row r="29" spans="1:8" s="1" customFormat="1" ht="2.25" customHeight="1" hidden="1">
      <c r="A29" s="91"/>
      <c r="B29" s="96"/>
      <c r="C29" s="92"/>
      <c r="D29" s="92"/>
      <c r="E29" s="92"/>
      <c r="F29" s="93"/>
      <c r="G29" s="52"/>
      <c r="H29" s="101"/>
    </row>
    <row r="30" spans="1:8" s="1" customFormat="1" ht="12.75">
      <c r="A30" s="12"/>
      <c r="B30" s="102" t="s">
        <v>180</v>
      </c>
      <c r="C30" s="94"/>
      <c r="D30" s="94"/>
      <c r="E30" s="94"/>
      <c r="F30" s="95">
        <f>F14+F21+F28</f>
        <v>133673</v>
      </c>
      <c r="G30" s="52"/>
      <c r="H30" s="97">
        <f>SUM(H23:H29)</f>
        <v>1995</v>
      </c>
    </row>
    <row r="31" spans="3:8" s="1" customFormat="1" ht="6" customHeight="1">
      <c r="C31" s="52"/>
      <c r="D31" s="52"/>
      <c r="E31" s="52"/>
      <c r="F31" s="98"/>
      <c r="G31" s="52"/>
      <c r="H31" s="98"/>
    </row>
    <row r="32" spans="1:8" s="1" customFormat="1" ht="12.75">
      <c r="A32" s="12"/>
      <c r="B32" s="30" t="s">
        <v>181</v>
      </c>
      <c r="C32" s="94">
        <f>C11+C21+C14+C28</f>
        <v>428130</v>
      </c>
      <c r="D32" s="94">
        <f>D11+D14+D21+D28</f>
        <v>71934</v>
      </c>
      <c r="E32" s="94">
        <f>E11+E21+E28+E14</f>
        <v>10550</v>
      </c>
      <c r="F32" s="95">
        <f>F11+F30</f>
        <v>510614</v>
      </c>
      <c r="G32" s="52"/>
      <c r="H32" s="97">
        <f>H11+H21+H30</f>
        <v>38082</v>
      </c>
    </row>
    <row r="33" s="1" customFormat="1" ht="6.75" customHeight="1"/>
    <row r="34" spans="1:8" s="3" customFormat="1" ht="14.25" customHeight="1">
      <c r="A34" s="306" t="s">
        <v>222</v>
      </c>
      <c r="B34" s="306"/>
      <c r="C34" s="306"/>
      <c r="D34" s="306"/>
      <c r="E34" s="306"/>
      <c r="F34" s="306"/>
      <c r="G34" s="306"/>
      <c r="H34" s="306"/>
    </row>
    <row r="35" spans="1:8" s="3" customFormat="1" ht="27" customHeight="1">
      <c r="A35" s="306" t="s">
        <v>223</v>
      </c>
      <c r="B35" s="306"/>
      <c r="C35" s="306"/>
      <c r="D35" s="306"/>
      <c r="E35" s="306"/>
      <c r="F35" s="306"/>
      <c r="G35" s="306"/>
      <c r="H35" s="306"/>
    </row>
    <row r="36" spans="1:3" s="1" customFormat="1" ht="12.75">
      <c r="A36" s="304" t="s">
        <v>239</v>
      </c>
      <c r="B36" s="304"/>
      <c r="C36" s="304"/>
    </row>
    <row r="37" s="1" customFormat="1" ht="12.75"/>
    <row r="38" spans="1:2" ht="12.75">
      <c r="A38" s="303">
        <v>38191</v>
      </c>
      <c r="B38" s="303"/>
    </row>
  </sheetData>
  <mergeCells count="5">
    <mergeCell ref="A38:B38"/>
    <mergeCell ref="A36:C36"/>
    <mergeCell ref="A1:H1"/>
    <mergeCell ref="A34:H34"/>
    <mergeCell ref="A35:H35"/>
  </mergeCells>
  <printOptions/>
  <pageMargins left="0.75" right="0.75" top="0.75" bottom="0.75" header="0.5" footer="0.5"/>
  <pageSetup horizontalDpi="600" verticalDpi="600" orientation="landscape"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G22"/>
  <sheetViews>
    <sheetView workbookViewId="0" topLeftCell="A8">
      <selection activeCell="I19" sqref="I19"/>
    </sheetView>
  </sheetViews>
  <sheetFormatPr defaultColWidth="9.140625" defaultRowHeight="12.75"/>
  <cols>
    <col min="1" max="1" width="22.57421875" style="0" customWidth="1"/>
    <col min="2" max="2" width="15.28125" style="0" customWidth="1"/>
    <col min="3" max="3" width="19.7109375" style="0" customWidth="1"/>
    <col min="4" max="4" width="18.00390625" style="0" customWidth="1"/>
    <col min="5" max="5" width="17.7109375" style="0" customWidth="1"/>
    <col min="6" max="6" width="14.421875" style="0" customWidth="1"/>
  </cols>
  <sheetData>
    <row r="1" spans="1:6" ht="18">
      <c r="A1" s="281" t="s">
        <v>93</v>
      </c>
      <c r="B1" s="283"/>
      <c r="C1" s="283"/>
      <c r="D1" s="283"/>
      <c r="E1" s="283"/>
      <c r="F1" s="283"/>
    </row>
    <row r="3" spans="1:6" ht="18.75">
      <c r="A3" s="282" t="s">
        <v>86</v>
      </c>
      <c r="B3" s="289"/>
      <c r="C3" s="289"/>
      <c r="D3" s="289"/>
      <c r="E3" s="289"/>
      <c r="F3" s="289"/>
    </row>
    <row r="4" spans="1:6" ht="15.75">
      <c r="A4" s="282" t="s">
        <v>62</v>
      </c>
      <c r="B4" s="289"/>
      <c r="C4" s="289"/>
      <c r="D4" s="289"/>
      <c r="E4" s="289"/>
      <c r="F4" s="289"/>
    </row>
    <row r="5" ht="13.5" thickBot="1"/>
    <row r="6" spans="1:6" ht="47.25" customHeight="1" thickTop="1">
      <c r="A6" s="312" t="s">
        <v>88</v>
      </c>
      <c r="B6" s="314" t="s">
        <v>63</v>
      </c>
      <c r="C6" s="310" t="s">
        <v>48</v>
      </c>
      <c r="D6" s="311"/>
      <c r="E6" s="314" t="s">
        <v>61</v>
      </c>
      <c r="F6" s="316" t="s">
        <v>101</v>
      </c>
    </row>
    <row r="7" spans="1:6" ht="13.5" customHeight="1">
      <c r="A7" s="313"/>
      <c r="B7" s="315"/>
      <c r="C7" s="56" t="s">
        <v>42</v>
      </c>
      <c r="D7" s="56" t="s">
        <v>43</v>
      </c>
      <c r="E7" s="315"/>
      <c r="F7" s="317"/>
    </row>
    <row r="8" spans="1:6" ht="48" customHeight="1">
      <c r="A8" s="57" t="s">
        <v>47</v>
      </c>
      <c r="B8" s="22">
        <v>1392000</v>
      </c>
      <c r="C8" s="22">
        <v>1500</v>
      </c>
      <c r="D8" s="22">
        <v>240000</v>
      </c>
      <c r="E8" s="22" t="s">
        <v>64</v>
      </c>
      <c r="F8" s="58">
        <v>5.8</v>
      </c>
    </row>
    <row r="9" spans="1:6" ht="50.25">
      <c r="A9" s="57" t="s">
        <v>85</v>
      </c>
      <c r="B9" s="22">
        <v>473778</v>
      </c>
      <c r="C9" s="22">
        <v>600</v>
      </c>
      <c r="D9" s="22">
        <v>172000</v>
      </c>
      <c r="E9" s="22" t="s">
        <v>65</v>
      </c>
      <c r="F9" s="58">
        <v>3.6</v>
      </c>
    </row>
    <row r="10" spans="1:6" ht="21" customHeight="1" thickBot="1">
      <c r="A10" s="59" t="s">
        <v>41</v>
      </c>
      <c r="B10" s="60">
        <f>(B8+B9)</f>
        <v>1865778</v>
      </c>
      <c r="C10" s="60">
        <f>(C8+C9)</f>
        <v>2100</v>
      </c>
      <c r="D10" s="60">
        <f>(D8+D9)</f>
        <v>412000</v>
      </c>
      <c r="E10" s="60">
        <v>372266</v>
      </c>
      <c r="F10" s="61">
        <f>(B10/E10)</f>
        <v>5.011948445466413</v>
      </c>
    </row>
    <row r="11" spans="1:6" s="41" customFormat="1" ht="21" customHeight="1" thickTop="1">
      <c r="A11" s="48"/>
      <c r="B11" s="46"/>
      <c r="C11" s="46"/>
      <c r="D11" s="46"/>
      <c r="E11" s="46"/>
      <c r="F11" s="47"/>
    </row>
    <row r="12" spans="1:6" s="41" customFormat="1" ht="22.5" customHeight="1">
      <c r="A12" s="318" t="s">
        <v>87</v>
      </c>
      <c r="B12" s="319"/>
      <c r="C12" s="319"/>
      <c r="D12" s="319"/>
      <c r="E12" s="46"/>
      <c r="F12" s="47"/>
    </row>
    <row r="13" s="320" customFormat="1" ht="23.25" customHeight="1">
      <c r="A13" s="318" t="s">
        <v>83</v>
      </c>
    </row>
    <row r="15" spans="1:7" ht="42.75" customHeight="1">
      <c r="A15" s="306" t="s">
        <v>102</v>
      </c>
      <c r="B15" s="306"/>
      <c r="C15" s="306"/>
      <c r="D15" s="306"/>
      <c r="E15" s="306"/>
      <c r="F15" s="306"/>
      <c r="G15" s="306"/>
    </row>
    <row r="16" spans="1:7" ht="14.25" customHeight="1">
      <c r="A16" s="306" t="s">
        <v>103</v>
      </c>
      <c r="B16" s="306"/>
      <c r="C16" s="306"/>
      <c r="D16" s="306"/>
      <c r="E16" s="306"/>
      <c r="F16" s="306"/>
      <c r="G16" s="77"/>
    </row>
    <row r="17" spans="1:6" ht="19.5" customHeight="1">
      <c r="A17" s="291" t="s">
        <v>44</v>
      </c>
      <c r="B17" s="309"/>
      <c r="C17" s="309"/>
      <c r="D17" s="309"/>
      <c r="E17" s="309"/>
      <c r="F17" s="309"/>
    </row>
    <row r="18" spans="1:6" ht="12.75">
      <c r="A18" s="291" t="s">
        <v>45</v>
      </c>
      <c r="B18" s="309"/>
      <c r="C18" s="309"/>
      <c r="D18" s="309"/>
      <c r="E18" s="309"/>
      <c r="F18" s="309"/>
    </row>
    <row r="19" spans="1:6" ht="39" customHeight="1">
      <c r="A19" s="307" t="s">
        <v>100</v>
      </c>
      <c r="B19" s="308"/>
      <c r="C19" s="308"/>
      <c r="D19" s="308"/>
      <c r="E19" s="308"/>
      <c r="F19" s="308"/>
    </row>
    <row r="20" spans="1:6" ht="12.75">
      <c r="A20" s="291" t="s">
        <v>46</v>
      </c>
      <c r="B20" s="309"/>
      <c r="C20" s="309"/>
      <c r="D20" s="309"/>
      <c r="E20" s="309"/>
      <c r="F20" s="309"/>
    </row>
    <row r="21" spans="1:6" ht="16.5" customHeight="1">
      <c r="A21" s="3"/>
      <c r="B21" s="11"/>
      <c r="C21" s="11"/>
      <c r="D21" s="11"/>
      <c r="E21" s="11"/>
      <c r="F21" s="11"/>
    </row>
    <row r="22" ht="12.75">
      <c r="A22" s="1"/>
    </row>
  </sheetData>
  <mergeCells count="16">
    <mergeCell ref="A1:F1"/>
    <mergeCell ref="A18:F18"/>
    <mergeCell ref="A17:F17"/>
    <mergeCell ref="A13:IV13"/>
    <mergeCell ref="A15:G15"/>
    <mergeCell ref="A16:F16"/>
    <mergeCell ref="A19:F19"/>
    <mergeCell ref="A20:F20"/>
    <mergeCell ref="C6:D6"/>
    <mergeCell ref="A3:F3"/>
    <mergeCell ref="A4:F4"/>
    <mergeCell ref="A6:A7"/>
    <mergeCell ref="B6:B7"/>
    <mergeCell ref="E6:E7"/>
    <mergeCell ref="F6:F7"/>
    <mergeCell ref="A12:D12"/>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H20"/>
  <sheetViews>
    <sheetView workbookViewId="0" topLeftCell="A1">
      <selection activeCell="D21" sqref="D21"/>
    </sheetView>
  </sheetViews>
  <sheetFormatPr defaultColWidth="9.140625" defaultRowHeight="12.75"/>
  <cols>
    <col min="1" max="1" width="0.42578125" style="0" customWidth="1"/>
    <col min="2" max="2" width="23.421875" style="0" customWidth="1"/>
    <col min="3" max="3" width="14.421875" style="0" customWidth="1"/>
    <col min="4" max="4" width="16.140625" style="0" customWidth="1"/>
    <col min="5" max="5" width="13.57421875" style="0" customWidth="1"/>
    <col min="6" max="7" width="12.28125" style="0" customWidth="1"/>
  </cols>
  <sheetData>
    <row r="1" spans="2:7" ht="53.25" customHeight="1">
      <c r="B1" s="281" t="s">
        <v>230</v>
      </c>
      <c r="C1" s="289"/>
      <c r="D1" s="289"/>
      <c r="E1" s="289"/>
      <c r="F1" s="289"/>
      <c r="G1" s="289"/>
    </row>
    <row r="2" spans="1:8" s="153" customFormat="1" ht="31.5" customHeight="1">
      <c r="A2" s="328" t="s">
        <v>228</v>
      </c>
      <c r="B2" s="328"/>
      <c r="C2" s="328"/>
      <c r="D2" s="328"/>
      <c r="E2" s="328"/>
      <c r="F2" s="328"/>
      <c r="G2" s="328"/>
      <c r="H2" s="129"/>
    </row>
    <row r="3" spans="1:8" s="130" customFormat="1" ht="27.75" customHeight="1" thickBot="1">
      <c r="A3" s="327" t="s">
        <v>229</v>
      </c>
      <c r="B3" s="327"/>
      <c r="C3" s="327"/>
      <c r="D3" s="327"/>
      <c r="E3" s="327"/>
      <c r="F3" s="327"/>
      <c r="G3" s="327"/>
      <c r="H3" s="327"/>
    </row>
    <row r="4" spans="2:7" s="154" customFormat="1" ht="15.75" customHeight="1">
      <c r="B4" s="159" t="s">
        <v>129</v>
      </c>
      <c r="C4" s="160" t="s">
        <v>124</v>
      </c>
      <c r="D4" s="161" t="s">
        <v>128</v>
      </c>
      <c r="E4" s="160" t="s">
        <v>126</v>
      </c>
      <c r="F4" s="162" t="s">
        <v>127</v>
      </c>
      <c r="G4" s="163" t="s">
        <v>127</v>
      </c>
    </row>
    <row r="5" spans="2:7" s="154" customFormat="1" ht="18.75" customHeight="1" thickBot="1">
      <c r="B5" s="155" t="s">
        <v>130</v>
      </c>
      <c r="C5" s="156" t="s">
        <v>125</v>
      </c>
      <c r="D5" s="156" t="s">
        <v>125</v>
      </c>
      <c r="E5" s="156" t="s">
        <v>125</v>
      </c>
      <c r="F5" s="157" t="s">
        <v>112</v>
      </c>
      <c r="G5" s="158" t="s">
        <v>113</v>
      </c>
    </row>
    <row r="6" spans="2:7" s="131" customFormat="1" ht="15.75">
      <c r="B6" s="133" t="s">
        <v>114</v>
      </c>
      <c r="C6" s="134"/>
      <c r="D6" s="134"/>
      <c r="E6" s="134"/>
      <c r="F6" s="135"/>
      <c r="G6" s="136"/>
    </row>
    <row r="7" spans="2:7" s="131" customFormat="1" ht="15.75" customHeight="1">
      <c r="B7" s="137" t="s">
        <v>115</v>
      </c>
      <c r="C7" s="147">
        <v>6060</v>
      </c>
      <c r="D7" s="150">
        <v>47</v>
      </c>
      <c r="E7" s="147">
        <v>6107</v>
      </c>
      <c r="F7" s="143">
        <v>0.11</v>
      </c>
      <c r="G7" s="136"/>
    </row>
    <row r="8" spans="2:7" s="131" customFormat="1" ht="15.75">
      <c r="B8" s="137" t="s">
        <v>116</v>
      </c>
      <c r="C8" s="147">
        <v>4707</v>
      </c>
      <c r="D8" s="147">
        <v>33007</v>
      </c>
      <c r="E8" s="147">
        <v>37714</v>
      </c>
      <c r="F8" s="143">
        <v>0.66</v>
      </c>
      <c r="G8" s="136"/>
    </row>
    <row r="9" spans="2:7" s="131" customFormat="1" ht="16.5" thickBot="1">
      <c r="B9" s="138" t="s">
        <v>117</v>
      </c>
      <c r="C9" s="148">
        <v>10767</v>
      </c>
      <c r="D9" s="148">
        <v>33054</v>
      </c>
      <c r="E9" s="148">
        <v>43821</v>
      </c>
      <c r="F9" s="139"/>
      <c r="G9" s="144">
        <v>0.77</v>
      </c>
    </row>
    <row r="10" spans="2:7" s="131" customFormat="1" ht="15.75" customHeight="1">
      <c r="B10" s="133" t="s">
        <v>118</v>
      </c>
      <c r="C10" s="149"/>
      <c r="D10" s="149"/>
      <c r="E10" s="149"/>
      <c r="F10" s="135"/>
      <c r="G10" s="136"/>
    </row>
    <row r="11" spans="2:7" s="131" customFormat="1" ht="15.75">
      <c r="B11" s="137" t="s">
        <v>119</v>
      </c>
      <c r="C11" s="147">
        <v>10460</v>
      </c>
      <c r="D11" s="150">
        <v>587</v>
      </c>
      <c r="E11" s="147">
        <v>11047</v>
      </c>
      <c r="F11" s="143">
        <v>0.19</v>
      </c>
      <c r="G11" s="136"/>
    </row>
    <row r="12" spans="2:7" s="131" customFormat="1" ht="15.75">
      <c r="B12" s="137" t="s">
        <v>120</v>
      </c>
      <c r="C12" s="150">
        <v>0</v>
      </c>
      <c r="D12" s="147">
        <v>2540</v>
      </c>
      <c r="E12" s="147">
        <v>2540</v>
      </c>
      <c r="F12" s="143">
        <v>0.04</v>
      </c>
      <c r="G12" s="136"/>
    </row>
    <row r="13" spans="2:7" s="131" customFormat="1" ht="16.5" thickBot="1">
      <c r="B13" s="137" t="s">
        <v>121</v>
      </c>
      <c r="C13" s="147">
        <v>10460</v>
      </c>
      <c r="D13" s="147">
        <v>3127</v>
      </c>
      <c r="E13" s="147">
        <v>13587</v>
      </c>
      <c r="F13" s="140"/>
      <c r="G13" s="145">
        <v>0.23</v>
      </c>
    </row>
    <row r="14" spans="2:7" s="131" customFormat="1" ht="17.25" thickBot="1" thickTop="1">
      <c r="B14" s="141" t="s">
        <v>40</v>
      </c>
      <c r="C14" s="151">
        <v>21227</v>
      </c>
      <c r="D14" s="151">
        <v>36181</v>
      </c>
      <c r="E14" s="151">
        <v>57408</v>
      </c>
      <c r="F14" s="142"/>
      <c r="G14" s="146">
        <v>1</v>
      </c>
    </row>
    <row r="15" spans="2:7" s="131" customFormat="1" ht="16.5" thickTop="1">
      <c r="B15" s="141" t="s">
        <v>122</v>
      </c>
      <c r="C15" s="329">
        <v>0.37</v>
      </c>
      <c r="D15" s="329">
        <v>0.63</v>
      </c>
      <c r="E15" s="321"/>
      <c r="F15" s="322"/>
      <c r="G15" s="323"/>
    </row>
    <row r="16" spans="2:7" s="131" customFormat="1" ht="16.5" thickBot="1">
      <c r="B16" s="132" t="s">
        <v>123</v>
      </c>
      <c r="C16" s="330"/>
      <c r="D16" s="330"/>
      <c r="E16" s="324"/>
      <c r="F16" s="325"/>
      <c r="G16" s="326"/>
    </row>
    <row r="17" ht="12.75">
      <c r="B17" s="128"/>
    </row>
    <row r="18" ht="12.75">
      <c r="B18" s="128"/>
    </row>
    <row r="19" ht="18.75">
      <c r="B19" s="152" t="s">
        <v>167</v>
      </c>
    </row>
    <row r="20" ht="12.75">
      <c r="B20" s="128"/>
    </row>
  </sheetData>
  <mergeCells count="6">
    <mergeCell ref="B1:G1"/>
    <mergeCell ref="E15:G16"/>
    <mergeCell ref="A3:H3"/>
    <mergeCell ref="A2:G2"/>
    <mergeCell ref="C15:C16"/>
    <mergeCell ref="D15:D16"/>
  </mergeCells>
  <printOptions horizontalCentered="1"/>
  <pageMargins left="0.5" right="0.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19"/>
  <sheetViews>
    <sheetView workbookViewId="0" topLeftCell="A1">
      <selection activeCell="A19" sqref="A19:IV19"/>
    </sheetView>
  </sheetViews>
  <sheetFormatPr defaultColWidth="9.140625" defaultRowHeight="12.75"/>
  <cols>
    <col min="3" max="3" width="13.7109375" style="0" customWidth="1"/>
    <col min="4" max="4" width="14.8515625" style="0" customWidth="1"/>
    <col min="5" max="5" width="3.00390625" style="0" customWidth="1"/>
    <col min="6" max="6" width="10.57421875" style="0" customWidth="1"/>
    <col min="7" max="7" width="11.140625" style="0" customWidth="1"/>
    <col min="8" max="8" width="1.57421875" style="0" customWidth="1"/>
    <col min="9" max="9" width="8.28125" style="0" customWidth="1"/>
    <col min="10" max="10" width="8.421875" style="0" customWidth="1"/>
    <col min="11" max="11" width="10.7109375" style="0" customWidth="1"/>
  </cols>
  <sheetData>
    <row r="1" spans="1:15" s="211" customFormat="1" ht="2.25" customHeight="1">
      <c r="A1" s="331" t="s">
        <v>214</v>
      </c>
      <c r="B1" s="331"/>
      <c r="C1" s="331"/>
      <c r="D1" s="331"/>
      <c r="E1" s="331"/>
      <c r="F1" s="331"/>
      <c r="G1" s="331"/>
      <c r="H1" s="331"/>
      <c r="I1" s="331"/>
      <c r="J1" s="331"/>
      <c r="K1" s="331"/>
      <c r="L1" s="331"/>
      <c r="M1" s="331"/>
      <c r="N1" s="331"/>
      <c r="O1" s="331"/>
    </row>
    <row r="2" spans="1:15" s="211" customFormat="1" ht="15.75" customHeight="1">
      <c r="A2" s="331" t="s">
        <v>224</v>
      </c>
      <c r="B2" s="331"/>
      <c r="C2" s="331"/>
      <c r="D2" s="331"/>
      <c r="E2" s="331"/>
      <c r="F2" s="331"/>
      <c r="G2" s="331"/>
      <c r="H2" s="331"/>
      <c r="I2" s="331"/>
      <c r="J2" s="331"/>
      <c r="K2" s="331"/>
      <c r="L2" s="331"/>
      <c r="M2" s="210"/>
      <c r="N2" s="210"/>
      <c r="O2" s="210"/>
    </row>
    <row r="3" spans="1:15" s="211" customFormat="1" ht="15" customHeight="1">
      <c r="A3" s="331" t="s">
        <v>216</v>
      </c>
      <c r="B3" s="331"/>
      <c r="C3" s="331"/>
      <c r="D3" s="331"/>
      <c r="E3" s="331"/>
      <c r="F3" s="331"/>
      <c r="G3" s="331"/>
      <c r="H3" s="331"/>
      <c r="I3" s="331"/>
      <c r="J3" s="331"/>
      <c r="K3" s="331"/>
      <c r="L3" s="331"/>
      <c r="M3" s="210"/>
      <c r="N3" s="210"/>
      <c r="O3" s="210"/>
    </row>
    <row r="4" spans="1:15" s="211" customFormat="1" ht="31.5" customHeight="1">
      <c r="A4" s="331" t="s">
        <v>215</v>
      </c>
      <c r="B4" s="331"/>
      <c r="C4" s="331"/>
      <c r="D4" s="331"/>
      <c r="E4" s="331"/>
      <c r="F4" s="331"/>
      <c r="G4" s="331"/>
      <c r="H4" s="331"/>
      <c r="I4" s="331"/>
      <c r="J4" s="331"/>
      <c r="K4" s="331"/>
      <c r="L4" s="331"/>
      <c r="M4" s="210"/>
      <c r="N4" s="210"/>
      <c r="O4" s="210"/>
    </row>
    <row r="5" spans="1:12" s="203" customFormat="1" ht="51" customHeight="1">
      <c r="A5" s="212"/>
      <c r="B5" s="213"/>
      <c r="C5" s="80" t="s">
        <v>201</v>
      </c>
      <c r="D5" s="80" t="s">
        <v>198</v>
      </c>
      <c r="E5" s="80"/>
      <c r="F5" s="80" t="s">
        <v>196</v>
      </c>
      <c r="G5" s="80" t="s">
        <v>195</v>
      </c>
      <c r="H5" s="80"/>
      <c r="I5" s="80" t="s">
        <v>211</v>
      </c>
      <c r="J5" s="80" t="s">
        <v>212</v>
      </c>
      <c r="K5" s="80" t="s">
        <v>213</v>
      </c>
      <c r="L5" s="80" t="s">
        <v>203</v>
      </c>
    </row>
    <row r="6" spans="1:12" s="1" customFormat="1" ht="12.75">
      <c r="A6" s="12" t="s">
        <v>207</v>
      </c>
      <c r="B6" s="208"/>
      <c r="C6" s="2">
        <v>418</v>
      </c>
      <c r="D6" s="2">
        <v>1202</v>
      </c>
      <c r="E6" s="2"/>
      <c r="F6" s="2">
        <v>375</v>
      </c>
      <c r="G6" s="2">
        <v>5</v>
      </c>
      <c r="H6" s="2"/>
      <c r="I6" s="2"/>
      <c r="J6" s="2"/>
      <c r="K6" s="2"/>
      <c r="L6" s="2">
        <f aca="true" t="shared" si="0" ref="L6:L11">SUM(C6:K6)</f>
        <v>2000</v>
      </c>
    </row>
    <row r="7" spans="1:12" s="1" customFormat="1" ht="12.75">
      <c r="A7" s="12" t="s">
        <v>208</v>
      </c>
      <c r="B7" s="205"/>
      <c r="C7" s="2">
        <v>1</v>
      </c>
      <c r="D7" s="2"/>
      <c r="E7" s="2"/>
      <c r="F7" s="2">
        <v>2</v>
      </c>
      <c r="G7" s="2"/>
      <c r="H7" s="2"/>
      <c r="I7" s="2"/>
      <c r="J7" s="2">
        <v>2</v>
      </c>
      <c r="K7" s="2"/>
      <c r="L7" s="2">
        <f t="shared" si="0"/>
        <v>5</v>
      </c>
    </row>
    <row r="8" spans="1:12" s="1" customFormat="1" ht="12.75">
      <c r="A8" s="12" t="s">
        <v>185</v>
      </c>
      <c r="B8" s="205"/>
      <c r="C8" s="2">
        <v>969</v>
      </c>
      <c r="D8" s="2">
        <v>120</v>
      </c>
      <c r="E8" s="2"/>
      <c r="F8" s="2">
        <v>931</v>
      </c>
      <c r="G8" s="2"/>
      <c r="H8" s="2"/>
      <c r="I8" s="2"/>
      <c r="J8" s="2"/>
      <c r="K8" s="2"/>
      <c r="L8" s="2">
        <f t="shared" si="0"/>
        <v>2020</v>
      </c>
    </row>
    <row r="9" spans="1:12" s="1" customFormat="1" ht="12.75">
      <c r="A9" s="12" t="s">
        <v>183</v>
      </c>
      <c r="B9" s="205"/>
      <c r="C9" s="2">
        <v>24</v>
      </c>
      <c r="D9" s="2"/>
      <c r="E9" s="2"/>
      <c r="F9" s="2">
        <v>37</v>
      </c>
      <c r="G9" s="2"/>
      <c r="H9" s="2"/>
      <c r="I9" s="2"/>
      <c r="J9" s="2"/>
      <c r="K9" s="2"/>
      <c r="L9" s="2">
        <f t="shared" si="0"/>
        <v>61</v>
      </c>
    </row>
    <row r="10" spans="1:12" s="1" customFormat="1" ht="12.75">
      <c r="A10" s="12" t="s">
        <v>209</v>
      </c>
      <c r="B10" s="205"/>
      <c r="C10" s="2">
        <v>13</v>
      </c>
      <c r="D10" s="2"/>
      <c r="E10" s="2"/>
      <c r="F10" s="2">
        <v>83</v>
      </c>
      <c r="G10" s="2"/>
      <c r="H10" s="2"/>
      <c r="I10" s="2"/>
      <c r="J10" s="2"/>
      <c r="K10" s="2"/>
      <c r="L10" s="2">
        <f t="shared" si="0"/>
        <v>96</v>
      </c>
    </row>
    <row r="11" spans="1:12" s="1" customFormat="1" ht="12.75">
      <c r="A11" s="12" t="s">
        <v>186</v>
      </c>
      <c r="B11" s="205"/>
      <c r="C11" s="2">
        <v>806</v>
      </c>
      <c r="D11" s="2"/>
      <c r="E11" s="2"/>
      <c r="F11" s="2">
        <v>112</v>
      </c>
      <c r="G11" s="2"/>
      <c r="H11" s="2"/>
      <c r="I11" s="2"/>
      <c r="J11" s="2"/>
      <c r="K11" s="2"/>
      <c r="L11" s="2">
        <f t="shared" si="0"/>
        <v>918</v>
      </c>
    </row>
    <row r="12" spans="1:12" s="1" customFormat="1" ht="12.75">
      <c r="A12" s="12" t="s">
        <v>193</v>
      </c>
      <c r="B12" s="205"/>
      <c r="C12" s="2">
        <v>1345</v>
      </c>
      <c r="D12" s="2">
        <v>158</v>
      </c>
      <c r="E12" s="2"/>
      <c r="F12" s="2">
        <v>854</v>
      </c>
      <c r="G12" s="2"/>
      <c r="H12" s="2"/>
      <c r="I12" s="2">
        <v>944</v>
      </c>
      <c r="J12" s="2">
        <v>1</v>
      </c>
      <c r="K12" s="2">
        <v>1396</v>
      </c>
      <c r="L12" s="2">
        <f>SUM(C12:K12)</f>
        <v>4698</v>
      </c>
    </row>
    <row r="13" spans="1:12" s="1" customFormat="1" ht="12.75">
      <c r="A13" s="12"/>
      <c r="B13" s="205"/>
      <c r="C13" s="2"/>
      <c r="D13" s="2"/>
      <c r="E13" s="2"/>
      <c r="F13" s="2"/>
      <c r="G13" s="2"/>
      <c r="H13" s="2"/>
      <c r="I13" s="2"/>
      <c r="J13" s="2"/>
      <c r="K13" s="2"/>
      <c r="L13" s="2"/>
    </row>
    <row r="14" spans="1:12" s="2" customFormat="1" ht="12.75">
      <c r="A14" s="12" t="s">
        <v>204</v>
      </c>
      <c r="C14" s="31">
        <f>SUM(C6:C12)</f>
        <v>3576</v>
      </c>
      <c r="D14" s="31">
        <f>SUM(D6:D12)</f>
        <v>1480</v>
      </c>
      <c r="E14" s="31"/>
      <c r="F14" s="31">
        <f>SUM(F6:F12)</f>
        <v>2394</v>
      </c>
      <c r="G14" s="31">
        <f>SUM(G6:G12)</f>
        <v>5</v>
      </c>
      <c r="H14" s="31"/>
      <c r="I14" s="31">
        <f>SUM(I6:I12)</f>
        <v>944</v>
      </c>
      <c r="J14" s="31">
        <f>SUM(J6:J12)</f>
        <v>3</v>
      </c>
      <c r="K14" s="31">
        <f>SUM(K6:K12)</f>
        <v>1396</v>
      </c>
      <c r="L14" s="31">
        <f>SUM(C14:K14)</f>
        <v>9798</v>
      </c>
    </row>
    <row r="15" spans="1:12" s="215" customFormat="1" ht="12.75">
      <c r="A15" s="91"/>
      <c r="B15" s="216"/>
      <c r="C15" s="217"/>
      <c r="D15" s="217"/>
      <c r="E15" s="217"/>
      <c r="F15" s="217"/>
      <c r="G15" s="217"/>
      <c r="H15" s="214"/>
      <c r="I15" s="214"/>
      <c r="J15" s="214"/>
      <c r="K15" s="214"/>
      <c r="L15" s="214"/>
    </row>
    <row r="16" spans="1:11" s="3" customFormat="1" ht="12.75">
      <c r="A16" s="2"/>
      <c r="B16" s="4" t="s">
        <v>27</v>
      </c>
      <c r="C16" s="4"/>
      <c r="D16" s="209" t="s">
        <v>210</v>
      </c>
      <c r="E16" s="4"/>
      <c r="F16" s="4"/>
      <c r="G16" s="209" t="s">
        <v>9</v>
      </c>
      <c r="H16" s="209"/>
      <c r="I16" s="209"/>
      <c r="J16" s="209"/>
      <c r="K16" s="209"/>
    </row>
    <row r="17" s="1" customFormat="1" ht="12.75">
      <c r="A17" s="218"/>
    </row>
    <row r="18" s="1" customFormat="1" ht="12.75"/>
    <row r="19" ht="12.75">
      <c r="A19" s="232">
        <v>38191</v>
      </c>
    </row>
  </sheetData>
  <mergeCells count="4">
    <mergeCell ref="A1:O1"/>
    <mergeCell ref="A4:L4"/>
    <mergeCell ref="A3:L3"/>
    <mergeCell ref="A2:L2"/>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AA21"/>
  <sheetViews>
    <sheetView workbookViewId="0" topLeftCell="C1">
      <selection activeCell="N1" sqref="N1:N16384"/>
    </sheetView>
  </sheetViews>
  <sheetFormatPr defaultColWidth="9.140625" defaultRowHeight="12.75"/>
  <cols>
    <col min="3" max="3" width="10.28125" style="0" customWidth="1"/>
    <col min="4" max="4" width="13.00390625" style="0" customWidth="1"/>
    <col min="5" max="5" width="0.9921875" style="0" customWidth="1"/>
    <col min="6" max="6" width="9.7109375" style="0" customWidth="1"/>
    <col min="7" max="7" width="12.140625" style="0" customWidth="1"/>
    <col min="8" max="8" width="1.28515625" style="0" customWidth="1"/>
    <col min="9" max="9" width="12.421875" style="0" customWidth="1"/>
    <col min="10" max="10" width="15.421875" style="0" customWidth="1"/>
    <col min="11" max="11" width="11.00390625" style="0" customWidth="1"/>
    <col min="12" max="12" width="10.00390625" style="0" customWidth="1"/>
    <col min="13" max="13" width="8.57421875" style="0" customWidth="1"/>
    <col min="14" max="26" width="9.140625" style="41" customWidth="1"/>
  </cols>
  <sheetData>
    <row r="1" spans="1:13" ht="15.75">
      <c r="A1" s="282" t="s">
        <v>225</v>
      </c>
      <c r="B1" s="282"/>
      <c r="C1" s="282"/>
      <c r="D1" s="282"/>
      <c r="E1" s="282"/>
      <c r="F1" s="282"/>
      <c r="G1" s="282"/>
      <c r="H1" s="282"/>
      <c r="I1" s="282"/>
      <c r="J1" s="282"/>
      <c r="K1" s="282"/>
      <c r="L1" s="282"/>
      <c r="M1" s="282"/>
    </row>
    <row r="2" spans="1:26" s="51" customFormat="1" ht="14.25" customHeight="1">
      <c r="A2" s="282" t="s">
        <v>217</v>
      </c>
      <c r="B2" s="282"/>
      <c r="C2" s="282"/>
      <c r="D2" s="282"/>
      <c r="E2" s="282"/>
      <c r="F2" s="282"/>
      <c r="G2" s="282"/>
      <c r="H2" s="282"/>
      <c r="I2" s="282"/>
      <c r="J2" s="282"/>
      <c r="K2" s="282"/>
      <c r="L2" s="282"/>
      <c r="M2" s="282"/>
      <c r="N2" s="235"/>
      <c r="O2" s="235"/>
      <c r="P2" s="235"/>
      <c r="Q2" s="235"/>
      <c r="R2" s="235"/>
      <c r="S2" s="235"/>
      <c r="T2" s="235"/>
      <c r="U2" s="235"/>
      <c r="V2" s="235"/>
      <c r="W2" s="235"/>
      <c r="X2" s="235"/>
      <c r="Y2" s="235"/>
      <c r="Z2" s="235"/>
    </row>
    <row r="3" spans="1:26" s="51" customFormat="1" ht="14.25" customHeight="1">
      <c r="A3" s="282" t="s">
        <v>215</v>
      </c>
      <c r="B3" s="282"/>
      <c r="C3" s="282"/>
      <c r="D3" s="282"/>
      <c r="E3" s="282"/>
      <c r="F3" s="282"/>
      <c r="G3" s="282"/>
      <c r="H3" s="282"/>
      <c r="I3" s="282"/>
      <c r="J3" s="282"/>
      <c r="K3" s="282"/>
      <c r="L3" s="282"/>
      <c r="M3" s="282"/>
      <c r="N3" s="235"/>
      <c r="O3" s="235"/>
      <c r="P3" s="235"/>
      <c r="Q3" s="235"/>
      <c r="R3" s="235"/>
      <c r="S3" s="235"/>
      <c r="T3" s="235"/>
      <c r="U3" s="235"/>
      <c r="V3" s="235"/>
      <c r="W3" s="235"/>
      <c r="X3" s="235"/>
      <c r="Y3" s="235"/>
      <c r="Z3" s="235"/>
    </row>
    <row r="4" spans="3:26" s="203" customFormat="1" ht="51" customHeight="1">
      <c r="C4" s="80" t="s">
        <v>201</v>
      </c>
      <c r="D4" s="80" t="s">
        <v>198</v>
      </c>
      <c r="E4" s="80"/>
      <c r="F4" s="80" t="s">
        <v>196</v>
      </c>
      <c r="G4" s="80" t="s">
        <v>195</v>
      </c>
      <c r="H4" s="80"/>
      <c r="I4" s="80" t="s">
        <v>197</v>
      </c>
      <c r="J4" s="80" t="s">
        <v>199</v>
      </c>
      <c r="K4" s="80" t="s">
        <v>200</v>
      </c>
      <c r="L4" s="80" t="s">
        <v>206</v>
      </c>
      <c r="M4" s="233" t="s">
        <v>203</v>
      </c>
      <c r="N4" s="164"/>
      <c r="O4" s="164"/>
      <c r="P4" s="164"/>
      <c r="Q4" s="164"/>
      <c r="R4" s="164"/>
      <c r="S4" s="164"/>
      <c r="T4" s="164"/>
      <c r="U4" s="164"/>
      <c r="V4" s="164"/>
      <c r="W4" s="164"/>
      <c r="X4" s="164"/>
      <c r="Y4" s="164"/>
      <c r="Z4" s="164"/>
    </row>
    <row r="5" spans="1:26" s="1" customFormat="1" ht="12.75">
      <c r="A5" s="204" t="s">
        <v>187</v>
      </c>
      <c r="B5" s="204"/>
      <c r="C5" s="2"/>
      <c r="D5" s="2"/>
      <c r="E5" s="2"/>
      <c r="F5" s="2"/>
      <c r="G5" s="2"/>
      <c r="H5" s="2"/>
      <c r="I5" s="2"/>
      <c r="J5" s="2"/>
      <c r="K5" s="2"/>
      <c r="L5" s="2"/>
      <c r="M5" s="12"/>
      <c r="N5" s="215"/>
      <c r="O5" s="215"/>
      <c r="P5" s="215"/>
      <c r="Q5" s="215"/>
      <c r="R5" s="215"/>
      <c r="S5" s="215"/>
      <c r="T5" s="215"/>
      <c r="U5" s="215"/>
      <c r="V5" s="215"/>
      <c r="W5" s="215"/>
      <c r="X5" s="215"/>
      <c r="Y5" s="215"/>
      <c r="Z5" s="215"/>
    </row>
    <row r="6" spans="1:26" s="1" customFormat="1" ht="12.75">
      <c r="A6" s="12" t="s">
        <v>185</v>
      </c>
      <c r="B6" s="205"/>
      <c r="C6" s="2">
        <v>6616</v>
      </c>
      <c r="D6" s="2">
        <v>574</v>
      </c>
      <c r="E6" s="2"/>
      <c r="F6" s="2"/>
      <c r="G6" s="2"/>
      <c r="H6" s="2"/>
      <c r="I6" s="2"/>
      <c r="J6" s="2"/>
      <c r="K6" s="2"/>
      <c r="L6" s="2"/>
      <c r="M6" s="12">
        <f>SUM(C6:J6)</f>
        <v>7190</v>
      </c>
      <c r="N6" s="215"/>
      <c r="O6" s="215"/>
      <c r="P6" s="215"/>
      <c r="Q6" s="215"/>
      <c r="R6" s="215"/>
      <c r="S6" s="215"/>
      <c r="T6" s="215"/>
      <c r="U6" s="215"/>
      <c r="V6" s="215"/>
      <c r="W6" s="215"/>
      <c r="X6" s="215"/>
      <c r="Y6" s="215"/>
      <c r="Z6" s="215"/>
    </row>
    <row r="7" spans="1:26" s="1" customFormat="1" ht="12.75">
      <c r="A7" s="12" t="s">
        <v>192</v>
      </c>
      <c r="B7" s="205"/>
      <c r="C7" s="2"/>
      <c r="D7" s="2"/>
      <c r="E7" s="2"/>
      <c r="F7" s="2"/>
      <c r="G7" s="2"/>
      <c r="H7" s="2"/>
      <c r="I7" s="2"/>
      <c r="J7" s="2"/>
      <c r="K7" s="2">
        <v>2962</v>
      </c>
      <c r="L7" s="2">
        <v>1995</v>
      </c>
      <c r="M7" s="12">
        <f>SUM(K7:L7)</f>
        <v>4957</v>
      </c>
      <c r="N7" s="215"/>
      <c r="O7" s="215"/>
      <c r="P7" s="215"/>
      <c r="Q7" s="215"/>
      <c r="R7" s="215"/>
      <c r="S7" s="215"/>
      <c r="T7" s="215"/>
      <c r="U7" s="215"/>
      <c r="V7" s="215"/>
      <c r="W7" s="215"/>
      <c r="X7" s="215"/>
      <c r="Y7" s="215"/>
      <c r="Z7" s="215"/>
    </row>
    <row r="8" spans="1:26" s="1" customFormat="1" ht="12.75">
      <c r="A8" s="12" t="s">
        <v>183</v>
      </c>
      <c r="B8" s="205"/>
      <c r="C8" s="2">
        <v>610</v>
      </c>
      <c r="D8" s="2">
        <v>4171</v>
      </c>
      <c r="E8" s="2"/>
      <c r="F8" s="2">
        <v>188</v>
      </c>
      <c r="G8" s="2"/>
      <c r="H8" s="2"/>
      <c r="I8" s="2"/>
      <c r="J8" s="2"/>
      <c r="K8" s="2"/>
      <c r="L8" s="2"/>
      <c r="M8" s="12">
        <f>SUM(C8:J8)</f>
        <v>4969</v>
      </c>
      <c r="N8" s="215"/>
      <c r="O8" s="215"/>
      <c r="P8" s="215"/>
      <c r="Q8" s="215"/>
      <c r="R8" s="215"/>
      <c r="S8" s="215"/>
      <c r="T8" s="215"/>
      <c r="U8" s="215"/>
      <c r="V8" s="215"/>
      <c r="W8" s="215"/>
      <c r="X8" s="215"/>
      <c r="Y8" s="215"/>
      <c r="Z8" s="215"/>
    </row>
    <row r="9" spans="1:26" s="1" customFormat="1" ht="12.75">
      <c r="A9" s="12" t="s">
        <v>184</v>
      </c>
      <c r="B9" s="205"/>
      <c r="C9" s="2"/>
      <c r="D9" s="2"/>
      <c r="E9" s="2"/>
      <c r="F9" s="2">
        <v>2826</v>
      </c>
      <c r="G9" s="2"/>
      <c r="H9" s="2"/>
      <c r="I9" s="2"/>
      <c r="J9" s="2"/>
      <c r="K9" s="2"/>
      <c r="L9" s="2"/>
      <c r="M9" s="12">
        <f>SUM(C9:J9)</f>
        <v>2826</v>
      </c>
      <c r="N9" s="215"/>
      <c r="O9" s="215"/>
      <c r="P9" s="215"/>
      <c r="Q9" s="215"/>
      <c r="R9" s="215"/>
      <c r="S9" s="215"/>
      <c r="T9" s="215"/>
      <c r="U9" s="215"/>
      <c r="V9" s="215"/>
      <c r="W9" s="215"/>
      <c r="X9" s="215"/>
      <c r="Y9" s="215"/>
      <c r="Z9" s="215"/>
    </row>
    <row r="10" spans="1:26" s="1" customFormat="1" ht="12.75">
      <c r="A10" s="12" t="s">
        <v>186</v>
      </c>
      <c r="B10" s="205"/>
      <c r="C10" s="2">
        <v>667</v>
      </c>
      <c r="D10" s="2"/>
      <c r="E10" s="2"/>
      <c r="F10" s="2">
        <v>4021</v>
      </c>
      <c r="G10" s="2">
        <v>3745</v>
      </c>
      <c r="H10" s="2"/>
      <c r="I10" s="2">
        <v>920</v>
      </c>
      <c r="J10" s="2">
        <v>2276</v>
      </c>
      <c r="K10" s="2"/>
      <c r="L10" s="2"/>
      <c r="M10" s="12">
        <f>SUM(C10:J10)</f>
        <v>11629</v>
      </c>
      <c r="N10" s="215"/>
      <c r="O10" s="215"/>
      <c r="P10" s="215"/>
      <c r="Q10" s="215"/>
      <c r="R10" s="215"/>
      <c r="S10" s="215"/>
      <c r="T10" s="215"/>
      <c r="U10" s="215"/>
      <c r="V10" s="215"/>
      <c r="W10" s="215"/>
      <c r="X10" s="215"/>
      <c r="Y10" s="215"/>
      <c r="Z10" s="215"/>
    </row>
    <row r="11" spans="1:26" s="1" customFormat="1" ht="12.75">
      <c r="A11" s="12" t="s">
        <v>193</v>
      </c>
      <c r="B11" s="205"/>
      <c r="C11" s="2">
        <v>1072</v>
      </c>
      <c r="D11" s="2">
        <v>452</v>
      </c>
      <c r="E11" s="2"/>
      <c r="F11" s="2">
        <v>1507</v>
      </c>
      <c r="G11" s="2"/>
      <c r="H11" s="2"/>
      <c r="I11" s="2"/>
      <c r="J11" s="2"/>
      <c r="K11" s="2"/>
      <c r="L11" s="2"/>
      <c r="M11" s="12">
        <f>SUM(C11:J11)</f>
        <v>3031</v>
      </c>
      <c r="N11" s="215"/>
      <c r="O11" s="215"/>
      <c r="P11" s="215"/>
      <c r="Q11" s="215"/>
      <c r="R11" s="215"/>
      <c r="S11" s="215"/>
      <c r="T11" s="215"/>
      <c r="U11" s="215"/>
      <c r="V11" s="215"/>
      <c r="W11" s="215"/>
      <c r="X11" s="215"/>
      <c r="Y11" s="215"/>
      <c r="Z11" s="215"/>
    </row>
    <row r="12" spans="1:26" s="1" customFormat="1" ht="12.75">
      <c r="A12" s="12"/>
      <c r="B12" s="205"/>
      <c r="C12" s="2"/>
      <c r="D12" s="2"/>
      <c r="E12" s="2"/>
      <c r="F12" s="2"/>
      <c r="G12" s="2"/>
      <c r="H12" s="2"/>
      <c r="I12" s="2"/>
      <c r="J12" s="2"/>
      <c r="K12" s="2"/>
      <c r="L12" s="2"/>
      <c r="M12" s="12"/>
      <c r="N12" s="215"/>
      <c r="O12" s="215"/>
      <c r="P12" s="215"/>
      <c r="Q12" s="215"/>
      <c r="R12" s="215"/>
      <c r="S12" s="215"/>
      <c r="T12" s="215"/>
      <c r="U12" s="215"/>
      <c r="V12" s="215"/>
      <c r="W12" s="215"/>
      <c r="X12" s="215"/>
      <c r="Y12" s="215"/>
      <c r="Z12" s="215"/>
    </row>
    <row r="13" spans="1:27" s="2" customFormat="1" ht="12" customHeight="1">
      <c r="A13" s="204" t="s">
        <v>191</v>
      </c>
      <c r="M13" s="12"/>
      <c r="N13" s="215"/>
      <c r="O13" s="215"/>
      <c r="P13" s="215"/>
      <c r="Q13" s="215"/>
      <c r="R13" s="215"/>
      <c r="S13" s="215"/>
      <c r="T13" s="215"/>
      <c r="U13" s="215"/>
      <c r="V13" s="215"/>
      <c r="W13" s="215"/>
      <c r="X13" s="215"/>
      <c r="Y13" s="215"/>
      <c r="Z13" s="215"/>
      <c r="AA13" s="205"/>
    </row>
    <row r="14" spans="1:27" s="2" customFormat="1" ht="12.75">
      <c r="A14" s="2" t="s">
        <v>188</v>
      </c>
      <c r="C14" s="2">
        <v>2101</v>
      </c>
      <c r="F14" s="2">
        <v>495</v>
      </c>
      <c r="M14" s="12">
        <f>SUM(C14:J14)</f>
        <v>2596</v>
      </c>
      <c r="N14" s="215"/>
      <c r="O14" s="215"/>
      <c r="P14" s="215"/>
      <c r="Q14" s="215"/>
      <c r="R14" s="215"/>
      <c r="S14" s="215"/>
      <c r="T14" s="215"/>
      <c r="U14" s="215"/>
      <c r="V14" s="215"/>
      <c r="W14" s="215"/>
      <c r="X14" s="215"/>
      <c r="Y14" s="215"/>
      <c r="Z14" s="215"/>
      <c r="AA14" s="205"/>
    </row>
    <row r="15" spans="1:27" s="2" customFormat="1" ht="12.75">
      <c r="A15" s="2" t="s">
        <v>190</v>
      </c>
      <c r="F15" s="2">
        <v>195</v>
      </c>
      <c r="M15" s="12">
        <f>SUM(C15:J15)</f>
        <v>195</v>
      </c>
      <c r="N15" s="215"/>
      <c r="O15" s="215"/>
      <c r="P15" s="215"/>
      <c r="Q15" s="215"/>
      <c r="R15" s="215"/>
      <c r="S15" s="215"/>
      <c r="T15" s="215"/>
      <c r="U15" s="215"/>
      <c r="V15" s="215"/>
      <c r="W15" s="215"/>
      <c r="X15" s="215"/>
      <c r="Y15" s="215"/>
      <c r="Z15" s="215"/>
      <c r="AA15" s="205"/>
    </row>
    <row r="16" spans="1:27" s="2" customFormat="1" ht="12.75">
      <c r="A16" s="2" t="s">
        <v>189</v>
      </c>
      <c r="F16" s="2">
        <v>689</v>
      </c>
      <c r="M16" s="12">
        <f>SUM(C16:J16)</f>
        <v>689</v>
      </c>
      <c r="N16" s="215"/>
      <c r="O16" s="215"/>
      <c r="P16" s="215"/>
      <c r="Q16" s="215"/>
      <c r="R16" s="215"/>
      <c r="S16" s="215"/>
      <c r="T16" s="215"/>
      <c r="U16" s="215"/>
      <c r="V16" s="215"/>
      <c r="W16" s="215"/>
      <c r="X16" s="215"/>
      <c r="Y16" s="215"/>
      <c r="Z16" s="215"/>
      <c r="AA16" s="205"/>
    </row>
    <row r="17" spans="3:26" s="1" customFormat="1" ht="12.75">
      <c r="C17" s="2"/>
      <c r="D17" s="2"/>
      <c r="E17" s="2"/>
      <c r="F17" s="2"/>
      <c r="G17" s="2"/>
      <c r="H17" s="2"/>
      <c r="I17" s="2"/>
      <c r="J17" s="2"/>
      <c r="K17" s="2"/>
      <c r="L17" s="2"/>
      <c r="M17" s="12"/>
      <c r="N17" s="215"/>
      <c r="O17" s="215"/>
      <c r="P17" s="215"/>
      <c r="Q17" s="215"/>
      <c r="R17" s="215"/>
      <c r="S17" s="215"/>
      <c r="T17" s="215"/>
      <c r="U17" s="215"/>
      <c r="V17" s="215"/>
      <c r="W17" s="215"/>
      <c r="X17" s="215"/>
      <c r="Y17" s="215"/>
      <c r="Z17" s="215"/>
    </row>
    <row r="18" spans="1:27" s="2" customFormat="1" ht="12.75">
      <c r="A18" s="2" t="s">
        <v>204</v>
      </c>
      <c r="C18" s="31">
        <f>SUM(C6:C17)</f>
        <v>11066</v>
      </c>
      <c r="D18" s="31">
        <f>SUM(D6:D17)</f>
        <v>5197</v>
      </c>
      <c r="E18" s="31"/>
      <c r="F18" s="31">
        <f>SUM(F6:F17)</f>
        <v>9921</v>
      </c>
      <c r="G18" s="31">
        <f>SUM(G6:G17)</f>
        <v>3745</v>
      </c>
      <c r="H18" s="31"/>
      <c r="I18" s="31">
        <f>SUM(I5:I17)</f>
        <v>920</v>
      </c>
      <c r="J18" s="31">
        <f>SUM(J5:J17)</f>
        <v>2276</v>
      </c>
      <c r="K18" s="31">
        <f>SUM(K5:K17)</f>
        <v>2962</v>
      </c>
      <c r="L18" s="31">
        <f>SUM(L5:L17)</f>
        <v>1995</v>
      </c>
      <c r="M18" s="234">
        <f>SUM(C18:L18)</f>
        <v>38082</v>
      </c>
      <c r="N18" s="215"/>
      <c r="O18" s="215"/>
      <c r="P18" s="215"/>
      <c r="Q18" s="215"/>
      <c r="R18" s="215"/>
      <c r="S18" s="215"/>
      <c r="T18" s="215"/>
      <c r="U18" s="215"/>
      <c r="V18" s="215"/>
      <c r="W18" s="215"/>
      <c r="X18" s="215"/>
      <c r="Y18" s="215"/>
      <c r="Z18" s="215"/>
      <c r="AA18" s="205"/>
    </row>
    <row r="19" spans="1:26" s="3" customFormat="1" ht="38.25">
      <c r="A19" s="207"/>
      <c r="B19" s="206" t="s">
        <v>27</v>
      </c>
      <c r="C19" s="4"/>
      <c r="D19" s="4" t="s">
        <v>194</v>
      </c>
      <c r="E19" s="4"/>
      <c r="F19" s="4"/>
      <c r="G19" s="4"/>
      <c r="H19" s="4"/>
      <c r="I19" s="4" t="s">
        <v>202</v>
      </c>
      <c r="J19" s="4" t="s">
        <v>202</v>
      </c>
      <c r="K19" s="4"/>
      <c r="L19" s="4" t="s">
        <v>227</v>
      </c>
      <c r="N19" s="218"/>
      <c r="O19" s="218"/>
      <c r="P19" s="218"/>
      <c r="Q19" s="218"/>
      <c r="R19" s="218"/>
      <c r="S19" s="218"/>
      <c r="T19" s="218"/>
      <c r="U19" s="218"/>
      <c r="V19" s="218"/>
      <c r="W19" s="218"/>
      <c r="X19" s="218"/>
      <c r="Y19" s="218"/>
      <c r="Z19" s="218"/>
    </row>
    <row r="20" spans="14:26" s="1" customFormat="1" ht="12.75">
      <c r="N20" s="215"/>
      <c r="O20" s="215"/>
      <c r="P20" s="215"/>
      <c r="Q20" s="215"/>
      <c r="R20" s="215"/>
      <c r="S20" s="215"/>
      <c r="T20" s="215"/>
      <c r="U20" s="215"/>
      <c r="V20" s="215"/>
      <c r="W20" s="215"/>
      <c r="X20" s="215"/>
      <c r="Y20" s="215"/>
      <c r="Z20" s="215"/>
    </row>
    <row r="21" spans="1:26" s="1" customFormat="1" ht="12.75">
      <c r="A21" s="1" t="s">
        <v>218</v>
      </c>
      <c r="B21" s="232">
        <v>38191</v>
      </c>
      <c r="N21" s="215"/>
      <c r="O21" s="215"/>
      <c r="P21" s="215"/>
      <c r="Q21" s="215"/>
      <c r="R21" s="215"/>
      <c r="S21" s="215"/>
      <c r="T21" s="215"/>
      <c r="U21" s="215"/>
      <c r="V21" s="215"/>
      <c r="W21" s="215"/>
      <c r="X21" s="215"/>
      <c r="Y21" s="215"/>
      <c r="Z21" s="215"/>
    </row>
  </sheetData>
  <mergeCells count="3">
    <mergeCell ref="A2:M2"/>
    <mergeCell ref="A3:M3"/>
    <mergeCell ref="A1:M1"/>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Julieh</dc:creator>
  <cp:keywords/>
  <dc:description/>
  <cp:lastModifiedBy>Staff</cp:lastModifiedBy>
  <cp:lastPrinted>2004-07-23T14:46:38Z</cp:lastPrinted>
  <dcterms:created xsi:type="dcterms:W3CDTF">2002-07-24T15:32:09Z</dcterms:created>
  <dcterms:modified xsi:type="dcterms:W3CDTF">2004-07-29T20:14:36Z</dcterms:modified>
  <cp:category/>
  <cp:version/>
  <cp:contentType/>
  <cp:contentStatus/>
</cp:coreProperties>
</file>